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hary Herington\Documents\.Data Bootcamp\.Homework\Unit 01\excel-challenge_ZH\"/>
    </mc:Choice>
  </mc:AlternateContent>
  <xr:revisionPtr revIDLastSave="0" documentId="13_ncr:1_{83EC1997-5A82-479C-8169-95F04678CF27}" xr6:coauthVersionLast="45" xr6:coauthVersionMax="45" xr10:uidLastSave="{00000000-0000-0000-0000-000000000000}"/>
  <bookViews>
    <workbookView xWindow="-20520" yWindow="15" windowWidth="20640" windowHeight="11760" tabRatio="764" xr2:uid="{00000000-000D-0000-FFFF-FFFF00000000}"/>
  </bookViews>
  <sheets>
    <sheet name="Kickstarter Data" sheetId="1" r:id="rId1"/>
    <sheet name="Category Pivot" sheetId="2" r:id="rId2"/>
    <sheet name="Sub-Category Pivot" sheetId="3" r:id="rId3"/>
    <sheet name="# Success by Month" sheetId="4" r:id="rId4"/>
    <sheet name="Bonus % Success by Goal" sheetId="5" r:id="rId5"/>
    <sheet name="Bonus Stats" sheetId="6" r:id="rId6"/>
  </sheet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37" i="1" l="1"/>
  <c r="P13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6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L9" i="6"/>
  <c r="L8" i="6"/>
  <c r="L7" i="6"/>
  <c r="L6" i="6"/>
  <c r="L5" i="6"/>
  <c r="L4" i="6"/>
  <c r="I9" i="6"/>
  <c r="I8" i="6"/>
  <c r="I7" i="6"/>
  <c r="I6" i="6"/>
  <c r="I5" i="6"/>
  <c r="L3" i="6"/>
  <c r="I3" i="6"/>
  <c r="I4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D14" i="5"/>
  <c r="D13" i="5"/>
  <c r="D12" i="5"/>
  <c r="D11" i="5"/>
  <c r="D10" i="5"/>
  <c r="D9" i="5"/>
  <c r="D8" i="5"/>
  <c r="D7" i="5"/>
  <c r="D6" i="5"/>
  <c r="D5" i="5"/>
  <c r="D4" i="5"/>
  <c r="D3" i="5"/>
  <c r="C14" i="5"/>
  <c r="C13" i="5"/>
  <c r="C12" i="5"/>
  <c r="C11" i="5"/>
  <c r="C10" i="5"/>
  <c r="C9" i="5"/>
  <c r="C8" i="5"/>
  <c r="C7" i="5"/>
  <c r="C6" i="5"/>
  <c r="C5" i="5"/>
  <c r="C4" i="5"/>
  <c r="C3" i="5"/>
  <c r="B14" i="5"/>
  <c r="B13" i="5"/>
  <c r="B12" i="5"/>
  <c r="B11" i="5"/>
  <c r="B10" i="5"/>
  <c r="B9" i="5"/>
  <c r="B8" i="5"/>
  <c r="B7" i="5"/>
  <c r="B6" i="5"/>
  <c r="B5" i="5"/>
  <c r="B4" i="5"/>
  <c r="B3" i="5"/>
  <c r="F4" i="5" l="1"/>
  <c r="H4" i="5"/>
  <c r="H11" i="5"/>
  <c r="G9" i="5"/>
  <c r="H7" i="5"/>
  <c r="F8" i="5"/>
  <c r="F6" i="5"/>
  <c r="G14" i="5"/>
  <c r="E3" i="5"/>
  <c r="G3" i="5" s="1"/>
  <c r="E11" i="5"/>
  <c r="F11" i="5" s="1"/>
  <c r="E7" i="5"/>
  <c r="G7" i="5" s="1"/>
  <c r="E14" i="5"/>
  <c r="F14" i="5" s="1"/>
  <c r="E10" i="5"/>
  <c r="G10" i="5" s="1"/>
  <c r="E6" i="5"/>
  <c r="H6" i="5" s="1"/>
  <c r="E13" i="5"/>
  <c r="H13" i="5" s="1"/>
  <c r="E9" i="5"/>
  <c r="F9" i="5" s="1"/>
  <c r="E5" i="5"/>
  <c r="H5" i="5" s="1"/>
  <c r="E12" i="5"/>
  <c r="F12" i="5" s="1"/>
  <c r="E8" i="5"/>
  <c r="H8" i="5" s="1"/>
  <c r="E4" i="5"/>
  <c r="G4" i="5" s="1"/>
  <c r="F7" i="5" l="1"/>
  <c r="G12" i="5"/>
  <c r="H3" i="5"/>
  <c r="F3" i="5"/>
  <c r="H14" i="5"/>
  <c r="G5" i="5"/>
  <c r="H10" i="5"/>
  <c r="G6" i="5"/>
  <c r="F5" i="5"/>
  <c r="G11" i="5"/>
  <c r="F13" i="5"/>
  <c r="H12" i="5"/>
  <c r="G8" i="5"/>
  <c r="F10" i="5"/>
  <c r="H9" i="5"/>
  <c r="G13" i="5"/>
  <c r="V1410" i="1" l="1"/>
  <c r="V1474" i="1"/>
  <c r="V1570" i="1"/>
  <c r="V1666" i="1"/>
  <c r="V1730" i="1"/>
  <c r="V1826" i="1"/>
  <c r="V1922" i="1"/>
  <c r="V2018" i="1"/>
  <c r="V3302" i="1"/>
  <c r="V3430" i="1"/>
  <c r="V3495" i="1"/>
  <c r="V3559" i="1"/>
  <c r="V3623" i="1"/>
  <c r="V3687" i="1"/>
  <c r="V3751" i="1"/>
  <c r="V3815" i="1"/>
  <c r="V3879" i="1"/>
  <c r="V3943" i="1"/>
  <c r="V4007" i="1"/>
  <c r="V407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U6" i="1" s="1"/>
  <c r="S7" i="1"/>
  <c r="S8" i="1"/>
  <c r="S9" i="1"/>
  <c r="S10" i="1"/>
  <c r="S11" i="1"/>
  <c r="S12" i="1"/>
  <c r="S13" i="1"/>
  <c r="S14" i="1"/>
  <c r="S15" i="1"/>
  <c r="S16" i="1"/>
  <c r="S17" i="1"/>
  <c r="U17" i="1" s="1"/>
  <c r="S18" i="1"/>
  <c r="S19" i="1"/>
  <c r="S20" i="1"/>
  <c r="S21" i="1"/>
  <c r="S22" i="1"/>
  <c r="U22" i="1" s="1"/>
  <c r="S23" i="1"/>
  <c r="S24" i="1"/>
  <c r="S25" i="1"/>
  <c r="S26" i="1"/>
  <c r="S27" i="1"/>
  <c r="S28" i="1"/>
  <c r="S29" i="1"/>
  <c r="S30" i="1"/>
  <c r="S31" i="1"/>
  <c r="S32" i="1"/>
  <c r="S33" i="1"/>
  <c r="U33" i="1" s="1"/>
  <c r="S34" i="1"/>
  <c r="S35" i="1"/>
  <c r="S36" i="1"/>
  <c r="S37" i="1"/>
  <c r="S38" i="1"/>
  <c r="U38" i="1" s="1"/>
  <c r="S39" i="1"/>
  <c r="S40" i="1"/>
  <c r="S41" i="1"/>
  <c r="S42" i="1"/>
  <c r="S43" i="1"/>
  <c r="S44" i="1"/>
  <c r="S45" i="1"/>
  <c r="S46" i="1"/>
  <c r="S47" i="1"/>
  <c r="S48" i="1"/>
  <c r="S49" i="1"/>
  <c r="U49" i="1" s="1"/>
  <c r="S50" i="1"/>
  <c r="S51" i="1"/>
  <c r="S52" i="1"/>
  <c r="S53" i="1"/>
  <c r="S54" i="1"/>
  <c r="U54" i="1" s="1"/>
  <c r="S55" i="1"/>
  <c r="S56" i="1"/>
  <c r="S57" i="1"/>
  <c r="S58" i="1"/>
  <c r="S59" i="1"/>
  <c r="S60" i="1"/>
  <c r="S61" i="1"/>
  <c r="S62" i="1"/>
  <c r="S63" i="1"/>
  <c r="S64" i="1"/>
  <c r="S65" i="1"/>
  <c r="U65" i="1" s="1"/>
  <c r="S66" i="1"/>
  <c r="S67" i="1"/>
  <c r="S68" i="1"/>
  <c r="S69" i="1"/>
  <c r="S70" i="1"/>
  <c r="U70" i="1" s="1"/>
  <c r="S71" i="1"/>
  <c r="S72" i="1"/>
  <c r="S73" i="1"/>
  <c r="S74" i="1"/>
  <c r="S75" i="1"/>
  <c r="S76" i="1"/>
  <c r="S77" i="1"/>
  <c r="S78" i="1"/>
  <c r="S79" i="1"/>
  <c r="S80" i="1"/>
  <c r="S81" i="1"/>
  <c r="U81" i="1" s="1"/>
  <c r="S82" i="1"/>
  <c r="S83" i="1"/>
  <c r="S84" i="1"/>
  <c r="S85" i="1"/>
  <c r="S86" i="1"/>
  <c r="U86" i="1" s="1"/>
  <c r="S87" i="1"/>
  <c r="S88" i="1"/>
  <c r="S89" i="1"/>
  <c r="S90" i="1"/>
  <c r="S91" i="1"/>
  <c r="S92" i="1"/>
  <c r="S93" i="1"/>
  <c r="S94" i="1"/>
  <c r="S95" i="1"/>
  <c r="S96" i="1"/>
  <c r="S97" i="1"/>
  <c r="U97" i="1" s="1"/>
  <c r="S98" i="1"/>
  <c r="S99" i="1"/>
  <c r="S100" i="1"/>
  <c r="S101" i="1"/>
  <c r="S102" i="1"/>
  <c r="U102" i="1" s="1"/>
  <c r="S103" i="1"/>
  <c r="S104" i="1"/>
  <c r="S105" i="1"/>
  <c r="S106" i="1"/>
  <c r="S107" i="1"/>
  <c r="S108" i="1"/>
  <c r="S109" i="1"/>
  <c r="S110" i="1"/>
  <c r="S111" i="1"/>
  <c r="S112" i="1"/>
  <c r="S113" i="1"/>
  <c r="U113" i="1" s="1"/>
  <c r="S114" i="1"/>
  <c r="S115" i="1"/>
  <c r="S116" i="1"/>
  <c r="S117" i="1"/>
  <c r="S118" i="1"/>
  <c r="U118" i="1" s="1"/>
  <c r="S119" i="1"/>
  <c r="S120" i="1"/>
  <c r="S121" i="1"/>
  <c r="S122" i="1"/>
  <c r="S123" i="1"/>
  <c r="S124" i="1"/>
  <c r="S125" i="1"/>
  <c r="S126" i="1"/>
  <c r="S127" i="1"/>
  <c r="S128" i="1"/>
  <c r="S129" i="1"/>
  <c r="U129" i="1" s="1"/>
  <c r="S130" i="1"/>
  <c r="S131" i="1"/>
  <c r="S132" i="1"/>
  <c r="S133" i="1"/>
  <c r="S134" i="1"/>
  <c r="U134" i="1" s="1"/>
  <c r="S135" i="1"/>
  <c r="S136" i="1"/>
  <c r="S137" i="1"/>
  <c r="S138" i="1"/>
  <c r="S139" i="1"/>
  <c r="S140" i="1"/>
  <c r="S141" i="1"/>
  <c r="S142" i="1"/>
  <c r="S143" i="1"/>
  <c r="S144" i="1"/>
  <c r="S145" i="1"/>
  <c r="U145" i="1" s="1"/>
  <c r="S146" i="1"/>
  <c r="S147" i="1"/>
  <c r="S148" i="1"/>
  <c r="S149" i="1"/>
  <c r="S150" i="1"/>
  <c r="U150" i="1" s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U1275" i="1" s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U1291" i="1" s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U1307" i="1" s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U1323" i="1" s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U1339" i="1" s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U1355" i="1" s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U1371" i="1" s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U1387" i="1" s="1"/>
  <c r="S1388" i="1"/>
  <c r="S1389" i="1"/>
  <c r="S1390" i="1"/>
  <c r="S1391" i="1"/>
  <c r="S1392" i="1"/>
  <c r="S1393" i="1"/>
  <c r="S1394" i="1"/>
  <c r="U1394" i="1" s="1"/>
  <c r="S1395" i="1"/>
  <c r="S1396" i="1"/>
  <c r="S1397" i="1"/>
  <c r="S1398" i="1"/>
  <c r="S1399" i="1"/>
  <c r="U1399" i="1" s="1"/>
  <c r="S1400" i="1"/>
  <c r="S1401" i="1"/>
  <c r="S1402" i="1"/>
  <c r="U1402" i="1" s="1"/>
  <c r="S1403" i="1"/>
  <c r="S1404" i="1"/>
  <c r="S1405" i="1"/>
  <c r="S1406" i="1"/>
  <c r="S1407" i="1"/>
  <c r="S1408" i="1"/>
  <c r="S1409" i="1"/>
  <c r="S1410" i="1"/>
  <c r="U1410" i="1" s="1"/>
  <c r="S1411" i="1"/>
  <c r="S1412" i="1"/>
  <c r="S1413" i="1"/>
  <c r="S1414" i="1"/>
  <c r="S1415" i="1"/>
  <c r="S1416" i="1"/>
  <c r="S1417" i="1"/>
  <c r="S1418" i="1"/>
  <c r="U1418" i="1" s="1"/>
  <c r="S1419" i="1"/>
  <c r="S1420" i="1"/>
  <c r="S1421" i="1"/>
  <c r="U1421" i="1" s="1"/>
  <c r="S1422" i="1"/>
  <c r="S1423" i="1"/>
  <c r="S1424" i="1"/>
  <c r="S1425" i="1"/>
  <c r="S1426" i="1"/>
  <c r="U1426" i="1" s="1"/>
  <c r="S1427" i="1"/>
  <c r="S1428" i="1"/>
  <c r="S1429" i="1"/>
  <c r="S1430" i="1"/>
  <c r="S1431" i="1"/>
  <c r="U1431" i="1" s="1"/>
  <c r="S1432" i="1"/>
  <c r="S1433" i="1"/>
  <c r="S1434" i="1"/>
  <c r="U1434" i="1" s="1"/>
  <c r="S1435" i="1"/>
  <c r="S1436" i="1"/>
  <c r="S1437" i="1"/>
  <c r="S1438" i="1"/>
  <c r="S1439" i="1"/>
  <c r="S1440" i="1"/>
  <c r="S1441" i="1"/>
  <c r="S1442" i="1"/>
  <c r="U1442" i="1" s="1"/>
  <c r="S1443" i="1"/>
  <c r="S1444" i="1"/>
  <c r="S1445" i="1"/>
  <c r="S1446" i="1"/>
  <c r="S1447" i="1"/>
  <c r="S1448" i="1"/>
  <c r="S1449" i="1"/>
  <c r="S1450" i="1"/>
  <c r="U1450" i="1" s="1"/>
  <c r="S1451" i="1"/>
  <c r="S1452" i="1"/>
  <c r="S1453" i="1"/>
  <c r="U1453" i="1" s="1"/>
  <c r="S1454" i="1"/>
  <c r="S1455" i="1"/>
  <c r="S1456" i="1"/>
  <c r="S1457" i="1"/>
  <c r="S1458" i="1"/>
  <c r="U1458" i="1" s="1"/>
  <c r="S1459" i="1"/>
  <c r="S1460" i="1"/>
  <c r="S1461" i="1"/>
  <c r="S1462" i="1"/>
  <c r="S1463" i="1"/>
  <c r="U1463" i="1" s="1"/>
  <c r="S1464" i="1"/>
  <c r="S1465" i="1"/>
  <c r="S1466" i="1"/>
  <c r="U1466" i="1" s="1"/>
  <c r="S1467" i="1"/>
  <c r="S1468" i="1"/>
  <c r="S1469" i="1"/>
  <c r="S1470" i="1"/>
  <c r="S1471" i="1"/>
  <c r="S1472" i="1"/>
  <c r="S1473" i="1"/>
  <c r="S1474" i="1"/>
  <c r="U1474" i="1" s="1"/>
  <c r="S1475" i="1"/>
  <c r="S1476" i="1"/>
  <c r="S1477" i="1"/>
  <c r="S1478" i="1"/>
  <c r="S1479" i="1"/>
  <c r="S1480" i="1"/>
  <c r="S1481" i="1"/>
  <c r="S1482" i="1"/>
  <c r="U1482" i="1" s="1"/>
  <c r="S1483" i="1"/>
  <c r="S1484" i="1"/>
  <c r="S1485" i="1"/>
  <c r="U1485" i="1" s="1"/>
  <c r="S1486" i="1"/>
  <c r="S1487" i="1"/>
  <c r="S1488" i="1"/>
  <c r="S1489" i="1"/>
  <c r="S1490" i="1"/>
  <c r="U1490" i="1" s="1"/>
  <c r="S1491" i="1"/>
  <c r="S1492" i="1"/>
  <c r="S1493" i="1"/>
  <c r="S1494" i="1"/>
  <c r="S1495" i="1"/>
  <c r="U1495" i="1" s="1"/>
  <c r="S1496" i="1"/>
  <c r="S1497" i="1"/>
  <c r="S1498" i="1"/>
  <c r="U1498" i="1" s="1"/>
  <c r="S1499" i="1"/>
  <c r="S1500" i="1"/>
  <c r="S1501" i="1"/>
  <c r="S1502" i="1"/>
  <c r="S1503" i="1"/>
  <c r="S1504" i="1"/>
  <c r="S1505" i="1"/>
  <c r="S1506" i="1"/>
  <c r="U1506" i="1" s="1"/>
  <c r="S1507" i="1"/>
  <c r="S1508" i="1"/>
  <c r="S1509" i="1"/>
  <c r="S1510" i="1"/>
  <c r="S1511" i="1"/>
  <c r="S1512" i="1"/>
  <c r="S1513" i="1"/>
  <c r="S1514" i="1"/>
  <c r="U1514" i="1" s="1"/>
  <c r="S1515" i="1"/>
  <c r="S1516" i="1"/>
  <c r="S1517" i="1"/>
  <c r="U1517" i="1" s="1"/>
  <c r="S1518" i="1"/>
  <c r="S1519" i="1"/>
  <c r="S1520" i="1"/>
  <c r="S1521" i="1"/>
  <c r="S1522" i="1"/>
  <c r="U1522" i="1" s="1"/>
  <c r="S1523" i="1"/>
  <c r="S1524" i="1"/>
  <c r="S1525" i="1"/>
  <c r="S1526" i="1"/>
  <c r="S1527" i="1"/>
  <c r="U1527" i="1" s="1"/>
  <c r="S1528" i="1"/>
  <c r="S1529" i="1"/>
  <c r="S1530" i="1"/>
  <c r="U1530" i="1" s="1"/>
  <c r="S1531" i="1"/>
  <c r="S1532" i="1"/>
  <c r="S1533" i="1"/>
  <c r="S1534" i="1"/>
  <c r="S1535" i="1"/>
  <c r="S1536" i="1"/>
  <c r="S1537" i="1"/>
  <c r="S1538" i="1"/>
  <c r="U1538" i="1" s="1"/>
  <c r="S1539" i="1"/>
  <c r="S1540" i="1"/>
  <c r="S1541" i="1"/>
  <c r="S1542" i="1"/>
  <c r="S1543" i="1"/>
  <c r="S1544" i="1"/>
  <c r="S1545" i="1"/>
  <c r="S1546" i="1"/>
  <c r="U1546" i="1" s="1"/>
  <c r="S1547" i="1"/>
  <c r="S1548" i="1"/>
  <c r="S1549" i="1"/>
  <c r="U1549" i="1" s="1"/>
  <c r="S1550" i="1"/>
  <c r="S1551" i="1"/>
  <c r="S1552" i="1"/>
  <c r="S1553" i="1"/>
  <c r="S1554" i="1"/>
  <c r="U1554" i="1" s="1"/>
  <c r="S1555" i="1"/>
  <c r="S1556" i="1"/>
  <c r="S1557" i="1"/>
  <c r="S1558" i="1"/>
  <c r="S1559" i="1"/>
  <c r="U1559" i="1" s="1"/>
  <c r="S1560" i="1"/>
  <c r="S1561" i="1"/>
  <c r="S1562" i="1"/>
  <c r="U1562" i="1" s="1"/>
  <c r="S1563" i="1"/>
  <c r="S1564" i="1"/>
  <c r="S1565" i="1"/>
  <c r="S1566" i="1"/>
  <c r="S1567" i="1"/>
  <c r="S1568" i="1"/>
  <c r="S1569" i="1"/>
  <c r="S1570" i="1"/>
  <c r="U1570" i="1" s="1"/>
  <c r="S1571" i="1"/>
  <c r="S1572" i="1"/>
  <c r="S1573" i="1"/>
  <c r="S1574" i="1"/>
  <c r="S1575" i="1"/>
  <c r="S1576" i="1"/>
  <c r="S1577" i="1"/>
  <c r="S1578" i="1"/>
  <c r="U1578" i="1" s="1"/>
  <c r="S1579" i="1"/>
  <c r="S1580" i="1"/>
  <c r="S1581" i="1"/>
  <c r="U1581" i="1" s="1"/>
  <c r="S1582" i="1"/>
  <c r="S1583" i="1"/>
  <c r="S1584" i="1"/>
  <c r="S1585" i="1"/>
  <c r="S1586" i="1"/>
  <c r="U1586" i="1" s="1"/>
  <c r="S1587" i="1"/>
  <c r="S1588" i="1"/>
  <c r="S1589" i="1"/>
  <c r="S1590" i="1"/>
  <c r="S1591" i="1"/>
  <c r="U1591" i="1" s="1"/>
  <c r="S1592" i="1"/>
  <c r="S1593" i="1"/>
  <c r="S1594" i="1"/>
  <c r="U1594" i="1" s="1"/>
  <c r="S1595" i="1"/>
  <c r="S1596" i="1"/>
  <c r="S1597" i="1"/>
  <c r="S1598" i="1"/>
  <c r="S1599" i="1"/>
  <c r="S1600" i="1"/>
  <c r="S1601" i="1"/>
  <c r="S1602" i="1"/>
  <c r="U1602" i="1" s="1"/>
  <c r="S1603" i="1"/>
  <c r="S1604" i="1"/>
  <c r="S1605" i="1"/>
  <c r="S1606" i="1"/>
  <c r="S1607" i="1"/>
  <c r="S1608" i="1"/>
  <c r="S1609" i="1"/>
  <c r="S1610" i="1"/>
  <c r="U1610" i="1" s="1"/>
  <c r="S1611" i="1"/>
  <c r="S1612" i="1"/>
  <c r="S1613" i="1"/>
  <c r="U1613" i="1" s="1"/>
  <c r="S1614" i="1"/>
  <c r="S1615" i="1"/>
  <c r="S1616" i="1"/>
  <c r="S1617" i="1"/>
  <c r="S1618" i="1"/>
  <c r="U1618" i="1" s="1"/>
  <c r="S1619" i="1"/>
  <c r="S1620" i="1"/>
  <c r="S1621" i="1"/>
  <c r="S1622" i="1"/>
  <c r="S1623" i="1"/>
  <c r="U1623" i="1" s="1"/>
  <c r="S1624" i="1"/>
  <c r="S1625" i="1"/>
  <c r="S1626" i="1"/>
  <c r="U1626" i="1" s="1"/>
  <c r="S1627" i="1"/>
  <c r="S1628" i="1"/>
  <c r="S1629" i="1"/>
  <c r="S1630" i="1"/>
  <c r="S1631" i="1"/>
  <c r="S1632" i="1"/>
  <c r="S1633" i="1"/>
  <c r="S1634" i="1"/>
  <c r="U1634" i="1" s="1"/>
  <c r="S1635" i="1"/>
  <c r="S1636" i="1"/>
  <c r="S1637" i="1"/>
  <c r="S1638" i="1"/>
  <c r="S1639" i="1"/>
  <c r="S1640" i="1"/>
  <c r="S1641" i="1"/>
  <c r="S1642" i="1"/>
  <c r="U1642" i="1" s="1"/>
  <c r="S1643" i="1"/>
  <c r="S1644" i="1"/>
  <c r="S1645" i="1"/>
  <c r="U1645" i="1" s="1"/>
  <c r="S1646" i="1"/>
  <c r="S1647" i="1"/>
  <c r="S1648" i="1"/>
  <c r="S1649" i="1"/>
  <c r="S1650" i="1"/>
  <c r="U1650" i="1" s="1"/>
  <c r="S1651" i="1"/>
  <c r="S1652" i="1"/>
  <c r="S1653" i="1"/>
  <c r="S1654" i="1"/>
  <c r="S1655" i="1"/>
  <c r="U1655" i="1" s="1"/>
  <c r="S1656" i="1"/>
  <c r="S1657" i="1"/>
  <c r="S1658" i="1"/>
  <c r="U1658" i="1" s="1"/>
  <c r="S1659" i="1"/>
  <c r="S1660" i="1"/>
  <c r="S1661" i="1"/>
  <c r="S1662" i="1"/>
  <c r="S1663" i="1"/>
  <c r="S1664" i="1"/>
  <c r="S1665" i="1"/>
  <c r="S1666" i="1"/>
  <c r="U1666" i="1" s="1"/>
  <c r="S1667" i="1"/>
  <c r="S1668" i="1"/>
  <c r="S1669" i="1"/>
  <c r="S1670" i="1"/>
  <c r="S1671" i="1"/>
  <c r="S1672" i="1"/>
  <c r="S1673" i="1"/>
  <c r="S1674" i="1"/>
  <c r="U1674" i="1" s="1"/>
  <c r="S1675" i="1"/>
  <c r="S1676" i="1"/>
  <c r="S1677" i="1"/>
  <c r="U1677" i="1" s="1"/>
  <c r="S1678" i="1"/>
  <c r="S1679" i="1"/>
  <c r="S1680" i="1"/>
  <c r="S1681" i="1"/>
  <c r="S1682" i="1"/>
  <c r="U1682" i="1" s="1"/>
  <c r="S1683" i="1"/>
  <c r="S1684" i="1"/>
  <c r="S1685" i="1"/>
  <c r="S1686" i="1"/>
  <c r="S1687" i="1"/>
  <c r="U1687" i="1" s="1"/>
  <c r="S1688" i="1"/>
  <c r="S1689" i="1"/>
  <c r="S1690" i="1"/>
  <c r="U1690" i="1" s="1"/>
  <c r="S1691" i="1"/>
  <c r="S1692" i="1"/>
  <c r="S1693" i="1"/>
  <c r="S1694" i="1"/>
  <c r="S1695" i="1"/>
  <c r="S1696" i="1"/>
  <c r="S1697" i="1"/>
  <c r="S1698" i="1"/>
  <c r="U1698" i="1" s="1"/>
  <c r="S1699" i="1"/>
  <c r="S1700" i="1"/>
  <c r="S1701" i="1"/>
  <c r="S1702" i="1"/>
  <c r="S1703" i="1"/>
  <c r="S1704" i="1"/>
  <c r="S1705" i="1"/>
  <c r="S1706" i="1"/>
  <c r="U1706" i="1" s="1"/>
  <c r="S1707" i="1"/>
  <c r="S1708" i="1"/>
  <c r="S1709" i="1"/>
  <c r="U1709" i="1" s="1"/>
  <c r="S1710" i="1"/>
  <c r="S1711" i="1"/>
  <c r="S1712" i="1"/>
  <c r="S1713" i="1"/>
  <c r="S1714" i="1"/>
  <c r="U1714" i="1" s="1"/>
  <c r="S1715" i="1"/>
  <c r="S1716" i="1"/>
  <c r="S1717" i="1"/>
  <c r="S1718" i="1"/>
  <c r="S1719" i="1"/>
  <c r="U1719" i="1" s="1"/>
  <c r="S1720" i="1"/>
  <c r="S1721" i="1"/>
  <c r="S1722" i="1"/>
  <c r="U1722" i="1" s="1"/>
  <c r="S1723" i="1"/>
  <c r="S1724" i="1"/>
  <c r="S1725" i="1"/>
  <c r="S1726" i="1"/>
  <c r="S1727" i="1"/>
  <c r="S1728" i="1"/>
  <c r="S1729" i="1"/>
  <c r="S1730" i="1"/>
  <c r="U1730" i="1" s="1"/>
  <c r="S1731" i="1"/>
  <c r="S1732" i="1"/>
  <c r="S1733" i="1"/>
  <c r="S1734" i="1"/>
  <c r="S1735" i="1"/>
  <c r="S1736" i="1"/>
  <c r="S1737" i="1"/>
  <c r="S1738" i="1"/>
  <c r="U1738" i="1" s="1"/>
  <c r="S1739" i="1"/>
  <c r="S1740" i="1"/>
  <c r="S1741" i="1"/>
  <c r="U1741" i="1" s="1"/>
  <c r="S1742" i="1"/>
  <c r="S1743" i="1"/>
  <c r="S1744" i="1"/>
  <c r="S1745" i="1"/>
  <c r="S1746" i="1"/>
  <c r="U1746" i="1" s="1"/>
  <c r="S1747" i="1"/>
  <c r="S1748" i="1"/>
  <c r="S1749" i="1"/>
  <c r="S1750" i="1"/>
  <c r="S1751" i="1"/>
  <c r="U1751" i="1" s="1"/>
  <c r="S1752" i="1"/>
  <c r="S1753" i="1"/>
  <c r="S1754" i="1"/>
  <c r="U1754" i="1" s="1"/>
  <c r="S1755" i="1"/>
  <c r="S1756" i="1"/>
  <c r="S1757" i="1"/>
  <c r="S1758" i="1"/>
  <c r="S1759" i="1"/>
  <c r="S1760" i="1"/>
  <c r="S1761" i="1"/>
  <c r="S1762" i="1"/>
  <c r="U1762" i="1" s="1"/>
  <c r="S1763" i="1"/>
  <c r="S1764" i="1"/>
  <c r="S1765" i="1"/>
  <c r="S1766" i="1"/>
  <c r="V1766" i="1" s="1"/>
  <c r="S1767" i="1"/>
  <c r="S1768" i="1"/>
  <c r="S1769" i="1"/>
  <c r="S1770" i="1"/>
  <c r="U1770" i="1" s="1"/>
  <c r="S1771" i="1"/>
  <c r="S1772" i="1"/>
  <c r="S1773" i="1"/>
  <c r="U1773" i="1" s="1"/>
  <c r="S1774" i="1"/>
  <c r="S1775" i="1"/>
  <c r="S1776" i="1"/>
  <c r="S1777" i="1"/>
  <c r="S1778" i="1"/>
  <c r="U1778" i="1" s="1"/>
  <c r="S1779" i="1"/>
  <c r="S1780" i="1"/>
  <c r="S1781" i="1"/>
  <c r="S1782" i="1"/>
  <c r="S1783" i="1"/>
  <c r="U1783" i="1" s="1"/>
  <c r="S1784" i="1"/>
  <c r="S1785" i="1"/>
  <c r="S1786" i="1"/>
  <c r="U1786" i="1" s="1"/>
  <c r="S1787" i="1"/>
  <c r="S1788" i="1"/>
  <c r="S1789" i="1"/>
  <c r="S1790" i="1"/>
  <c r="S1791" i="1"/>
  <c r="S1792" i="1"/>
  <c r="S1793" i="1"/>
  <c r="S1794" i="1"/>
  <c r="U1794" i="1" s="1"/>
  <c r="S1795" i="1"/>
  <c r="S1796" i="1"/>
  <c r="S1797" i="1"/>
  <c r="S1798" i="1"/>
  <c r="S1799" i="1"/>
  <c r="S1800" i="1"/>
  <c r="S1801" i="1"/>
  <c r="S1802" i="1"/>
  <c r="U1802" i="1" s="1"/>
  <c r="S1803" i="1"/>
  <c r="S1804" i="1"/>
  <c r="S1805" i="1"/>
  <c r="U1805" i="1" s="1"/>
  <c r="S1806" i="1"/>
  <c r="S1807" i="1"/>
  <c r="S1808" i="1"/>
  <c r="S1809" i="1"/>
  <c r="S1810" i="1"/>
  <c r="U1810" i="1" s="1"/>
  <c r="S1811" i="1"/>
  <c r="S1812" i="1"/>
  <c r="S1813" i="1"/>
  <c r="S1814" i="1"/>
  <c r="S1815" i="1"/>
  <c r="U1815" i="1" s="1"/>
  <c r="S1816" i="1"/>
  <c r="S1817" i="1"/>
  <c r="S1818" i="1"/>
  <c r="U1818" i="1" s="1"/>
  <c r="S1819" i="1"/>
  <c r="S1820" i="1"/>
  <c r="S1821" i="1"/>
  <c r="S1822" i="1"/>
  <c r="S1823" i="1"/>
  <c r="S1824" i="1"/>
  <c r="S1825" i="1"/>
  <c r="S1826" i="1"/>
  <c r="U1826" i="1" s="1"/>
  <c r="S1827" i="1"/>
  <c r="S1828" i="1"/>
  <c r="S1829" i="1"/>
  <c r="S1830" i="1"/>
  <c r="S1831" i="1"/>
  <c r="S1832" i="1"/>
  <c r="S1833" i="1"/>
  <c r="S1834" i="1"/>
  <c r="U1834" i="1" s="1"/>
  <c r="S1835" i="1"/>
  <c r="S1836" i="1"/>
  <c r="S1837" i="1"/>
  <c r="U1837" i="1" s="1"/>
  <c r="S1838" i="1"/>
  <c r="S1839" i="1"/>
  <c r="S1840" i="1"/>
  <c r="S1841" i="1"/>
  <c r="S1842" i="1"/>
  <c r="U1842" i="1" s="1"/>
  <c r="S1843" i="1"/>
  <c r="S1844" i="1"/>
  <c r="S1845" i="1"/>
  <c r="S1846" i="1"/>
  <c r="S1847" i="1"/>
  <c r="U1847" i="1" s="1"/>
  <c r="S1848" i="1"/>
  <c r="S1849" i="1"/>
  <c r="S1850" i="1"/>
  <c r="U1850" i="1" s="1"/>
  <c r="S1851" i="1"/>
  <c r="S1852" i="1"/>
  <c r="S1853" i="1"/>
  <c r="S1854" i="1"/>
  <c r="S1855" i="1"/>
  <c r="S1856" i="1"/>
  <c r="S1857" i="1"/>
  <c r="S1858" i="1"/>
  <c r="U1858" i="1" s="1"/>
  <c r="S1859" i="1"/>
  <c r="S1860" i="1"/>
  <c r="S1861" i="1"/>
  <c r="S1862" i="1"/>
  <c r="S1863" i="1"/>
  <c r="S1864" i="1"/>
  <c r="S1865" i="1"/>
  <c r="S1866" i="1"/>
  <c r="U1866" i="1" s="1"/>
  <c r="S1867" i="1"/>
  <c r="S1868" i="1"/>
  <c r="S1869" i="1"/>
  <c r="U1869" i="1" s="1"/>
  <c r="S1870" i="1"/>
  <c r="S1871" i="1"/>
  <c r="S1872" i="1"/>
  <c r="S1873" i="1"/>
  <c r="S1874" i="1"/>
  <c r="U1874" i="1" s="1"/>
  <c r="S1875" i="1"/>
  <c r="S1876" i="1"/>
  <c r="S1877" i="1"/>
  <c r="S1878" i="1"/>
  <c r="S1879" i="1"/>
  <c r="U1879" i="1" s="1"/>
  <c r="S1880" i="1"/>
  <c r="S1881" i="1"/>
  <c r="S1882" i="1"/>
  <c r="U1882" i="1" s="1"/>
  <c r="S1883" i="1"/>
  <c r="S1884" i="1"/>
  <c r="S1885" i="1"/>
  <c r="S1886" i="1"/>
  <c r="S1887" i="1"/>
  <c r="S1888" i="1"/>
  <c r="S1889" i="1"/>
  <c r="S1890" i="1"/>
  <c r="U1890" i="1" s="1"/>
  <c r="S1891" i="1"/>
  <c r="S1892" i="1"/>
  <c r="S1893" i="1"/>
  <c r="S1894" i="1"/>
  <c r="S1895" i="1"/>
  <c r="S1896" i="1"/>
  <c r="S1897" i="1"/>
  <c r="S1898" i="1"/>
  <c r="U1898" i="1" s="1"/>
  <c r="S1899" i="1"/>
  <c r="S1900" i="1"/>
  <c r="S1901" i="1"/>
  <c r="U1901" i="1" s="1"/>
  <c r="S1902" i="1"/>
  <c r="S1903" i="1"/>
  <c r="S1904" i="1"/>
  <c r="S1905" i="1"/>
  <c r="S1906" i="1"/>
  <c r="U1906" i="1" s="1"/>
  <c r="S1907" i="1"/>
  <c r="S1908" i="1"/>
  <c r="S1909" i="1"/>
  <c r="S1910" i="1"/>
  <c r="S1911" i="1"/>
  <c r="U1911" i="1" s="1"/>
  <c r="S1912" i="1"/>
  <c r="S1913" i="1"/>
  <c r="S1914" i="1"/>
  <c r="U1914" i="1" s="1"/>
  <c r="S1915" i="1"/>
  <c r="S1916" i="1"/>
  <c r="S1917" i="1"/>
  <c r="S1918" i="1"/>
  <c r="S1919" i="1"/>
  <c r="S1920" i="1"/>
  <c r="S1921" i="1"/>
  <c r="S1922" i="1"/>
  <c r="U1922" i="1" s="1"/>
  <c r="S1923" i="1"/>
  <c r="S1924" i="1"/>
  <c r="S1925" i="1"/>
  <c r="S1926" i="1"/>
  <c r="S1927" i="1"/>
  <c r="S1928" i="1"/>
  <c r="S1929" i="1"/>
  <c r="S1930" i="1"/>
  <c r="U1930" i="1" s="1"/>
  <c r="S1931" i="1"/>
  <c r="S1932" i="1"/>
  <c r="S1933" i="1"/>
  <c r="U1933" i="1" s="1"/>
  <c r="S1934" i="1"/>
  <c r="S1935" i="1"/>
  <c r="S1936" i="1"/>
  <c r="S1937" i="1"/>
  <c r="S1938" i="1"/>
  <c r="U1938" i="1" s="1"/>
  <c r="S1939" i="1"/>
  <c r="S1940" i="1"/>
  <c r="S1941" i="1"/>
  <c r="S1942" i="1"/>
  <c r="S1943" i="1"/>
  <c r="U1943" i="1" s="1"/>
  <c r="S1944" i="1"/>
  <c r="S1945" i="1"/>
  <c r="S1946" i="1"/>
  <c r="U1946" i="1" s="1"/>
  <c r="S1947" i="1"/>
  <c r="S1948" i="1"/>
  <c r="S1949" i="1"/>
  <c r="S1950" i="1"/>
  <c r="S1951" i="1"/>
  <c r="S1952" i="1"/>
  <c r="S1953" i="1"/>
  <c r="S1954" i="1"/>
  <c r="U1954" i="1" s="1"/>
  <c r="S1955" i="1"/>
  <c r="S1956" i="1"/>
  <c r="S1957" i="1"/>
  <c r="S1958" i="1"/>
  <c r="S1959" i="1"/>
  <c r="S1960" i="1"/>
  <c r="S1961" i="1"/>
  <c r="S1962" i="1"/>
  <c r="S1963" i="1"/>
  <c r="S1964" i="1"/>
  <c r="S1965" i="1"/>
  <c r="U1965" i="1" s="1"/>
  <c r="S1966" i="1"/>
  <c r="S1967" i="1"/>
  <c r="S1968" i="1"/>
  <c r="S1969" i="1"/>
  <c r="S1970" i="1"/>
  <c r="S1971" i="1"/>
  <c r="S1972" i="1"/>
  <c r="S1973" i="1"/>
  <c r="S1974" i="1"/>
  <c r="S1975" i="1"/>
  <c r="U1975" i="1" s="1"/>
  <c r="S1976" i="1"/>
  <c r="S1977" i="1"/>
  <c r="S1978" i="1"/>
  <c r="S1979" i="1"/>
  <c r="S1980" i="1"/>
  <c r="S1981" i="1"/>
  <c r="S1982" i="1"/>
  <c r="S1983" i="1"/>
  <c r="S1984" i="1"/>
  <c r="S1985" i="1"/>
  <c r="S1986" i="1"/>
  <c r="U1986" i="1" s="1"/>
  <c r="S1987" i="1"/>
  <c r="S1988" i="1"/>
  <c r="S1989" i="1"/>
  <c r="S1990" i="1"/>
  <c r="S1991" i="1"/>
  <c r="S1992" i="1"/>
  <c r="S1993" i="1"/>
  <c r="S1994" i="1"/>
  <c r="S1995" i="1"/>
  <c r="S1996" i="1"/>
  <c r="S1997" i="1"/>
  <c r="U1997" i="1" s="1"/>
  <c r="S1998" i="1"/>
  <c r="S1999" i="1"/>
  <c r="S2000" i="1"/>
  <c r="S2001" i="1"/>
  <c r="S2002" i="1"/>
  <c r="S2003" i="1"/>
  <c r="S2004" i="1"/>
  <c r="S2005" i="1"/>
  <c r="S2006" i="1"/>
  <c r="S2007" i="1"/>
  <c r="U2007" i="1" s="1"/>
  <c r="S2008" i="1"/>
  <c r="S2009" i="1"/>
  <c r="S2010" i="1"/>
  <c r="S2011" i="1"/>
  <c r="S2012" i="1"/>
  <c r="S2013" i="1"/>
  <c r="S2014" i="1"/>
  <c r="S2015" i="1"/>
  <c r="S2016" i="1"/>
  <c r="S2017" i="1"/>
  <c r="S2018" i="1"/>
  <c r="U2018" i="1" s="1"/>
  <c r="S2019" i="1"/>
  <c r="S2020" i="1"/>
  <c r="S2021" i="1"/>
  <c r="S2022" i="1"/>
  <c r="S2023" i="1"/>
  <c r="S2024" i="1"/>
  <c r="S2025" i="1"/>
  <c r="S2026" i="1"/>
  <c r="S2027" i="1"/>
  <c r="S2028" i="1"/>
  <c r="S2029" i="1"/>
  <c r="U2029" i="1" s="1"/>
  <c r="S2030" i="1"/>
  <c r="S2031" i="1"/>
  <c r="S2032" i="1"/>
  <c r="S2033" i="1"/>
  <c r="S2034" i="1"/>
  <c r="S2035" i="1"/>
  <c r="S2036" i="1"/>
  <c r="S2037" i="1"/>
  <c r="S2038" i="1"/>
  <c r="S2039" i="1"/>
  <c r="U2039" i="1" s="1"/>
  <c r="S2040" i="1"/>
  <c r="S2041" i="1"/>
  <c r="S2042" i="1"/>
  <c r="S2043" i="1"/>
  <c r="S2044" i="1"/>
  <c r="S2045" i="1"/>
  <c r="S2046" i="1"/>
  <c r="S2047" i="1"/>
  <c r="S2048" i="1"/>
  <c r="S2049" i="1"/>
  <c r="S2050" i="1"/>
  <c r="U2050" i="1" s="1"/>
  <c r="S2051" i="1"/>
  <c r="S2052" i="1"/>
  <c r="S2053" i="1"/>
  <c r="S2054" i="1"/>
  <c r="S2055" i="1"/>
  <c r="S2056" i="1"/>
  <c r="S2057" i="1"/>
  <c r="S2058" i="1"/>
  <c r="S2059" i="1"/>
  <c r="S2060" i="1"/>
  <c r="S2061" i="1"/>
  <c r="U2061" i="1" s="1"/>
  <c r="S2062" i="1"/>
  <c r="S2063" i="1"/>
  <c r="S2064" i="1"/>
  <c r="S2065" i="1"/>
  <c r="S2066" i="1"/>
  <c r="S2067" i="1"/>
  <c r="S2068" i="1"/>
  <c r="S2069" i="1"/>
  <c r="S2070" i="1"/>
  <c r="S2071" i="1"/>
  <c r="U2071" i="1" s="1"/>
  <c r="S2072" i="1"/>
  <c r="S2073" i="1"/>
  <c r="S2074" i="1"/>
  <c r="S2075" i="1"/>
  <c r="S2076" i="1"/>
  <c r="S2077" i="1"/>
  <c r="S2078" i="1"/>
  <c r="S2079" i="1"/>
  <c r="S2080" i="1"/>
  <c r="S2081" i="1"/>
  <c r="S2082" i="1"/>
  <c r="U2082" i="1" s="1"/>
  <c r="S2083" i="1"/>
  <c r="S2084" i="1"/>
  <c r="S2085" i="1"/>
  <c r="S2086" i="1"/>
  <c r="S2087" i="1"/>
  <c r="S2088" i="1"/>
  <c r="S2089" i="1"/>
  <c r="S2090" i="1"/>
  <c r="S2091" i="1"/>
  <c r="S2092" i="1"/>
  <c r="S2093" i="1"/>
  <c r="U2093" i="1" s="1"/>
  <c r="S2094" i="1"/>
  <c r="S2095" i="1"/>
  <c r="S2096" i="1"/>
  <c r="S2097" i="1"/>
  <c r="S2098" i="1"/>
  <c r="S2099" i="1"/>
  <c r="S2100" i="1"/>
  <c r="S2101" i="1"/>
  <c r="S2102" i="1"/>
  <c r="S2103" i="1"/>
  <c r="U2103" i="1" s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U3270" i="1" s="1"/>
  <c r="S3271" i="1"/>
  <c r="S3272" i="1"/>
  <c r="S3273" i="1"/>
  <c r="S3274" i="1"/>
  <c r="S3275" i="1"/>
  <c r="S3276" i="1"/>
  <c r="S3277" i="1"/>
  <c r="S3278" i="1"/>
  <c r="S3279" i="1"/>
  <c r="S3280" i="1"/>
  <c r="S3281" i="1"/>
  <c r="U3281" i="1" s="1"/>
  <c r="S3282" i="1"/>
  <c r="S3283" i="1"/>
  <c r="S3284" i="1"/>
  <c r="S3285" i="1"/>
  <c r="S3286" i="1"/>
  <c r="U3286" i="1" s="1"/>
  <c r="S3287" i="1"/>
  <c r="S3288" i="1"/>
  <c r="S3289" i="1"/>
  <c r="S3290" i="1"/>
  <c r="S3291" i="1"/>
  <c r="S3292" i="1"/>
  <c r="S3293" i="1"/>
  <c r="S3294" i="1"/>
  <c r="S3295" i="1"/>
  <c r="S3296" i="1"/>
  <c r="S3297" i="1"/>
  <c r="U3297" i="1" s="1"/>
  <c r="S3298" i="1"/>
  <c r="S3299" i="1"/>
  <c r="S3300" i="1"/>
  <c r="S3301" i="1"/>
  <c r="S3302" i="1"/>
  <c r="U3302" i="1" s="1"/>
  <c r="S3303" i="1"/>
  <c r="S3304" i="1"/>
  <c r="S3305" i="1"/>
  <c r="S3306" i="1"/>
  <c r="S3307" i="1"/>
  <c r="S3308" i="1"/>
  <c r="S3309" i="1"/>
  <c r="S3310" i="1"/>
  <c r="S3311" i="1"/>
  <c r="S3312" i="1"/>
  <c r="S3313" i="1"/>
  <c r="U3313" i="1" s="1"/>
  <c r="S3314" i="1"/>
  <c r="S3315" i="1"/>
  <c r="S3316" i="1"/>
  <c r="S3317" i="1"/>
  <c r="S3318" i="1"/>
  <c r="U3318" i="1" s="1"/>
  <c r="S3319" i="1"/>
  <c r="S3320" i="1"/>
  <c r="S3321" i="1"/>
  <c r="S3322" i="1"/>
  <c r="S3323" i="1"/>
  <c r="S3324" i="1"/>
  <c r="S3325" i="1"/>
  <c r="S3326" i="1"/>
  <c r="S3327" i="1"/>
  <c r="S3328" i="1"/>
  <c r="S3329" i="1"/>
  <c r="U3329" i="1" s="1"/>
  <c r="S3330" i="1"/>
  <c r="S3331" i="1"/>
  <c r="S3332" i="1"/>
  <c r="S3333" i="1"/>
  <c r="S3334" i="1"/>
  <c r="U3334" i="1" s="1"/>
  <c r="S3335" i="1"/>
  <c r="S3336" i="1"/>
  <c r="S3337" i="1"/>
  <c r="S3338" i="1"/>
  <c r="S3339" i="1"/>
  <c r="S3340" i="1"/>
  <c r="S3341" i="1"/>
  <c r="S3342" i="1"/>
  <c r="S3343" i="1"/>
  <c r="S3344" i="1"/>
  <c r="S3345" i="1"/>
  <c r="U3345" i="1" s="1"/>
  <c r="S3346" i="1"/>
  <c r="S3347" i="1"/>
  <c r="S3348" i="1"/>
  <c r="S3349" i="1"/>
  <c r="S3350" i="1"/>
  <c r="U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U3361" i="1" s="1"/>
  <c r="S3362" i="1"/>
  <c r="S3363" i="1"/>
  <c r="S3364" i="1"/>
  <c r="S3365" i="1"/>
  <c r="S3366" i="1"/>
  <c r="U3366" i="1" s="1"/>
  <c r="S3367" i="1"/>
  <c r="S3368" i="1"/>
  <c r="S3369" i="1"/>
  <c r="S3370" i="1"/>
  <c r="S3371" i="1"/>
  <c r="S3372" i="1"/>
  <c r="S3373" i="1"/>
  <c r="S3374" i="1"/>
  <c r="S3375" i="1"/>
  <c r="S3376" i="1"/>
  <c r="S3377" i="1"/>
  <c r="U3377" i="1" s="1"/>
  <c r="S3378" i="1"/>
  <c r="S3379" i="1"/>
  <c r="S3380" i="1"/>
  <c r="S3381" i="1"/>
  <c r="S3382" i="1"/>
  <c r="U3382" i="1" s="1"/>
  <c r="S3383" i="1"/>
  <c r="S3384" i="1"/>
  <c r="S3385" i="1"/>
  <c r="S3386" i="1"/>
  <c r="S3387" i="1"/>
  <c r="S3388" i="1"/>
  <c r="S3389" i="1"/>
  <c r="S3390" i="1"/>
  <c r="S3391" i="1"/>
  <c r="S3392" i="1"/>
  <c r="S3393" i="1"/>
  <c r="U3393" i="1" s="1"/>
  <c r="S3394" i="1"/>
  <c r="S3395" i="1"/>
  <c r="S3396" i="1"/>
  <c r="S3397" i="1"/>
  <c r="S3398" i="1"/>
  <c r="U3398" i="1" s="1"/>
  <c r="S3399" i="1"/>
  <c r="S3400" i="1"/>
  <c r="S3401" i="1"/>
  <c r="S3402" i="1"/>
  <c r="S3403" i="1"/>
  <c r="S3404" i="1"/>
  <c r="S3405" i="1"/>
  <c r="S3406" i="1"/>
  <c r="S3407" i="1"/>
  <c r="S3408" i="1"/>
  <c r="S3409" i="1"/>
  <c r="U3409" i="1" s="1"/>
  <c r="S3410" i="1"/>
  <c r="S3411" i="1"/>
  <c r="S3412" i="1"/>
  <c r="S3413" i="1"/>
  <c r="S3414" i="1"/>
  <c r="U3414" i="1" s="1"/>
  <c r="S3415" i="1"/>
  <c r="S3416" i="1"/>
  <c r="S3417" i="1"/>
  <c r="S3418" i="1"/>
  <c r="S3419" i="1"/>
  <c r="S3420" i="1"/>
  <c r="S3421" i="1"/>
  <c r="S3422" i="1"/>
  <c r="S3423" i="1"/>
  <c r="S3424" i="1"/>
  <c r="S3425" i="1"/>
  <c r="U3425" i="1" s="1"/>
  <c r="S3426" i="1"/>
  <c r="S3427" i="1"/>
  <c r="S3428" i="1"/>
  <c r="S3429" i="1"/>
  <c r="S3430" i="1"/>
  <c r="U3430" i="1" s="1"/>
  <c r="S3431" i="1"/>
  <c r="S3432" i="1"/>
  <c r="S3433" i="1"/>
  <c r="S3434" i="1"/>
  <c r="S3435" i="1"/>
  <c r="U3435" i="1" s="1"/>
  <c r="S3436" i="1"/>
  <c r="S3437" i="1"/>
  <c r="S3438" i="1"/>
  <c r="S3439" i="1"/>
  <c r="U3439" i="1" s="1"/>
  <c r="S3440" i="1"/>
  <c r="S3441" i="1"/>
  <c r="S3442" i="1"/>
  <c r="S3443" i="1"/>
  <c r="U3443" i="1" s="1"/>
  <c r="S3444" i="1"/>
  <c r="S3445" i="1"/>
  <c r="S3446" i="1"/>
  <c r="S3447" i="1"/>
  <c r="U3447" i="1" s="1"/>
  <c r="S3448" i="1"/>
  <c r="S3449" i="1"/>
  <c r="S3450" i="1"/>
  <c r="S3451" i="1"/>
  <c r="U3451" i="1" s="1"/>
  <c r="S3452" i="1"/>
  <c r="S3453" i="1"/>
  <c r="S3454" i="1"/>
  <c r="S3455" i="1"/>
  <c r="U3455" i="1" s="1"/>
  <c r="S3456" i="1"/>
  <c r="S3457" i="1"/>
  <c r="S3458" i="1"/>
  <c r="S3459" i="1"/>
  <c r="U3459" i="1" s="1"/>
  <c r="S3460" i="1"/>
  <c r="S3461" i="1"/>
  <c r="S3462" i="1"/>
  <c r="S3463" i="1"/>
  <c r="U3463" i="1" s="1"/>
  <c r="S3464" i="1"/>
  <c r="S3465" i="1"/>
  <c r="S3466" i="1"/>
  <c r="S3467" i="1"/>
  <c r="U3467" i="1" s="1"/>
  <c r="S3468" i="1"/>
  <c r="S3469" i="1"/>
  <c r="S3470" i="1"/>
  <c r="S3471" i="1"/>
  <c r="U3471" i="1" s="1"/>
  <c r="S3472" i="1"/>
  <c r="S3473" i="1"/>
  <c r="S3474" i="1"/>
  <c r="S3475" i="1"/>
  <c r="U3475" i="1" s="1"/>
  <c r="S3476" i="1"/>
  <c r="S3477" i="1"/>
  <c r="S3478" i="1"/>
  <c r="S3479" i="1"/>
  <c r="U3479" i="1" s="1"/>
  <c r="S3480" i="1"/>
  <c r="S3481" i="1"/>
  <c r="S3482" i="1"/>
  <c r="S3483" i="1"/>
  <c r="U3483" i="1" s="1"/>
  <c r="S3484" i="1"/>
  <c r="S3485" i="1"/>
  <c r="S3486" i="1"/>
  <c r="S3487" i="1"/>
  <c r="U3487" i="1" s="1"/>
  <c r="S3488" i="1"/>
  <c r="S3489" i="1"/>
  <c r="S3490" i="1"/>
  <c r="S3491" i="1"/>
  <c r="U3491" i="1" s="1"/>
  <c r="S3492" i="1"/>
  <c r="S3493" i="1"/>
  <c r="S3494" i="1"/>
  <c r="S3495" i="1"/>
  <c r="U3495" i="1" s="1"/>
  <c r="S3496" i="1"/>
  <c r="S3497" i="1"/>
  <c r="S3498" i="1"/>
  <c r="S3499" i="1"/>
  <c r="U3499" i="1" s="1"/>
  <c r="S3500" i="1"/>
  <c r="S3501" i="1"/>
  <c r="S3502" i="1"/>
  <c r="S3503" i="1"/>
  <c r="U3503" i="1" s="1"/>
  <c r="S3504" i="1"/>
  <c r="S3505" i="1"/>
  <c r="S3506" i="1"/>
  <c r="S3507" i="1"/>
  <c r="U3507" i="1" s="1"/>
  <c r="S3508" i="1"/>
  <c r="S3509" i="1"/>
  <c r="S3510" i="1"/>
  <c r="S3511" i="1"/>
  <c r="U3511" i="1" s="1"/>
  <c r="S3512" i="1"/>
  <c r="S3513" i="1"/>
  <c r="S3514" i="1"/>
  <c r="S3515" i="1"/>
  <c r="U3515" i="1" s="1"/>
  <c r="S3516" i="1"/>
  <c r="S3517" i="1"/>
  <c r="S3518" i="1"/>
  <c r="S3519" i="1"/>
  <c r="U3519" i="1" s="1"/>
  <c r="S3520" i="1"/>
  <c r="S3521" i="1"/>
  <c r="S3522" i="1"/>
  <c r="S3523" i="1"/>
  <c r="U3523" i="1" s="1"/>
  <c r="S3524" i="1"/>
  <c r="S3525" i="1"/>
  <c r="S3526" i="1"/>
  <c r="S3527" i="1"/>
  <c r="U3527" i="1" s="1"/>
  <c r="S3528" i="1"/>
  <c r="S3529" i="1"/>
  <c r="S3530" i="1"/>
  <c r="S3531" i="1"/>
  <c r="U3531" i="1" s="1"/>
  <c r="S3532" i="1"/>
  <c r="S3533" i="1"/>
  <c r="S3534" i="1"/>
  <c r="S3535" i="1"/>
  <c r="U3535" i="1" s="1"/>
  <c r="S3536" i="1"/>
  <c r="S3537" i="1"/>
  <c r="S3538" i="1"/>
  <c r="S3539" i="1"/>
  <c r="U3539" i="1" s="1"/>
  <c r="S3540" i="1"/>
  <c r="S3541" i="1"/>
  <c r="S3542" i="1"/>
  <c r="S3543" i="1"/>
  <c r="U3543" i="1" s="1"/>
  <c r="S3544" i="1"/>
  <c r="S3545" i="1"/>
  <c r="S3546" i="1"/>
  <c r="S3547" i="1"/>
  <c r="U3547" i="1" s="1"/>
  <c r="S3548" i="1"/>
  <c r="S3549" i="1"/>
  <c r="S3550" i="1"/>
  <c r="S3551" i="1"/>
  <c r="U3551" i="1" s="1"/>
  <c r="S3552" i="1"/>
  <c r="S3553" i="1"/>
  <c r="S3554" i="1"/>
  <c r="S3555" i="1"/>
  <c r="U3555" i="1" s="1"/>
  <c r="S3556" i="1"/>
  <c r="S3557" i="1"/>
  <c r="S3558" i="1"/>
  <c r="S3559" i="1"/>
  <c r="U3559" i="1" s="1"/>
  <c r="S3560" i="1"/>
  <c r="S3561" i="1"/>
  <c r="S3562" i="1"/>
  <c r="S3563" i="1"/>
  <c r="U3563" i="1" s="1"/>
  <c r="S3564" i="1"/>
  <c r="S3565" i="1"/>
  <c r="S3566" i="1"/>
  <c r="S3567" i="1"/>
  <c r="U3567" i="1" s="1"/>
  <c r="S3568" i="1"/>
  <c r="S3569" i="1"/>
  <c r="S3570" i="1"/>
  <c r="S3571" i="1"/>
  <c r="U3571" i="1" s="1"/>
  <c r="S3572" i="1"/>
  <c r="S3573" i="1"/>
  <c r="S3574" i="1"/>
  <c r="S3575" i="1"/>
  <c r="U3575" i="1" s="1"/>
  <c r="S3576" i="1"/>
  <c r="S3577" i="1"/>
  <c r="S3578" i="1"/>
  <c r="S3579" i="1"/>
  <c r="U3579" i="1" s="1"/>
  <c r="S3580" i="1"/>
  <c r="S3581" i="1"/>
  <c r="S3582" i="1"/>
  <c r="S3583" i="1"/>
  <c r="U3583" i="1" s="1"/>
  <c r="S3584" i="1"/>
  <c r="S3585" i="1"/>
  <c r="S3586" i="1"/>
  <c r="S3587" i="1"/>
  <c r="U3587" i="1" s="1"/>
  <c r="S3588" i="1"/>
  <c r="S3589" i="1"/>
  <c r="S3590" i="1"/>
  <c r="S3591" i="1"/>
  <c r="U3591" i="1" s="1"/>
  <c r="S3592" i="1"/>
  <c r="S3593" i="1"/>
  <c r="S3594" i="1"/>
  <c r="S3595" i="1"/>
  <c r="U3595" i="1" s="1"/>
  <c r="S3596" i="1"/>
  <c r="S3597" i="1"/>
  <c r="S3598" i="1"/>
  <c r="S3599" i="1"/>
  <c r="U3599" i="1" s="1"/>
  <c r="S3600" i="1"/>
  <c r="S3601" i="1"/>
  <c r="S3602" i="1"/>
  <c r="S3603" i="1"/>
  <c r="U3603" i="1" s="1"/>
  <c r="S3604" i="1"/>
  <c r="S3605" i="1"/>
  <c r="S3606" i="1"/>
  <c r="S3607" i="1"/>
  <c r="U3607" i="1" s="1"/>
  <c r="S3608" i="1"/>
  <c r="S3609" i="1"/>
  <c r="S3610" i="1"/>
  <c r="S3611" i="1"/>
  <c r="U3611" i="1" s="1"/>
  <c r="S3612" i="1"/>
  <c r="S3613" i="1"/>
  <c r="S3614" i="1"/>
  <c r="S3615" i="1"/>
  <c r="U3615" i="1" s="1"/>
  <c r="S3616" i="1"/>
  <c r="S3617" i="1"/>
  <c r="S3618" i="1"/>
  <c r="S3619" i="1"/>
  <c r="U3619" i="1" s="1"/>
  <c r="S3620" i="1"/>
  <c r="S3621" i="1"/>
  <c r="S3622" i="1"/>
  <c r="S3623" i="1"/>
  <c r="U3623" i="1" s="1"/>
  <c r="S3624" i="1"/>
  <c r="S3625" i="1"/>
  <c r="S3626" i="1"/>
  <c r="S3627" i="1"/>
  <c r="U3627" i="1" s="1"/>
  <c r="S3628" i="1"/>
  <c r="S3629" i="1"/>
  <c r="S3630" i="1"/>
  <c r="S3631" i="1"/>
  <c r="U3631" i="1" s="1"/>
  <c r="S3632" i="1"/>
  <c r="S3633" i="1"/>
  <c r="S3634" i="1"/>
  <c r="S3635" i="1"/>
  <c r="U3635" i="1" s="1"/>
  <c r="S3636" i="1"/>
  <c r="S3637" i="1"/>
  <c r="S3638" i="1"/>
  <c r="S3639" i="1"/>
  <c r="U3639" i="1" s="1"/>
  <c r="S3640" i="1"/>
  <c r="S3641" i="1"/>
  <c r="S3642" i="1"/>
  <c r="S3643" i="1"/>
  <c r="U3643" i="1" s="1"/>
  <c r="S3644" i="1"/>
  <c r="S3645" i="1"/>
  <c r="S3646" i="1"/>
  <c r="S3647" i="1"/>
  <c r="U3647" i="1" s="1"/>
  <c r="S3648" i="1"/>
  <c r="S3649" i="1"/>
  <c r="S3650" i="1"/>
  <c r="S3651" i="1"/>
  <c r="U3651" i="1" s="1"/>
  <c r="S3652" i="1"/>
  <c r="S3653" i="1"/>
  <c r="S3654" i="1"/>
  <c r="S3655" i="1"/>
  <c r="U3655" i="1" s="1"/>
  <c r="S3656" i="1"/>
  <c r="S3657" i="1"/>
  <c r="S3658" i="1"/>
  <c r="S3659" i="1"/>
  <c r="U3659" i="1" s="1"/>
  <c r="S3660" i="1"/>
  <c r="S3661" i="1"/>
  <c r="S3662" i="1"/>
  <c r="S3663" i="1"/>
  <c r="U3663" i="1" s="1"/>
  <c r="S3664" i="1"/>
  <c r="S3665" i="1"/>
  <c r="S3666" i="1"/>
  <c r="S3667" i="1"/>
  <c r="U3667" i="1" s="1"/>
  <c r="S3668" i="1"/>
  <c r="S3669" i="1"/>
  <c r="S3670" i="1"/>
  <c r="S3671" i="1"/>
  <c r="U3671" i="1" s="1"/>
  <c r="S3672" i="1"/>
  <c r="S3673" i="1"/>
  <c r="S3674" i="1"/>
  <c r="S3675" i="1"/>
  <c r="U3675" i="1" s="1"/>
  <c r="S3676" i="1"/>
  <c r="S3677" i="1"/>
  <c r="S3678" i="1"/>
  <c r="S3679" i="1"/>
  <c r="U3679" i="1" s="1"/>
  <c r="S3680" i="1"/>
  <c r="S3681" i="1"/>
  <c r="S3682" i="1"/>
  <c r="S3683" i="1"/>
  <c r="U3683" i="1" s="1"/>
  <c r="S3684" i="1"/>
  <c r="S3685" i="1"/>
  <c r="S3686" i="1"/>
  <c r="S3687" i="1"/>
  <c r="U3687" i="1" s="1"/>
  <c r="S3688" i="1"/>
  <c r="S3689" i="1"/>
  <c r="S3690" i="1"/>
  <c r="S3691" i="1"/>
  <c r="U3691" i="1" s="1"/>
  <c r="S3692" i="1"/>
  <c r="S3693" i="1"/>
  <c r="S3694" i="1"/>
  <c r="S3695" i="1"/>
  <c r="U3695" i="1" s="1"/>
  <c r="S3696" i="1"/>
  <c r="S3697" i="1"/>
  <c r="S3698" i="1"/>
  <c r="S3699" i="1"/>
  <c r="U3699" i="1" s="1"/>
  <c r="S3700" i="1"/>
  <c r="S3701" i="1"/>
  <c r="S3702" i="1"/>
  <c r="S3703" i="1"/>
  <c r="U3703" i="1" s="1"/>
  <c r="S3704" i="1"/>
  <c r="S3705" i="1"/>
  <c r="S3706" i="1"/>
  <c r="S3707" i="1"/>
  <c r="U3707" i="1" s="1"/>
  <c r="S3708" i="1"/>
  <c r="S3709" i="1"/>
  <c r="S3710" i="1"/>
  <c r="S3711" i="1"/>
  <c r="U3711" i="1" s="1"/>
  <c r="S3712" i="1"/>
  <c r="S3713" i="1"/>
  <c r="S3714" i="1"/>
  <c r="S3715" i="1"/>
  <c r="U3715" i="1" s="1"/>
  <c r="S3716" i="1"/>
  <c r="S3717" i="1"/>
  <c r="S3718" i="1"/>
  <c r="S3719" i="1"/>
  <c r="U3719" i="1" s="1"/>
  <c r="S3720" i="1"/>
  <c r="S3721" i="1"/>
  <c r="S3722" i="1"/>
  <c r="S3723" i="1"/>
  <c r="U3723" i="1" s="1"/>
  <c r="S3724" i="1"/>
  <c r="S3725" i="1"/>
  <c r="S3726" i="1"/>
  <c r="S3727" i="1"/>
  <c r="U3727" i="1" s="1"/>
  <c r="S3728" i="1"/>
  <c r="S3729" i="1"/>
  <c r="S3730" i="1"/>
  <c r="S3731" i="1"/>
  <c r="U3731" i="1" s="1"/>
  <c r="S3732" i="1"/>
  <c r="S3733" i="1"/>
  <c r="S3734" i="1"/>
  <c r="S3735" i="1"/>
  <c r="U3735" i="1" s="1"/>
  <c r="S3736" i="1"/>
  <c r="S3737" i="1"/>
  <c r="S3738" i="1"/>
  <c r="S3739" i="1"/>
  <c r="U3739" i="1" s="1"/>
  <c r="S3740" i="1"/>
  <c r="S3741" i="1"/>
  <c r="S3742" i="1"/>
  <c r="S3743" i="1"/>
  <c r="U3743" i="1" s="1"/>
  <c r="S3744" i="1"/>
  <c r="S3745" i="1"/>
  <c r="S3746" i="1"/>
  <c r="S3747" i="1"/>
  <c r="U3747" i="1" s="1"/>
  <c r="S3748" i="1"/>
  <c r="S3749" i="1"/>
  <c r="S3750" i="1"/>
  <c r="S3751" i="1"/>
  <c r="U3751" i="1" s="1"/>
  <c r="S3752" i="1"/>
  <c r="S3753" i="1"/>
  <c r="S3754" i="1"/>
  <c r="S3755" i="1"/>
  <c r="U3755" i="1" s="1"/>
  <c r="S3756" i="1"/>
  <c r="S3757" i="1"/>
  <c r="S3758" i="1"/>
  <c r="S3759" i="1"/>
  <c r="U3759" i="1" s="1"/>
  <c r="S3760" i="1"/>
  <c r="S3761" i="1"/>
  <c r="S3762" i="1"/>
  <c r="S3763" i="1"/>
  <c r="U3763" i="1" s="1"/>
  <c r="S3764" i="1"/>
  <c r="S3765" i="1"/>
  <c r="S3766" i="1"/>
  <c r="S3767" i="1"/>
  <c r="U3767" i="1" s="1"/>
  <c r="S3768" i="1"/>
  <c r="S3769" i="1"/>
  <c r="S3770" i="1"/>
  <c r="S3771" i="1"/>
  <c r="U3771" i="1" s="1"/>
  <c r="S3772" i="1"/>
  <c r="S3773" i="1"/>
  <c r="S3774" i="1"/>
  <c r="S3775" i="1"/>
  <c r="U3775" i="1" s="1"/>
  <c r="S3776" i="1"/>
  <c r="S3777" i="1"/>
  <c r="S3778" i="1"/>
  <c r="S3779" i="1"/>
  <c r="U3779" i="1" s="1"/>
  <c r="S3780" i="1"/>
  <c r="S3781" i="1"/>
  <c r="S3782" i="1"/>
  <c r="S3783" i="1"/>
  <c r="U3783" i="1" s="1"/>
  <c r="S3784" i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U3795" i="1" s="1"/>
  <c r="S3796" i="1"/>
  <c r="S3797" i="1"/>
  <c r="S3798" i="1"/>
  <c r="S3799" i="1"/>
  <c r="U3799" i="1" s="1"/>
  <c r="S3800" i="1"/>
  <c r="S3801" i="1"/>
  <c r="S3802" i="1"/>
  <c r="S3803" i="1"/>
  <c r="U3803" i="1" s="1"/>
  <c r="S3804" i="1"/>
  <c r="S3805" i="1"/>
  <c r="S3806" i="1"/>
  <c r="S3807" i="1"/>
  <c r="U3807" i="1" s="1"/>
  <c r="S3808" i="1"/>
  <c r="S3809" i="1"/>
  <c r="S3810" i="1"/>
  <c r="S3811" i="1"/>
  <c r="U3811" i="1" s="1"/>
  <c r="S3812" i="1"/>
  <c r="S3813" i="1"/>
  <c r="S3814" i="1"/>
  <c r="S3815" i="1"/>
  <c r="U3815" i="1" s="1"/>
  <c r="S3816" i="1"/>
  <c r="S3817" i="1"/>
  <c r="S3818" i="1"/>
  <c r="S3819" i="1"/>
  <c r="U3819" i="1" s="1"/>
  <c r="S3820" i="1"/>
  <c r="S3821" i="1"/>
  <c r="S3822" i="1"/>
  <c r="S3823" i="1"/>
  <c r="U3823" i="1" s="1"/>
  <c r="S3824" i="1"/>
  <c r="S3825" i="1"/>
  <c r="S3826" i="1"/>
  <c r="S3827" i="1"/>
  <c r="U3827" i="1" s="1"/>
  <c r="S3828" i="1"/>
  <c r="S3829" i="1"/>
  <c r="S3830" i="1"/>
  <c r="S3831" i="1"/>
  <c r="U3831" i="1" s="1"/>
  <c r="S3832" i="1"/>
  <c r="S3833" i="1"/>
  <c r="S3834" i="1"/>
  <c r="S3835" i="1"/>
  <c r="U3835" i="1" s="1"/>
  <c r="S3836" i="1"/>
  <c r="S3837" i="1"/>
  <c r="S3838" i="1"/>
  <c r="S3839" i="1"/>
  <c r="U3839" i="1" s="1"/>
  <c r="S3840" i="1"/>
  <c r="S3841" i="1"/>
  <c r="S3842" i="1"/>
  <c r="S3843" i="1"/>
  <c r="U3843" i="1" s="1"/>
  <c r="S3844" i="1"/>
  <c r="S3845" i="1"/>
  <c r="S3846" i="1"/>
  <c r="S3847" i="1"/>
  <c r="U3847" i="1" s="1"/>
  <c r="S3848" i="1"/>
  <c r="S3849" i="1"/>
  <c r="S3850" i="1"/>
  <c r="S3851" i="1"/>
  <c r="U3851" i="1" s="1"/>
  <c r="S3852" i="1"/>
  <c r="S3853" i="1"/>
  <c r="S3854" i="1"/>
  <c r="S3855" i="1"/>
  <c r="U3855" i="1" s="1"/>
  <c r="S3856" i="1"/>
  <c r="S3857" i="1"/>
  <c r="S3858" i="1"/>
  <c r="S3859" i="1"/>
  <c r="U3859" i="1" s="1"/>
  <c r="S3860" i="1"/>
  <c r="S3861" i="1"/>
  <c r="S3862" i="1"/>
  <c r="S3863" i="1"/>
  <c r="U3863" i="1" s="1"/>
  <c r="S3864" i="1"/>
  <c r="S3865" i="1"/>
  <c r="S3866" i="1"/>
  <c r="S3867" i="1"/>
  <c r="U3867" i="1" s="1"/>
  <c r="S3868" i="1"/>
  <c r="S3869" i="1"/>
  <c r="S3870" i="1"/>
  <c r="S3871" i="1"/>
  <c r="U3871" i="1" s="1"/>
  <c r="S3872" i="1"/>
  <c r="S3873" i="1"/>
  <c r="S3874" i="1"/>
  <c r="S3875" i="1"/>
  <c r="U3875" i="1" s="1"/>
  <c r="S3876" i="1"/>
  <c r="S3877" i="1"/>
  <c r="S3878" i="1"/>
  <c r="S3879" i="1"/>
  <c r="U3879" i="1" s="1"/>
  <c r="S3880" i="1"/>
  <c r="S3881" i="1"/>
  <c r="S3882" i="1"/>
  <c r="S3883" i="1"/>
  <c r="U3883" i="1" s="1"/>
  <c r="S3884" i="1"/>
  <c r="S3885" i="1"/>
  <c r="S3886" i="1"/>
  <c r="S3887" i="1"/>
  <c r="U3887" i="1" s="1"/>
  <c r="S3888" i="1"/>
  <c r="S3889" i="1"/>
  <c r="S3890" i="1"/>
  <c r="S3891" i="1"/>
  <c r="U3891" i="1" s="1"/>
  <c r="S3892" i="1"/>
  <c r="S3893" i="1"/>
  <c r="S3894" i="1"/>
  <c r="S3895" i="1"/>
  <c r="U3895" i="1" s="1"/>
  <c r="S3896" i="1"/>
  <c r="S3897" i="1"/>
  <c r="S3898" i="1"/>
  <c r="S3899" i="1"/>
  <c r="U3899" i="1" s="1"/>
  <c r="S3900" i="1"/>
  <c r="S3901" i="1"/>
  <c r="S3902" i="1"/>
  <c r="S3903" i="1"/>
  <c r="U3903" i="1" s="1"/>
  <c r="S3904" i="1"/>
  <c r="S3905" i="1"/>
  <c r="S3906" i="1"/>
  <c r="S3907" i="1"/>
  <c r="U3907" i="1" s="1"/>
  <c r="S3908" i="1"/>
  <c r="S3909" i="1"/>
  <c r="S3910" i="1"/>
  <c r="S3911" i="1"/>
  <c r="U3911" i="1" s="1"/>
  <c r="S3912" i="1"/>
  <c r="S3913" i="1"/>
  <c r="S3914" i="1"/>
  <c r="S3915" i="1"/>
  <c r="U3915" i="1" s="1"/>
  <c r="S3916" i="1"/>
  <c r="S3917" i="1"/>
  <c r="S3918" i="1"/>
  <c r="S3919" i="1"/>
  <c r="U3919" i="1" s="1"/>
  <c r="S3920" i="1"/>
  <c r="S3921" i="1"/>
  <c r="S3922" i="1"/>
  <c r="S3923" i="1"/>
  <c r="U3923" i="1" s="1"/>
  <c r="S3924" i="1"/>
  <c r="S3925" i="1"/>
  <c r="S3926" i="1"/>
  <c r="S3927" i="1"/>
  <c r="U3927" i="1" s="1"/>
  <c r="S3928" i="1"/>
  <c r="S3929" i="1"/>
  <c r="S3930" i="1"/>
  <c r="S3931" i="1"/>
  <c r="U3931" i="1" s="1"/>
  <c r="S3932" i="1"/>
  <c r="S3933" i="1"/>
  <c r="S3934" i="1"/>
  <c r="S3935" i="1"/>
  <c r="U3935" i="1" s="1"/>
  <c r="S3936" i="1"/>
  <c r="S3937" i="1"/>
  <c r="S3938" i="1"/>
  <c r="S3939" i="1"/>
  <c r="U3939" i="1" s="1"/>
  <c r="S3940" i="1"/>
  <c r="S3941" i="1"/>
  <c r="S3942" i="1"/>
  <c r="S3943" i="1"/>
  <c r="U3943" i="1" s="1"/>
  <c r="S3944" i="1"/>
  <c r="S3945" i="1"/>
  <c r="S3946" i="1"/>
  <c r="S3947" i="1"/>
  <c r="U3947" i="1" s="1"/>
  <c r="S3948" i="1"/>
  <c r="S3949" i="1"/>
  <c r="S3950" i="1"/>
  <c r="S3951" i="1"/>
  <c r="U3951" i="1" s="1"/>
  <c r="S3952" i="1"/>
  <c r="S3953" i="1"/>
  <c r="S3954" i="1"/>
  <c r="S3955" i="1"/>
  <c r="U3955" i="1" s="1"/>
  <c r="S3956" i="1"/>
  <c r="S3957" i="1"/>
  <c r="S3958" i="1"/>
  <c r="S3959" i="1"/>
  <c r="U3959" i="1" s="1"/>
  <c r="S3960" i="1"/>
  <c r="S3961" i="1"/>
  <c r="S3962" i="1"/>
  <c r="S3963" i="1"/>
  <c r="U3963" i="1" s="1"/>
  <c r="S3964" i="1"/>
  <c r="S3965" i="1"/>
  <c r="S3966" i="1"/>
  <c r="S3967" i="1"/>
  <c r="U3967" i="1" s="1"/>
  <c r="S3968" i="1"/>
  <c r="S3969" i="1"/>
  <c r="S3970" i="1"/>
  <c r="S3971" i="1"/>
  <c r="U3971" i="1" s="1"/>
  <c r="S3972" i="1"/>
  <c r="S3973" i="1"/>
  <c r="S3974" i="1"/>
  <c r="S3975" i="1"/>
  <c r="U3975" i="1" s="1"/>
  <c r="S3976" i="1"/>
  <c r="S3977" i="1"/>
  <c r="S3978" i="1"/>
  <c r="S3979" i="1"/>
  <c r="U3979" i="1" s="1"/>
  <c r="S3980" i="1"/>
  <c r="S3981" i="1"/>
  <c r="S3982" i="1"/>
  <c r="S3983" i="1"/>
  <c r="U3983" i="1" s="1"/>
  <c r="S3984" i="1"/>
  <c r="S3985" i="1"/>
  <c r="S3986" i="1"/>
  <c r="S3987" i="1"/>
  <c r="U3987" i="1" s="1"/>
  <c r="S3988" i="1"/>
  <c r="S3989" i="1"/>
  <c r="S3990" i="1"/>
  <c r="S3991" i="1"/>
  <c r="U3991" i="1" s="1"/>
  <c r="S3992" i="1"/>
  <c r="S3993" i="1"/>
  <c r="S3994" i="1"/>
  <c r="S3995" i="1"/>
  <c r="U3995" i="1" s="1"/>
  <c r="S3996" i="1"/>
  <c r="S3997" i="1"/>
  <c r="S3998" i="1"/>
  <c r="S3999" i="1"/>
  <c r="U3999" i="1" s="1"/>
  <c r="S4000" i="1"/>
  <c r="S4001" i="1"/>
  <c r="S4002" i="1"/>
  <c r="S4003" i="1"/>
  <c r="U4003" i="1" s="1"/>
  <c r="S4004" i="1"/>
  <c r="S4005" i="1"/>
  <c r="S4006" i="1"/>
  <c r="S4007" i="1"/>
  <c r="U4007" i="1" s="1"/>
  <c r="S4008" i="1"/>
  <c r="S4009" i="1"/>
  <c r="S4010" i="1"/>
  <c r="S4011" i="1"/>
  <c r="U4011" i="1" s="1"/>
  <c r="S4012" i="1"/>
  <c r="S4013" i="1"/>
  <c r="S4014" i="1"/>
  <c r="S4015" i="1"/>
  <c r="U4015" i="1" s="1"/>
  <c r="S4016" i="1"/>
  <c r="S4017" i="1"/>
  <c r="S4018" i="1"/>
  <c r="S4019" i="1"/>
  <c r="U4019" i="1" s="1"/>
  <c r="S4020" i="1"/>
  <c r="S4021" i="1"/>
  <c r="S4022" i="1"/>
  <c r="S4023" i="1"/>
  <c r="U4023" i="1" s="1"/>
  <c r="S4024" i="1"/>
  <c r="S4025" i="1"/>
  <c r="S4026" i="1"/>
  <c r="S4027" i="1"/>
  <c r="U4027" i="1" s="1"/>
  <c r="S4028" i="1"/>
  <c r="S4029" i="1"/>
  <c r="S4030" i="1"/>
  <c r="S4031" i="1"/>
  <c r="U4031" i="1" s="1"/>
  <c r="S4032" i="1"/>
  <c r="S4033" i="1"/>
  <c r="S4034" i="1"/>
  <c r="S4035" i="1"/>
  <c r="U4035" i="1" s="1"/>
  <c r="S4036" i="1"/>
  <c r="S4037" i="1"/>
  <c r="S4038" i="1"/>
  <c r="S4039" i="1"/>
  <c r="U4039" i="1" s="1"/>
  <c r="S4040" i="1"/>
  <c r="S4041" i="1"/>
  <c r="S4042" i="1"/>
  <c r="S4043" i="1"/>
  <c r="U4043" i="1" s="1"/>
  <c r="S4044" i="1"/>
  <c r="S4045" i="1"/>
  <c r="S4046" i="1"/>
  <c r="S4047" i="1"/>
  <c r="U4047" i="1" s="1"/>
  <c r="S4048" i="1"/>
  <c r="S4049" i="1"/>
  <c r="S4050" i="1"/>
  <c r="S4051" i="1"/>
  <c r="U4051" i="1" s="1"/>
  <c r="S4052" i="1"/>
  <c r="S4053" i="1"/>
  <c r="S4054" i="1"/>
  <c r="S4055" i="1"/>
  <c r="U4055" i="1" s="1"/>
  <c r="S4056" i="1"/>
  <c r="S4057" i="1"/>
  <c r="S4058" i="1"/>
  <c r="S4059" i="1"/>
  <c r="U4059" i="1" s="1"/>
  <c r="S4060" i="1"/>
  <c r="S4061" i="1"/>
  <c r="S4062" i="1"/>
  <c r="S4063" i="1"/>
  <c r="U4063" i="1" s="1"/>
  <c r="S4064" i="1"/>
  <c r="S4065" i="1"/>
  <c r="S4066" i="1"/>
  <c r="S4067" i="1"/>
  <c r="U4067" i="1" s="1"/>
  <c r="S4068" i="1"/>
  <c r="S4069" i="1"/>
  <c r="S4070" i="1"/>
  <c r="S4071" i="1"/>
  <c r="U4071" i="1" s="1"/>
  <c r="S4072" i="1"/>
  <c r="S4073" i="1"/>
  <c r="S4074" i="1"/>
  <c r="S4075" i="1"/>
  <c r="U4075" i="1" s="1"/>
  <c r="S4076" i="1"/>
  <c r="S4077" i="1"/>
  <c r="S4078" i="1"/>
  <c r="S4079" i="1"/>
  <c r="U4079" i="1" s="1"/>
  <c r="S4080" i="1"/>
  <c r="S4081" i="1"/>
  <c r="S4082" i="1"/>
  <c r="S4083" i="1"/>
  <c r="U4083" i="1" s="1"/>
  <c r="S4084" i="1"/>
  <c r="S4085" i="1"/>
  <c r="S4086" i="1"/>
  <c r="S4087" i="1"/>
  <c r="U4087" i="1" s="1"/>
  <c r="S4088" i="1"/>
  <c r="S4089" i="1"/>
  <c r="S4090" i="1"/>
  <c r="S4091" i="1"/>
  <c r="U4091" i="1" s="1"/>
  <c r="S4092" i="1"/>
  <c r="S4093" i="1"/>
  <c r="S4094" i="1"/>
  <c r="S4095" i="1"/>
  <c r="U4095" i="1" s="1"/>
  <c r="S4096" i="1"/>
  <c r="S4097" i="1"/>
  <c r="S4098" i="1"/>
  <c r="S4099" i="1"/>
  <c r="U4099" i="1" s="1"/>
  <c r="S4100" i="1"/>
  <c r="S4101" i="1"/>
  <c r="S4102" i="1"/>
  <c r="S4103" i="1"/>
  <c r="U4103" i="1" s="1"/>
  <c r="S4104" i="1"/>
  <c r="S4105" i="1"/>
  <c r="S4106" i="1"/>
  <c r="S4107" i="1"/>
  <c r="U4107" i="1" s="1"/>
  <c r="S4108" i="1"/>
  <c r="S4109" i="1"/>
  <c r="S4110" i="1"/>
  <c r="S4111" i="1"/>
  <c r="U4111" i="1" s="1"/>
  <c r="S4112" i="1"/>
  <c r="S4113" i="1"/>
  <c r="S4114" i="1"/>
  <c r="S4115" i="1"/>
  <c r="U4115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V113" i="1" l="1"/>
  <c r="V4055" i="1"/>
  <c r="V3991" i="1"/>
  <c r="V3927" i="1"/>
  <c r="V3863" i="1"/>
  <c r="V3799" i="1"/>
  <c r="V3735" i="1"/>
  <c r="V3671" i="1"/>
  <c r="V3607" i="1"/>
  <c r="V3543" i="1"/>
  <c r="V3479" i="1"/>
  <c r="V3409" i="1"/>
  <c r="V3281" i="1"/>
  <c r="V1975" i="1"/>
  <c r="V1890" i="1"/>
  <c r="V1805" i="1"/>
  <c r="V1719" i="1"/>
  <c r="V1634" i="1"/>
  <c r="V1549" i="1"/>
  <c r="V1463" i="1"/>
  <c r="V1371" i="1"/>
  <c r="V70" i="1"/>
  <c r="V4103" i="1"/>
  <c r="V4039" i="1"/>
  <c r="V3975" i="1"/>
  <c r="V3911" i="1"/>
  <c r="V3847" i="1"/>
  <c r="V3783" i="1"/>
  <c r="V3719" i="1"/>
  <c r="V3655" i="1"/>
  <c r="V3591" i="1"/>
  <c r="V3527" i="1"/>
  <c r="V3463" i="1"/>
  <c r="V3366" i="1"/>
  <c r="V2103" i="1"/>
  <c r="V1954" i="1"/>
  <c r="V1858" i="1"/>
  <c r="V1794" i="1"/>
  <c r="V1698" i="1"/>
  <c r="V1602" i="1"/>
  <c r="V1538" i="1"/>
  <c r="V1442" i="1"/>
  <c r="V1307" i="1"/>
  <c r="V49" i="1"/>
  <c r="V4087" i="1"/>
  <c r="V4023" i="1"/>
  <c r="V3959" i="1"/>
  <c r="V3895" i="1"/>
  <c r="V3831" i="1"/>
  <c r="V3767" i="1"/>
  <c r="V3703" i="1"/>
  <c r="V3639" i="1"/>
  <c r="V3575" i="1"/>
  <c r="V3511" i="1"/>
  <c r="V3447" i="1"/>
  <c r="V3345" i="1"/>
  <c r="V2061" i="1"/>
  <c r="V1933" i="1"/>
  <c r="V1847" i="1"/>
  <c r="V1762" i="1"/>
  <c r="V1677" i="1"/>
  <c r="V1591" i="1"/>
  <c r="V1506" i="1"/>
  <c r="V1421" i="1"/>
  <c r="V134" i="1"/>
  <c r="V6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V4088" i="1"/>
  <c r="U4088" i="1"/>
  <c r="U4084" i="1"/>
  <c r="V4084" i="1"/>
  <c r="U4080" i="1"/>
  <c r="V4080" i="1"/>
  <c r="U4076" i="1"/>
  <c r="V4076" i="1"/>
  <c r="V4072" i="1"/>
  <c r="U4072" i="1"/>
  <c r="U4068" i="1"/>
  <c r="V4068" i="1"/>
  <c r="U4064" i="1"/>
  <c r="V4064" i="1"/>
  <c r="U4060" i="1"/>
  <c r="V4060" i="1"/>
  <c r="V4056" i="1"/>
  <c r="U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V4024" i="1"/>
  <c r="U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V3992" i="1"/>
  <c r="U3992" i="1"/>
  <c r="U3988" i="1"/>
  <c r="V3988" i="1"/>
  <c r="U3984" i="1"/>
  <c r="V3984" i="1"/>
  <c r="U3980" i="1"/>
  <c r="V3980" i="1"/>
  <c r="U3976" i="1"/>
  <c r="V3976" i="1"/>
  <c r="U3972" i="1"/>
  <c r="V3972" i="1"/>
  <c r="U3968" i="1"/>
  <c r="V3968" i="1"/>
  <c r="U3964" i="1"/>
  <c r="V3964" i="1"/>
  <c r="V3960" i="1"/>
  <c r="U3960" i="1"/>
  <c r="U3956" i="1"/>
  <c r="V3956" i="1"/>
  <c r="U3952" i="1"/>
  <c r="V3952" i="1"/>
  <c r="U3948" i="1"/>
  <c r="V3948" i="1"/>
  <c r="U3944" i="1"/>
  <c r="V3944" i="1"/>
  <c r="U3940" i="1"/>
  <c r="V3940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V3896" i="1"/>
  <c r="U3896" i="1"/>
  <c r="U3892" i="1"/>
  <c r="V3892" i="1"/>
  <c r="U3888" i="1"/>
  <c r="V3888" i="1"/>
  <c r="U3884" i="1"/>
  <c r="V3884" i="1"/>
  <c r="U3880" i="1"/>
  <c r="V3880" i="1"/>
  <c r="U3876" i="1"/>
  <c r="V3876" i="1"/>
  <c r="U3872" i="1"/>
  <c r="V3872" i="1"/>
  <c r="U3868" i="1"/>
  <c r="V3868" i="1"/>
  <c r="V3864" i="1"/>
  <c r="U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808" i="1"/>
  <c r="V3808" i="1"/>
  <c r="U3804" i="1"/>
  <c r="V3804" i="1"/>
  <c r="V3800" i="1"/>
  <c r="U3800" i="1"/>
  <c r="U3796" i="1"/>
  <c r="V3796" i="1"/>
  <c r="U3792" i="1"/>
  <c r="V3792" i="1"/>
  <c r="U3788" i="1"/>
  <c r="V3788" i="1"/>
  <c r="U3784" i="1"/>
  <c r="V3784" i="1"/>
  <c r="U3780" i="1"/>
  <c r="V3780" i="1"/>
  <c r="U3776" i="1"/>
  <c r="V3776" i="1"/>
  <c r="U3772" i="1"/>
  <c r="V3772" i="1"/>
  <c r="V3768" i="1"/>
  <c r="U3768" i="1"/>
  <c r="U3764" i="1"/>
  <c r="V3764" i="1"/>
  <c r="U3760" i="1"/>
  <c r="V3760" i="1"/>
  <c r="U3756" i="1"/>
  <c r="V3756" i="1"/>
  <c r="U3752" i="1"/>
  <c r="V3752" i="1"/>
  <c r="U3748" i="1"/>
  <c r="V3748" i="1"/>
  <c r="U3744" i="1"/>
  <c r="V3744" i="1"/>
  <c r="U3740" i="1"/>
  <c r="V3740" i="1"/>
  <c r="V3736" i="1"/>
  <c r="U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V3672" i="1"/>
  <c r="U3672" i="1"/>
  <c r="U3668" i="1"/>
  <c r="V3668" i="1"/>
  <c r="U3664" i="1"/>
  <c r="V3664" i="1"/>
  <c r="U3660" i="1"/>
  <c r="V3660" i="1"/>
  <c r="U3656" i="1"/>
  <c r="V3656" i="1"/>
  <c r="U3652" i="1"/>
  <c r="V3652" i="1"/>
  <c r="U3648" i="1"/>
  <c r="V3648" i="1"/>
  <c r="U3644" i="1"/>
  <c r="V3644" i="1"/>
  <c r="V3640" i="1"/>
  <c r="U3640" i="1"/>
  <c r="U3636" i="1"/>
  <c r="V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V3608" i="1"/>
  <c r="U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92" i="1"/>
  <c r="V319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92" i="1"/>
  <c r="V3092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U3064" i="1"/>
  <c r="V3064" i="1"/>
  <c r="U3060" i="1"/>
  <c r="V3060" i="1"/>
  <c r="U3056" i="1"/>
  <c r="V3056" i="1"/>
  <c r="U3052" i="1"/>
  <c r="V3052" i="1"/>
  <c r="U3048" i="1"/>
  <c r="V3048" i="1"/>
  <c r="U3044" i="1"/>
  <c r="V3044" i="1"/>
  <c r="U3040" i="1"/>
  <c r="V3040" i="1"/>
  <c r="U3036" i="1"/>
  <c r="V3036" i="1"/>
  <c r="U3032" i="1"/>
  <c r="V3032" i="1"/>
  <c r="U3028" i="1"/>
  <c r="V3028" i="1"/>
  <c r="U3024" i="1"/>
  <c r="V3024" i="1"/>
  <c r="U3020" i="1"/>
  <c r="V3020" i="1"/>
  <c r="U3016" i="1"/>
  <c r="V3016" i="1"/>
  <c r="U3012" i="1"/>
  <c r="V3012" i="1"/>
  <c r="U3008" i="1"/>
  <c r="V3008" i="1"/>
  <c r="U3004" i="1"/>
  <c r="V3004" i="1"/>
  <c r="U3000" i="1"/>
  <c r="V3000" i="1"/>
  <c r="U2996" i="1"/>
  <c r="V2996" i="1"/>
  <c r="U2992" i="1"/>
  <c r="V2992" i="1"/>
  <c r="U2988" i="1"/>
  <c r="V2988" i="1"/>
  <c r="U2984" i="1"/>
  <c r="V2984" i="1"/>
  <c r="U2980" i="1"/>
  <c r="V2980" i="1"/>
  <c r="U2976" i="1"/>
  <c r="V2976" i="1"/>
  <c r="U2972" i="1"/>
  <c r="V2972" i="1"/>
  <c r="U2968" i="1"/>
  <c r="V2968" i="1"/>
  <c r="U2964" i="1"/>
  <c r="V2964" i="1"/>
  <c r="U2960" i="1"/>
  <c r="V2960" i="1"/>
  <c r="U2956" i="1"/>
  <c r="V2956" i="1"/>
  <c r="U2952" i="1"/>
  <c r="V2952" i="1"/>
  <c r="U2948" i="1"/>
  <c r="V2948" i="1"/>
  <c r="U2944" i="1"/>
  <c r="V2944" i="1"/>
  <c r="U2940" i="1"/>
  <c r="V2940" i="1"/>
  <c r="U2936" i="1"/>
  <c r="V2936" i="1"/>
  <c r="U2932" i="1"/>
  <c r="V2932" i="1"/>
  <c r="U2928" i="1"/>
  <c r="V2928" i="1"/>
  <c r="U2924" i="1"/>
  <c r="V292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780" i="1"/>
  <c r="V2780" i="1"/>
  <c r="U2776" i="1"/>
  <c r="V2776" i="1"/>
  <c r="U2772" i="1"/>
  <c r="V2772" i="1"/>
  <c r="U2768" i="1"/>
  <c r="V2768" i="1"/>
  <c r="U2764" i="1"/>
  <c r="V2764" i="1"/>
  <c r="U2760" i="1"/>
  <c r="V2760" i="1"/>
  <c r="U2756" i="1"/>
  <c r="V2756" i="1"/>
  <c r="U2752" i="1"/>
  <c r="V2752" i="1"/>
  <c r="U2748" i="1"/>
  <c r="V2748" i="1"/>
  <c r="U2744" i="1"/>
  <c r="V2744" i="1"/>
  <c r="U2740" i="1"/>
  <c r="V2740" i="1"/>
  <c r="U2736" i="1"/>
  <c r="V2736" i="1"/>
  <c r="U2732" i="1"/>
  <c r="V2732" i="1"/>
  <c r="U2728" i="1"/>
  <c r="V2728" i="1"/>
  <c r="U2724" i="1"/>
  <c r="V2724" i="1"/>
  <c r="U2720" i="1"/>
  <c r="V2720" i="1"/>
  <c r="U2716" i="1"/>
  <c r="V2716" i="1"/>
  <c r="U2712" i="1"/>
  <c r="V2712" i="1"/>
  <c r="U2708" i="1"/>
  <c r="V2708" i="1"/>
  <c r="U2704" i="1"/>
  <c r="V2704" i="1"/>
  <c r="U2700" i="1"/>
  <c r="V2700" i="1"/>
  <c r="U2696" i="1"/>
  <c r="V2696" i="1"/>
  <c r="U2692" i="1"/>
  <c r="V2692" i="1"/>
  <c r="U2688" i="1"/>
  <c r="V2688" i="1"/>
  <c r="U2684" i="1"/>
  <c r="V2684" i="1"/>
  <c r="U2680" i="1"/>
  <c r="V2680" i="1"/>
  <c r="U2676" i="1"/>
  <c r="V2676" i="1"/>
  <c r="U2672" i="1"/>
  <c r="V2672" i="1"/>
  <c r="U2668" i="1"/>
  <c r="V2668" i="1"/>
  <c r="U2664" i="1"/>
  <c r="V2664" i="1"/>
  <c r="U2660" i="1"/>
  <c r="V2660" i="1"/>
  <c r="U2656" i="1"/>
  <c r="V2656" i="1"/>
  <c r="U2652" i="1"/>
  <c r="V2652" i="1"/>
  <c r="U2648" i="1"/>
  <c r="V2648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80" i="1"/>
  <c r="V2580" i="1"/>
  <c r="U2576" i="1"/>
  <c r="V2576" i="1"/>
  <c r="U2572" i="1"/>
  <c r="V2572" i="1"/>
  <c r="U2568" i="1"/>
  <c r="V2568" i="1"/>
  <c r="U2564" i="1"/>
  <c r="V256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2480" i="1"/>
  <c r="V2480" i="1"/>
  <c r="U2476" i="1"/>
  <c r="V2476" i="1"/>
  <c r="U2472" i="1"/>
  <c r="V2472" i="1"/>
  <c r="U2468" i="1"/>
  <c r="V2468" i="1"/>
  <c r="U2464" i="1"/>
  <c r="V2464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U1484" i="1"/>
  <c r="V1484" i="1"/>
  <c r="U1480" i="1"/>
  <c r="V1480" i="1"/>
  <c r="U1476" i="1"/>
  <c r="V1476" i="1"/>
  <c r="U1472" i="1"/>
  <c r="V1472" i="1"/>
  <c r="U1468" i="1"/>
  <c r="V1468" i="1"/>
  <c r="U1464" i="1"/>
  <c r="V1464" i="1"/>
  <c r="U1460" i="1"/>
  <c r="V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V1312" i="1"/>
  <c r="U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U1168" i="1"/>
  <c r="V1168" i="1"/>
  <c r="U1164" i="1"/>
  <c r="V1164" i="1"/>
  <c r="U1160" i="1"/>
  <c r="V1160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V1132" i="1"/>
  <c r="U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U3431" i="1"/>
  <c r="V3431" i="1"/>
  <c r="U3427" i="1"/>
  <c r="V3427" i="1"/>
  <c r="U3423" i="1"/>
  <c r="V3423" i="1"/>
  <c r="U3419" i="1"/>
  <c r="V3419" i="1"/>
  <c r="U3415" i="1"/>
  <c r="V3415" i="1"/>
  <c r="U3411" i="1"/>
  <c r="V3411" i="1"/>
  <c r="U3407" i="1"/>
  <c r="V3407" i="1"/>
  <c r="U3403" i="1"/>
  <c r="V3403" i="1"/>
  <c r="U3399" i="1"/>
  <c r="V3399" i="1"/>
  <c r="U3395" i="1"/>
  <c r="V3395" i="1"/>
  <c r="U3391" i="1"/>
  <c r="V3391" i="1"/>
  <c r="U3387" i="1"/>
  <c r="V3387" i="1"/>
  <c r="U3383" i="1"/>
  <c r="V3383" i="1"/>
  <c r="U3379" i="1"/>
  <c r="V3379" i="1"/>
  <c r="U3375" i="1"/>
  <c r="V3375" i="1"/>
  <c r="U3371" i="1"/>
  <c r="V3371" i="1"/>
  <c r="U3367" i="1"/>
  <c r="V3367" i="1"/>
  <c r="U3363" i="1"/>
  <c r="V3363" i="1"/>
  <c r="U3359" i="1"/>
  <c r="V3359" i="1"/>
  <c r="U3355" i="1"/>
  <c r="V3355" i="1"/>
  <c r="U3351" i="1"/>
  <c r="V3351" i="1"/>
  <c r="U3347" i="1"/>
  <c r="V3347" i="1"/>
  <c r="U3343" i="1"/>
  <c r="V3343" i="1"/>
  <c r="U3339" i="1"/>
  <c r="V3339" i="1"/>
  <c r="U3335" i="1"/>
  <c r="V3335" i="1"/>
  <c r="U3331" i="1"/>
  <c r="V3331" i="1"/>
  <c r="U3327" i="1"/>
  <c r="V3327" i="1"/>
  <c r="U3323" i="1"/>
  <c r="V3323" i="1"/>
  <c r="U3319" i="1"/>
  <c r="V3319" i="1"/>
  <c r="U3315" i="1"/>
  <c r="V3315" i="1"/>
  <c r="U3311" i="1"/>
  <c r="V3311" i="1"/>
  <c r="U3307" i="1"/>
  <c r="V3307" i="1"/>
  <c r="U3303" i="1"/>
  <c r="V3303" i="1"/>
  <c r="U3299" i="1"/>
  <c r="V3299" i="1"/>
  <c r="U3295" i="1"/>
  <c r="V3295" i="1"/>
  <c r="U3291" i="1"/>
  <c r="V3291" i="1"/>
  <c r="U3287" i="1"/>
  <c r="V3287" i="1"/>
  <c r="U3283" i="1"/>
  <c r="V3283" i="1"/>
  <c r="U3279" i="1"/>
  <c r="V3279" i="1"/>
  <c r="U3275" i="1"/>
  <c r="V3275" i="1"/>
  <c r="U3271" i="1"/>
  <c r="V3271" i="1"/>
  <c r="U3267" i="1"/>
  <c r="V3267" i="1"/>
  <c r="U3263" i="1"/>
  <c r="V3263" i="1"/>
  <c r="U3259" i="1"/>
  <c r="V3259" i="1"/>
  <c r="U3255" i="1"/>
  <c r="V3255" i="1"/>
  <c r="U3251" i="1"/>
  <c r="V3251" i="1"/>
  <c r="U3247" i="1"/>
  <c r="V3247" i="1"/>
  <c r="U3243" i="1"/>
  <c r="V3243" i="1"/>
  <c r="U3239" i="1"/>
  <c r="V3239" i="1"/>
  <c r="U3235" i="1"/>
  <c r="V3235" i="1"/>
  <c r="U3231" i="1"/>
  <c r="V3231" i="1"/>
  <c r="U3227" i="1"/>
  <c r="V3227" i="1"/>
  <c r="U3223" i="1"/>
  <c r="V3223" i="1"/>
  <c r="U3219" i="1"/>
  <c r="V3219" i="1"/>
  <c r="U3215" i="1"/>
  <c r="V3215" i="1"/>
  <c r="U3211" i="1"/>
  <c r="V3211" i="1"/>
  <c r="U3207" i="1"/>
  <c r="V3207" i="1"/>
  <c r="U3203" i="1"/>
  <c r="V3203" i="1"/>
  <c r="U3199" i="1"/>
  <c r="V3199" i="1"/>
  <c r="U3195" i="1"/>
  <c r="V3195" i="1"/>
  <c r="U3191" i="1"/>
  <c r="V3191" i="1"/>
  <c r="U3187" i="1"/>
  <c r="V3187" i="1"/>
  <c r="U3183" i="1"/>
  <c r="V3183" i="1"/>
  <c r="U3179" i="1"/>
  <c r="V3179" i="1"/>
  <c r="U3175" i="1"/>
  <c r="V3175" i="1"/>
  <c r="U3171" i="1"/>
  <c r="V3171" i="1"/>
  <c r="U3167" i="1"/>
  <c r="V3167" i="1"/>
  <c r="U3163" i="1"/>
  <c r="V3163" i="1"/>
  <c r="U3159" i="1"/>
  <c r="V3159" i="1"/>
  <c r="U3155" i="1"/>
  <c r="V3155" i="1"/>
  <c r="U3151" i="1"/>
  <c r="V3151" i="1"/>
  <c r="U3147" i="1"/>
  <c r="V3147" i="1"/>
  <c r="U3143" i="1"/>
  <c r="V3143" i="1"/>
  <c r="U3139" i="1"/>
  <c r="V3139" i="1"/>
  <c r="U3135" i="1"/>
  <c r="V3135" i="1"/>
  <c r="U3131" i="1"/>
  <c r="V3131" i="1"/>
  <c r="U3127" i="1"/>
  <c r="V3127" i="1"/>
  <c r="U3123" i="1"/>
  <c r="V3123" i="1"/>
  <c r="U3119" i="1"/>
  <c r="V3119" i="1"/>
  <c r="U3115" i="1"/>
  <c r="V3115" i="1"/>
  <c r="U3111" i="1"/>
  <c r="V3111" i="1"/>
  <c r="U3107" i="1"/>
  <c r="V3107" i="1"/>
  <c r="U3103" i="1"/>
  <c r="V3103" i="1"/>
  <c r="U3099" i="1"/>
  <c r="V3099" i="1"/>
  <c r="U3095" i="1"/>
  <c r="V3095" i="1"/>
  <c r="U3091" i="1"/>
  <c r="V3091" i="1"/>
  <c r="U3087" i="1"/>
  <c r="V3087" i="1"/>
  <c r="U3083" i="1"/>
  <c r="V3083" i="1"/>
  <c r="U3079" i="1"/>
  <c r="V3079" i="1"/>
  <c r="U3075" i="1"/>
  <c r="V3075" i="1"/>
  <c r="U3071" i="1"/>
  <c r="V3071" i="1"/>
  <c r="U3067" i="1"/>
  <c r="V3067" i="1"/>
  <c r="U3063" i="1"/>
  <c r="V3063" i="1"/>
  <c r="U3059" i="1"/>
  <c r="V3059" i="1"/>
  <c r="U3055" i="1"/>
  <c r="V3055" i="1"/>
  <c r="U3051" i="1"/>
  <c r="V3051" i="1"/>
  <c r="U3047" i="1"/>
  <c r="V3047" i="1"/>
  <c r="U3043" i="1"/>
  <c r="V3043" i="1"/>
  <c r="U3039" i="1"/>
  <c r="V3039" i="1"/>
  <c r="U3035" i="1"/>
  <c r="V3035" i="1"/>
  <c r="U3031" i="1"/>
  <c r="V3031" i="1"/>
  <c r="U3027" i="1"/>
  <c r="V3027" i="1"/>
  <c r="U3023" i="1"/>
  <c r="V3023" i="1"/>
  <c r="U3019" i="1"/>
  <c r="V3019" i="1"/>
  <c r="U3015" i="1"/>
  <c r="V3015" i="1"/>
  <c r="U3011" i="1"/>
  <c r="V3011" i="1"/>
  <c r="U3007" i="1"/>
  <c r="V3007" i="1"/>
  <c r="U3003" i="1"/>
  <c r="V3003" i="1"/>
  <c r="U2999" i="1"/>
  <c r="V2999" i="1"/>
  <c r="U2995" i="1"/>
  <c r="V2995" i="1"/>
  <c r="U2991" i="1"/>
  <c r="V2991" i="1"/>
  <c r="U2987" i="1"/>
  <c r="V2987" i="1"/>
  <c r="U2983" i="1"/>
  <c r="V2983" i="1"/>
  <c r="U2979" i="1"/>
  <c r="V2979" i="1"/>
  <c r="U2975" i="1"/>
  <c r="V2975" i="1"/>
  <c r="U2971" i="1"/>
  <c r="V2971" i="1"/>
  <c r="U2967" i="1"/>
  <c r="V2967" i="1"/>
  <c r="U2963" i="1"/>
  <c r="V2963" i="1"/>
  <c r="U2959" i="1"/>
  <c r="V2959" i="1"/>
  <c r="U2955" i="1"/>
  <c r="V2955" i="1"/>
  <c r="U2951" i="1"/>
  <c r="V2951" i="1"/>
  <c r="U2947" i="1"/>
  <c r="V2947" i="1"/>
  <c r="U2943" i="1"/>
  <c r="V2943" i="1"/>
  <c r="U2939" i="1"/>
  <c r="V2939" i="1"/>
  <c r="U2935" i="1"/>
  <c r="V2935" i="1"/>
  <c r="U2931" i="1"/>
  <c r="V2931" i="1"/>
  <c r="U2927" i="1"/>
  <c r="V2927" i="1"/>
  <c r="U2923" i="1"/>
  <c r="V2923" i="1"/>
  <c r="U2919" i="1"/>
  <c r="V2919" i="1"/>
  <c r="U2915" i="1"/>
  <c r="V2915" i="1"/>
  <c r="U2911" i="1"/>
  <c r="V2911" i="1"/>
  <c r="U2907" i="1"/>
  <c r="V2907" i="1"/>
  <c r="U2903" i="1"/>
  <c r="V2903" i="1"/>
  <c r="U2899" i="1"/>
  <c r="V2899" i="1"/>
  <c r="U2895" i="1"/>
  <c r="V2895" i="1"/>
  <c r="U2891" i="1"/>
  <c r="V2891" i="1"/>
  <c r="U2887" i="1"/>
  <c r="V2887" i="1"/>
  <c r="U2883" i="1"/>
  <c r="V2883" i="1"/>
  <c r="U2879" i="1"/>
  <c r="V2879" i="1"/>
  <c r="U2875" i="1"/>
  <c r="V2875" i="1"/>
  <c r="U2871" i="1"/>
  <c r="V2871" i="1"/>
  <c r="U2867" i="1"/>
  <c r="V2867" i="1"/>
  <c r="U2863" i="1"/>
  <c r="V2863" i="1"/>
  <c r="U2859" i="1"/>
  <c r="V2859" i="1"/>
  <c r="U2855" i="1"/>
  <c r="V2855" i="1"/>
  <c r="U2851" i="1"/>
  <c r="V2851" i="1"/>
  <c r="U2847" i="1"/>
  <c r="V2847" i="1"/>
  <c r="U2843" i="1"/>
  <c r="V2843" i="1"/>
  <c r="U2839" i="1"/>
  <c r="V2839" i="1"/>
  <c r="U2835" i="1"/>
  <c r="V2835" i="1"/>
  <c r="U2831" i="1"/>
  <c r="V2831" i="1"/>
  <c r="U2827" i="1"/>
  <c r="V2827" i="1"/>
  <c r="U2823" i="1"/>
  <c r="V2823" i="1"/>
  <c r="U2819" i="1"/>
  <c r="V2819" i="1"/>
  <c r="U2815" i="1"/>
  <c r="V2815" i="1"/>
  <c r="U2811" i="1"/>
  <c r="V2811" i="1"/>
  <c r="U2807" i="1"/>
  <c r="V2807" i="1"/>
  <c r="U2803" i="1"/>
  <c r="V2803" i="1"/>
  <c r="U2799" i="1"/>
  <c r="V2799" i="1"/>
  <c r="U2795" i="1"/>
  <c r="V2795" i="1"/>
  <c r="U2791" i="1"/>
  <c r="V2791" i="1"/>
  <c r="U2787" i="1"/>
  <c r="V2787" i="1"/>
  <c r="U2783" i="1"/>
  <c r="V2783" i="1"/>
  <c r="U2779" i="1"/>
  <c r="V2779" i="1"/>
  <c r="U2775" i="1"/>
  <c r="V2775" i="1"/>
  <c r="U2771" i="1"/>
  <c r="V2771" i="1"/>
  <c r="U2767" i="1"/>
  <c r="V2767" i="1"/>
  <c r="U2763" i="1"/>
  <c r="V2763" i="1"/>
  <c r="U2759" i="1"/>
  <c r="V2759" i="1"/>
  <c r="U2755" i="1"/>
  <c r="V2755" i="1"/>
  <c r="U2751" i="1"/>
  <c r="V2751" i="1"/>
  <c r="U2747" i="1"/>
  <c r="V2747" i="1"/>
  <c r="U2743" i="1"/>
  <c r="V2743" i="1"/>
  <c r="U2739" i="1"/>
  <c r="V2739" i="1"/>
  <c r="U2735" i="1"/>
  <c r="V2735" i="1"/>
  <c r="U2731" i="1"/>
  <c r="V2731" i="1"/>
  <c r="U2727" i="1"/>
  <c r="V2727" i="1"/>
  <c r="U2723" i="1"/>
  <c r="V2723" i="1"/>
  <c r="U2719" i="1"/>
  <c r="V2719" i="1"/>
  <c r="U2715" i="1"/>
  <c r="V2715" i="1"/>
  <c r="U2711" i="1"/>
  <c r="V2711" i="1"/>
  <c r="U2707" i="1"/>
  <c r="V2707" i="1"/>
  <c r="U2703" i="1"/>
  <c r="V2703" i="1"/>
  <c r="U2699" i="1"/>
  <c r="V2699" i="1"/>
  <c r="U2695" i="1"/>
  <c r="V2695" i="1"/>
  <c r="U2691" i="1"/>
  <c r="V2691" i="1"/>
  <c r="U2687" i="1"/>
  <c r="V2687" i="1"/>
  <c r="U2683" i="1"/>
  <c r="V2683" i="1"/>
  <c r="U2679" i="1"/>
  <c r="V2679" i="1"/>
  <c r="U2675" i="1"/>
  <c r="V2675" i="1"/>
  <c r="U2671" i="1"/>
  <c r="V2671" i="1"/>
  <c r="U2667" i="1"/>
  <c r="V2667" i="1"/>
  <c r="U2663" i="1"/>
  <c r="V2663" i="1"/>
  <c r="U2659" i="1"/>
  <c r="V2659" i="1"/>
  <c r="U2655" i="1"/>
  <c r="V2655" i="1"/>
  <c r="U2651" i="1"/>
  <c r="V2651" i="1"/>
  <c r="U2647" i="1"/>
  <c r="V2647" i="1"/>
  <c r="U2643" i="1"/>
  <c r="V2643" i="1"/>
  <c r="U2639" i="1"/>
  <c r="V2639" i="1"/>
  <c r="U2635" i="1"/>
  <c r="V2635" i="1"/>
  <c r="U2631" i="1"/>
  <c r="V2631" i="1"/>
  <c r="U2627" i="1"/>
  <c r="V2627" i="1"/>
  <c r="U2623" i="1"/>
  <c r="V2623" i="1"/>
  <c r="U2619" i="1"/>
  <c r="V2619" i="1"/>
  <c r="U2615" i="1"/>
  <c r="V2615" i="1"/>
  <c r="U2611" i="1"/>
  <c r="V2611" i="1"/>
  <c r="U2607" i="1"/>
  <c r="V2607" i="1"/>
  <c r="U2603" i="1"/>
  <c r="V2603" i="1"/>
  <c r="U2599" i="1"/>
  <c r="V2599" i="1"/>
  <c r="U2595" i="1"/>
  <c r="V2595" i="1"/>
  <c r="U2591" i="1"/>
  <c r="V2591" i="1"/>
  <c r="U2587" i="1"/>
  <c r="V2587" i="1"/>
  <c r="U2583" i="1"/>
  <c r="V2583" i="1"/>
  <c r="U2579" i="1"/>
  <c r="V2579" i="1"/>
  <c r="U2575" i="1"/>
  <c r="V2575" i="1"/>
  <c r="U2571" i="1"/>
  <c r="V2571" i="1"/>
  <c r="U2567" i="1"/>
  <c r="V2567" i="1"/>
  <c r="U2563" i="1"/>
  <c r="V2563" i="1"/>
  <c r="V2559" i="1"/>
  <c r="U2559" i="1"/>
  <c r="U2555" i="1"/>
  <c r="V2555" i="1"/>
  <c r="U2551" i="1"/>
  <c r="V2551" i="1"/>
  <c r="U2547" i="1"/>
  <c r="V2547" i="1"/>
  <c r="U2543" i="1"/>
  <c r="V2543" i="1"/>
  <c r="U2539" i="1"/>
  <c r="V2539" i="1"/>
  <c r="U2535" i="1"/>
  <c r="V2535" i="1"/>
  <c r="U2531" i="1"/>
  <c r="V2531" i="1"/>
  <c r="U2527" i="1"/>
  <c r="V2527" i="1"/>
  <c r="U2523" i="1"/>
  <c r="V2523" i="1"/>
  <c r="U2519" i="1"/>
  <c r="V2519" i="1"/>
  <c r="U2515" i="1"/>
  <c r="V2515" i="1"/>
  <c r="U2511" i="1"/>
  <c r="V2511" i="1"/>
  <c r="U2507" i="1"/>
  <c r="V2507" i="1"/>
  <c r="U2503" i="1"/>
  <c r="V2503" i="1"/>
  <c r="U2499" i="1"/>
  <c r="V2499" i="1"/>
  <c r="U2495" i="1"/>
  <c r="V2495" i="1"/>
  <c r="U2491" i="1"/>
  <c r="V2491" i="1"/>
  <c r="U2487" i="1"/>
  <c r="V2487" i="1"/>
  <c r="U2483" i="1"/>
  <c r="V2483" i="1"/>
  <c r="U2479" i="1"/>
  <c r="V2479" i="1"/>
  <c r="U2475" i="1"/>
  <c r="V2475" i="1"/>
  <c r="U2471" i="1"/>
  <c r="V2471" i="1"/>
  <c r="U2467" i="1"/>
  <c r="V2467" i="1"/>
  <c r="U2463" i="1"/>
  <c r="V2463" i="1"/>
  <c r="U2459" i="1"/>
  <c r="V2459" i="1"/>
  <c r="U2455" i="1"/>
  <c r="V2455" i="1"/>
  <c r="U2451" i="1"/>
  <c r="V2451" i="1"/>
  <c r="U2447" i="1"/>
  <c r="V2447" i="1"/>
  <c r="U2443" i="1"/>
  <c r="V2443" i="1"/>
  <c r="U2439" i="1"/>
  <c r="V2439" i="1"/>
  <c r="U2435" i="1"/>
  <c r="V2435" i="1"/>
  <c r="V2431" i="1"/>
  <c r="U2431" i="1"/>
  <c r="U2427" i="1"/>
  <c r="V2427" i="1"/>
  <c r="U2423" i="1"/>
  <c r="V2423" i="1"/>
  <c r="U2419" i="1"/>
  <c r="V2419" i="1"/>
  <c r="U2415" i="1"/>
  <c r="V2415" i="1"/>
  <c r="U2411" i="1"/>
  <c r="V2411" i="1"/>
  <c r="U2407" i="1"/>
  <c r="V2407" i="1"/>
  <c r="U2403" i="1"/>
  <c r="V2403" i="1"/>
  <c r="U2399" i="1"/>
  <c r="V2399" i="1"/>
  <c r="U2395" i="1"/>
  <c r="V2395" i="1"/>
  <c r="U2391" i="1"/>
  <c r="V2391" i="1"/>
  <c r="U2387" i="1"/>
  <c r="V2387" i="1"/>
  <c r="U2383" i="1"/>
  <c r="V2383" i="1"/>
  <c r="U2379" i="1"/>
  <c r="V2379" i="1"/>
  <c r="U2375" i="1"/>
  <c r="V2375" i="1"/>
  <c r="U2371" i="1"/>
  <c r="V2371" i="1"/>
  <c r="U2367" i="1"/>
  <c r="V2367" i="1"/>
  <c r="U2363" i="1"/>
  <c r="V2363" i="1"/>
  <c r="U2359" i="1"/>
  <c r="V2359" i="1"/>
  <c r="U2355" i="1"/>
  <c r="V2355" i="1"/>
  <c r="U2351" i="1"/>
  <c r="V2351" i="1"/>
  <c r="U2347" i="1"/>
  <c r="V2347" i="1"/>
  <c r="U2343" i="1"/>
  <c r="V2343" i="1"/>
  <c r="U2339" i="1"/>
  <c r="V2339" i="1"/>
  <c r="U2335" i="1"/>
  <c r="V2335" i="1"/>
  <c r="U2331" i="1"/>
  <c r="V2331" i="1"/>
  <c r="U2327" i="1"/>
  <c r="V2327" i="1"/>
  <c r="U2323" i="1"/>
  <c r="V2323" i="1"/>
  <c r="U2319" i="1"/>
  <c r="V2319" i="1"/>
  <c r="U2315" i="1"/>
  <c r="V2315" i="1"/>
  <c r="U2311" i="1"/>
  <c r="V2311" i="1"/>
  <c r="U2307" i="1"/>
  <c r="V2307" i="1"/>
  <c r="V2303" i="1"/>
  <c r="U2303" i="1"/>
  <c r="U2299" i="1"/>
  <c r="V2299" i="1"/>
  <c r="U2295" i="1"/>
  <c r="V2295" i="1"/>
  <c r="U2291" i="1"/>
  <c r="V2291" i="1"/>
  <c r="U2287" i="1"/>
  <c r="V2287" i="1"/>
  <c r="U2283" i="1"/>
  <c r="V2283" i="1"/>
  <c r="U2279" i="1"/>
  <c r="V2279" i="1"/>
  <c r="U2275" i="1"/>
  <c r="V2275" i="1"/>
  <c r="U2271" i="1"/>
  <c r="V2271" i="1"/>
  <c r="U2267" i="1"/>
  <c r="V2267" i="1"/>
  <c r="U2263" i="1"/>
  <c r="V2263" i="1"/>
  <c r="U2259" i="1"/>
  <c r="V2259" i="1"/>
  <c r="U2255" i="1"/>
  <c r="V2255" i="1"/>
  <c r="U2251" i="1"/>
  <c r="V2251" i="1"/>
  <c r="U2247" i="1"/>
  <c r="V2247" i="1"/>
  <c r="U2243" i="1"/>
  <c r="V2243" i="1"/>
  <c r="U2239" i="1"/>
  <c r="V2239" i="1"/>
  <c r="U2235" i="1"/>
  <c r="V2235" i="1"/>
  <c r="U2231" i="1"/>
  <c r="V2231" i="1"/>
  <c r="U2227" i="1"/>
  <c r="V2227" i="1"/>
  <c r="U2223" i="1"/>
  <c r="V2223" i="1"/>
  <c r="U2219" i="1"/>
  <c r="V2219" i="1"/>
  <c r="U2215" i="1"/>
  <c r="V2215" i="1"/>
  <c r="U2211" i="1"/>
  <c r="V2211" i="1"/>
  <c r="U2207" i="1"/>
  <c r="V2207" i="1"/>
  <c r="U2203" i="1"/>
  <c r="V2203" i="1"/>
  <c r="U2199" i="1"/>
  <c r="V2199" i="1"/>
  <c r="U2195" i="1"/>
  <c r="V2195" i="1"/>
  <c r="U2191" i="1"/>
  <c r="V2191" i="1"/>
  <c r="U2187" i="1"/>
  <c r="V2187" i="1"/>
  <c r="U2183" i="1"/>
  <c r="V2183" i="1"/>
  <c r="U2179" i="1"/>
  <c r="V2179" i="1"/>
  <c r="V2175" i="1"/>
  <c r="U2175" i="1"/>
  <c r="U2171" i="1"/>
  <c r="V2171" i="1"/>
  <c r="U2167" i="1"/>
  <c r="V2167" i="1"/>
  <c r="U2163" i="1"/>
  <c r="V2163" i="1"/>
  <c r="U2159" i="1"/>
  <c r="V2159" i="1"/>
  <c r="U2155" i="1"/>
  <c r="V2155" i="1"/>
  <c r="U2151" i="1"/>
  <c r="V2151" i="1"/>
  <c r="U2147" i="1"/>
  <c r="V2147" i="1"/>
  <c r="U2143" i="1"/>
  <c r="V2143" i="1"/>
  <c r="U2139" i="1"/>
  <c r="V2139" i="1"/>
  <c r="U2135" i="1"/>
  <c r="V2135" i="1"/>
  <c r="U2131" i="1"/>
  <c r="V2131" i="1"/>
  <c r="U2127" i="1"/>
  <c r="V2127" i="1"/>
  <c r="U2123" i="1"/>
  <c r="V2123" i="1"/>
  <c r="U2119" i="1"/>
  <c r="V2119" i="1"/>
  <c r="U2115" i="1"/>
  <c r="V2115" i="1"/>
  <c r="U2111" i="1"/>
  <c r="V2111" i="1"/>
  <c r="U2107" i="1"/>
  <c r="V2107" i="1"/>
  <c r="U2099" i="1"/>
  <c r="V2099" i="1"/>
  <c r="U2095" i="1"/>
  <c r="V2095" i="1"/>
  <c r="U2091" i="1"/>
  <c r="V2091" i="1"/>
  <c r="U2087" i="1"/>
  <c r="V2087" i="1"/>
  <c r="U2083" i="1"/>
  <c r="V2083" i="1"/>
  <c r="U2079" i="1"/>
  <c r="V2079" i="1"/>
  <c r="U2075" i="1"/>
  <c r="V2075" i="1"/>
  <c r="U2067" i="1"/>
  <c r="V2067" i="1"/>
  <c r="U2063" i="1"/>
  <c r="V2063" i="1"/>
  <c r="U2059" i="1"/>
  <c r="V2059" i="1"/>
  <c r="U2055" i="1"/>
  <c r="V2055" i="1"/>
  <c r="U2051" i="1"/>
  <c r="V2051" i="1"/>
  <c r="U2047" i="1"/>
  <c r="V2047" i="1"/>
  <c r="U2043" i="1"/>
  <c r="V2043" i="1"/>
  <c r="U2035" i="1"/>
  <c r="V2035" i="1"/>
  <c r="U2031" i="1"/>
  <c r="V2031" i="1"/>
  <c r="U2027" i="1"/>
  <c r="V2027" i="1"/>
  <c r="U2023" i="1"/>
  <c r="V2023" i="1"/>
  <c r="U2019" i="1"/>
  <c r="V2019" i="1"/>
  <c r="U2015" i="1"/>
  <c r="V2015" i="1"/>
  <c r="U2011" i="1"/>
  <c r="V2011" i="1"/>
  <c r="U2003" i="1"/>
  <c r="V2003" i="1"/>
  <c r="U1999" i="1"/>
  <c r="V1999" i="1"/>
  <c r="U1995" i="1"/>
  <c r="V1995" i="1"/>
  <c r="U1991" i="1"/>
  <c r="V1991" i="1"/>
  <c r="U1987" i="1"/>
  <c r="V1987" i="1"/>
  <c r="U1983" i="1"/>
  <c r="V1983" i="1"/>
  <c r="U1979" i="1"/>
  <c r="V1979" i="1"/>
  <c r="U1971" i="1"/>
  <c r="V1971" i="1"/>
  <c r="U1967" i="1"/>
  <c r="V1967" i="1"/>
  <c r="U1963" i="1"/>
  <c r="V1963" i="1"/>
  <c r="U1959" i="1"/>
  <c r="V1959" i="1"/>
  <c r="U1955" i="1"/>
  <c r="V1955" i="1"/>
  <c r="U1951" i="1"/>
  <c r="V1951" i="1"/>
  <c r="U1947" i="1"/>
  <c r="V1947" i="1"/>
  <c r="U1939" i="1"/>
  <c r="V1939" i="1"/>
  <c r="U1935" i="1"/>
  <c r="V1935" i="1"/>
  <c r="U1931" i="1"/>
  <c r="V1931" i="1"/>
  <c r="U1927" i="1"/>
  <c r="V1927" i="1"/>
  <c r="U1923" i="1"/>
  <c r="V1923" i="1"/>
  <c r="U1919" i="1"/>
  <c r="V1919" i="1"/>
  <c r="U1915" i="1"/>
  <c r="V1915" i="1"/>
  <c r="U1907" i="1"/>
  <c r="V1907" i="1"/>
  <c r="U1903" i="1"/>
  <c r="V1903" i="1"/>
  <c r="U1899" i="1"/>
  <c r="V1899" i="1"/>
  <c r="U1895" i="1"/>
  <c r="V1895" i="1"/>
  <c r="U1891" i="1"/>
  <c r="V1891" i="1"/>
  <c r="U1887" i="1"/>
  <c r="V1887" i="1"/>
  <c r="U1883" i="1"/>
  <c r="V1883" i="1"/>
  <c r="U1875" i="1"/>
  <c r="V1875" i="1"/>
  <c r="U1871" i="1"/>
  <c r="V1871" i="1"/>
  <c r="U1867" i="1"/>
  <c r="V1867" i="1"/>
  <c r="U1863" i="1"/>
  <c r="V1863" i="1"/>
  <c r="U1859" i="1"/>
  <c r="V1859" i="1"/>
  <c r="U1855" i="1"/>
  <c r="V1855" i="1"/>
  <c r="U1851" i="1"/>
  <c r="V1851" i="1"/>
  <c r="U1843" i="1"/>
  <c r="V1843" i="1"/>
  <c r="U1839" i="1"/>
  <c r="V1839" i="1"/>
  <c r="U1835" i="1"/>
  <c r="V1835" i="1"/>
  <c r="U1831" i="1"/>
  <c r="V1831" i="1"/>
  <c r="U1827" i="1"/>
  <c r="V1827" i="1"/>
  <c r="U1823" i="1"/>
  <c r="V1823" i="1"/>
  <c r="U1819" i="1"/>
  <c r="V1819" i="1"/>
  <c r="U1811" i="1"/>
  <c r="V1811" i="1"/>
  <c r="U1807" i="1"/>
  <c r="V1807" i="1"/>
  <c r="U1803" i="1"/>
  <c r="V1803" i="1"/>
  <c r="U1799" i="1"/>
  <c r="V1799" i="1"/>
  <c r="U1795" i="1"/>
  <c r="V1795" i="1"/>
  <c r="U1791" i="1"/>
  <c r="V1791" i="1"/>
  <c r="U1787" i="1"/>
  <c r="V1787" i="1"/>
  <c r="U1779" i="1"/>
  <c r="V1779" i="1"/>
  <c r="U1775" i="1"/>
  <c r="V1775" i="1"/>
  <c r="U1771" i="1"/>
  <c r="V1771" i="1"/>
  <c r="U1767" i="1"/>
  <c r="V1767" i="1"/>
  <c r="U1763" i="1"/>
  <c r="V1763" i="1"/>
  <c r="U1759" i="1"/>
  <c r="V1759" i="1"/>
  <c r="U1755" i="1"/>
  <c r="V1755" i="1"/>
  <c r="U1747" i="1"/>
  <c r="V1747" i="1"/>
  <c r="U1743" i="1"/>
  <c r="V1743" i="1"/>
  <c r="U1739" i="1"/>
  <c r="V1739" i="1"/>
  <c r="U1735" i="1"/>
  <c r="V1735" i="1"/>
  <c r="U1731" i="1"/>
  <c r="V1731" i="1"/>
  <c r="U1727" i="1"/>
  <c r="V1727" i="1"/>
  <c r="U1723" i="1"/>
  <c r="V1723" i="1"/>
  <c r="U1715" i="1"/>
  <c r="V1715" i="1"/>
  <c r="U1711" i="1"/>
  <c r="V1711" i="1"/>
  <c r="U1707" i="1"/>
  <c r="V1707" i="1"/>
  <c r="U1703" i="1"/>
  <c r="V1703" i="1"/>
  <c r="U1699" i="1"/>
  <c r="V1699" i="1"/>
  <c r="U1695" i="1"/>
  <c r="V1695" i="1"/>
  <c r="U1691" i="1"/>
  <c r="V1691" i="1"/>
  <c r="U1683" i="1"/>
  <c r="V1683" i="1"/>
  <c r="U1679" i="1"/>
  <c r="V1679" i="1"/>
  <c r="U1675" i="1"/>
  <c r="V1675" i="1"/>
  <c r="U1671" i="1"/>
  <c r="V1671" i="1"/>
  <c r="U1667" i="1"/>
  <c r="V1667" i="1"/>
  <c r="U1663" i="1"/>
  <c r="V1663" i="1"/>
  <c r="U1659" i="1"/>
  <c r="V1659" i="1"/>
  <c r="U1651" i="1"/>
  <c r="V1651" i="1"/>
  <c r="U1647" i="1"/>
  <c r="V1647" i="1"/>
  <c r="U1643" i="1"/>
  <c r="V1643" i="1"/>
  <c r="U1639" i="1"/>
  <c r="V1639" i="1"/>
  <c r="U1635" i="1"/>
  <c r="V1635" i="1"/>
  <c r="U1631" i="1"/>
  <c r="V1631" i="1"/>
  <c r="U1627" i="1"/>
  <c r="V1627" i="1"/>
  <c r="U1619" i="1"/>
  <c r="V1619" i="1"/>
  <c r="U1615" i="1"/>
  <c r="V1615" i="1"/>
  <c r="U1611" i="1"/>
  <c r="V1611" i="1"/>
  <c r="U1607" i="1"/>
  <c r="V1607" i="1"/>
  <c r="U1603" i="1"/>
  <c r="V1603" i="1"/>
  <c r="U1599" i="1"/>
  <c r="V1599" i="1"/>
  <c r="U1595" i="1"/>
  <c r="V1595" i="1"/>
  <c r="U1587" i="1"/>
  <c r="V1587" i="1"/>
  <c r="U1583" i="1"/>
  <c r="V1583" i="1"/>
  <c r="U1579" i="1"/>
  <c r="V1579" i="1"/>
  <c r="U1575" i="1"/>
  <c r="V1575" i="1"/>
  <c r="U1571" i="1"/>
  <c r="V1571" i="1"/>
  <c r="U1567" i="1"/>
  <c r="V1567" i="1"/>
  <c r="U1563" i="1"/>
  <c r="V1563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U1531" i="1"/>
  <c r="V1531" i="1"/>
  <c r="U1523" i="1"/>
  <c r="V1523" i="1"/>
  <c r="U1519" i="1"/>
  <c r="V1519" i="1"/>
  <c r="U1515" i="1"/>
  <c r="V1515" i="1"/>
  <c r="U1511" i="1"/>
  <c r="V1511" i="1"/>
  <c r="U1507" i="1"/>
  <c r="V1507" i="1"/>
  <c r="U1503" i="1"/>
  <c r="V1503" i="1"/>
  <c r="U1499" i="1"/>
  <c r="V1499" i="1"/>
  <c r="U1491" i="1"/>
  <c r="V1491" i="1"/>
  <c r="U1487" i="1"/>
  <c r="V1487" i="1"/>
  <c r="U1483" i="1"/>
  <c r="V1483" i="1"/>
  <c r="U1479" i="1"/>
  <c r="V1479" i="1"/>
  <c r="U1475" i="1"/>
  <c r="V1475" i="1"/>
  <c r="U1471" i="1"/>
  <c r="V1471" i="1"/>
  <c r="U1467" i="1"/>
  <c r="V1467" i="1"/>
  <c r="U1459" i="1"/>
  <c r="V1459" i="1"/>
  <c r="U1455" i="1"/>
  <c r="V1455" i="1"/>
  <c r="U1451" i="1"/>
  <c r="V1451" i="1"/>
  <c r="U1447" i="1"/>
  <c r="V1447" i="1"/>
  <c r="U1443" i="1"/>
  <c r="V1443" i="1"/>
  <c r="U1439" i="1"/>
  <c r="V1439" i="1"/>
  <c r="U1435" i="1"/>
  <c r="V1435" i="1"/>
  <c r="U1427" i="1"/>
  <c r="V1427" i="1"/>
  <c r="U1423" i="1"/>
  <c r="V1423" i="1"/>
  <c r="U1419" i="1"/>
  <c r="V1419" i="1"/>
  <c r="U1415" i="1"/>
  <c r="V1415" i="1"/>
  <c r="U1411" i="1"/>
  <c r="V1411" i="1"/>
  <c r="U1407" i="1"/>
  <c r="V1407" i="1"/>
  <c r="U1403" i="1"/>
  <c r="V1403" i="1"/>
  <c r="U1395" i="1"/>
  <c r="V1395" i="1"/>
  <c r="U1391" i="1"/>
  <c r="V1391" i="1"/>
  <c r="U1383" i="1"/>
  <c r="V1383" i="1"/>
  <c r="U1379" i="1"/>
  <c r="V1379" i="1"/>
  <c r="U1375" i="1"/>
  <c r="V1375" i="1"/>
  <c r="U1367" i="1"/>
  <c r="V1367" i="1"/>
  <c r="U1363" i="1"/>
  <c r="V1363" i="1"/>
  <c r="U1359" i="1"/>
  <c r="V1359" i="1"/>
  <c r="U1351" i="1"/>
  <c r="V1351" i="1"/>
  <c r="U1347" i="1"/>
  <c r="V1347" i="1"/>
  <c r="U1343" i="1"/>
  <c r="V1343" i="1"/>
  <c r="U1335" i="1"/>
  <c r="V1335" i="1"/>
  <c r="U1331" i="1"/>
  <c r="V1331" i="1"/>
  <c r="U1327" i="1"/>
  <c r="V1327" i="1"/>
  <c r="U1319" i="1"/>
  <c r="V1319" i="1"/>
  <c r="U1315" i="1"/>
  <c r="V1315" i="1"/>
  <c r="U1311" i="1"/>
  <c r="V1311" i="1"/>
  <c r="U1303" i="1"/>
  <c r="V1303" i="1"/>
  <c r="U1299" i="1"/>
  <c r="V1299" i="1"/>
  <c r="U1295" i="1"/>
  <c r="V1295" i="1"/>
  <c r="U1287" i="1"/>
  <c r="V1287" i="1"/>
  <c r="U1283" i="1"/>
  <c r="V1283" i="1"/>
  <c r="U1279" i="1"/>
  <c r="V1279" i="1"/>
  <c r="U1271" i="1"/>
  <c r="V1271" i="1"/>
  <c r="U1267" i="1"/>
  <c r="V1267" i="1"/>
  <c r="U1263" i="1"/>
  <c r="V1263" i="1"/>
  <c r="U1259" i="1"/>
  <c r="V1259" i="1"/>
  <c r="U1255" i="1"/>
  <c r="V1255" i="1"/>
  <c r="U1251" i="1"/>
  <c r="V1251" i="1"/>
  <c r="U1247" i="1"/>
  <c r="V1247" i="1"/>
  <c r="U1243" i="1"/>
  <c r="V1243" i="1"/>
  <c r="U1239" i="1"/>
  <c r="V1239" i="1"/>
  <c r="U1235" i="1"/>
  <c r="V1235" i="1"/>
  <c r="U1231" i="1"/>
  <c r="V1231" i="1"/>
  <c r="U1227" i="1"/>
  <c r="V1227" i="1"/>
  <c r="U1223" i="1"/>
  <c r="V1223" i="1"/>
  <c r="U1219" i="1"/>
  <c r="V1219" i="1"/>
  <c r="U1215" i="1"/>
  <c r="V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U1187" i="1"/>
  <c r="V1187" i="1"/>
  <c r="U1183" i="1"/>
  <c r="V1183" i="1"/>
  <c r="U1179" i="1"/>
  <c r="V1179" i="1"/>
  <c r="U1175" i="1"/>
  <c r="V1175" i="1"/>
  <c r="U1171" i="1"/>
  <c r="V1171" i="1"/>
  <c r="U1167" i="1"/>
  <c r="V1167" i="1"/>
  <c r="U1163" i="1"/>
  <c r="V1163" i="1"/>
  <c r="U1159" i="1"/>
  <c r="V1159" i="1"/>
  <c r="U1155" i="1"/>
  <c r="V1155" i="1"/>
  <c r="U1151" i="1"/>
  <c r="V1151" i="1"/>
  <c r="U1147" i="1"/>
  <c r="V1147" i="1"/>
  <c r="U1143" i="1"/>
  <c r="V1143" i="1"/>
  <c r="U1139" i="1"/>
  <c r="V1139" i="1"/>
  <c r="U1135" i="1"/>
  <c r="V1135" i="1"/>
  <c r="U1131" i="1"/>
  <c r="V1131" i="1"/>
  <c r="U1127" i="1"/>
  <c r="V1127" i="1"/>
  <c r="U1123" i="1"/>
  <c r="V1123" i="1"/>
  <c r="U1119" i="1"/>
  <c r="V1119" i="1"/>
  <c r="U1115" i="1"/>
  <c r="V1115" i="1"/>
  <c r="U1111" i="1"/>
  <c r="V1111" i="1"/>
  <c r="U1107" i="1"/>
  <c r="V1107" i="1"/>
  <c r="U1103" i="1"/>
  <c r="V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63" i="1"/>
  <c r="V1063" i="1"/>
  <c r="U1059" i="1"/>
  <c r="V1059" i="1"/>
  <c r="U1055" i="1"/>
  <c r="V1055" i="1"/>
  <c r="U1051" i="1"/>
  <c r="V1051" i="1"/>
  <c r="U1047" i="1"/>
  <c r="V1047" i="1"/>
  <c r="U1043" i="1"/>
  <c r="V1043" i="1"/>
  <c r="U1039" i="1"/>
  <c r="V1039" i="1"/>
  <c r="U1035" i="1"/>
  <c r="V1035" i="1"/>
  <c r="U1031" i="1"/>
  <c r="V1031" i="1"/>
  <c r="U1027" i="1"/>
  <c r="V1027" i="1"/>
  <c r="U1023" i="1"/>
  <c r="V1023" i="1"/>
  <c r="U1019" i="1"/>
  <c r="V1019" i="1"/>
  <c r="U1015" i="1"/>
  <c r="V1015" i="1"/>
  <c r="U1011" i="1"/>
  <c r="V1011" i="1"/>
  <c r="U1007" i="1"/>
  <c r="V1007" i="1"/>
  <c r="U1003" i="1"/>
  <c r="V1003" i="1"/>
  <c r="U999" i="1"/>
  <c r="V999" i="1"/>
  <c r="U995" i="1"/>
  <c r="V995" i="1"/>
  <c r="U991" i="1"/>
  <c r="V991" i="1"/>
  <c r="U987" i="1"/>
  <c r="V987" i="1"/>
  <c r="U983" i="1"/>
  <c r="V983" i="1"/>
  <c r="U979" i="1"/>
  <c r="V979" i="1"/>
  <c r="U975" i="1"/>
  <c r="V975" i="1"/>
  <c r="U971" i="1"/>
  <c r="V971" i="1"/>
  <c r="U967" i="1"/>
  <c r="V967" i="1"/>
  <c r="U963" i="1"/>
  <c r="V963" i="1"/>
  <c r="U959" i="1"/>
  <c r="V959" i="1"/>
  <c r="U955" i="1"/>
  <c r="V955" i="1"/>
  <c r="U951" i="1"/>
  <c r="V951" i="1"/>
  <c r="U947" i="1"/>
  <c r="V947" i="1"/>
  <c r="U943" i="1"/>
  <c r="V943" i="1"/>
  <c r="U939" i="1"/>
  <c r="V939" i="1"/>
  <c r="U935" i="1"/>
  <c r="V935" i="1"/>
  <c r="U931" i="1"/>
  <c r="V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895" i="1"/>
  <c r="V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51" i="1"/>
  <c r="V751" i="1"/>
  <c r="U747" i="1"/>
  <c r="V747" i="1"/>
  <c r="U743" i="1"/>
  <c r="V743" i="1"/>
  <c r="U739" i="1"/>
  <c r="V739" i="1"/>
  <c r="U735" i="1"/>
  <c r="V735" i="1"/>
  <c r="U731" i="1"/>
  <c r="V731" i="1"/>
  <c r="U727" i="1"/>
  <c r="V727" i="1"/>
  <c r="U723" i="1"/>
  <c r="V723" i="1"/>
  <c r="U719" i="1"/>
  <c r="V719" i="1"/>
  <c r="U715" i="1"/>
  <c r="V715" i="1"/>
  <c r="U711" i="1"/>
  <c r="V711" i="1"/>
  <c r="U707" i="1"/>
  <c r="V707" i="1"/>
  <c r="U703" i="1"/>
  <c r="V703" i="1"/>
  <c r="U699" i="1"/>
  <c r="V699" i="1"/>
  <c r="U695" i="1"/>
  <c r="V695" i="1"/>
  <c r="U691" i="1"/>
  <c r="V691" i="1"/>
  <c r="U687" i="1"/>
  <c r="V687" i="1"/>
  <c r="U683" i="1"/>
  <c r="V683" i="1"/>
  <c r="U679" i="1"/>
  <c r="V679" i="1"/>
  <c r="U675" i="1"/>
  <c r="V675" i="1"/>
  <c r="U671" i="1"/>
  <c r="V671" i="1"/>
  <c r="U667" i="1"/>
  <c r="V667" i="1"/>
  <c r="U663" i="1"/>
  <c r="V663" i="1"/>
  <c r="U659" i="1"/>
  <c r="V659" i="1"/>
  <c r="U655" i="1"/>
  <c r="V655" i="1"/>
  <c r="U651" i="1"/>
  <c r="V651" i="1"/>
  <c r="U647" i="1"/>
  <c r="V647" i="1"/>
  <c r="U643" i="1"/>
  <c r="V643" i="1"/>
  <c r="U639" i="1"/>
  <c r="V639" i="1"/>
  <c r="U635" i="1"/>
  <c r="V635" i="1"/>
  <c r="U631" i="1"/>
  <c r="V631" i="1"/>
  <c r="U627" i="1"/>
  <c r="V627" i="1"/>
  <c r="U623" i="1"/>
  <c r="V623" i="1"/>
  <c r="U619" i="1"/>
  <c r="V619" i="1"/>
  <c r="U615" i="1"/>
  <c r="V615" i="1"/>
  <c r="U611" i="1"/>
  <c r="V611" i="1"/>
  <c r="U607" i="1"/>
  <c r="V607" i="1"/>
  <c r="U603" i="1"/>
  <c r="V603" i="1"/>
  <c r="U599" i="1"/>
  <c r="V599" i="1"/>
  <c r="U595" i="1"/>
  <c r="V595" i="1"/>
  <c r="U591" i="1"/>
  <c r="V591" i="1"/>
  <c r="U587" i="1"/>
  <c r="V587" i="1"/>
  <c r="U583" i="1"/>
  <c r="V583" i="1"/>
  <c r="U579" i="1"/>
  <c r="V579" i="1"/>
  <c r="U575" i="1"/>
  <c r="V575" i="1"/>
  <c r="U571" i="1"/>
  <c r="V571" i="1"/>
  <c r="U567" i="1"/>
  <c r="V567" i="1"/>
  <c r="U563" i="1"/>
  <c r="V563" i="1"/>
  <c r="U559" i="1"/>
  <c r="V559" i="1"/>
  <c r="U555" i="1"/>
  <c r="V555" i="1"/>
  <c r="U551" i="1"/>
  <c r="V551" i="1"/>
  <c r="U547" i="1"/>
  <c r="V547" i="1"/>
  <c r="U543" i="1"/>
  <c r="V543" i="1"/>
  <c r="U539" i="1"/>
  <c r="V539" i="1"/>
  <c r="U535" i="1"/>
  <c r="V535" i="1"/>
  <c r="U531" i="1"/>
  <c r="V531" i="1"/>
  <c r="U527" i="1"/>
  <c r="V527" i="1"/>
  <c r="U523" i="1"/>
  <c r="V523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V4115" i="1"/>
  <c r="V4099" i="1"/>
  <c r="V4083" i="1"/>
  <c r="V4067" i="1"/>
  <c r="V4051" i="1"/>
  <c r="V4035" i="1"/>
  <c r="V4019" i="1"/>
  <c r="V4003" i="1"/>
  <c r="V3987" i="1"/>
  <c r="V3971" i="1"/>
  <c r="V3955" i="1"/>
  <c r="V3939" i="1"/>
  <c r="V3923" i="1"/>
  <c r="V3907" i="1"/>
  <c r="V3891" i="1"/>
  <c r="V3875" i="1"/>
  <c r="V3859" i="1"/>
  <c r="V3843" i="1"/>
  <c r="V3827" i="1"/>
  <c r="V3811" i="1"/>
  <c r="V3795" i="1"/>
  <c r="V3779" i="1"/>
  <c r="V3763" i="1"/>
  <c r="V3747" i="1"/>
  <c r="V3731" i="1"/>
  <c r="V3715" i="1"/>
  <c r="V3699" i="1"/>
  <c r="V3683" i="1"/>
  <c r="V3667" i="1"/>
  <c r="V3651" i="1"/>
  <c r="V3635" i="1"/>
  <c r="V3619" i="1"/>
  <c r="V3603" i="1"/>
  <c r="V3587" i="1"/>
  <c r="V3571" i="1"/>
  <c r="V3555" i="1"/>
  <c r="V3539" i="1"/>
  <c r="V3523" i="1"/>
  <c r="V3507" i="1"/>
  <c r="V3491" i="1"/>
  <c r="V3475" i="1"/>
  <c r="V3459" i="1"/>
  <c r="V3443" i="1"/>
  <c r="V3425" i="1"/>
  <c r="V3382" i="1"/>
  <c r="V3361" i="1"/>
  <c r="V3318" i="1"/>
  <c r="V3297" i="1"/>
  <c r="V2093" i="1"/>
  <c r="V2050" i="1"/>
  <c r="V2007" i="1"/>
  <c r="V1965" i="1"/>
  <c r="V1879" i="1"/>
  <c r="V1837" i="1"/>
  <c r="V1751" i="1"/>
  <c r="V1709" i="1"/>
  <c r="V1623" i="1"/>
  <c r="V1581" i="1"/>
  <c r="V1495" i="1"/>
  <c r="V1453" i="1"/>
  <c r="V1355" i="1"/>
  <c r="V1291" i="1"/>
  <c r="U4114" i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86" i="1"/>
  <c r="V3886" i="1"/>
  <c r="U3882" i="1"/>
  <c r="V3882" i="1"/>
  <c r="U3878" i="1"/>
  <c r="V3878" i="1"/>
  <c r="U3874" i="1"/>
  <c r="V3874" i="1"/>
  <c r="U3870" i="1"/>
  <c r="V3870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8" i="1"/>
  <c r="V3798" i="1"/>
  <c r="U3794" i="1"/>
  <c r="V3794" i="1"/>
  <c r="U3790" i="1"/>
  <c r="V3790" i="1"/>
  <c r="U3786" i="1"/>
  <c r="V3786" i="1"/>
  <c r="U3782" i="1"/>
  <c r="V3782" i="1"/>
  <c r="U3778" i="1"/>
  <c r="V3778" i="1"/>
  <c r="U3774" i="1"/>
  <c r="V3774" i="1"/>
  <c r="U3770" i="1"/>
  <c r="V3770" i="1"/>
  <c r="U3766" i="1"/>
  <c r="V3766" i="1"/>
  <c r="U3762" i="1"/>
  <c r="V3762" i="1"/>
  <c r="U3758" i="1"/>
  <c r="V3758" i="1"/>
  <c r="U3754" i="1"/>
  <c r="V3754" i="1"/>
  <c r="U3750" i="1"/>
  <c r="V375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46" i="1"/>
  <c r="V3646" i="1"/>
  <c r="U3642" i="1"/>
  <c r="V3642" i="1"/>
  <c r="U3638" i="1"/>
  <c r="V3638" i="1"/>
  <c r="U3634" i="1"/>
  <c r="V3634" i="1"/>
  <c r="U3630" i="1"/>
  <c r="V363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V3530" i="1"/>
  <c r="U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U3486" i="1"/>
  <c r="V3486" i="1"/>
  <c r="U3482" i="1"/>
  <c r="V3482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U3454" i="1"/>
  <c r="V3454" i="1"/>
  <c r="U3450" i="1"/>
  <c r="V3450" i="1"/>
  <c r="U3446" i="1"/>
  <c r="V3446" i="1"/>
  <c r="U3442" i="1"/>
  <c r="V3442" i="1"/>
  <c r="U3438" i="1"/>
  <c r="V3438" i="1"/>
  <c r="U3434" i="1"/>
  <c r="V3434" i="1"/>
  <c r="U3426" i="1"/>
  <c r="V3426" i="1"/>
  <c r="U3422" i="1"/>
  <c r="V3422" i="1"/>
  <c r="U3418" i="1"/>
  <c r="V3418" i="1"/>
  <c r="U3410" i="1"/>
  <c r="V3410" i="1"/>
  <c r="U3406" i="1"/>
  <c r="V3406" i="1"/>
  <c r="U3402" i="1"/>
  <c r="V3402" i="1"/>
  <c r="U3394" i="1"/>
  <c r="V3394" i="1"/>
  <c r="U3390" i="1"/>
  <c r="V3390" i="1"/>
  <c r="U3386" i="1"/>
  <c r="V3386" i="1"/>
  <c r="U3378" i="1"/>
  <c r="V3378" i="1"/>
  <c r="U3374" i="1"/>
  <c r="V3374" i="1"/>
  <c r="U3370" i="1"/>
  <c r="V3370" i="1"/>
  <c r="U3362" i="1"/>
  <c r="V3362" i="1"/>
  <c r="U3358" i="1"/>
  <c r="V3358" i="1"/>
  <c r="U3354" i="1"/>
  <c r="V3354" i="1"/>
  <c r="U3346" i="1"/>
  <c r="V3346" i="1"/>
  <c r="U3342" i="1"/>
  <c r="V3342" i="1"/>
  <c r="U3338" i="1"/>
  <c r="V3338" i="1"/>
  <c r="U3330" i="1"/>
  <c r="V3330" i="1"/>
  <c r="U3326" i="1"/>
  <c r="V3326" i="1"/>
  <c r="U3322" i="1"/>
  <c r="V3322" i="1"/>
  <c r="U3314" i="1"/>
  <c r="V3314" i="1"/>
  <c r="U3310" i="1"/>
  <c r="V3310" i="1"/>
  <c r="U3306" i="1"/>
  <c r="V3306" i="1"/>
  <c r="U3298" i="1"/>
  <c r="V3298" i="1"/>
  <c r="U3294" i="1"/>
  <c r="V3294" i="1"/>
  <c r="V3290" i="1"/>
  <c r="U3290" i="1"/>
  <c r="U3282" i="1"/>
  <c r="V3282" i="1"/>
  <c r="U3278" i="1"/>
  <c r="V3278" i="1"/>
  <c r="U3274" i="1"/>
  <c r="V3274" i="1"/>
  <c r="U3266" i="1"/>
  <c r="V3266" i="1"/>
  <c r="U3262" i="1"/>
  <c r="V3262" i="1"/>
  <c r="U3258" i="1"/>
  <c r="V3258" i="1"/>
  <c r="U3254" i="1"/>
  <c r="V3254" i="1"/>
  <c r="U3250" i="1"/>
  <c r="V3250" i="1"/>
  <c r="U3246" i="1"/>
  <c r="V3246" i="1"/>
  <c r="U3242" i="1"/>
  <c r="V3242" i="1"/>
  <c r="U3238" i="1"/>
  <c r="V3238" i="1"/>
  <c r="U3234" i="1"/>
  <c r="V3234" i="1"/>
  <c r="U3230" i="1"/>
  <c r="V3230" i="1"/>
  <c r="V3226" i="1"/>
  <c r="U3226" i="1"/>
  <c r="U3222" i="1"/>
  <c r="V3222" i="1"/>
  <c r="U3218" i="1"/>
  <c r="V3218" i="1"/>
  <c r="U3214" i="1"/>
  <c r="V3214" i="1"/>
  <c r="U3210" i="1"/>
  <c r="V3210" i="1"/>
  <c r="U3206" i="1"/>
  <c r="V3206" i="1"/>
  <c r="U3202" i="1"/>
  <c r="V3202" i="1"/>
  <c r="U3198" i="1"/>
  <c r="V3198" i="1"/>
  <c r="U3194" i="1"/>
  <c r="V3194" i="1"/>
  <c r="U3190" i="1"/>
  <c r="V3190" i="1"/>
  <c r="U3186" i="1"/>
  <c r="V3186" i="1"/>
  <c r="U3182" i="1"/>
  <c r="V3182" i="1"/>
  <c r="U3178" i="1"/>
  <c r="V3178" i="1"/>
  <c r="U3174" i="1"/>
  <c r="V3174" i="1"/>
  <c r="U3170" i="1"/>
  <c r="V3170" i="1"/>
  <c r="U3166" i="1"/>
  <c r="V3166" i="1"/>
  <c r="V3162" i="1"/>
  <c r="U3162" i="1"/>
  <c r="U3158" i="1"/>
  <c r="V3158" i="1"/>
  <c r="U3154" i="1"/>
  <c r="V3154" i="1"/>
  <c r="U3150" i="1"/>
  <c r="V3150" i="1"/>
  <c r="U3146" i="1"/>
  <c r="V3146" i="1"/>
  <c r="U3142" i="1"/>
  <c r="V3142" i="1"/>
  <c r="U3138" i="1"/>
  <c r="V3138" i="1"/>
  <c r="U3134" i="1"/>
  <c r="V3134" i="1"/>
  <c r="U3130" i="1"/>
  <c r="V3130" i="1"/>
  <c r="U3126" i="1"/>
  <c r="V3126" i="1"/>
  <c r="U3122" i="1"/>
  <c r="V3122" i="1"/>
  <c r="U3118" i="1"/>
  <c r="V3118" i="1"/>
  <c r="U3114" i="1"/>
  <c r="V3114" i="1"/>
  <c r="U3110" i="1"/>
  <c r="V3110" i="1"/>
  <c r="U3106" i="1"/>
  <c r="V3106" i="1"/>
  <c r="U3102" i="1"/>
  <c r="V3102" i="1"/>
  <c r="U3098" i="1"/>
  <c r="V3098" i="1"/>
  <c r="U3094" i="1"/>
  <c r="V3094" i="1"/>
  <c r="U3090" i="1"/>
  <c r="V3090" i="1"/>
  <c r="U3086" i="1"/>
  <c r="V3086" i="1"/>
  <c r="U3082" i="1"/>
  <c r="V3082" i="1"/>
  <c r="U3078" i="1"/>
  <c r="V3078" i="1"/>
  <c r="U3074" i="1"/>
  <c r="V3074" i="1"/>
  <c r="U3070" i="1"/>
  <c r="V3070" i="1"/>
  <c r="U3066" i="1"/>
  <c r="V3066" i="1"/>
  <c r="U3062" i="1"/>
  <c r="V3062" i="1"/>
  <c r="U3058" i="1"/>
  <c r="V3058" i="1"/>
  <c r="U3054" i="1"/>
  <c r="V3054" i="1"/>
  <c r="U3050" i="1"/>
  <c r="V3050" i="1"/>
  <c r="U3046" i="1"/>
  <c r="V3046" i="1"/>
  <c r="U3042" i="1"/>
  <c r="V3042" i="1"/>
  <c r="U3038" i="1"/>
  <c r="V3038" i="1"/>
  <c r="V3034" i="1"/>
  <c r="U3034" i="1"/>
  <c r="U3030" i="1"/>
  <c r="V3030" i="1"/>
  <c r="U3026" i="1"/>
  <c r="V3026" i="1"/>
  <c r="U3022" i="1"/>
  <c r="V3022" i="1"/>
  <c r="U3018" i="1"/>
  <c r="V3018" i="1"/>
  <c r="U3014" i="1"/>
  <c r="V3014" i="1"/>
  <c r="U3010" i="1"/>
  <c r="V3010" i="1"/>
  <c r="U3006" i="1"/>
  <c r="V3006" i="1"/>
  <c r="U3002" i="1"/>
  <c r="V3002" i="1"/>
  <c r="U2998" i="1"/>
  <c r="V2998" i="1"/>
  <c r="U2994" i="1"/>
  <c r="V2994" i="1"/>
  <c r="U2990" i="1"/>
  <c r="V2990" i="1"/>
  <c r="U2986" i="1"/>
  <c r="V2986" i="1"/>
  <c r="U2982" i="1"/>
  <c r="V2982" i="1"/>
  <c r="U2978" i="1"/>
  <c r="V2978" i="1"/>
  <c r="U2974" i="1"/>
  <c r="V2974" i="1"/>
  <c r="V2970" i="1"/>
  <c r="U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U2910" i="1"/>
  <c r="V2910" i="1"/>
  <c r="V2906" i="1"/>
  <c r="U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782" i="1"/>
  <c r="V2782" i="1"/>
  <c r="U2778" i="1"/>
  <c r="V2778" i="1"/>
  <c r="U2774" i="1"/>
  <c r="V2774" i="1"/>
  <c r="U2770" i="1"/>
  <c r="V2770" i="1"/>
  <c r="V2766" i="1"/>
  <c r="U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2730" i="1"/>
  <c r="V2730" i="1"/>
  <c r="U2726" i="1"/>
  <c r="V2726" i="1"/>
  <c r="U2722" i="1"/>
  <c r="V2722" i="1"/>
  <c r="U2718" i="1"/>
  <c r="V2718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U2634" i="1"/>
  <c r="V2634" i="1"/>
  <c r="U2630" i="1"/>
  <c r="V2630" i="1"/>
  <c r="U2626" i="1"/>
  <c r="V2626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U2594" i="1"/>
  <c r="V2594" i="1"/>
  <c r="U2590" i="1"/>
  <c r="V2590" i="1"/>
  <c r="U2586" i="1"/>
  <c r="V2586" i="1"/>
  <c r="U2582" i="1"/>
  <c r="V2582" i="1"/>
  <c r="U2578" i="1"/>
  <c r="V2578" i="1"/>
  <c r="U2574" i="1"/>
  <c r="V2574" i="1"/>
  <c r="U2570" i="1"/>
  <c r="V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78" i="1"/>
  <c r="V2078" i="1"/>
  <c r="U2074" i="1"/>
  <c r="V2074" i="1"/>
  <c r="U2070" i="1"/>
  <c r="V2070" i="1"/>
  <c r="U2066" i="1"/>
  <c r="V2066" i="1"/>
  <c r="U2062" i="1"/>
  <c r="V2062" i="1"/>
  <c r="U2058" i="1"/>
  <c r="V2058" i="1"/>
  <c r="U2054" i="1"/>
  <c r="V2054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U1958" i="1"/>
  <c r="V1958" i="1"/>
  <c r="V4111" i="1"/>
  <c r="V4095" i="1"/>
  <c r="V4079" i="1"/>
  <c r="V4063" i="1"/>
  <c r="V4047" i="1"/>
  <c r="V4031" i="1"/>
  <c r="V4015" i="1"/>
  <c r="V3999" i="1"/>
  <c r="V3983" i="1"/>
  <c r="V3967" i="1"/>
  <c r="V3951" i="1"/>
  <c r="V3935" i="1"/>
  <c r="V3919" i="1"/>
  <c r="V3903" i="1"/>
  <c r="V3887" i="1"/>
  <c r="V3871" i="1"/>
  <c r="V3855" i="1"/>
  <c r="V3839" i="1"/>
  <c r="V3823" i="1"/>
  <c r="V3807" i="1"/>
  <c r="V3791" i="1"/>
  <c r="V3775" i="1"/>
  <c r="V3759" i="1"/>
  <c r="V3743" i="1"/>
  <c r="V3727" i="1"/>
  <c r="V3711" i="1"/>
  <c r="V3695" i="1"/>
  <c r="V3679" i="1"/>
  <c r="V3663" i="1"/>
  <c r="V3647" i="1"/>
  <c r="V3631" i="1"/>
  <c r="V3615" i="1"/>
  <c r="V3599" i="1"/>
  <c r="V3583" i="1"/>
  <c r="V3567" i="1"/>
  <c r="V3551" i="1"/>
  <c r="V3535" i="1"/>
  <c r="V3519" i="1"/>
  <c r="V3503" i="1"/>
  <c r="V3487" i="1"/>
  <c r="V3471" i="1"/>
  <c r="V3455" i="1"/>
  <c r="V3439" i="1"/>
  <c r="V3398" i="1"/>
  <c r="V3377" i="1"/>
  <c r="V3334" i="1"/>
  <c r="V3313" i="1"/>
  <c r="V3270" i="1"/>
  <c r="V2082" i="1"/>
  <c r="V2039" i="1"/>
  <c r="V1997" i="1"/>
  <c r="V1911" i="1"/>
  <c r="V1869" i="1"/>
  <c r="V1783" i="1"/>
  <c r="V1741" i="1"/>
  <c r="V1655" i="1"/>
  <c r="V1613" i="1"/>
  <c r="V1527" i="1"/>
  <c r="V1485" i="1"/>
  <c r="V1399" i="1"/>
  <c r="V1339" i="1"/>
  <c r="V1275" i="1"/>
  <c r="U4113" i="1"/>
  <c r="V4113" i="1"/>
  <c r="U4109" i="1"/>
  <c r="V4109" i="1"/>
  <c r="U4105" i="1"/>
  <c r="V4105" i="1"/>
  <c r="U4101" i="1"/>
  <c r="V4101" i="1"/>
  <c r="U4097" i="1"/>
  <c r="V4097" i="1"/>
  <c r="V4093" i="1"/>
  <c r="U4093" i="1"/>
  <c r="U4089" i="1"/>
  <c r="V4089" i="1"/>
  <c r="U4085" i="1"/>
  <c r="V4085" i="1"/>
  <c r="U4081" i="1"/>
  <c r="V4081" i="1"/>
  <c r="V4077" i="1"/>
  <c r="U4077" i="1"/>
  <c r="U4073" i="1"/>
  <c r="V4073" i="1"/>
  <c r="U4069" i="1"/>
  <c r="V4069" i="1"/>
  <c r="U4065" i="1"/>
  <c r="V4065" i="1"/>
  <c r="U4061" i="1"/>
  <c r="V4061" i="1"/>
  <c r="U4057" i="1"/>
  <c r="V4057" i="1"/>
  <c r="U4053" i="1"/>
  <c r="V4053" i="1"/>
  <c r="U4049" i="1"/>
  <c r="V4049" i="1"/>
  <c r="U4045" i="1"/>
  <c r="V4045" i="1"/>
  <c r="U4041" i="1"/>
  <c r="V4041" i="1"/>
  <c r="U4037" i="1"/>
  <c r="V4037" i="1"/>
  <c r="U4033" i="1"/>
  <c r="V4033" i="1"/>
  <c r="U4029" i="1"/>
  <c r="V4029" i="1"/>
  <c r="U4025" i="1"/>
  <c r="V4025" i="1"/>
  <c r="U4021" i="1"/>
  <c r="V4021" i="1"/>
  <c r="U4017" i="1"/>
  <c r="V4017" i="1"/>
  <c r="U4013" i="1"/>
  <c r="V4013" i="1"/>
  <c r="U4009" i="1"/>
  <c r="V4009" i="1"/>
  <c r="U4005" i="1"/>
  <c r="V4005" i="1"/>
  <c r="U4001" i="1"/>
  <c r="V4001" i="1"/>
  <c r="U3997" i="1"/>
  <c r="V3997" i="1"/>
  <c r="U3993" i="1"/>
  <c r="V3993" i="1"/>
  <c r="U3989" i="1"/>
  <c r="V3989" i="1"/>
  <c r="U3985" i="1"/>
  <c r="V3985" i="1"/>
  <c r="V3981" i="1"/>
  <c r="U3981" i="1"/>
  <c r="U3977" i="1"/>
  <c r="V3977" i="1"/>
  <c r="U3973" i="1"/>
  <c r="V3973" i="1"/>
  <c r="U3969" i="1"/>
  <c r="V3969" i="1"/>
  <c r="U3965" i="1"/>
  <c r="V3965" i="1"/>
  <c r="U3961" i="1"/>
  <c r="V3961" i="1"/>
  <c r="U3957" i="1"/>
  <c r="V3957" i="1"/>
  <c r="U3953" i="1"/>
  <c r="V3953" i="1"/>
  <c r="U3949" i="1"/>
  <c r="V3949" i="1"/>
  <c r="U3945" i="1"/>
  <c r="V3945" i="1"/>
  <c r="U3941" i="1"/>
  <c r="V3941" i="1"/>
  <c r="U3937" i="1"/>
  <c r="V3937" i="1"/>
  <c r="U3933" i="1"/>
  <c r="V3933" i="1"/>
  <c r="U3929" i="1"/>
  <c r="V3929" i="1"/>
  <c r="U3925" i="1"/>
  <c r="V3925" i="1"/>
  <c r="U3921" i="1"/>
  <c r="V3921" i="1"/>
  <c r="V3917" i="1"/>
  <c r="U3917" i="1"/>
  <c r="U3913" i="1"/>
  <c r="V3913" i="1"/>
  <c r="U3909" i="1"/>
  <c r="V3909" i="1"/>
  <c r="U3905" i="1"/>
  <c r="V3905" i="1"/>
  <c r="U3901" i="1"/>
  <c r="V3901" i="1"/>
  <c r="U3897" i="1"/>
  <c r="V3897" i="1"/>
  <c r="U3893" i="1"/>
  <c r="V3893" i="1"/>
  <c r="U3889" i="1"/>
  <c r="V3889" i="1"/>
  <c r="U3885" i="1"/>
  <c r="V3885" i="1"/>
  <c r="U3881" i="1"/>
  <c r="V3881" i="1"/>
  <c r="U3877" i="1"/>
  <c r="V3877" i="1"/>
  <c r="U3873" i="1"/>
  <c r="V3873" i="1"/>
  <c r="U3869" i="1"/>
  <c r="V3869" i="1"/>
  <c r="U3865" i="1"/>
  <c r="V3865" i="1"/>
  <c r="U3861" i="1"/>
  <c r="V3861" i="1"/>
  <c r="U3857" i="1"/>
  <c r="V3857" i="1"/>
  <c r="U3853" i="1"/>
  <c r="V3853" i="1"/>
  <c r="U3849" i="1"/>
  <c r="V3849" i="1"/>
  <c r="U3845" i="1"/>
  <c r="V3845" i="1"/>
  <c r="U3841" i="1"/>
  <c r="V3841" i="1"/>
  <c r="U3837" i="1"/>
  <c r="V3837" i="1"/>
  <c r="U3833" i="1"/>
  <c r="V3833" i="1"/>
  <c r="U3829" i="1"/>
  <c r="V3829" i="1"/>
  <c r="U3825" i="1"/>
  <c r="V3825" i="1"/>
  <c r="U3821" i="1"/>
  <c r="V3821" i="1"/>
  <c r="U3817" i="1"/>
  <c r="V3817" i="1"/>
  <c r="U3813" i="1"/>
  <c r="V3813" i="1"/>
  <c r="U3809" i="1"/>
  <c r="V3809" i="1"/>
  <c r="U3805" i="1"/>
  <c r="V3805" i="1"/>
  <c r="U3801" i="1"/>
  <c r="V3801" i="1"/>
  <c r="U3797" i="1"/>
  <c r="V3797" i="1"/>
  <c r="U3793" i="1"/>
  <c r="V3793" i="1"/>
  <c r="U3789" i="1"/>
  <c r="V3789" i="1"/>
  <c r="U3785" i="1"/>
  <c r="V3785" i="1"/>
  <c r="U3781" i="1"/>
  <c r="V3781" i="1"/>
  <c r="U3777" i="1"/>
  <c r="V3777" i="1"/>
  <c r="U3773" i="1"/>
  <c r="V3773" i="1"/>
  <c r="U3769" i="1"/>
  <c r="V3769" i="1"/>
  <c r="U3765" i="1"/>
  <c r="V3765" i="1"/>
  <c r="U3761" i="1"/>
  <c r="V3761" i="1"/>
  <c r="U3757" i="1"/>
  <c r="V3757" i="1"/>
  <c r="U3753" i="1"/>
  <c r="V3753" i="1"/>
  <c r="U3749" i="1"/>
  <c r="V3749" i="1"/>
  <c r="U3745" i="1"/>
  <c r="V3745" i="1"/>
  <c r="U3741" i="1"/>
  <c r="V3741" i="1"/>
  <c r="U3737" i="1"/>
  <c r="V3737" i="1"/>
  <c r="U3733" i="1"/>
  <c r="V3733" i="1"/>
  <c r="U3729" i="1"/>
  <c r="V3729" i="1"/>
  <c r="U3725" i="1"/>
  <c r="V3725" i="1"/>
  <c r="U3721" i="1"/>
  <c r="V3721" i="1"/>
  <c r="U3717" i="1"/>
  <c r="V3717" i="1"/>
  <c r="U3713" i="1"/>
  <c r="V3713" i="1"/>
  <c r="U3709" i="1"/>
  <c r="V3709" i="1"/>
  <c r="U3705" i="1"/>
  <c r="V3705" i="1"/>
  <c r="U3701" i="1"/>
  <c r="V3701" i="1"/>
  <c r="U3697" i="1"/>
  <c r="V3697" i="1"/>
  <c r="U3693" i="1"/>
  <c r="V3693" i="1"/>
  <c r="U3689" i="1"/>
  <c r="V3689" i="1"/>
  <c r="U3685" i="1"/>
  <c r="V3685" i="1"/>
  <c r="U3681" i="1"/>
  <c r="V3681" i="1"/>
  <c r="U3677" i="1"/>
  <c r="V3677" i="1"/>
  <c r="U3673" i="1"/>
  <c r="V3673" i="1"/>
  <c r="U3669" i="1"/>
  <c r="V3669" i="1"/>
  <c r="U3665" i="1"/>
  <c r="V3665" i="1"/>
  <c r="U3661" i="1"/>
  <c r="V3661" i="1"/>
  <c r="U3657" i="1"/>
  <c r="V3657" i="1"/>
  <c r="U3653" i="1"/>
  <c r="V3653" i="1"/>
  <c r="U3649" i="1"/>
  <c r="V3649" i="1"/>
  <c r="U3645" i="1"/>
  <c r="V3645" i="1"/>
  <c r="U3641" i="1"/>
  <c r="V3641" i="1"/>
  <c r="U3637" i="1"/>
  <c r="V3637" i="1"/>
  <c r="U3633" i="1"/>
  <c r="V3633" i="1"/>
  <c r="U3629" i="1"/>
  <c r="V3629" i="1"/>
  <c r="U3625" i="1"/>
  <c r="V3625" i="1"/>
  <c r="U3621" i="1"/>
  <c r="V3621" i="1"/>
  <c r="U3617" i="1"/>
  <c r="V3617" i="1"/>
  <c r="U3613" i="1"/>
  <c r="V3613" i="1"/>
  <c r="U3609" i="1"/>
  <c r="V3609" i="1"/>
  <c r="U3605" i="1"/>
  <c r="V3605" i="1"/>
  <c r="U3601" i="1"/>
  <c r="V3601" i="1"/>
  <c r="U3597" i="1"/>
  <c r="V3597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1" i="1"/>
  <c r="V3421" i="1"/>
  <c r="U3417" i="1"/>
  <c r="V3417" i="1"/>
  <c r="U3413" i="1"/>
  <c r="V3413" i="1"/>
  <c r="U3405" i="1"/>
  <c r="V3405" i="1"/>
  <c r="U3401" i="1"/>
  <c r="V3401" i="1"/>
  <c r="U3397" i="1"/>
  <c r="V3397" i="1"/>
  <c r="U3389" i="1"/>
  <c r="V3389" i="1"/>
  <c r="U3385" i="1"/>
  <c r="V3385" i="1"/>
  <c r="U3381" i="1"/>
  <c r="V3381" i="1"/>
  <c r="U3373" i="1"/>
  <c r="V3373" i="1"/>
  <c r="U3369" i="1"/>
  <c r="V3369" i="1"/>
  <c r="U3365" i="1"/>
  <c r="V3365" i="1"/>
  <c r="U3357" i="1"/>
  <c r="V3357" i="1"/>
  <c r="U3353" i="1"/>
  <c r="V3353" i="1"/>
  <c r="U3349" i="1"/>
  <c r="V3349" i="1"/>
  <c r="U3341" i="1"/>
  <c r="V3341" i="1"/>
  <c r="U3337" i="1"/>
  <c r="V3337" i="1"/>
  <c r="U3333" i="1"/>
  <c r="V3333" i="1"/>
  <c r="U3325" i="1"/>
  <c r="V3325" i="1"/>
  <c r="U3321" i="1"/>
  <c r="V3321" i="1"/>
  <c r="U3317" i="1"/>
  <c r="V3317" i="1"/>
  <c r="U3309" i="1"/>
  <c r="V3309" i="1"/>
  <c r="U3305" i="1"/>
  <c r="V3305" i="1"/>
  <c r="U3301" i="1"/>
  <c r="V3301" i="1"/>
  <c r="U3293" i="1"/>
  <c r="V3293" i="1"/>
  <c r="U3289" i="1"/>
  <c r="V3289" i="1"/>
  <c r="U3285" i="1"/>
  <c r="V3285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41" i="1"/>
  <c r="V2941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5" i="1"/>
  <c r="V2685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7" i="1"/>
  <c r="V2657" i="1"/>
  <c r="U2653" i="1"/>
  <c r="V2653" i="1"/>
  <c r="U2649" i="1"/>
  <c r="V2649" i="1"/>
  <c r="U2645" i="1"/>
  <c r="V2645" i="1"/>
  <c r="U2641" i="1"/>
  <c r="V2641" i="1"/>
  <c r="U2637" i="1"/>
  <c r="V2637" i="1"/>
  <c r="U2633" i="1"/>
  <c r="V2633" i="1"/>
  <c r="U2629" i="1"/>
  <c r="V2629" i="1"/>
  <c r="U2625" i="1"/>
  <c r="V2625" i="1"/>
  <c r="U2621" i="1"/>
  <c r="V2621" i="1"/>
  <c r="U2617" i="1"/>
  <c r="V2617" i="1"/>
  <c r="U2613" i="1"/>
  <c r="V2613" i="1"/>
  <c r="U2609" i="1"/>
  <c r="V2609" i="1"/>
  <c r="U2605" i="1"/>
  <c r="V2605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5" i="1"/>
  <c r="V2565" i="1"/>
  <c r="U2561" i="1"/>
  <c r="V2561" i="1"/>
  <c r="U2557" i="1"/>
  <c r="V2557" i="1"/>
  <c r="U2553" i="1"/>
  <c r="V2553" i="1"/>
  <c r="U2549" i="1"/>
  <c r="V2549" i="1"/>
  <c r="U2545" i="1"/>
  <c r="V2545" i="1"/>
  <c r="U2541" i="1"/>
  <c r="V2541" i="1"/>
  <c r="U2537" i="1"/>
  <c r="V2537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5" i="1"/>
  <c r="V2505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9" i="1"/>
  <c r="V2469" i="1"/>
  <c r="U2465" i="1"/>
  <c r="V2465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9" i="1"/>
  <c r="V2429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2401" i="1"/>
  <c r="V2401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73" i="1"/>
  <c r="V2373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2341" i="1"/>
  <c r="V2341" i="1"/>
  <c r="U2337" i="1"/>
  <c r="V2337" i="1"/>
  <c r="U2333" i="1"/>
  <c r="V2333" i="1"/>
  <c r="U2329" i="1"/>
  <c r="V2329" i="1"/>
  <c r="U2325" i="1"/>
  <c r="V2325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U2193" i="1"/>
  <c r="V2193" i="1"/>
  <c r="U2189" i="1"/>
  <c r="V2189" i="1"/>
  <c r="U2185" i="1"/>
  <c r="V2185" i="1"/>
  <c r="U2181" i="1"/>
  <c r="V2181" i="1"/>
  <c r="U2177" i="1"/>
  <c r="V2177" i="1"/>
  <c r="U2173" i="1"/>
  <c r="V2173" i="1"/>
  <c r="U2169" i="1"/>
  <c r="V2169" i="1"/>
  <c r="U2165" i="1"/>
  <c r="V2165" i="1"/>
  <c r="U2161" i="1"/>
  <c r="V2161" i="1"/>
  <c r="U2157" i="1"/>
  <c r="V2157" i="1"/>
  <c r="U2153" i="1"/>
  <c r="V2153" i="1"/>
  <c r="U2149" i="1"/>
  <c r="V2149" i="1"/>
  <c r="U2145" i="1"/>
  <c r="V2145" i="1"/>
  <c r="U2141" i="1"/>
  <c r="V2141" i="1"/>
  <c r="U2137" i="1"/>
  <c r="V2137" i="1"/>
  <c r="U2133" i="1"/>
  <c r="V2133" i="1"/>
  <c r="U2129" i="1"/>
  <c r="V2129" i="1"/>
  <c r="U2125" i="1"/>
  <c r="V2125" i="1"/>
  <c r="U2121" i="1"/>
  <c r="V2121" i="1"/>
  <c r="U2117" i="1"/>
  <c r="V2117" i="1"/>
  <c r="U2113" i="1"/>
  <c r="V2113" i="1"/>
  <c r="U2109" i="1"/>
  <c r="V2109" i="1"/>
  <c r="U2105" i="1"/>
  <c r="V2105" i="1"/>
  <c r="U2101" i="1"/>
  <c r="V2101" i="1"/>
  <c r="U2097" i="1"/>
  <c r="V2097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57" i="1"/>
  <c r="V2057" i="1"/>
  <c r="U2053" i="1"/>
  <c r="V2053" i="1"/>
  <c r="U2049" i="1"/>
  <c r="V2049" i="1"/>
  <c r="U2045" i="1"/>
  <c r="V2045" i="1"/>
  <c r="U2041" i="1"/>
  <c r="V2041" i="1"/>
  <c r="U2037" i="1"/>
  <c r="V2037" i="1"/>
  <c r="U2033" i="1"/>
  <c r="V2033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897" i="1"/>
  <c r="V1897" i="1"/>
  <c r="U1893" i="1"/>
  <c r="V1893" i="1"/>
  <c r="U1889" i="1"/>
  <c r="V1889" i="1"/>
  <c r="U1885" i="1"/>
  <c r="V1885" i="1"/>
  <c r="U1881" i="1"/>
  <c r="V1881" i="1"/>
  <c r="U1877" i="1"/>
  <c r="V1877" i="1"/>
  <c r="U1873" i="1"/>
  <c r="V1873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37" i="1"/>
  <c r="V1737" i="1"/>
  <c r="U1733" i="1"/>
  <c r="V1733" i="1"/>
  <c r="U1729" i="1"/>
  <c r="V1729" i="1"/>
  <c r="U1725" i="1"/>
  <c r="V1725" i="1"/>
  <c r="U1721" i="1"/>
  <c r="V1721" i="1"/>
  <c r="U1717" i="1"/>
  <c r="V1717" i="1"/>
  <c r="U1713" i="1"/>
  <c r="V1713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1" i="1"/>
  <c r="V1641" i="1"/>
  <c r="U1637" i="1"/>
  <c r="V1637" i="1"/>
  <c r="U1633" i="1"/>
  <c r="V1633" i="1"/>
  <c r="U1629" i="1"/>
  <c r="V1629" i="1"/>
  <c r="U1625" i="1"/>
  <c r="V1625" i="1"/>
  <c r="U1621" i="1"/>
  <c r="V1621" i="1"/>
  <c r="U1617" i="1"/>
  <c r="V1617" i="1"/>
  <c r="U1609" i="1"/>
  <c r="V1609" i="1"/>
  <c r="U1605" i="1"/>
  <c r="V1605" i="1"/>
  <c r="U1601" i="1"/>
  <c r="V1601" i="1"/>
  <c r="U1597" i="1"/>
  <c r="V1597" i="1"/>
  <c r="U1593" i="1"/>
  <c r="V1593" i="1"/>
  <c r="U1589" i="1"/>
  <c r="V1589" i="1"/>
  <c r="U1585" i="1"/>
  <c r="V1585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17" i="1"/>
  <c r="V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U1169" i="1"/>
  <c r="V1169" i="1"/>
  <c r="U1165" i="1"/>
  <c r="V1165" i="1"/>
  <c r="U1161" i="1"/>
  <c r="V1161" i="1"/>
  <c r="U1157" i="1"/>
  <c r="V1157" i="1"/>
  <c r="U1153" i="1"/>
  <c r="V1153" i="1"/>
  <c r="U1149" i="1"/>
  <c r="V1149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21" i="1"/>
  <c r="V1121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U1021" i="1"/>
  <c r="V1021" i="1"/>
  <c r="U1017" i="1"/>
  <c r="V1017" i="1"/>
  <c r="U1013" i="1"/>
  <c r="V1013" i="1"/>
  <c r="U1009" i="1"/>
  <c r="V1009" i="1"/>
  <c r="U1005" i="1"/>
  <c r="V1005" i="1"/>
  <c r="U1001" i="1"/>
  <c r="V1001" i="1"/>
  <c r="U997" i="1"/>
  <c r="V997" i="1"/>
  <c r="U993" i="1"/>
  <c r="V993" i="1"/>
  <c r="U989" i="1"/>
  <c r="V989" i="1"/>
  <c r="U985" i="1"/>
  <c r="V985" i="1"/>
  <c r="U981" i="1"/>
  <c r="V981" i="1"/>
  <c r="U977" i="1"/>
  <c r="V977" i="1"/>
  <c r="U973" i="1"/>
  <c r="V973" i="1"/>
  <c r="U969" i="1"/>
  <c r="V969" i="1"/>
  <c r="U965" i="1"/>
  <c r="V965" i="1"/>
  <c r="U961" i="1"/>
  <c r="V961" i="1"/>
  <c r="U957" i="1"/>
  <c r="V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V4107" i="1"/>
  <c r="V4091" i="1"/>
  <c r="V4075" i="1"/>
  <c r="V4059" i="1"/>
  <c r="V4043" i="1"/>
  <c r="V4027" i="1"/>
  <c r="V4011" i="1"/>
  <c r="V3995" i="1"/>
  <c r="V3979" i="1"/>
  <c r="V3963" i="1"/>
  <c r="V3947" i="1"/>
  <c r="V3931" i="1"/>
  <c r="V3915" i="1"/>
  <c r="V3899" i="1"/>
  <c r="V3883" i="1"/>
  <c r="V3867" i="1"/>
  <c r="V3851" i="1"/>
  <c r="V3835" i="1"/>
  <c r="V3819" i="1"/>
  <c r="V3803" i="1"/>
  <c r="V3787" i="1"/>
  <c r="V3771" i="1"/>
  <c r="V3755" i="1"/>
  <c r="V3739" i="1"/>
  <c r="V3723" i="1"/>
  <c r="V3707" i="1"/>
  <c r="V3691" i="1"/>
  <c r="V3675" i="1"/>
  <c r="V3659" i="1"/>
  <c r="V3643" i="1"/>
  <c r="V3627" i="1"/>
  <c r="V3611" i="1"/>
  <c r="V3595" i="1"/>
  <c r="V3579" i="1"/>
  <c r="V3563" i="1"/>
  <c r="V3547" i="1"/>
  <c r="V3531" i="1"/>
  <c r="V3515" i="1"/>
  <c r="V3499" i="1"/>
  <c r="V3483" i="1"/>
  <c r="V3467" i="1"/>
  <c r="V3451" i="1"/>
  <c r="V3435" i="1"/>
  <c r="V3414" i="1"/>
  <c r="V3393" i="1"/>
  <c r="V3350" i="1"/>
  <c r="V3329" i="1"/>
  <c r="V3286" i="1"/>
  <c r="V2071" i="1"/>
  <c r="V2029" i="1"/>
  <c r="V1986" i="1"/>
  <c r="V1943" i="1"/>
  <c r="V1901" i="1"/>
  <c r="V1815" i="1"/>
  <c r="V1773" i="1"/>
  <c r="V1687" i="1"/>
  <c r="V1645" i="1"/>
  <c r="V1559" i="1"/>
  <c r="V1517" i="1"/>
  <c r="V1431" i="1"/>
  <c r="V1387" i="1"/>
  <c r="V1323" i="1"/>
  <c r="U1950" i="1"/>
  <c r="V1950" i="1"/>
  <c r="U1942" i="1"/>
  <c r="V1942" i="1"/>
  <c r="U1934" i="1"/>
  <c r="V1934" i="1"/>
  <c r="U1926" i="1"/>
  <c r="V1926" i="1"/>
  <c r="U1918" i="1"/>
  <c r="V1918" i="1"/>
  <c r="U1910" i="1"/>
  <c r="V1910" i="1"/>
  <c r="U1902" i="1"/>
  <c r="V1902" i="1"/>
  <c r="U1894" i="1"/>
  <c r="V1894" i="1"/>
  <c r="U1886" i="1"/>
  <c r="V1886" i="1"/>
  <c r="U1878" i="1"/>
  <c r="V1878" i="1"/>
  <c r="U1870" i="1"/>
  <c r="V1870" i="1"/>
  <c r="U1862" i="1"/>
  <c r="V1862" i="1"/>
  <c r="U1854" i="1"/>
  <c r="V1854" i="1"/>
  <c r="U1846" i="1"/>
  <c r="V1846" i="1"/>
  <c r="U1838" i="1"/>
  <c r="V1838" i="1"/>
  <c r="U1830" i="1"/>
  <c r="V1830" i="1"/>
  <c r="U1822" i="1"/>
  <c r="V1822" i="1"/>
  <c r="U1814" i="1"/>
  <c r="V1814" i="1"/>
  <c r="U1806" i="1"/>
  <c r="V1806" i="1"/>
  <c r="U1798" i="1"/>
  <c r="V1798" i="1"/>
  <c r="U1790" i="1"/>
  <c r="V1790" i="1"/>
  <c r="U1782" i="1"/>
  <c r="V1782" i="1"/>
  <c r="U1774" i="1"/>
  <c r="V1774" i="1"/>
  <c r="U1758" i="1"/>
  <c r="V1758" i="1"/>
  <c r="U1750" i="1"/>
  <c r="V1750" i="1"/>
  <c r="U1742" i="1"/>
  <c r="V1742" i="1"/>
  <c r="U1734" i="1"/>
  <c r="V1734" i="1"/>
  <c r="U1726" i="1"/>
  <c r="V1726" i="1"/>
  <c r="U1718" i="1"/>
  <c r="V1718" i="1"/>
  <c r="U1710" i="1"/>
  <c r="V1710" i="1"/>
  <c r="U1702" i="1"/>
  <c r="V1702" i="1"/>
  <c r="U1694" i="1"/>
  <c r="V1694" i="1"/>
  <c r="U1686" i="1"/>
  <c r="V1686" i="1"/>
  <c r="U1678" i="1"/>
  <c r="V1678" i="1"/>
  <c r="U1670" i="1"/>
  <c r="V1670" i="1"/>
  <c r="U1662" i="1"/>
  <c r="V1662" i="1"/>
  <c r="U1654" i="1"/>
  <c r="V1654" i="1"/>
  <c r="U1646" i="1"/>
  <c r="V1646" i="1"/>
  <c r="U1638" i="1"/>
  <c r="V1638" i="1"/>
  <c r="U1630" i="1"/>
  <c r="V1630" i="1"/>
  <c r="U1622" i="1"/>
  <c r="V1622" i="1"/>
  <c r="U1614" i="1"/>
  <c r="V1614" i="1"/>
  <c r="U1606" i="1"/>
  <c r="V1606" i="1"/>
  <c r="U1598" i="1"/>
  <c r="V1598" i="1"/>
  <c r="U1590" i="1"/>
  <c r="V1590" i="1"/>
  <c r="U1582" i="1"/>
  <c r="V1582" i="1"/>
  <c r="U1574" i="1"/>
  <c r="V1574" i="1"/>
  <c r="U1566" i="1"/>
  <c r="V1566" i="1"/>
  <c r="U1558" i="1"/>
  <c r="V1558" i="1"/>
  <c r="U1550" i="1"/>
  <c r="V1550" i="1"/>
  <c r="U1542" i="1"/>
  <c r="V1542" i="1"/>
  <c r="U1534" i="1"/>
  <c r="V1534" i="1"/>
  <c r="U1526" i="1"/>
  <c r="V1526" i="1"/>
  <c r="U1518" i="1"/>
  <c r="V1518" i="1"/>
  <c r="U1510" i="1"/>
  <c r="V1510" i="1"/>
  <c r="U1502" i="1"/>
  <c r="V1502" i="1"/>
  <c r="U1494" i="1"/>
  <c r="V1494" i="1"/>
  <c r="U1486" i="1"/>
  <c r="V1486" i="1"/>
  <c r="U1478" i="1"/>
  <c r="V1478" i="1"/>
  <c r="U1470" i="1"/>
  <c r="V1470" i="1"/>
  <c r="U1462" i="1"/>
  <c r="V1462" i="1"/>
  <c r="U1454" i="1"/>
  <c r="V1454" i="1"/>
  <c r="U1446" i="1"/>
  <c r="V1446" i="1"/>
  <c r="U1438" i="1"/>
  <c r="V1438" i="1"/>
  <c r="U1430" i="1"/>
  <c r="V1430" i="1"/>
  <c r="U1422" i="1"/>
  <c r="V1422" i="1"/>
  <c r="U1414" i="1"/>
  <c r="V1414" i="1"/>
  <c r="U1406" i="1"/>
  <c r="V1406" i="1"/>
  <c r="U1398" i="1"/>
  <c r="V1398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4" i="1"/>
  <c r="V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46" i="1"/>
  <c r="V146" i="1"/>
  <c r="U142" i="1"/>
  <c r="V142" i="1"/>
  <c r="U138" i="1"/>
  <c r="V138" i="1"/>
  <c r="U130" i="1"/>
  <c r="V130" i="1"/>
  <c r="U126" i="1"/>
  <c r="V126" i="1"/>
  <c r="U122" i="1"/>
  <c r="V122" i="1"/>
  <c r="U114" i="1"/>
  <c r="V114" i="1"/>
  <c r="U110" i="1"/>
  <c r="V110" i="1"/>
  <c r="U106" i="1"/>
  <c r="V106" i="1"/>
  <c r="U98" i="1"/>
  <c r="V98" i="1"/>
  <c r="U94" i="1"/>
  <c r="V94" i="1"/>
  <c r="U90" i="1"/>
  <c r="V90" i="1"/>
  <c r="U82" i="1"/>
  <c r="V82" i="1"/>
  <c r="U78" i="1"/>
  <c r="V78" i="1"/>
  <c r="U74" i="1"/>
  <c r="V74" i="1"/>
  <c r="U66" i="1"/>
  <c r="V66" i="1"/>
  <c r="U62" i="1"/>
  <c r="V62" i="1"/>
  <c r="U58" i="1"/>
  <c r="V58" i="1"/>
  <c r="U50" i="1"/>
  <c r="V50" i="1"/>
  <c r="U46" i="1"/>
  <c r="V46" i="1"/>
  <c r="U42" i="1"/>
  <c r="V42" i="1"/>
  <c r="U34" i="1"/>
  <c r="V34" i="1"/>
  <c r="U30" i="1"/>
  <c r="V30" i="1"/>
  <c r="U26" i="1"/>
  <c r="V26" i="1"/>
  <c r="U18" i="1"/>
  <c r="V18" i="1"/>
  <c r="U14" i="1"/>
  <c r="V14" i="1"/>
  <c r="U10" i="1"/>
  <c r="V10" i="1"/>
  <c r="U2" i="1"/>
  <c r="V2" i="1"/>
  <c r="V1930" i="1"/>
  <c r="V1898" i="1"/>
  <c r="V1866" i="1"/>
  <c r="V1834" i="1"/>
  <c r="V1802" i="1"/>
  <c r="V1770" i="1"/>
  <c r="V1738" i="1"/>
  <c r="V1706" i="1"/>
  <c r="V1674" i="1"/>
  <c r="V1642" i="1"/>
  <c r="V1610" i="1"/>
  <c r="V1578" i="1"/>
  <c r="V1546" i="1"/>
  <c r="V1514" i="1"/>
  <c r="V1482" i="1"/>
  <c r="V1450" i="1"/>
  <c r="V1418" i="1"/>
  <c r="V150" i="1"/>
  <c r="V129" i="1"/>
  <c r="V86" i="1"/>
  <c r="V65" i="1"/>
  <c r="V22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1" i="1"/>
  <c r="V141" i="1"/>
  <c r="U137" i="1"/>
  <c r="V137" i="1"/>
  <c r="U133" i="1"/>
  <c r="V133" i="1"/>
  <c r="U125" i="1"/>
  <c r="V125" i="1"/>
  <c r="U121" i="1"/>
  <c r="V121" i="1"/>
  <c r="U117" i="1"/>
  <c r="V117" i="1"/>
  <c r="U109" i="1"/>
  <c r="V109" i="1"/>
  <c r="U105" i="1"/>
  <c r="V105" i="1"/>
  <c r="U101" i="1"/>
  <c r="V101" i="1"/>
  <c r="U93" i="1"/>
  <c r="V93" i="1"/>
  <c r="U89" i="1"/>
  <c r="V89" i="1"/>
  <c r="U85" i="1"/>
  <c r="V85" i="1"/>
  <c r="U77" i="1"/>
  <c r="V77" i="1"/>
  <c r="U73" i="1"/>
  <c r="V73" i="1"/>
  <c r="U69" i="1"/>
  <c r="V69" i="1"/>
  <c r="U61" i="1"/>
  <c r="V61" i="1"/>
  <c r="U57" i="1"/>
  <c r="V57" i="1"/>
  <c r="U53" i="1"/>
  <c r="V53" i="1"/>
  <c r="U45" i="1"/>
  <c r="V45" i="1"/>
  <c r="U41" i="1"/>
  <c r="V41" i="1"/>
  <c r="U37" i="1"/>
  <c r="V37" i="1"/>
  <c r="U29" i="1"/>
  <c r="V29" i="1"/>
  <c r="U25" i="1"/>
  <c r="V25" i="1"/>
  <c r="U21" i="1"/>
  <c r="V21" i="1"/>
  <c r="U13" i="1"/>
  <c r="V13" i="1"/>
  <c r="U9" i="1"/>
  <c r="V9" i="1"/>
  <c r="U5" i="1"/>
  <c r="V5" i="1"/>
  <c r="V1938" i="1"/>
  <c r="V1906" i="1"/>
  <c r="V1874" i="1"/>
  <c r="V1842" i="1"/>
  <c r="V1810" i="1"/>
  <c r="V1778" i="1"/>
  <c r="V1746" i="1"/>
  <c r="V1714" i="1"/>
  <c r="V1682" i="1"/>
  <c r="V1650" i="1"/>
  <c r="V1618" i="1"/>
  <c r="V1586" i="1"/>
  <c r="V1554" i="1"/>
  <c r="V1522" i="1"/>
  <c r="V1490" i="1"/>
  <c r="V1458" i="1"/>
  <c r="V1426" i="1"/>
  <c r="V1394" i="1"/>
  <c r="V145" i="1"/>
  <c r="V102" i="1"/>
  <c r="V81" i="1"/>
  <c r="V38" i="1"/>
  <c r="V17" i="1"/>
  <c r="V1946" i="1"/>
  <c r="V1914" i="1"/>
  <c r="V1882" i="1"/>
  <c r="V1850" i="1"/>
  <c r="V1818" i="1"/>
  <c r="V1786" i="1"/>
  <c r="V1754" i="1"/>
  <c r="V1722" i="1"/>
  <c r="V1690" i="1"/>
  <c r="V1658" i="1"/>
  <c r="V1626" i="1"/>
  <c r="V1594" i="1"/>
  <c r="V1562" i="1"/>
  <c r="V1530" i="1"/>
  <c r="V1498" i="1"/>
  <c r="V1466" i="1"/>
  <c r="V1434" i="1"/>
  <c r="V1402" i="1"/>
  <c r="V118" i="1"/>
  <c r="V97" i="1"/>
  <c r="V54" i="1"/>
  <c r="V33" i="1"/>
  <c r="U176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Zachary Herington</author>
  </authors>
  <commentList>
    <comment ref="I3" authorId="0" shapeId="0" xr:uid="{34F8D293-09E5-4FF0-9F19-495071C31A82}">
      <text>
        <r>
          <rPr>
            <sz val="9"/>
            <color indexed="81"/>
            <rFont val="Tahoma"/>
            <family val="2"/>
          </rPr>
          <t>*A check to make sure blank cells aren't being counted</t>
        </r>
      </text>
    </comment>
  </commentList>
</comments>
</file>

<file path=xl/sharedStrings.xml><?xml version="1.0" encoding="utf-8"?>
<sst xmlns="http://schemas.openxmlformats.org/spreadsheetml/2006/main" count="24843" uniqueCount="8414">
  <si>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</si>
  <si>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</si>
  <si>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</si>
  <si>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</si>
  <si>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</si>
  <si>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</si>
  <si>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</si>
  <si>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</si>
  <si>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</si>
  <si>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</si>
  <si>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</si>
  <si>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</si>
  <si>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</si>
  <si>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</si>
  <si>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</si>
  <si>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</si>
  <si>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</si>
  <si>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</si>
  <si>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</si>
  <si>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</si>
  <si>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</si>
  <si>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</si>
  <si>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</si>
  <si>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</si>
  <si>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</si>
  <si>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</si>
  <si>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</si>
  <si>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</si>
  <si>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</si>
  <si>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</si>
  <si>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</si>
  <si>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</si>
  <si>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</si>
  <si>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</si>
  <si>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</si>
  <si>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</si>
  <si>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</si>
  <si>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</si>
  <si>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</si>
  <si>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</si>
  <si>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</si>
  <si>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</si>
  <si>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</si>
  <si>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</si>
  <si>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</si>
  <si>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</si>
  <si>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</si>
  <si>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</si>
  <si>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</si>
  <si>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</si>
  <si>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</si>
  <si>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</si>
  <si>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</si>
  <si>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</si>
  <si>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</si>
  <si>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</si>
  <si>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</si>
  <si>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</si>
  <si>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</si>
  <si>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</si>
  <si>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</si>
  <si>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</si>
  <si>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</si>
  <si>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</si>
  <si>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</si>
  <si>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</si>
  <si>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</si>
  <si>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</si>
  <si>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</si>
  <si>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</si>
  <si>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</si>
  <si>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</si>
  <si>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</si>
  <si>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</si>
  <si>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</si>
  <si>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</si>
  <si>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</si>
  <si>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</si>
  <si>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</si>
  <si>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</si>
  <si>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</si>
  <si>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</si>
  <si>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</si>
  <si>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</si>
  <si>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</si>
  <si>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</si>
  <si>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</si>
  <si>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</si>
  <si>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</si>
  <si>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</si>
  <si>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</si>
  <si>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</si>
  <si>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</si>
  <si>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</si>
  <si>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</si>
  <si>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</si>
  <si>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</si>
  <si>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</si>
  <si>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</si>
  <si>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</si>
  <si>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</si>
  <si>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</si>
  <si>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</si>
  <si>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</si>
  <si>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</si>
  <si>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</si>
  <si>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</si>
  <si>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</si>
  <si>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</si>
  <si>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</si>
  <si>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</si>
  <si>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</si>
  <si>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</si>
  <si>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</si>
  <si>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</si>
  <si>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</si>
  <si>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</si>
  <si>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</si>
  <si>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</si>
  <si>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</si>
  <si>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</si>
  <si>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</si>
  <si>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</si>
  <si>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</si>
  <si>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</si>
  <si>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</si>
  <si>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</si>
  <si>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</si>
  <si>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</si>
  <si>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</si>
  <si>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</si>
  <si>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</si>
  <si>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</si>
  <si>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</si>
  <si>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</si>
  <si>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</si>
  <si>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</si>
  <si>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</si>
  <si>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</si>
  <si>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</si>
  <si>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</si>
  <si>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</si>
  <si>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</si>
  <si>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</si>
  <si>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</si>
  <si>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</si>
  <si>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</si>
  <si>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</si>
  <si>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</si>
  <si>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</si>
  <si>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</si>
  <si>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</si>
  <si>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</si>
  <si>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</si>
  <si>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</si>
  <si>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</si>
  <si>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</si>
  <si>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</si>
  <si>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</si>
  <si>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</si>
  <si>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</si>
  <si>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</si>
  <si>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</si>
  <si>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</si>
  <si>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</si>
  <si>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</si>
  <si>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</si>
  <si>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</si>
  <si>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</si>
  <si>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</si>
  <si>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</si>
  <si>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</si>
  <si>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</si>
  <si>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</si>
  <si>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</si>
  <si>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</si>
  <si>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</si>
  <si>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</si>
  <si>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</si>
  <si>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</si>
  <si>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</si>
  <si>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</si>
  <si>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</si>
  <si>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</si>
  <si>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</si>
  <si>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</si>
  <si>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</si>
  <si>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</si>
  <si>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</si>
  <si>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</si>
  <si>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</si>
  <si>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</si>
  <si>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</si>
  <si>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</si>
  <si>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</si>
  <si>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</si>
  <si>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</si>
  <si>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</si>
  <si>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</si>
  <si>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</si>
  <si>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</si>
  <si>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</si>
  <si>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</si>
  <si>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</si>
  <si>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</si>
  <si>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</si>
  <si>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</si>
  <si>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</si>
  <si>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</si>
  <si>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</si>
  <si>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</si>
  <si>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</si>
  <si>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</si>
  <si>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</si>
  <si>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</si>
  <si>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</si>
  <si>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</si>
  <si>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</si>
  <si>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</si>
  <si>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</si>
  <si>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</si>
  <si>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</si>
  <si>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</si>
  <si>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</si>
  <si>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</si>
  <si>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</si>
  <si>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</si>
  <si>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</si>
  <si>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</si>
  <si>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</si>
  <si>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</si>
  <si>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</si>
  <si>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</si>
  <si>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</si>
  <si>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</si>
  <si>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</si>
  <si>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</si>
  <si>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</si>
  <si>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</si>
  <si>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</si>
  <si>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</si>
  <si>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</si>
  <si>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</si>
  <si>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</si>
  <si>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</si>
  <si>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</si>
  <si>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</si>
  <si>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</si>
  <si>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</si>
  <si>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</si>
  <si>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</si>
  <si>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</si>
  <si>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</si>
  <si>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</si>
  <si>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</si>
  <si>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</si>
  <si>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</si>
  <si>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</si>
  <si>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</si>
  <si>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</si>
  <si>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</si>
  <si>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</si>
  <si>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</si>
  <si>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</si>
  <si>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</si>
  <si>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</si>
  <si>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</si>
  <si>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</si>
  <si>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</si>
  <si>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</si>
  <si>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</si>
  <si>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</si>
  <si>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</si>
  <si>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</si>
  <si>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</si>
  <si>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</si>
  <si>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</si>
  <si>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</si>
  <si>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</si>
  <si>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</si>
  <si>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</si>
  <si>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</si>
  <si>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</si>
  <si>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</si>
  <si>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</si>
  <si>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</si>
  <si>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</si>
  <si>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</si>
  <si>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</si>
  <si>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</si>
  <si>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</si>
  <si>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</si>
  <si>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</si>
  <si>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</si>
  <si>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</si>
  <si>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</si>
  <si>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</si>
  <si>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</si>
  <si>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</si>
  <si>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</si>
  <si>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</si>
  <si>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</si>
  <si>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</si>
  <si>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</si>
  <si>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</si>
  <si>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</si>
  <si>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</si>
  <si>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</si>
  <si>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</si>
  <si>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</si>
  <si>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</si>
  <si>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</si>
  <si>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</si>
  <si>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</si>
  <si>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</si>
  <si>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</si>
  <si>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</si>
  <si>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</si>
  <si>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</si>
  <si>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</si>
  <si>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</si>
  <si>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</si>
  <si>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</si>
  <si>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</si>
  <si>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</si>
  <si>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</si>
  <si>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</si>
  <si>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</si>
  <si>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</si>
  <si>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</si>
  <si>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</si>
  <si>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</si>
  <si>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</si>
  <si>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</si>
  <si>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</si>
  <si>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</si>
  <si>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</si>
  <si>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</si>
  <si>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</si>
  <si>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</si>
  <si>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</si>
  <si>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</si>
  <si>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</si>
  <si>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</si>
  <si>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</si>
  <si>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</si>
  <si>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</si>
  <si>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</si>
  <si>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</si>
  <si>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</si>
  <si>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</si>
  <si>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</si>
  <si>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</si>
  <si>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</si>
  <si>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</si>
  <si>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</si>
  <si>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</si>
  <si>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</si>
  <si>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</si>
  <si>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</si>
  <si>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</si>
  <si>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</si>
  <si>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</si>
  <si>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</si>
  <si>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</si>
  <si>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</si>
  <si>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</si>
  <si>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</si>
  <si>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</si>
  <si>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</si>
  <si>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</si>
  <si>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</si>
  <si>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</si>
  <si>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</si>
  <si>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</si>
  <si>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</si>
  <si>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</si>
  <si>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</si>
  <si>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</si>
  <si>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</si>
  <si>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</si>
  <si>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</si>
  <si>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</si>
  <si>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</si>
  <si>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</si>
  <si>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</si>
  <si>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</si>
  <si>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</si>
  <si>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</si>
  <si>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</si>
  <si>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</si>
  <si>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</si>
  <si>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</si>
  <si>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</si>
  <si>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</si>
  <si>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</si>
  <si>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</si>
  <si>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</si>
  <si>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</si>
  <si>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</si>
  <si>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</si>
  <si>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</si>
  <si>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</si>
  <si>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</si>
  <si>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</si>
  <si>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</si>
  <si>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</si>
  <si>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</si>
  <si>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</si>
  <si>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</si>
  <si>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</si>
  <si>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</si>
  <si>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</si>
  <si>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</si>
  <si>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</si>
  <si>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</si>
  <si>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</si>
  <si>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</si>
  <si>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</si>
  <si>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</si>
  <si>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</si>
  <si>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</si>
  <si>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</si>
  <si>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</si>
  <si>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</si>
  <si>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</si>
  <si>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</si>
  <si>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</si>
  <si>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</si>
  <si>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</si>
  <si>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</si>
  <si>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</si>
  <si>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</si>
  <si>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</si>
  <si>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</si>
  <si>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</si>
  <si>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</si>
  <si>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</si>
  <si>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</si>
  <si>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</si>
  <si>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</si>
  <si>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</si>
  <si>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</si>
  <si>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</si>
  <si>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</si>
  <si>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</si>
  <si>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</si>
  <si>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</si>
  <si>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</si>
  <si>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</si>
  <si>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</si>
  <si>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</si>
  <si>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</si>
  <si>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</si>
  <si>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</si>
  <si>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</si>
  <si>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</si>
  <si>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</si>
  <si>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</si>
  <si>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</si>
  <si>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</si>
  <si>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</si>
  <si>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</si>
  <si>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</si>
  <si>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</si>
  <si>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</si>
  <si>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</si>
  <si>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</si>
  <si>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</si>
  <si>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</si>
  <si>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</si>
  <si>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</si>
  <si>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</si>
  <si>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</si>
  <si>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</si>
  <si>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</si>
  <si>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</si>
  <si>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</si>
  <si>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</si>
  <si>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</si>
  <si>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</si>
  <si>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</si>
  <si>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</si>
  <si>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</si>
  <si>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</si>
  <si>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</si>
  <si>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</si>
  <si>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</si>
  <si>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</si>
  <si>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</si>
  <si>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</si>
  <si>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</si>
  <si>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</si>
  <si>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</si>
  <si>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</si>
  <si>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</si>
  <si>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</si>
  <si>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</si>
  <si>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</si>
  <si>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</si>
  <si>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</si>
  <si>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</si>
  <si>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</si>
  <si>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</si>
  <si>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</si>
  <si>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</si>
  <si>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</si>
  <si>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</si>
  <si>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</si>
  <si>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</si>
  <si>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</si>
  <si>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</si>
  <si>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</si>
  <si>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</si>
  <si>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</si>
  <si>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</si>
  <si>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</si>
  <si>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</si>
  <si>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</si>
  <si>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</si>
  <si>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</si>
  <si>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</si>
  <si>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</si>
  <si>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</si>
  <si>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</si>
  <si>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</si>
  <si>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</si>
  <si>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</si>
  <si>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</si>
  <si>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</si>
  <si>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</si>
  <si>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</si>
  <si>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</si>
  <si>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</si>
  <si>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</si>
  <si>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</si>
  <si>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</si>
  <si>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</si>
  <si>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</si>
  <si>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</si>
  <si>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</si>
  <si>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</si>
  <si>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</si>
  <si>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</si>
  <si>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</si>
  <si>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</si>
  <si>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</si>
  <si>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</si>
  <si>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</si>
  <si>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</si>
  <si>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</si>
  <si>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</si>
  <si>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</si>
  <si>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</si>
  <si>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</si>
  <si>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</si>
  <si>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</si>
  <si>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</si>
  <si>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</si>
  <si>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</si>
  <si>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</si>
  <si>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</si>
  <si>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</si>
  <si>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</si>
  <si>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</si>
  <si>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</si>
  <si>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</si>
  <si>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</si>
  <si>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</si>
  <si>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</si>
  <si>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</si>
  <si>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</si>
  <si>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</si>
  <si>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</si>
  <si>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</si>
  <si>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</si>
  <si>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</si>
  <si>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</si>
  <si>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</si>
  <si>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</si>
  <si>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</si>
  <si>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</si>
  <si>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</si>
  <si>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</si>
  <si>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</si>
  <si>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</si>
  <si>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</si>
  <si>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</si>
  <si>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</si>
  <si>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</si>
  <si>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</si>
  <si>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</si>
  <si>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</si>
  <si>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</si>
  <si>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</si>
  <si>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</si>
  <si>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</si>
  <si>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</si>
  <si>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</si>
  <si>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</si>
  <si>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</si>
  <si>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</si>
  <si>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</si>
  <si>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</si>
  <si>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</si>
  <si>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</si>
  <si>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</si>
  <si>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</si>
  <si>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</si>
  <si>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</si>
  <si>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</si>
  <si>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</si>
  <si>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</si>
  <si>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</si>
  <si>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</si>
  <si>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</si>
  <si>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</si>
  <si>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</si>
  <si>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</si>
  <si>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</si>
  <si>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</si>
  <si>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</si>
  <si>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</si>
  <si>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</si>
  <si>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</si>
  <si>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</si>
  <si>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</si>
  <si>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</si>
  <si>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</si>
  <si>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</si>
  <si>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</si>
  <si>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</si>
  <si>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</si>
  <si>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</si>
  <si>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</si>
  <si>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</si>
  <si>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</si>
  <si>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</si>
  <si>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</si>
  <si>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</si>
  <si>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</si>
  <si>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</si>
  <si>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</si>
  <si>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</si>
  <si>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</si>
  <si>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</si>
  <si>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</si>
  <si>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</si>
  <si>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</si>
  <si>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</si>
  <si>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</si>
  <si>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</si>
  <si>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</si>
  <si>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</si>
  <si>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</si>
  <si>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</si>
  <si>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</si>
  <si>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</si>
  <si>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</si>
  <si>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</si>
  <si>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</si>
  <si>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</si>
  <si>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</si>
  <si>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</si>
  <si>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</si>
  <si>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</si>
  <si>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</si>
  <si>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</si>
  <si>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</si>
  <si>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</si>
  <si>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</si>
  <si>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</si>
  <si>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</si>
  <si>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</si>
  <si>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</si>
  <si>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</si>
  <si>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</si>
  <si>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</si>
  <si>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</si>
  <si>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</si>
  <si>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</si>
  <si>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</si>
  <si>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</si>
  <si>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</si>
  <si>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</si>
  <si>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</si>
  <si>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</si>
  <si>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</si>
  <si>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</si>
  <si>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</si>
  <si>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</si>
  <si>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</si>
  <si>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</si>
  <si>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</si>
  <si>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</si>
  <si>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</si>
  <si>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</si>
  <si>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</si>
  <si>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</si>
  <si>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</si>
  <si>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</si>
  <si>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</si>
  <si>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</si>
  <si>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</si>
  <si>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</si>
  <si>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</si>
  <si>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</si>
  <si>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</si>
  <si>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</si>
  <si>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</si>
  <si>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</si>
  <si>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</si>
  <si>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</si>
  <si>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</si>
  <si>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</si>
  <si>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</si>
  <si>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</si>
  <si>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</si>
  <si>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</si>
  <si>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</si>
  <si>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</si>
  <si>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</si>
  <si>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</si>
  <si>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</si>
  <si>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</si>
  <si>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</si>
  <si>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</si>
  <si>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</si>
  <si>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</si>
  <si>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</si>
  <si>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</si>
  <si>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</si>
  <si>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</si>
  <si>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</si>
  <si>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</si>
  <si>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</si>
  <si>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</si>
  <si>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</si>
  <si>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</si>
  <si>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</si>
  <si>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</si>
  <si>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</si>
  <si>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</si>
  <si>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</si>
  <si>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</si>
  <si>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</si>
  <si>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</si>
  <si>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</si>
  <si>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</si>
  <si>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</si>
  <si>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</si>
  <si>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</si>
  <si>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</si>
  <si>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</si>
  <si>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</si>
  <si>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</si>
  <si>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</si>
  <si>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</si>
  <si>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</si>
  <si>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</si>
  <si>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</si>
  <si>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</si>
  <si>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</si>
  <si>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</si>
  <si>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</si>
  <si>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</si>
  <si>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</si>
  <si>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</si>
  <si>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</si>
  <si>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</si>
  <si>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</si>
  <si>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</si>
  <si>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</si>
  <si>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</si>
  <si>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</si>
  <si>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</si>
  <si>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</si>
  <si>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</si>
  <si>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</si>
  <si>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</si>
  <si>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</si>
  <si>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</si>
  <si>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</si>
  <si>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</si>
  <si>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</si>
  <si>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</si>
  <si>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</si>
  <si>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</si>
  <si>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</si>
  <si>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</si>
  <si>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</si>
  <si>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</si>
  <si>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</si>
  <si>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</si>
  <si>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</si>
  <si>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</si>
  <si>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</si>
  <si>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</si>
  <si>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</si>
  <si>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</si>
  <si>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</si>
  <si>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</si>
  <si>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</si>
  <si>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</si>
  <si>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</si>
  <si>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</si>
  <si>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</si>
  <si>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</si>
  <si>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</si>
  <si>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</si>
  <si>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</si>
  <si>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</si>
  <si>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</si>
  <si>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</si>
  <si>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</si>
  <si>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</si>
  <si>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</si>
  <si>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</si>
  <si>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</si>
  <si>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</si>
  <si>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</si>
  <si>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</si>
  <si>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</si>
  <si>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</si>
  <si>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</si>
  <si>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</si>
  <si>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</si>
  <si>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</si>
  <si>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</si>
  <si>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</si>
  <si>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</si>
  <si>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</si>
  <si>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</si>
  <si>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</si>
  <si>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</si>
  <si>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</si>
  <si>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</si>
  <si>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</si>
  <si>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</si>
  <si>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</si>
  <si>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</si>
  <si>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</si>
  <si>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</si>
  <si>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</si>
  <si>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</si>
  <si>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</si>
  <si>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</si>
  <si>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</si>
  <si>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</si>
  <si>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</si>
  <si>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</si>
  <si>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</si>
  <si>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</si>
  <si>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</si>
  <si>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</si>
  <si>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</si>
  <si>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</si>
  <si>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</si>
  <si>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</si>
  <si>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</si>
  <si>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</si>
  <si>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</si>
  <si>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</si>
  <si>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</si>
  <si>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</si>
  <si>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</si>
  <si>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</si>
  <si>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</si>
  <si>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</si>
  <si>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</si>
  <si>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</si>
  <si>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</si>
  <si>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</si>
  <si>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</si>
  <si>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</si>
  <si>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</si>
  <si>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</si>
  <si>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</si>
  <si>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</si>
  <si>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</si>
  <si>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</si>
  <si>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</si>
  <si>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</si>
  <si>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</si>
  <si>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</si>
  <si>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</si>
  <si>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</si>
  <si>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</si>
  <si>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</si>
  <si>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</si>
  <si>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</si>
  <si>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</si>
  <si>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</si>
  <si>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</si>
  <si>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</si>
  <si>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</si>
  <si>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</si>
  <si>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</si>
  <si>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</si>
  <si>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</si>
  <si>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</si>
  <si>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</si>
  <si>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</si>
  <si>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</si>
  <si>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</si>
  <si>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</si>
  <si>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</si>
  <si>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</si>
  <si>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</si>
  <si>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</si>
  <si>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</si>
  <si>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</si>
  <si>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</si>
  <si>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</si>
  <si>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</si>
  <si>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</si>
  <si>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</si>
  <si>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</si>
  <si>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</si>
  <si>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</si>
  <si>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</si>
  <si>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</si>
  <si>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</si>
  <si>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</si>
  <si>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</si>
  <si>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</si>
  <si>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</si>
  <si>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</si>
  <si>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</si>
  <si>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</si>
  <si>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</si>
  <si>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</si>
  <si>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</si>
  <si>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</si>
  <si>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</si>
  <si>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</si>
  <si>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</si>
  <si>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</si>
  <si>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</si>
  <si>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</si>
  <si>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</si>
  <si>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</si>
  <si>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</si>
  <si>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</si>
  <si>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</si>
  <si>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</si>
  <si>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</si>
  <si>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</si>
  <si>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</si>
  <si>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</si>
  <si>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</si>
  <si>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</si>
  <si>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</si>
  <si>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</si>
  <si>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</si>
  <si>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</si>
  <si>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</si>
  <si>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</si>
  <si>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</si>
  <si>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</si>
  <si>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</si>
  <si>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</si>
  <si>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</si>
  <si>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</si>
  <si>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</si>
  <si>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</si>
  <si>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</si>
  <si>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</si>
  <si>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</si>
  <si>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</si>
  <si>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</si>
  <si>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</si>
  <si>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</si>
  <si>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</si>
  <si>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</si>
  <si>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</si>
  <si>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</si>
  <si>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</si>
  <si>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</si>
  <si>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</si>
  <si>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</si>
  <si>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</si>
  <si>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</si>
  <si>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</si>
  <si>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</si>
  <si>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</si>
  <si>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</si>
  <si>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</si>
  <si>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</si>
  <si>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</si>
  <si>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</si>
  <si>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</si>
  <si>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</si>
  <si>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</si>
  <si>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</si>
  <si>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</si>
  <si>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</si>
  <si>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</si>
  <si>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</si>
  <si>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</si>
  <si>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</si>
  <si>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</si>
  <si>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</si>
  <si>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</si>
  <si>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</si>
  <si>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</si>
  <si>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</si>
  <si>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</si>
  <si>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</si>
  <si>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</si>
  <si>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</si>
  <si>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</si>
  <si>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</si>
  <si>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</si>
  <si>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</si>
  <si>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</si>
  <si>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</si>
  <si>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</si>
  <si>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</si>
  <si>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</si>
  <si>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</si>
  <si>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</si>
  <si>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</si>
  <si>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</si>
  <si>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</si>
  <si>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</si>
  <si>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</si>
  <si>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</si>
  <si>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</si>
  <si>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</si>
  <si>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</si>
  <si>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</si>
  <si>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</si>
  <si>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</si>
  <si>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</si>
  <si>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</si>
  <si>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</si>
  <si>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</si>
  <si>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</si>
  <si>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</si>
  <si>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</si>
  <si>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</si>
  <si>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</si>
  <si>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</si>
  <si>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</si>
  <si>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</si>
  <si>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</si>
  <si>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</si>
  <si>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</si>
  <si>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</si>
  <si>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</si>
  <si>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</si>
  <si>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</si>
  <si>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</si>
  <si>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</si>
  <si>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</si>
  <si>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</si>
  <si>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</si>
  <si>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</si>
  <si>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</si>
  <si>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</si>
  <si>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</si>
  <si>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</si>
  <si>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</si>
  <si>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</si>
  <si>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</si>
  <si>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</si>
  <si>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</si>
  <si>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</si>
  <si>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</si>
  <si>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</si>
  <si>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</si>
  <si>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</si>
  <si>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</si>
  <si>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</si>
  <si>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</si>
  <si>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</si>
  <si>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</si>
  <si>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</si>
  <si>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</si>
  <si>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</si>
  <si>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</si>
  <si>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</si>
  <si>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</si>
  <si>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</si>
  <si>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</si>
  <si>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</si>
  <si>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</si>
  <si>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</si>
  <si>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</si>
  <si>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</si>
  <si>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</si>
  <si>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</si>
  <si>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</si>
  <si>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</si>
  <si>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</si>
  <si>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</si>
  <si>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</si>
  <si>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</si>
  <si>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</si>
  <si>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</si>
  <si>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</si>
  <si>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</si>
  <si>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</si>
  <si>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</si>
  <si>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</si>
  <si>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</si>
  <si>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</si>
  <si>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</si>
  <si>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</si>
  <si>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</si>
  <si>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</si>
  <si>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</si>
  <si>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</si>
  <si>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</si>
  <si>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</si>
  <si>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</si>
  <si>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</si>
  <si>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</si>
  <si>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</si>
  <si>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</si>
  <si>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</si>
  <si>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</si>
  <si>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</si>
  <si>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</si>
  <si>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</si>
  <si>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</si>
  <si>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</si>
  <si>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</si>
  <si>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</si>
  <si>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</si>
  <si>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</si>
  <si>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</si>
  <si>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</si>
  <si>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</si>
  <si>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</si>
  <si>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</si>
  <si>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</si>
  <si>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</si>
  <si>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</si>
  <si>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</si>
  <si>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</si>
  <si>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</si>
  <si>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</si>
  <si>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</si>
  <si>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</si>
  <si>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</si>
  <si>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</si>
  <si>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</si>
  <si>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</si>
  <si>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</si>
  <si>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</si>
  <si>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</si>
  <si>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</si>
  <si>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</si>
  <si>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</si>
  <si>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</si>
  <si>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</si>
  <si>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</si>
  <si>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</si>
  <si>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</si>
  <si>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</si>
  <si>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</si>
  <si>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</si>
  <si>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</si>
  <si>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</si>
  <si>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</si>
  <si>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</si>
  <si>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</si>
  <si>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</si>
  <si>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</si>
  <si>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</si>
  <si>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</si>
  <si>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</si>
  <si>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</si>
  <si>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</si>
  <si>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</si>
  <si>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</si>
  <si>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</si>
  <si>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</si>
  <si>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</si>
  <si>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</si>
  <si>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</si>
  <si>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</si>
  <si>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</si>
  <si>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</si>
  <si>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</si>
  <si>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</si>
  <si>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</si>
  <si>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</si>
  <si>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</si>
  <si>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</si>
  <si>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</si>
  <si>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</si>
  <si>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</si>
  <si>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</si>
  <si>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</si>
  <si>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</si>
  <si>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</si>
  <si>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</si>
  <si>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</si>
  <si>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</si>
  <si>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</si>
  <si>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</si>
  <si>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</si>
  <si>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</si>
  <si>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</si>
  <si>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</si>
  <si>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</si>
  <si>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</si>
  <si>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</si>
  <si>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</si>
  <si>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</si>
  <si>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</si>
  <si>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</si>
  <si>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</si>
  <si>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</si>
  <si>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</si>
  <si>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</si>
  <si>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</si>
  <si>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</si>
  <si>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</si>
  <si>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</si>
  <si>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</si>
  <si>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</si>
  <si>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</si>
  <si>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</si>
  <si>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</si>
  <si>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</si>
  <si>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</si>
  <si>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</si>
  <si>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</si>
  <si>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</si>
  <si>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</si>
  <si>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</si>
  <si>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</si>
  <si>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</si>
  <si>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</si>
  <si>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</si>
  <si>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</si>
  <si>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</si>
  <si>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</si>
  <si>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</si>
  <si>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</si>
  <si>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</si>
  <si>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</si>
  <si>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</si>
  <si>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</si>
  <si>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</si>
  <si>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</si>
  <si>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</si>
  <si>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</si>
  <si>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</si>
  <si>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</si>
  <si>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</si>
  <si>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</si>
  <si>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</si>
  <si>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</si>
  <si>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</si>
  <si>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</si>
  <si>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</si>
  <si>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</si>
  <si>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</si>
  <si>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</si>
  <si>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</si>
  <si>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</si>
  <si>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</si>
  <si>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</si>
  <si>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</si>
  <si>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</si>
  <si>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</si>
  <si>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</si>
  <si>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</si>
  <si>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</si>
  <si>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</si>
  <si>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</si>
  <si>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</si>
  <si>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</si>
  <si>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</si>
  <si>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</si>
  <si>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</si>
  <si>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</si>
  <si>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</si>
  <si>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</si>
  <si>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</si>
  <si>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</si>
  <si>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</si>
  <si>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</si>
  <si>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</si>
  <si>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</si>
  <si>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</si>
  <si>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</si>
  <si>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</si>
  <si>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</si>
  <si>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</si>
  <si>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</si>
  <si>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</si>
  <si>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</si>
  <si>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</si>
  <si>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</si>
  <si>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</si>
  <si>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</si>
  <si>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</si>
  <si>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</si>
  <si>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</si>
  <si>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</si>
  <si>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</si>
  <si>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</si>
  <si>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</si>
  <si>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</si>
  <si>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</si>
  <si>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</si>
  <si>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</si>
  <si>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</si>
  <si>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</si>
  <si>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</si>
  <si>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</si>
  <si>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</si>
  <si>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</si>
  <si>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</si>
  <si>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</si>
  <si>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</si>
  <si>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</si>
  <si>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</si>
  <si>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</si>
  <si>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</si>
  <si>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</si>
  <si>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</si>
  <si>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</si>
  <si>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</si>
  <si>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</si>
  <si>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</si>
  <si>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</si>
  <si>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</si>
  <si>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</si>
  <si>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</si>
  <si>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</si>
  <si>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</si>
  <si>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</si>
  <si>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</si>
  <si>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</si>
  <si>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</si>
  <si>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</si>
  <si>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</si>
  <si>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</si>
  <si>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</si>
  <si>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</si>
  <si>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</si>
  <si>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</si>
  <si>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</si>
  <si>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</si>
  <si>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</si>
  <si>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</si>
  <si>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</si>
  <si>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</si>
  <si>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</si>
  <si>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</si>
  <si>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</si>
  <si>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</si>
  <si>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</si>
  <si>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</si>
  <si>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</si>
  <si>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</si>
  <si>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</si>
  <si>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</si>
  <si>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</si>
  <si>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</si>
  <si>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</si>
  <si>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</si>
  <si>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</si>
  <si>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</si>
  <si>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</si>
  <si>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</si>
  <si>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</si>
  <si>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</si>
  <si>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</si>
  <si>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</si>
  <si>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</si>
  <si>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</si>
  <si>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</si>
  <si>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</si>
  <si>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</si>
  <si>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</si>
  <si>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</si>
  <si>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</si>
  <si>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</si>
  <si>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</si>
  <si>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</si>
  <si>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</si>
  <si>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</si>
  <si>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</si>
  <si>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</si>
  <si>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</si>
  <si>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</si>
  <si>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</si>
  <si>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</si>
  <si>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</si>
  <si>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</si>
  <si>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</si>
  <si>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</si>
  <si>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</si>
  <si>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</si>
  <si>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</si>
  <si>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</si>
  <si>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</si>
  <si>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</si>
  <si>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</si>
  <si>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</si>
  <si>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</si>
  <si>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</si>
  <si>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</si>
  <si>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</si>
  <si>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</si>
  <si>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</si>
  <si>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</si>
  <si>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</si>
  <si>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</si>
  <si>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</si>
  <si>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</si>
  <si>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</si>
  <si>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</si>
  <si>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</si>
  <si>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</si>
  <si>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</si>
  <si>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</si>
  <si>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</si>
  <si>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</si>
  <si>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</si>
  <si>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</si>
  <si>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</si>
  <si>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</si>
  <si>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</si>
  <si>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</si>
  <si>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</si>
  <si>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</si>
  <si>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</si>
  <si>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</si>
  <si>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</si>
  <si>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</si>
  <si>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</si>
  <si>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</si>
  <si>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</si>
  <si>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</si>
  <si>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</si>
  <si>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</si>
  <si>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</si>
  <si>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</si>
  <si>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</si>
  <si>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</si>
  <si>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</si>
  <si>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</si>
  <si>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</si>
  <si>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</si>
  <si>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</si>
  <si>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</si>
  <si>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</si>
  <si>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</si>
  <si>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</si>
  <si>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</si>
  <si>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</si>
  <si>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</si>
  <si>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</si>
  <si>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</si>
  <si>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</si>
  <si>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</si>
  <si>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</si>
  <si>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</si>
  <si>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</si>
  <si>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</si>
  <si>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</si>
  <si>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</si>
  <si>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</si>
  <si>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</si>
  <si>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</si>
  <si>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</si>
  <si>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</si>
  <si>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</si>
  <si>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</si>
  <si>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</si>
  <si>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</si>
  <si>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</si>
  <si>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</si>
  <si>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</si>
  <si>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</si>
  <si>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</si>
  <si>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</si>
  <si>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</si>
  <si>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</si>
  <si>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</si>
  <si>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</si>
  <si>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</si>
  <si>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</si>
  <si>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</si>
  <si>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</si>
  <si>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</si>
  <si>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</si>
  <si>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</si>
  <si>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</si>
  <si>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</si>
  <si>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</si>
  <si>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</si>
  <si>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</si>
  <si>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</si>
  <si>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</si>
  <si>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</si>
  <si>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</si>
  <si>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</si>
  <si>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</si>
  <si>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</si>
  <si>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</si>
  <si>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</si>
  <si>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</si>
  <si>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</si>
  <si>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</si>
  <si>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</si>
  <si>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</si>
  <si>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</si>
  <si>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</si>
  <si>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</si>
  <si>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</si>
  <si>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</si>
  <si>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</si>
  <si>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</si>
  <si>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</si>
  <si>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</si>
  <si>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</si>
  <si>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</si>
  <si>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</si>
  <si>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</si>
  <si>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</si>
  <si>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</si>
  <si>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</si>
  <si>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</si>
  <si>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</si>
  <si>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</si>
  <si>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</si>
  <si>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</si>
  <si>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</si>
  <si>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</si>
  <si>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</si>
  <si>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</si>
  <si>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</si>
  <si>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</si>
  <si>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</si>
  <si>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</si>
  <si>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</si>
  <si>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</si>
  <si>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</si>
  <si>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</si>
  <si>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</si>
  <si>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</si>
  <si>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</si>
  <si>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</si>
  <si>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</si>
  <si>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</si>
  <si>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</si>
  <si>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</si>
  <si>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</si>
  <si>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</si>
  <si>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</si>
  <si>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</si>
  <si>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</si>
  <si>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</si>
  <si>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</si>
  <si>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</si>
  <si>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</si>
  <si>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</si>
  <si>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</si>
  <si>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</si>
  <si>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</si>
  <si>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</si>
  <si>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</si>
  <si>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</si>
  <si>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</si>
  <si>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</si>
  <si>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</si>
  <si>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</si>
  <si>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</si>
  <si>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</si>
  <si>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</si>
  <si>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</si>
  <si>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</si>
  <si>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</si>
  <si>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</si>
  <si>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</si>
  <si>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</si>
  <si>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</si>
  <si>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</si>
  <si>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</si>
  <si>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</si>
  <si>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</si>
  <si>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</si>
  <si>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</si>
  <si>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</si>
  <si>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</si>
  <si>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</si>
  <si>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</si>
  <si>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</si>
  <si>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</si>
  <si>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</si>
  <si>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</si>
  <si>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</si>
  <si>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</si>
  <si>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</si>
  <si>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</si>
  <si>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</si>
  <si>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</si>
  <si>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</si>
  <si>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</si>
  <si>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</si>
  <si>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</si>
  <si>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</si>
  <si>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</si>
  <si>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</si>
  <si>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</si>
  <si>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</si>
  <si>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</si>
  <si>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</si>
  <si>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</si>
  <si>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</si>
  <si>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</si>
  <si>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</si>
  <si>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</si>
  <si>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</si>
  <si>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</si>
  <si>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</si>
  <si>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</si>
  <si>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</si>
  <si>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</si>
  <si>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</si>
  <si>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</si>
  <si>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</si>
  <si>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</si>
  <si>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</si>
  <si>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</si>
  <si>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</si>
  <si>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</si>
  <si>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</si>
  <si>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</si>
  <si>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</si>
  <si>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</si>
  <si>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</si>
  <si>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</si>
  <si>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</si>
  <si>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</si>
  <si>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</si>
  <si>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</si>
  <si>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</si>
  <si>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</si>
  <si>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</si>
  <si>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</si>
  <si>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</si>
  <si>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</si>
  <si>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</si>
  <si>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</si>
  <si>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</si>
  <si>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</si>
  <si>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</si>
  <si>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</si>
  <si>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</si>
  <si>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</si>
  <si>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</si>
  <si>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</si>
  <si>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</si>
  <si>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</si>
  <si>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</si>
  <si>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</si>
  <si>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</si>
  <si>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</si>
  <si>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</si>
  <si>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</si>
  <si>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</si>
  <si>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</si>
  <si>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</si>
  <si>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</si>
  <si>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</si>
  <si>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</si>
  <si>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</si>
  <si>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</si>
  <si>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</si>
  <si>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</si>
  <si>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</si>
  <si>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</si>
  <si>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</si>
  <si>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</si>
  <si>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</si>
  <si>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</si>
  <si>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</si>
  <si>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</si>
  <si>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</si>
  <si>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</si>
  <si>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</si>
  <si>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</si>
  <si>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</si>
  <si>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</si>
  <si>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</si>
  <si>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</si>
  <si>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</si>
  <si>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</si>
  <si>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</si>
  <si>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</si>
  <si>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</si>
  <si>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</si>
  <si>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</si>
  <si>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</si>
  <si>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</si>
  <si>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</si>
  <si>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</si>
  <si>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</si>
  <si>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</si>
  <si>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</si>
  <si>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</si>
  <si>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</si>
  <si>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</si>
  <si>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</si>
  <si>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</si>
  <si>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</si>
  <si>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</si>
  <si>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</si>
  <si>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</si>
  <si>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</si>
  <si>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</si>
  <si>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</si>
  <si>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</si>
  <si>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</si>
  <si>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</si>
  <si>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</si>
  <si>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</si>
  <si>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</si>
  <si>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</si>
  <si>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</si>
  <si>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</si>
  <si>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</si>
  <si>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</si>
  <si>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</si>
  <si>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</si>
  <si>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</si>
  <si>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</si>
  <si>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</si>
  <si>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</si>
  <si>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</si>
  <si>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</si>
  <si>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</si>
  <si>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</si>
  <si>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</si>
  <si>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</si>
  <si>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</si>
  <si>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</si>
  <si>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</si>
  <si>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</si>
  <si>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</si>
  <si>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</si>
  <si>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</si>
  <si>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</si>
  <si>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</si>
  <si>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</si>
  <si>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</si>
  <si>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</si>
  <si>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</si>
  <si>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</si>
  <si>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</si>
  <si>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</si>
  <si>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</si>
  <si>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</si>
  <si>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</si>
  <si>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</si>
  <si>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</si>
  <si>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</si>
  <si>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</si>
  <si>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</si>
  <si>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</si>
  <si>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</si>
  <si>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</si>
  <si>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</si>
  <si>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</si>
  <si>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</si>
  <si>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</si>
  <si>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</si>
  <si>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</si>
  <si>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</si>
  <si>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</si>
  <si>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</si>
  <si>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</si>
  <si>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</si>
  <si>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</si>
  <si>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</si>
  <si>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</si>
  <si>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</si>
  <si>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</si>
  <si>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</si>
  <si>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</si>
  <si>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</si>
  <si>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</si>
  <si>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</si>
  <si>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</si>
  <si>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</si>
  <si>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</si>
  <si>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</si>
  <si>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</si>
  <si>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</si>
  <si>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</si>
  <si>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</si>
  <si>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</si>
  <si>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</si>
  <si>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</si>
  <si>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</si>
  <si>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</si>
  <si>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</si>
  <si>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</si>
  <si>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</si>
  <si>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</si>
  <si>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</si>
  <si>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</si>
  <si>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</si>
  <si>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</si>
  <si>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</si>
  <si>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</si>
  <si>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</si>
  <si>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</si>
  <si>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</si>
  <si>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</si>
  <si>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</si>
  <si>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</si>
  <si>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</si>
  <si>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</si>
  <si>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</si>
  <si>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</si>
  <si>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</si>
  <si>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</si>
  <si>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</si>
  <si>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</si>
  <si>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</si>
  <si>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</si>
  <si>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</si>
  <si>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</si>
  <si>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</si>
  <si>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</si>
  <si>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</si>
  <si>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</si>
  <si>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</si>
  <si>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</si>
  <si>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</si>
  <si>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</si>
  <si>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</si>
  <si>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</si>
  <si>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</si>
  <si>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</si>
  <si>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</si>
  <si>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</si>
  <si>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</si>
  <si>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</si>
  <si>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</si>
  <si>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</si>
  <si>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</si>
  <si>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</si>
  <si>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</si>
  <si>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</si>
  <si>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</si>
  <si>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</si>
  <si>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</si>
  <si>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</si>
  <si>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</si>
  <si>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</si>
  <si>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</si>
  <si>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</si>
  <si>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</si>
  <si>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</si>
  <si>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</si>
  <si>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</si>
  <si>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</si>
  <si>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</si>
  <si>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</si>
  <si>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</si>
  <si>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</si>
  <si>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</si>
  <si>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</si>
  <si>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</si>
  <si>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</si>
  <si>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</si>
  <si>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</si>
  <si>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</si>
  <si>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</si>
  <si>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</si>
  <si>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</si>
  <si>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</si>
  <si>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</si>
  <si>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</si>
  <si>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</si>
  <si>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</si>
  <si>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</si>
  <si>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</si>
  <si>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</si>
  <si>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</si>
  <si>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</si>
  <si>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</si>
  <si>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</si>
  <si>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</si>
  <si>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</si>
  <si>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</si>
  <si>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</si>
  <si>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</si>
  <si>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</si>
  <si>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</si>
  <si>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</si>
  <si>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</si>
  <si>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</si>
  <si>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</si>
  <si>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</si>
  <si>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</si>
  <si>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</si>
  <si>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</si>
  <si>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</si>
  <si>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</si>
  <si>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</si>
  <si>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</si>
  <si>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</si>
  <si>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</si>
  <si>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</si>
  <si>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</si>
  <si>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</si>
  <si>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</si>
  <si>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</si>
  <si>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</si>
  <si>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</si>
  <si>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</si>
  <si>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</si>
  <si>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</si>
  <si>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</si>
  <si>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</si>
  <si>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</si>
  <si>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</si>
  <si>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</si>
  <si>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</si>
  <si>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</si>
  <si>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</si>
  <si>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</si>
  <si>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</si>
  <si>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</si>
  <si>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</si>
  <si>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</si>
  <si>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</si>
  <si>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</si>
  <si>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</si>
  <si>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</si>
  <si>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</si>
  <si>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</si>
  <si>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</si>
  <si>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</si>
  <si>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</si>
  <si>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</si>
  <si>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</si>
  <si>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</si>
  <si>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</si>
  <si>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</si>
  <si>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</si>
  <si>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</si>
  <si>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</si>
  <si>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</si>
  <si>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</si>
  <si>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</si>
  <si>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</si>
  <si>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</si>
  <si>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</si>
  <si>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</si>
  <si>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</si>
  <si>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</si>
  <si>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</si>
  <si>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</si>
  <si>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</si>
  <si>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</si>
  <si>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</si>
  <si>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</si>
  <si>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</si>
  <si>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</si>
  <si>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</si>
  <si>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</si>
  <si>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</si>
  <si>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</si>
  <si>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</si>
  <si>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</si>
  <si>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</si>
  <si>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</si>
  <si>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</si>
  <si>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</si>
  <si>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</si>
  <si>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</si>
  <si>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</si>
  <si>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</si>
  <si>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</si>
  <si>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</si>
  <si>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</si>
  <si>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</si>
  <si>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</si>
  <si>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</si>
  <si>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</si>
  <si>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</si>
  <si>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</si>
  <si>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</si>
  <si>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</si>
  <si>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</si>
  <si>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</si>
  <si>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</si>
  <si>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</si>
  <si>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</si>
  <si>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</si>
  <si>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</si>
  <si>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</si>
  <si>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</si>
  <si>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</si>
  <si>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</si>
  <si>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</si>
  <si>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</si>
  <si>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</si>
  <si>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</si>
  <si>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</si>
  <si>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</si>
  <si>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</si>
  <si>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</si>
  <si>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</si>
  <si>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</si>
  <si>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</si>
  <si>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</si>
  <si>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</si>
  <si>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</si>
  <si>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</si>
  <si>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</si>
  <si>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</si>
  <si>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</si>
  <si>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</si>
  <si>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</si>
  <si>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</si>
  <si>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</si>
  <si>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</si>
  <si>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</si>
  <si>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</si>
  <si>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</si>
  <si>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</si>
  <si>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</si>
  <si>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</si>
  <si>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</si>
  <si>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</si>
  <si>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</si>
  <si>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</si>
  <si>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</si>
  <si>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</si>
  <si>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</si>
  <si>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</si>
  <si>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</si>
  <si>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</si>
  <si>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</si>
  <si>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</si>
  <si>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</si>
  <si>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</si>
  <si>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</si>
  <si>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</si>
  <si>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</si>
  <si>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</si>
  <si>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</si>
  <si>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</si>
  <si>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</si>
  <si>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</si>
  <si>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</si>
  <si>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</si>
  <si>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</si>
  <si>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</si>
  <si>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</si>
  <si>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</si>
  <si>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</si>
  <si>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</si>
  <si>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</si>
  <si>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</si>
  <si>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</si>
  <si>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</si>
  <si>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</si>
  <si>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</si>
  <si>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</si>
  <si>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</si>
  <si>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</si>
  <si>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</si>
  <si>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</si>
  <si>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</si>
  <si>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</si>
  <si>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</si>
  <si>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</si>
  <si>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</si>
  <si>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</si>
  <si>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</si>
  <si>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</si>
  <si>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</si>
  <si>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</si>
  <si>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</si>
  <si>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</si>
  <si>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</si>
  <si>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</si>
  <si>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</si>
  <si>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</si>
  <si>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</si>
  <si>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</si>
  <si>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</si>
  <si>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</si>
  <si>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</si>
  <si>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</si>
  <si>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</si>
  <si>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</si>
  <si>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</si>
  <si>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</si>
  <si>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</si>
  <si>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</si>
  <si>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</si>
  <si>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</si>
  <si>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</si>
  <si>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</si>
  <si>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</si>
  <si>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</si>
  <si>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</si>
  <si>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</si>
  <si>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</si>
  <si>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</si>
  <si>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</si>
  <si>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</si>
  <si>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</si>
  <si>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</si>
  <si>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</si>
  <si>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</si>
  <si>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</si>
  <si>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</si>
  <si>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</si>
  <si>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</si>
  <si>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</si>
  <si>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</si>
  <si>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</si>
  <si>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</si>
  <si>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</si>
  <si>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</si>
  <si>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</si>
  <si>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</si>
  <si>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</si>
  <si>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</si>
  <si>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</si>
  <si>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</si>
  <si>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</si>
  <si>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</si>
  <si>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</si>
  <si>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</si>
  <si>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</si>
  <si>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</si>
  <si>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</si>
  <si>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</si>
  <si>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</si>
  <si>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</si>
  <si>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</si>
  <si>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</si>
  <si>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</si>
  <si>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</si>
  <si>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</si>
  <si>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</si>
  <si>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</si>
  <si>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</si>
  <si>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</si>
  <si>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</si>
  <si>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</si>
  <si>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</si>
  <si>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</si>
  <si>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</si>
  <si>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</si>
  <si>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</si>
  <si>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</si>
  <si>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</si>
  <si>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</si>
  <si>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</si>
  <si>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</si>
  <si>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</si>
  <si>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</si>
  <si>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</si>
  <si>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</si>
  <si>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</si>
  <si>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</si>
  <si>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</si>
  <si>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</si>
  <si>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</si>
  <si>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</si>
  <si>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</si>
  <si>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</si>
  <si>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</si>
  <si>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</si>
  <si>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</si>
  <si>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</si>
  <si>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</si>
  <si>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</si>
  <si>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</si>
  <si>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</si>
  <si>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</si>
  <si>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</si>
  <si>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</si>
  <si>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</si>
  <si>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</si>
  <si>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</si>
  <si>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</si>
  <si>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</si>
  <si>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</si>
  <si>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</si>
  <si>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</si>
  <si>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</si>
  <si>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</si>
  <si>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</si>
  <si>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</si>
  <si>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</si>
  <si>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</si>
  <si>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</si>
  <si>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</si>
  <si>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</si>
  <si>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</si>
  <si>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</si>
  <si>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</si>
  <si>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</si>
  <si>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</si>
  <si>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</si>
  <si>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</si>
  <si>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</si>
  <si>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</si>
  <si>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</si>
  <si>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</si>
  <si>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</si>
  <si>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</si>
  <si>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</si>
  <si>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</si>
  <si>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</si>
  <si>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</si>
  <si>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</si>
  <si>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</si>
  <si>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</si>
  <si>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</si>
  <si>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</si>
  <si>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</si>
  <si>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</si>
  <si>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</si>
  <si>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</si>
  <si>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</si>
  <si>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</si>
  <si>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</si>
  <si>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</si>
  <si>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</si>
  <si>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</si>
  <si>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</si>
  <si>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</si>
  <si>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</si>
  <si>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</si>
  <si>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</si>
  <si>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</si>
  <si>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</si>
  <si>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</si>
  <si>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</si>
  <si>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</si>
  <si>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</si>
  <si>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</si>
  <si>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</si>
  <si>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</si>
  <si>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</si>
  <si>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</si>
  <si>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</si>
  <si>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</si>
  <si>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</si>
  <si>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</si>
  <si>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</si>
  <si>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</si>
  <si>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</si>
  <si>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</si>
  <si>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</si>
  <si>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</si>
  <si>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</si>
  <si>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</si>
  <si>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</si>
  <si>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</si>
  <si>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</si>
  <si>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</si>
  <si>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</si>
  <si>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</si>
  <si>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</si>
  <si>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</si>
  <si>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</si>
  <si>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</si>
  <si>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</si>
  <si>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</si>
  <si>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</si>
  <si>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</si>
  <si>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</si>
  <si>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</si>
  <si>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</si>
  <si>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</si>
  <si>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</si>
  <si>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</si>
  <si>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</si>
  <si>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</si>
  <si>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</si>
  <si>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</si>
  <si>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</si>
  <si>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</si>
  <si>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</si>
  <si>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</si>
  <si>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</si>
  <si>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</si>
  <si>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</si>
  <si>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</si>
  <si>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</si>
  <si>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</si>
  <si>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</si>
  <si>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</si>
  <si>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</si>
  <si>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</si>
  <si>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</si>
  <si>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</si>
  <si>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</si>
  <si>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</si>
  <si>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</si>
  <si>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</si>
  <si>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</si>
  <si>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</si>
  <si>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</si>
  <si>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</si>
  <si>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</si>
  <si>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</si>
  <si>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</si>
  <si>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</si>
  <si>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</si>
  <si>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</si>
  <si>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</si>
  <si>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</si>
  <si>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</si>
  <si>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</si>
  <si>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</si>
  <si>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</si>
  <si>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</si>
  <si>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</si>
  <si>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</si>
  <si>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</si>
  <si>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</si>
  <si>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</si>
  <si>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</si>
  <si>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</si>
  <si>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</si>
  <si>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</si>
  <si>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</si>
  <si>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</si>
  <si>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</si>
  <si>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</si>
  <si>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</si>
  <si>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</si>
  <si>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</si>
  <si>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</si>
  <si>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</si>
  <si>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</si>
  <si>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</si>
  <si>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</si>
  <si>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</si>
  <si>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</si>
  <si>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</si>
  <si>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</si>
  <si>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</si>
  <si>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</si>
  <si>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</si>
  <si>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</si>
  <si>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</si>
  <si>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</si>
  <si>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</si>
  <si>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</si>
  <si>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</si>
  <si>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</si>
  <si>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</si>
  <si>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</si>
  <si>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</si>
  <si>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</si>
  <si>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</si>
  <si>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</si>
  <si>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</si>
  <si>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</si>
  <si>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</si>
  <si>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</si>
  <si>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</si>
  <si>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</si>
  <si>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</si>
  <si>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</si>
  <si>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</si>
  <si>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</si>
  <si>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</si>
  <si>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</si>
  <si>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</si>
  <si>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</si>
  <si>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</si>
  <si>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</si>
  <si>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</si>
  <si>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</si>
  <si>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</si>
  <si>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</si>
  <si>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</si>
  <si>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</si>
  <si>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</si>
  <si>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</si>
  <si>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</si>
  <si>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</si>
  <si>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</si>
  <si>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</si>
  <si>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</si>
  <si>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</si>
  <si>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</si>
  <si>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</si>
  <si>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</si>
  <si>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</si>
  <si>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</si>
  <si>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</si>
  <si>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</si>
  <si>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</si>
  <si>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</si>
  <si>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</si>
  <si>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</si>
  <si>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</si>
  <si>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</si>
  <si>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</si>
  <si>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</si>
  <si>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</si>
  <si>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</si>
  <si>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</si>
  <si>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</si>
  <si>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</si>
  <si>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</si>
  <si>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</si>
  <si>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</si>
  <si>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</si>
  <si>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</si>
  <si>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</si>
  <si>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</si>
  <si>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</si>
  <si>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</si>
  <si>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</si>
  <si>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</si>
  <si>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</si>
  <si>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</si>
  <si>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</si>
  <si>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</si>
  <si>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</si>
  <si>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</si>
  <si>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</si>
  <si>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</si>
  <si>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</si>
  <si>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</si>
  <si>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</si>
  <si>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</si>
  <si>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</si>
  <si>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</si>
  <si>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</si>
  <si>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</si>
  <si>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</si>
  <si>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</si>
  <si>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</si>
  <si>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</si>
  <si>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</si>
  <si>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</si>
  <si>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</si>
  <si>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</si>
  <si>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</si>
  <si>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</si>
  <si>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</si>
  <si>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</si>
  <si>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</si>
  <si>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</si>
  <si>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</si>
  <si>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</si>
  <si>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</si>
  <si>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</si>
  <si>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</si>
  <si>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</si>
  <si>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</si>
  <si>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</si>
  <si>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</si>
  <si>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</si>
  <si>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</si>
  <si>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</si>
  <si>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</si>
  <si>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</si>
  <si>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</si>
  <si>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</si>
  <si>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</si>
  <si>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</si>
  <si>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</si>
  <si>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</si>
  <si>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</si>
  <si>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</si>
  <si>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</si>
  <si>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</si>
  <si>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</si>
  <si>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</si>
  <si>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</si>
  <si>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</si>
  <si>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</si>
  <si>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</si>
  <si>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</si>
  <si>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</si>
  <si>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</si>
  <si>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</si>
  <si>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</si>
  <si>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</si>
  <si>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</si>
  <si>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</si>
  <si>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</si>
  <si>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</si>
  <si>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</si>
  <si>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</si>
  <si>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</si>
  <si>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</si>
  <si>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</si>
  <si>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</si>
  <si>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</si>
  <si>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</si>
  <si>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</si>
  <si>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</si>
  <si>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</si>
  <si>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</si>
  <si>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</si>
  <si>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</si>
  <si>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</si>
  <si>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</si>
  <si>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</si>
  <si>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</si>
  <si>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</si>
  <si>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</si>
  <si>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</si>
  <si>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</si>
  <si>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</si>
  <si>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</si>
  <si>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</si>
  <si>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</si>
  <si>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</si>
  <si>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</si>
  <si>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</si>
  <si>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</si>
  <si>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</si>
  <si>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</si>
  <si>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</si>
  <si>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</si>
  <si>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</si>
  <si>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</si>
  <si>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</si>
  <si>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</si>
  <si>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</si>
  <si>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</si>
  <si>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</si>
  <si>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</si>
  <si>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</si>
  <si>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</si>
  <si>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</si>
  <si>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</si>
  <si>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</si>
  <si>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</si>
  <si>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</si>
  <si>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</si>
  <si>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</si>
  <si>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</si>
  <si>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</si>
  <si>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</si>
  <si>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</si>
  <si>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</si>
  <si>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</si>
  <si>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</si>
  <si>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</si>
  <si>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</si>
  <si>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</si>
  <si>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</si>
  <si>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</si>
  <si>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</si>
  <si>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</si>
  <si>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</si>
  <si>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</si>
  <si>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</si>
  <si>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</si>
  <si>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</si>
  <si>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</si>
  <si>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</si>
  <si>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</si>
  <si>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</si>
  <si>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</si>
  <si>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</si>
  <si>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</si>
  <si>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</si>
  <si>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</si>
  <si>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</si>
  <si>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</si>
  <si>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</si>
  <si>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</si>
  <si>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</si>
  <si>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</si>
  <si>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</si>
  <si>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</si>
  <si>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</si>
  <si>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</si>
  <si>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</si>
  <si>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</si>
  <si>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</si>
  <si>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</si>
  <si>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</si>
  <si>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</si>
  <si>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</si>
  <si>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</si>
  <si>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</si>
  <si>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</si>
  <si>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</si>
  <si>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</si>
  <si>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</si>
  <si>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</si>
  <si>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</si>
  <si>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</si>
  <si>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</si>
  <si>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</si>
  <si>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</si>
  <si>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</si>
  <si>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</si>
  <si>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</si>
  <si>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</si>
  <si>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</si>
  <si>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</si>
  <si>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</si>
  <si>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</si>
  <si>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</si>
  <si>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</si>
  <si>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</si>
  <si>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</si>
  <si>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</si>
  <si>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</si>
  <si>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</si>
  <si>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</si>
  <si>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</si>
  <si>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</si>
  <si>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</si>
  <si>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</si>
  <si>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</si>
  <si>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</si>
  <si>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</si>
  <si>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</si>
  <si>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</si>
  <si>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</si>
  <si>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</si>
  <si>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</si>
  <si>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</si>
  <si>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</si>
  <si>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</si>
  <si>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</si>
  <si>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</si>
  <si>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</si>
  <si>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</si>
  <si>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</si>
  <si>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</si>
  <si>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</si>
  <si>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</si>
  <si>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</si>
  <si>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</si>
  <si>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</si>
  <si>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</si>
  <si>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</si>
  <si>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</si>
  <si>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</si>
  <si>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</si>
  <si>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</si>
  <si>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</si>
  <si>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</si>
  <si>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</si>
  <si>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</si>
  <si>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</si>
  <si>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</si>
  <si>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</si>
  <si>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</si>
  <si>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</si>
  <si>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</si>
  <si>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</si>
  <si>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</si>
  <si>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</si>
  <si>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</si>
  <si>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</si>
  <si>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</si>
  <si>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</si>
  <si>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</si>
  <si>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</si>
  <si>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</si>
  <si>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</si>
  <si>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</si>
  <si>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</si>
  <si>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</si>
  <si>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</si>
  <si>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</si>
  <si>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</si>
  <si>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</si>
  <si>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</si>
  <si>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</si>
  <si>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</si>
  <si>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</si>
  <si>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</si>
  <si>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</si>
  <si>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</si>
  <si>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</si>
  <si>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</si>
  <si>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</si>
  <si>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</si>
  <si>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</si>
  <si>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</si>
  <si>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</si>
  <si>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</si>
  <si>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</si>
  <si>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</si>
  <si>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</si>
  <si>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</si>
  <si>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</si>
  <si>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</si>
  <si>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</si>
  <si>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</si>
  <si>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</si>
  <si>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</si>
  <si>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</si>
  <si>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</si>
  <si>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</si>
  <si>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</si>
  <si>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</si>
  <si>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</si>
  <si>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</si>
  <si>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</si>
  <si>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</si>
  <si>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</si>
  <si>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</si>
  <si>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</si>
  <si>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</si>
  <si>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</si>
  <si>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</si>
  <si>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</si>
  <si>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</si>
  <si>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</si>
  <si>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</si>
  <si>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</si>
  <si>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</si>
  <si>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</si>
  <si>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</si>
  <si>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</si>
  <si>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</si>
  <si>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</si>
  <si>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</si>
  <si>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</si>
  <si>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</si>
  <si>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</si>
  <si>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</si>
  <si>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</si>
  <si>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</si>
  <si>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</si>
  <si>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</si>
  <si>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</si>
  <si>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</si>
  <si>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</si>
  <si>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</si>
  <si>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</si>
  <si>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</si>
  <si>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</si>
  <si>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</si>
  <si>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</si>
  <si>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</si>
  <si>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</si>
  <si>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</si>
  <si>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</si>
  <si>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</si>
  <si>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</si>
  <si>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</si>
  <si>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</si>
  <si>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</si>
  <si>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</si>
  <si>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</si>
  <si>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</si>
  <si>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</si>
  <si>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</si>
  <si>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</si>
  <si>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</si>
  <si>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</si>
  <si>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</si>
  <si>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</si>
  <si>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</si>
  <si>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</si>
  <si>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</si>
  <si>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</si>
  <si>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</si>
  <si>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</si>
  <si>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</si>
  <si>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</si>
  <si>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</si>
  <si>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</si>
  <si>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</si>
  <si>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</si>
  <si>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</si>
  <si>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</si>
  <si>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</si>
  <si>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</si>
  <si>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</si>
  <si>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</si>
  <si>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</si>
  <si>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</si>
  <si>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</si>
  <si>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</si>
  <si>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</si>
  <si>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</si>
  <si>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</si>
  <si>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</si>
  <si>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</si>
  <si>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</si>
  <si>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</si>
  <si>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</si>
  <si>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</si>
  <si>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</si>
  <si>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</si>
  <si>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</si>
  <si>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</si>
  <si>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</si>
  <si>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</si>
  <si>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</si>
  <si>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</si>
  <si>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</si>
  <si>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</si>
  <si>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</si>
  <si>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</si>
  <si>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</si>
  <si>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</si>
  <si>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</si>
  <si>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</si>
  <si>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</si>
  <si>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</si>
  <si>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</si>
  <si>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</si>
  <si>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</si>
  <si>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</si>
  <si>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</si>
  <si>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</si>
  <si>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</si>
  <si>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</si>
  <si>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</si>
  <si>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</si>
  <si>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</si>
  <si>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</si>
  <si>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</si>
  <si>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</si>
  <si>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</si>
  <si>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</si>
  <si>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</si>
  <si>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</si>
  <si>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</si>
  <si>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</si>
  <si>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</si>
  <si>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</si>
  <si>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</si>
  <si>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</si>
  <si>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</si>
  <si>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</si>
  <si>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</si>
  <si>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</si>
  <si>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</si>
  <si>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</si>
  <si>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</si>
  <si>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</si>
  <si>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</si>
  <si>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</si>
  <si>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</si>
  <si>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</si>
  <si>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</si>
  <si>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</si>
  <si>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</si>
  <si>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</si>
  <si>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</si>
  <si>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</si>
  <si>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</si>
  <si>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</si>
  <si>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</si>
  <si>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</si>
  <si>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</si>
  <si>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</si>
  <si>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</si>
  <si>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</si>
  <si>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</si>
  <si>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</si>
  <si>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</si>
  <si>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</si>
  <si>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</si>
  <si>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</si>
  <si>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</si>
  <si>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</si>
  <si>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</si>
  <si>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</si>
  <si>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</si>
  <si>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</si>
  <si>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</si>
  <si>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</si>
  <si>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</si>
  <si>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</si>
  <si>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</si>
  <si>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</si>
  <si>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</si>
  <si>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</si>
  <si>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</si>
  <si>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</si>
  <si>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</si>
  <si>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</si>
  <si>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</si>
  <si>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</si>
  <si>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</si>
  <si>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</si>
  <si>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</si>
  <si>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</si>
  <si>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</si>
  <si>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</si>
  <si>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</si>
  <si>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</si>
  <si>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</si>
  <si>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</si>
  <si>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</si>
  <si>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</si>
  <si>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</si>
  <si>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</si>
  <si>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</si>
  <si>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</si>
  <si>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</si>
  <si>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</si>
  <si>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</si>
  <si>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</si>
  <si>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</si>
  <si>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</si>
  <si>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</si>
  <si>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</si>
  <si>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</si>
  <si>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</si>
  <si>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</si>
  <si>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</si>
  <si>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</si>
  <si>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</si>
  <si>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</si>
  <si>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</si>
  <si>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</si>
  <si>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</si>
  <si>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</si>
  <si>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</si>
  <si>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</si>
  <si>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</si>
  <si>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</si>
  <si>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</si>
  <si>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</si>
  <si>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</si>
  <si>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</si>
  <si>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</si>
  <si>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</si>
  <si>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</si>
  <si>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</si>
  <si>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</si>
  <si>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</si>
  <si>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</si>
  <si>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</si>
  <si>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</si>
  <si>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</si>
  <si>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</si>
  <si>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</si>
  <si>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</si>
  <si>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</si>
  <si>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</si>
  <si>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</si>
  <si>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</si>
  <si>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</si>
  <si>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</si>
  <si>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</si>
  <si>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</si>
  <si>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</si>
  <si>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</si>
  <si>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</si>
  <si>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</si>
  <si>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</si>
  <si>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</si>
  <si>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</si>
  <si>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</si>
  <si>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</si>
  <si>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</si>
  <si>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</si>
  <si>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</si>
  <si>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</si>
  <si>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</si>
  <si>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</si>
  <si>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</si>
  <si>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</si>
  <si>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</si>
  <si>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</si>
  <si>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</si>
  <si>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</si>
  <si>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</si>
  <si>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</si>
  <si>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</si>
  <si>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</si>
  <si>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</si>
  <si>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</si>
  <si>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</si>
  <si>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</si>
  <si>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</si>
  <si>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</si>
  <si>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</si>
  <si>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</si>
  <si>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</si>
  <si>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</si>
  <si>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</si>
  <si>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</si>
  <si>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</si>
  <si>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</si>
  <si>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</si>
  <si>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</si>
  <si>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</si>
  <si>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</si>
  <si>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</si>
  <si>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</si>
  <si>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</si>
  <si>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</si>
  <si>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</si>
  <si>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</si>
  <si>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</si>
  <si>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</si>
  <si>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</si>
  <si>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</si>
  <si>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</si>
  <si>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</si>
  <si>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</si>
  <si>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</si>
  <si>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</si>
  <si>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</si>
  <si>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</si>
  <si>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</si>
  <si>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</si>
  <si>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</si>
  <si>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</si>
  <si>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</si>
  <si>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</si>
  <si>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</si>
  <si>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</si>
  <si>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</si>
  <si>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</si>
  <si>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</si>
  <si>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</si>
  <si>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</si>
  <si>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</si>
  <si>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</si>
  <si>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</si>
  <si>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</si>
  <si>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</si>
  <si>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</si>
  <si>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</si>
  <si>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</si>
  <si>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</si>
  <si>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</si>
  <si>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</si>
  <si>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</si>
  <si>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</si>
  <si>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</si>
  <si>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</si>
  <si>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</si>
  <si>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</si>
  <si>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</si>
  <si>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</si>
  <si>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</si>
  <si>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</si>
  <si>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</si>
  <si>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</si>
  <si>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</si>
  <si>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</si>
  <si>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</si>
  <si>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</si>
  <si>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</si>
  <si>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</si>
  <si>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</si>
  <si>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</si>
  <si>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</si>
  <si>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</si>
  <si>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</si>
  <si>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</si>
  <si>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</si>
  <si>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</si>
  <si>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</si>
  <si>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</si>
  <si>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</si>
  <si>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</si>
  <si>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</si>
  <si>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</si>
  <si>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</si>
  <si>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</si>
  <si>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</si>
  <si>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</si>
  <si>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</si>
  <si>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</si>
  <si>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</si>
  <si>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</si>
  <si>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</si>
  <si>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</si>
  <si>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</si>
  <si>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</si>
  <si>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</si>
  <si>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</si>
  <si>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</si>
  <si>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</si>
  <si>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</si>
  <si>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</si>
  <si>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</si>
  <si>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</si>
  <si>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</si>
  <si>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</si>
  <si>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</si>
  <si>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</si>
  <si>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</si>
  <si>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</si>
  <si>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</si>
  <si>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</si>
  <si>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</si>
  <si>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</si>
  <si>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</si>
  <si>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</si>
  <si>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</si>
  <si>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</si>
  <si>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</si>
  <si>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</si>
  <si>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</si>
  <si>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</si>
  <si>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</si>
  <si>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</si>
  <si>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</si>
  <si>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</si>
  <si>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</si>
  <si>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</si>
  <si>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</si>
  <si>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</si>
  <si>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</si>
  <si>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</si>
  <si>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</si>
  <si>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</si>
  <si>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</si>
  <si>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</si>
  <si>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</si>
  <si>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</si>
  <si>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</si>
  <si>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</si>
  <si>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</si>
  <si>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</si>
  <si>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</si>
  <si>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</si>
  <si>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</si>
  <si>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</si>
  <si>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</si>
  <si>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</si>
  <si>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</si>
  <si>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</si>
  <si>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</si>
  <si>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</si>
  <si>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</si>
  <si>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</si>
  <si>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</si>
  <si>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</si>
  <si>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</si>
  <si>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</si>
  <si>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</si>
  <si>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</si>
  <si>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</si>
  <si>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</si>
  <si>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</si>
  <si>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</si>
  <si>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</si>
  <si>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</si>
  <si>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</si>
  <si>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</si>
  <si>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</si>
  <si>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</si>
  <si>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</si>
  <si>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</si>
  <si>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</si>
  <si>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</si>
  <si>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</si>
  <si>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</si>
  <si>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</si>
  <si>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</si>
  <si>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</si>
  <si>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</si>
  <si>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</si>
  <si>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</si>
  <si>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</si>
  <si>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</si>
  <si>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</si>
  <si>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</si>
  <si>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</si>
  <si>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</si>
  <si>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</si>
  <si>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</si>
  <si>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</si>
  <si>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</si>
  <si>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</si>
  <si>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</si>
  <si>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</si>
  <si>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</si>
  <si>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</si>
  <si>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</si>
  <si>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</si>
  <si>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</si>
  <si>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</si>
  <si>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</si>
  <si>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</si>
  <si>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</si>
  <si>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</si>
  <si>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</si>
  <si>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</si>
  <si>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</si>
  <si>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</si>
  <si>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</si>
  <si>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</si>
  <si>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</si>
  <si>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</si>
  <si>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</si>
  <si>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</si>
  <si>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</si>
  <si>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</si>
  <si>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</si>
  <si>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</si>
  <si>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</si>
  <si>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</si>
  <si>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</si>
  <si>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</si>
  <si>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</si>
  <si>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</si>
  <si>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</si>
  <si>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</si>
  <si>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</si>
  <si>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</si>
  <si>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</si>
  <si>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</si>
  <si>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</si>
  <si>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</si>
  <si>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</si>
  <si>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</si>
  <si>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</si>
  <si>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</si>
  <si>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</si>
  <si>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</si>
  <si>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</si>
  <si>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</si>
  <si>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</si>
  <si>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</si>
  <si>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</si>
  <si>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</si>
  <si>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</si>
  <si>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</si>
  <si>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</si>
  <si>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</si>
  <si>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</si>
  <si>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</si>
  <si>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</si>
  <si>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</si>
  <si>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</si>
  <si>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</si>
  <si>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</si>
  <si>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</si>
  <si>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</si>
  <si>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</si>
  <si>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</si>
  <si>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</si>
  <si>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</si>
  <si>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</si>
  <si>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</si>
  <si>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</si>
  <si>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</si>
  <si>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</si>
  <si>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</si>
  <si>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</si>
  <si>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</si>
  <si>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</si>
  <si>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</si>
  <si>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</si>
  <si>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</si>
  <si>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</si>
  <si>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</si>
  <si>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</si>
  <si>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</si>
  <si>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</si>
  <si>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</si>
  <si>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</si>
  <si>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</si>
  <si>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</si>
  <si>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</si>
  <si>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</si>
  <si>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</si>
  <si>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</si>
  <si>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</si>
  <si>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</si>
  <si>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</si>
  <si>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</si>
  <si>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</si>
  <si>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</si>
  <si>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</si>
  <si>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</si>
  <si>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</si>
  <si>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</si>
  <si>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</si>
  <si>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</si>
  <si>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</si>
  <si>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</si>
  <si>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</si>
  <si>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</si>
  <si>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</si>
  <si>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</si>
  <si>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</si>
  <si>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</si>
  <si>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</si>
  <si>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</si>
  <si>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</si>
  <si>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</si>
  <si>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</si>
  <si>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</si>
  <si>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</si>
  <si>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</si>
  <si>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</si>
  <si>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</si>
  <si>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</si>
  <si>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</si>
  <si>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</si>
  <si>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</si>
  <si>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</si>
  <si>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</si>
  <si>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</si>
  <si>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</si>
  <si>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</si>
  <si>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</si>
  <si>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</si>
  <si>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</si>
  <si>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</si>
  <si>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</si>
  <si>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</si>
  <si>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</si>
  <si>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</si>
  <si>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</si>
  <si>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</si>
  <si>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</si>
  <si>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</si>
  <si>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</si>
  <si>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</si>
  <si>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</si>
  <si>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</si>
  <si>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</si>
  <si>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</si>
  <si>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</si>
  <si>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</si>
  <si>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</si>
  <si>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</si>
  <si>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</si>
  <si>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</si>
  <si>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</si>
  <si>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</si>
  <si>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</si>
  <si>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</si>
  <si>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</si>
  <si>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</si>
  <si>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</si>
  <si>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</si>
  <si>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</si>
  <si>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</si>
  <si>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</si>
  <si>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</si>
  <si>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</si>
  <si>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</si>
  <si>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</si>
  <si>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</si>
  <si>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</si>
  <si>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</si>
  <si>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</si>
  <si>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</si>
  <si>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</si>
  <si>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</si>
  <si>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</si>
  <si>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</si>
  <si>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</si>
  <si>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</si>
  <si>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</si>
  <si>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</si>
  <si>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</si>
  <si>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</si>
  <si>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</si>
  <si>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</si>
  <si>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</si>
  <si>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</si>
  <si>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</si>
  <si>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</si>
  <si>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</si>
  <si>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</si>
  <si>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</si>
  <si>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</si>
  <si>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</si>
  <si>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</si>
  <si>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</si>
  <si>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</si>
  <si>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</si>
  <si>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</si>
  <si>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</si>
  <si>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</si>
  <si>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</si>
  <si>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</si>
  <si>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</si>
  <si>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</si>
  <si>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</si>
  <si>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</si>
  <si>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</si>
  <si>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</si>
  <si>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</si>
  <si>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</si>
  <si>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</si>
  <si>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</si>
  <si>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</si>
  <si>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</si>
  <si>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</si>
  <si>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</si>
  <si>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</si>
  <si>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</si>
  <si>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</si>
  <si>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</si>
  <si>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</si>
  <si>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</si>
  <si>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</si>
  <si>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</si>
  <si>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</si>
  <si>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</si>
  <si>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</si>
  <si>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</si>
  <si>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</si>
  <si>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</si>
  <si>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</si>
  <si>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</si>
  <si>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</si>
  <si>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</si>
  <si>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</si>
  <si>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</si>
  <si>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</si>
  <si>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</si>
  <si>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</si>
  <si>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</si>
  <si>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</si>
  <si>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</si>
  <si>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</si>
  <si>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</si>
  <si>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</si>
  <si>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</si>
  <si>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</si>
  <si>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</si>
  <si>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</si>
  <si>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</si>
  <si>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</si>
  <si>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</si>
  <si>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</si>
  <si>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</si>
  <si>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</si>
  <si>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</si>
  <si>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</si>
  <si>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</si>
  <si>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</si>
  <si>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</si>
  <si>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</si>
  <si>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</si>
  <si>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</si>
  <si>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</si>
  <si>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</si>
  <si>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</si>
  <si>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</si>
  <si>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</si>
  <si>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</si>
  <si>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</si>
  <si>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</si>
  <si>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</si>
  <si>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</si>
  <si>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</si>
  <si>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</si>
  <si>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</si>
  <si>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</si>
  <si>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</si>
  <si>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</si>
  <si>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</si>
  <si>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</si>
  <si>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</si>
  <si>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</si>
  <si>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</si>
  <si>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</si>
  <si>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</si>
  <si>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</si>
  <si>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</si>
  <si>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</si>
  <si>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</si>
  <si>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</si>
  <si>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</si>
  <si>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</si>
  <si>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</si>
  <si>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</si>
  <si>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</si>
  <si>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</si>
  <si>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</si>
  <si>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</si>
  <si>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</si>
  <si>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</si>
  <si>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</si>
  <si>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</si>
  <si>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</si>
  <si>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</si>
  <si>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</si>
  <si>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</si>
  <si>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</si>
  <si>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</si>
  <si>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</si>
  <si>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</si>
  <si>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</si>
  <si>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</si>
  <si>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</si>
  <si>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</si>
  <si>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</si>
  <si>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</si>
  <si>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</si>
  <si>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</si>
  <si>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</si>
  <si>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</si>
  <si>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</si>
  <si>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</si>
  <si>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</si>
  <si>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</si>
  <si>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</si>
  <si>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</si>
  <si>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</si>
  <si>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</si>
  <si>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</si>
  <si>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</si>
  <si>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</si>
  <si>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</si>
  <si>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</si>
  <si>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</si>
  <si>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</si>
  <si>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</si>
  <si>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</si>
  <si>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</si>
  <si>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</si>
  <si>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</si>
  <si>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</si>
  <si>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</si>
  <si>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</si>
  <si>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</si>
  <si>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</si>
  <si>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</si>
  <si>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</si>
  <si>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</si>
  <si>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</si>
  <si>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</si>
  <si>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</si>
  <si>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</si>
  <si>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</si>
  <si>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</si>
  <si>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</si>
  <si>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</si>
  <si>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</si>
  <si>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</si>
  <si>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</si>
  <si>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</si>
  <si>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</si>
  <si>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</si>
  <si>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</si>
  <si>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</si>
  <si>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</si>
  <si>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</si>
  <si>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</si>
  <si>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</si>
  <si>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</si>
  <si>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</si>
  <si>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</si>
  <si>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</si>
  <si>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</si>
  <si>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</si>
  <si>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</si>
  <si>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</si>
  <si>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</si>
  <si>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</si>
  <si>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</si>
  <si>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</si>
  <si>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</si>
  <si>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</si>
  <si>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</si>
  <si>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</si>
  <si>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</si>
  <si>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</si>
  <si>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</si>
  <si>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</si>
  <si>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</si>
  <si>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</si>
  <si>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</si>
  <si>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</si>
  <si>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</si>
  <si>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</si>
  <si>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</si>
  <si>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</si>
  <si>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</si>
  <si>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</si>
  <si>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</si>
  <si>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</si>
  <si>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</si>
  <si>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</si>
  <si>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</si>
  <si>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</si>
  <si>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</si>
  <si>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</si>
  <si>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</si>
  <si>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</si>
  <si>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</si>
  <si>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</si>
  <si>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</si>
  <si>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</si>
  <si>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</si>
  <si>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</si>
  <si>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</si>
  <si>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</si>
  <si>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</si>
  <si>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</si>
  <si>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</si>
  <si>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</si>
  <si>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</si>
  <si>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</si>
  <si>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</si>
  <si>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</si>
  <si>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</si>
  <si>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</si>
  <si>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</si>
  <si>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</si>
  <si>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</si>
  <si>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</si>
  <si>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</si>
  <si>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</si>
  <si>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</si>
  <si>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</si>
  <si>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</si>
  <si>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</si>
  <si>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</si>
  <si>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</si>
  <si>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</si>
  <si>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</si>
  <si>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</si>
  <si>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</si>
  <si>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</si>
  <si>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</si>
  <si>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</si>
  <si>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</si>
  <si>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</si>
  <si>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</si>
  <si>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</si>
  <si>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</si>
  <si>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</si>
  <si>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</si>
  <si>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</si>
  <si>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</si>
  <si>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</si>
  <si>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</si>
  <si>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</si>
  <si>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</si>
  <si>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</si>
  <si>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</si>
  <si>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</si>
  <si>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</si>
  <si>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</si>
  <si>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</si>
  <si>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</si>
  <si>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</si>
  <si>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</si>
  <si>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</si>
  <si>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</si>
  <si>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</si>
  <si>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</si>
  <si>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</si>
  <si>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</si>
  <si>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</si>
  <si>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</si>
  <si>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</si>
  <si>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</si>
  <si>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</si>
  <si>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</si>
  <si>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</si>
  <si>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</si>
  <si>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</si>
  <si>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</si>
  <si>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</si>
  <si>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</si>
  <si>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</si>
  <si>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</si>
  <si>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</si>
  <si>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</si>
  <si>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</si>
  <si>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</si>
  <si>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</si>
  <si>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</si>
  <si>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</si>
  <si>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</si>
  <si>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</si>
  <si>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</si>
  <si>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</si>
  <si>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</si>
  <si>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</si>
  <si>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</si>
  <si>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</si>
  <si>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</si>
  <si>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</si>
  <si>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</si>
  <si>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</si>
  <si>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</si>
  <si>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</si>
  <si>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</si>
  <si>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</si>
  <si>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</si>
  <si>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</si>
  <si>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</si>
  <si>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</si>
  <si>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</si>
  <si>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</si>
  <si>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</si>
  <si>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</si>
  <si>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</si>
  <si>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</si>
  <si>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</si>
  <si>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</si>
  <si>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</si>
  <si>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</si>
  <si>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</si>
  <si>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</si>
  <si>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</si>
  <si>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</si>
  <si>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</si>
  <si>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</si>
  <si>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</si>
  <si>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</si>
  <si>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</si>
  <si>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</si>
  <si>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</si>
  <si>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</si>
  <si>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</si>
  <si>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</si>
  <si>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</si>
  <si>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</si>
  <si>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</si>
  <si>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</si>
  <si>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</si>
  <si>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</si>
  <si>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</si>
  <si>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</si>
  <si>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</si>
  <si>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</si>
  <si>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</si>
  <si>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</si>
  <si>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</si>
  <si>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</si>
  <si>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</si>
  <si>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</si>
  <si>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</si>
  <si>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</si>
  <si>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</si>
  <si>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</si>
  <si>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</si>
  <si>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</si>
  <si>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</si>
  <si>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</si>
  <si>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</si>
  <si>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</si>
  <si>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</si>
  <si>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</si>
  <si>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</si>
  <si>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</si>
  <si>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</si>
  <si>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</si>
  <si>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</si>
  <si>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</si>
  <si>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</si>
  <si>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</si>
  <si>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</si>
  <si>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</si>
  <si>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</si>
  <si>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</si>
  <si>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</si>
  <si>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</si>
  <si>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</si>
  <si>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</si>
  <si>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</si>
  <si>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</si>
  <si>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</si>
  <si>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</si>
  <si>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</si>
  <si>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</si>
  <si>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</si>
  <si>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</si>
  <si>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</si>
  <si>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</si>
  <si>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</si>
  <si>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</si>
  <si>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</si>
  <si>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</si>
  <si>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</si>
  <si>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</si>
  <si>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</si>
  <si>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</si>
  <si>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</si>
  <si>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</si>
  <si>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</si>
  <si>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</si>
  <si>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</si>
  <si>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</si>
  <si>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</si>
  <si>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</si>
  <si>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</si>
  <si>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</si>
  <si>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</si>
  <si>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</si>
  <si>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</si>
  <si>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</si>
  <si>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</si>
  <si>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</si>
  <si>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</si>
  <si>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</si>
  <si>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</si>
  <si>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</si>
  <si>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</si>
  <si>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</si>
  <si>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</si>
  <si>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</si>
  <si>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</si>
  <si>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</si>
  <si>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</si>
  <si>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</si>
  <si>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</si>
  <si>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</si>
  <si>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</si>
  <si>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</si>
  <si>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</si>
  <si>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</si>
  <si>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</si>
  <si>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</si>
  <si>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</si>
  <si>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</si>
  <si>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</si>
  <si>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</si>
  <si>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</si>
  <si>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</si>
  <si>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</si>
  <si>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</si>
  <si>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</si>
  <si>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</si>
  <si>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</si>
  <si>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</si>
  <si>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</si>
  <si>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</si>
  <si>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</si>
  <si>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</si>
  <si>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</si>
  <si>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</si>
  <si>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</si>
  <si>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</si>
  <si>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</si>
  <si>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</si>
  <si>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</si>
  <si>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</si>
  <si>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</si>
  <si>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</si>
  <si>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</si>
  <si>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</si>
  <si>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</si>
  <si>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</si>
  <si>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</si>
  <si>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</si>
  <si>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</si>
  <si>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</si>
  <si>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</si>
  <si>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</si>
  <si>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</si>
  <si>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</si>
  <si>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</si>
  <si>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</si>
  <si>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</si>
  <si>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</si>
  <si>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</si>
  <si>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</si>
  <si>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</si>
  <si>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</si>
  <si>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</si>
  <si>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</si>
  <si>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</si>
  <si>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</si>
  <si>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</si>
  <si>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</si>
  <si>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</si>
  <si>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</si>
  <si>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</si>
  <si>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</si>
  <si>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</si>
  <si>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</si>
  <si>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</si>
  <si>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</si>
  <si>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</si>
  <si>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</si>
  <si>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</si>
  <si>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</si>
  <si>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</si>
  <si>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</si>
  <si>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</si>
  <si>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</si>
  <si>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</si>
  <si>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</si>
  <si>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</si>
  <si>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</si>
  <si>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</si>
  <si>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</si>
  <si>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</si>
  <si>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</si>
  <si>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</si>
  <si>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</si>
  <si>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</si>
  <si>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</si>
  <si>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</si>
  <si>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</si>
  <si>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</si>
  <si>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</si>
  <si>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</si>
  <si>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</si>
  <si>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</si>
  <si>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</si>
  <si>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</si>
  <si>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</si>
  <si>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</si>
  <si>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</si>
  <si>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</si>
  <si>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</si>
  <si>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</si>
  <si>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</si>
  <si>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</si>
  <si>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</si>
  <si>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</si>
  <si>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</si>
  <si>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</si>
  <si>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</si>
  <si>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</si>
  <si>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</si>
  <si>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</si>
  <si>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</si>
  <si>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</si>
  <si>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</si>
  <si>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</si>
  <si>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</si>
  <si>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</si>
  <si>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</si>
  <si>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</si>
  <si>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</si>
  <si>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</si>
  <si>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</si>
  <si>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</si>
  <si>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</si>
  <si>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</si>
  <si>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</si>
  <si>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</si>
  <si>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</si>
  <si>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</si>
  <si>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</si>
  <si>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</si>
  <si>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</si>
  <si>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</si>
  <si>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</si>
  <si>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</si>
  <si>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</si>
  <si>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</si>
  <si>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</si>
  <si>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</si>
  <si>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</si>
  <si>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</si>
  <si>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</si>
  <si>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</si>
  <si>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</si>
  <si>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</si>
  <si>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</si>
  <si>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</si>
  <si>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</si>
  <si>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</si>
  <si>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</si>
  <si>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</si>
  <si>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</si>
  <si>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</si>
  <si>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</si>
  <si>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</si>
  <si>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</si>
  <si>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</si>
  <si>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</si>
  <si>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</si>
  <si>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</si>
  <si>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</si>
  <si>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</si>
  <si>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</si>
  <si>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</si>
  <si>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</si>
  <si>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</si>
  <si>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</si>
  <si>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</si>
  <si>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</si>
  <si>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</si>
  <si>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</si>
  <si>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</si>
  <si>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</si>
  <si>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</si>
  <si>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</si>
  <si>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</si>
  <si>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</si>
  <si>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</si>
  <si>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</si>
  <si>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</si>
  <si>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</si>
  <si>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</si>
  <si>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</si>
  <si>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</si>
  <si>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</si>
  <si>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</si>
  <si>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</si>
  <si>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</si>
  <si>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</si>
  <si>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</si>
  <si>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</si>
  <si>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</si>
  <si>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</si>
  <si>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</si>
  <si>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</si>
  <si>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</si>
  <si>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</si>
  <si>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</si>
  <si>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</si>
  <si>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</si>
  <si>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</si>
  <si>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</si>
  <si>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</si>
  <si>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</si>
  <si>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</si>
  <si>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</si>
  <si>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</si>
  <si>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</si>
  <si>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</si>
  <si>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</si>
  <si>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</si>
  <si>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</si>
  <si>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</si>
  <si>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</si>
  <si>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</si>
  <si>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</si>
  <si>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</si>
  <si>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</si>
  <si>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</si>
  <si>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</si>
  <si>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</si>
  <si>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</si>
  <si>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</si>
  <si>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</si>
  <si>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</si>
  <si>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</si>
  <si>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</si>
  <si>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</si>
  <si>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</si>
  <si>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</si>
  <si>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</si>
  <si>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</si>
  <si>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</si>
  <si>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</si>
  <si>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</si>
  <si>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</si>
  <si>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</si>
  <si>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</si>
  <si>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</si>
  <si>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</si>
  <si>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</si>
  <si>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</si>
  <si>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</si>
  <si>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</si>
  <si>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</si>
  <si>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</si>
  <si>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</si>
  <si>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</si>
  <si>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</si>
  <si>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</si>
  <si>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</si>
  <si>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</si>
  <si>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</si>
  <si>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</si>
  <si>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</si>
  <si>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</si>
  <si>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</si>
  <si>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</si>
  <si>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</si>
  <si>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</si>
  <si>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</si>
  <si>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</si>
  <si>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</si>
  <si>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</si>
  <si>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</si>
  <si>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</si>
  <si>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</si>
  <si>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</si>
  <si>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</si>
  <si>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</si>
  <si>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</si>
  <si>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</si>
  <si>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</si>
  <si>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</si>
  <si>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</si>
  <si>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</si>
  <si>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</si>
  <si>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</si>
  <si>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</si>
  <si>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</si>
  <si>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</si>
  <si>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</si>
  <si>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</si>
  <si>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</si>
  <si>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</si>
  <si>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</si>
  <si>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</si>
  <si>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</si>
  <si>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</si>
  <si>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</si>
  <si>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</si>
  <si>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</si>
  <si>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</si>
  <si>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</si>
  <si>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</si>
  <si>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</si>
  <si>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</si>
  <si>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</si>
  <si>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</si>
  <si>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</si>
  <si>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</si>
  <si>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</si>
  <si>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</si>
  <si>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</si>
  <si>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</si>
  <si>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</si>
  <si>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</si>
  <si>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</si>
  <si>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</si>
  <si>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</si>
  <si>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</si>
  <si>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</si>
  <si>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</si>
  <si>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</si>
  <si>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</si>
  <si>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</si>
  <si>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</si>
  <si>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</si>
  <si>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</si>
  <si>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</si>
  <si>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</si>
  <si>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</si>
  <si>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</si>
  <si>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</si>
  <si>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</si>
  <si>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</si>
  <si>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</si>
  <si>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</si>
  <si>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</si>
  <si>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</si>
  <si>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</si>
  <si>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</si>
  <si>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</si>
  <si>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</si>
  <si>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</si>
  <si>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</si>
  <si>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</si>
  <si>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</si>
  <si>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</si>
  <si>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</si>
  <si>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</si>
  <si>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</si>
  <si>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</si>
  <si>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</si>
  <si>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</si>
  <si>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</si>
  <si>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</si>
  <si>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</si>
  <si>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</si>
  <si>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</si>
  <si>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</si>
  <si>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</si>
  <si>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</si>
  <si>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</si>
  <si>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</si>
  <si>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</si>
  <si>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</si>
  <si>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</si>
  <si>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</si>
  <si>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</si>
  <si>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</si>
  <si>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</si>
  <si>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</si>
  <si>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</si>
  <si>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</si>
  <si>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</si>
  <si>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</si>
  <si>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</si>
  <si>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</si>
  <si>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</si>
  <si>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</si>
  <si>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</si>
  <si>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</si>
  <si>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</si>
  <si>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</si>
  <si>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</si>
  <si>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</si>
  <si>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</si>
  <si>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</si>
  <si>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</si>
  <si>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</si>
  <si>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</si>
  <si>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</si>
  <si>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</si>
  <si>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</si>
  <si>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</si>
  <si>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</si>
  <si>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</si>
  <si>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</si>
  <si>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</si>
  <si>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</si>
  <si>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</si>
  <si>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</si>
  <si>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</si>
  <si>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</si>
  <si>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</si>
  <si>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</si>
  <si>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</si>
  <si>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</si>
  <si>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</si>
  <si>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</si>
  <si>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</si>
  <si>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</si>
  <si>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</si>
  <si>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</si>
  <si>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</si>
  <si>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</si>
  <si>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</si>
  <si>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</si>
  <si>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</si>
  <si>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</si>
  <si>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</si>
  <si>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</si>
  <si>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</si>
  <si>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</si>
  <si>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</si>
  <si>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</si>
  <si>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</si>
  <si>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</si>
  <si>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</si>
  <si>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</si>
  <si>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</si>
  <si>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</si>
  <si>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</si>
  <si>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</si>
  <si>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</si>
  <si>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</si>
  <si>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</si>
  <si>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</si>
  <si>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</si>
  <si>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</si>
  <si>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</si>
  <si>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</si>
  <si>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</si>
  <si>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</si>
  <si>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</si>
  <si>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</si>
  <si>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</si>
  <si>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</si>
  <si>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</si>
  <si>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</si>
  <si>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</si>
  <si>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</si>
  <si>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</si>
  <si>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</si>
  <si>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</si>
  <si>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</si>
  <si>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</si>
  <si>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</si>
  <si>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</si>
  <si>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</si>
  <si>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</si>
  <si>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</si>
  <si>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</si>
  <si>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</si>
  <si>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</si>
  <si>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</si>
  <si>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</si>
  <si>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</si>
  <si>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</si>
  <si>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</si>
  <si>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</si>
  <si>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</si>
  <si>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</si>
  <si>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</si>
  <si>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</si>
  <si>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</si>
  <si>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</si>
  <si>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</si>
  <si>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</si>
  <si>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</si>
  <si>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</si>
  <si>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</si>
  <si>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</si>
  <si>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</si>
  <si>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</si>
  <si>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</si>
  <si>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</si>
  <si>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</si>
  <si>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</si>
  <si>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</si>
  <si>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</si>
  <si>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</si>
  <si>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</si>
  <si>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</si>
  <si>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</si>
  <si>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</si>
  <si>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</si>
  <si>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</si>
  <si>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</si>
  <si>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</si>
  <si>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</si>
  <si>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</si>
  <si>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</si>
  <si>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</si>
  <si>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</si>
  <si>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</si>
  <si>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</si>
  <si>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</si>
  <si>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</si>
  <si>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</si>
  <si>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</si>
  <si>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</si>
  <si>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</si>
  <si>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</si>
  <si>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</si>
  <si>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</si>
  <si>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</si>
  <si>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</si>
  <si>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</si>
  <si>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</si>
  <si>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</si>
  <si>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</si>
  <si>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</si>
  <si>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</si>
  <si>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</si>
  <si>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</si>
  <si>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</si>
  <si>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</si>
  <si>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</si>
  <si>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</si>
  <si>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</si>
  <si>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</si>
  <si>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</si>
  <si>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</si>
  <si>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</si>
  <si>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</si>
  <si>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</si>
  <si>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</si>
  <si>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</si>
  <si>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</si>
  <si>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</si>
  <si>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</si>
  <si>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</si>
  <si>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</si>
  <si>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</si>
  <si>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</si>
  <si>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</si>
  <si>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</si>
  <si>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</si>
  <si>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</si>
  <si>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</si>
  <si>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</si>
  <si>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</si>
  <si>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</si>
  <si>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</si>
  <si>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</si>
  <si>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</si>
  <si>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</si>
  <si>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</si>
  <si>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</si>
  <si>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</si>
  <si>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</si>
  <si>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</si>
  <si>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</si>
  <si>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</si>
  <si>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</si>
  <si>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</si>
  <si>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</si>
  <si>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</si>
  <si>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</si>
  <si>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</si>
  <si>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</si>
  <si>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</si>
  <si>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</si>
  <si>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</si>
  <si>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</si>
  <si>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</si>
  <si>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</si>
  <si>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</si>
  <si>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</si>
  <si>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</si>
  <si>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</si>
  <si>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</si>
  <si>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</si>
  <si>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</si>
  <si>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</si>
  <si>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</si>
  <si>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</si>
  <si>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</si>
  <si>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</si>
  <si>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</si>
  <si>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</si>
  <si>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</si>
  <si>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</si>
  <si>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</si>
  <si>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</si>
  <si>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</si>
  <si>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</si>
  <si>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</si>
  <si>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</si>
  <si>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</si>
  <si>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</si>
  <si>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</si>
  <si>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</si>
  <si>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</si>
  <si>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</si>
  <si>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</si>
  <si>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</si>
  <si>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</si>
  <si>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</si>
  <si>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</si>
  <si>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</si>
  <si>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</si>
  <si>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</si>
  <si>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</si>
  <si>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</si>
  <si>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</si>
  <si>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</si>
  <si>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</si>
  <si>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</si>
  <si>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</si>
  <si>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</si>
  <si>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</si>
  <si>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</si>
  <si>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</si>
  <si>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</si>
  <si>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</si>
  <si>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</si>
  <si>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</si>
  <si>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</si>
  <si>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</si>
  <si>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</si>
  <si>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</si>
  <si>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</si>
  <si>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</si>
  <si>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</si>
  <si>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</si>
  <si>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</si>
  <si>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</si>
  <si>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</si>
  <si>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</si>
  <si>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</si>
  <si>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</si>
  <si>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</si>
  <si>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</si>
  <si>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</si>
  <si>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</si>
  <si>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</si>
  <si>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</si>
  <si>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</si>
  <si>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</si>
  <si>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</si>
  <si>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</si>
  <si>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</si>
  <si>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</si>
  <si>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</si>
  <si>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</si>
  <si>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</si>
  <si>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</si>
  <si>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</si>
  <si>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</si>
  <si>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</si>
  <si>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</si>
  <si>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</si>
  <si>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</si>
  <si>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</si>
  <si>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</si>
  <si>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</si>
  <si>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</si>
  <si>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</si>
  <si>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</si>
  <si>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</si>
  <si>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</si>
  <si>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</si>
  <si>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</si>
  <si>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</si>
  <si>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</si>
  <si>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</si>
  <si>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</si>
  <si>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</si>
  <si>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</si>
  <si>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</si>
  <si>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</si>
  <si>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</si>
  <si>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</si>
  <si>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</si>
  <si>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</si>
  <si>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</si>
  <si>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</si>
  <si>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</si>
  <si>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</si>
  <si>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</si>
  <si>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</si>
  <si>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</si>
  <si>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</si>
  <si>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</si>
  <si>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</si>
  <si>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</si>
  <si>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</si>
  <si>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</si>
  <si>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</si>
  <si>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</si>
  <si>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</si>
  <si>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</si>
  <si>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</si>
  <si>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</si>
  <si>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</si>
  <si>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</si>
  <si>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</si>
  <si>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</si>
  <si>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</si>
  <si>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</si>
  <si>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</si>
  <si>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</si>
  <si>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</si>
  <si>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</si>
  <si>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</si>
  <si>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</si>
  <si>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</si>
  <si>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</si>
  <si>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</si>
  <si>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</si>
  <si>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</si>
  <si>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</si>
  <si>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</si>
  <si>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</si>
  <si>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</si>
  <si>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</si>
  <si>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</si>
  <si>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</si>
  <si>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</si>
  <si>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</si>
  <si>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</si>
  <si>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</si>
  <si>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</si>
  <si>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</si>
  <si>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</si>
  <si>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</si>
  <si>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</si>
  <si>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</si>
  <si>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</si>
  <si>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</si>
  <si>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</si>
  <si>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</si>
  <si>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</si>
  <si>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</si>
  <si>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</si>
  <si>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</si>
  <si>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</si>
  <si>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</si>
  <si>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</si>
  <si>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</si>
  <si>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</si>
  <si>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</si>
  <si>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</si>
  <si>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</si>
  <si>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</si>
  <si>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</si>
  <si>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</si>
  <si>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</si>
  <si>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</si>
  <si>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</si>
  <si>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</si>
  <si>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</si>
  <si>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</si>
  <si>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</si>
  <si>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</si>
  <si>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</si>
  <si>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</si>
  <si>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</si>
  <si>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</si>
  <si>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</si>
  <si>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</si>
  <si>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</si>
  <si>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</si>
  <si>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</si>
  <si>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</si>
  <si>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</si>
  <si>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</si>
  <si>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</si>
  <si>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</si>
  <si>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</si>
  <si>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</si>
  <si>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</si>
  <si>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</si>
  <si>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</si>
  <si>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</si>
  <si>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</si>
  <si>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</si>
  <si>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</si>
  <si>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</si>
  <si>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</si>
  <si>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</si>
  <si>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</si>
  <si>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</si>
  <si>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</si>
  <si>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</si>
  <si>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</si>
  <si>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</si>
  <si>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</si>
  <si>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</si>
  <si>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</si>
  <si>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</si>
  <si>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</si>
  <si>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</si>
  <si>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</si>
  <si>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</si>
  <si>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</si>
  <si>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</si>
  <si>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</si>
  <si>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</si>
  <si>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</si>
  <si>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</si>
  <si>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</si>
  <si>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</si>
  <si>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</si>
  <si>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</si>
  <si>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</si>
  <si>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</si>
  <si>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</si>
  <si>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</si>
  <si>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</si>
  <si>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</si>
  <si>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</si>
  <si>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</si>
  <si>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</si>
  <si>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</si>
  <si>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</si>
  <si>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</si>
  <si>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</si>
  <si>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</si>
  <si>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</si>
  <si>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</si>
  <si>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</si>
  <si>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</si>
  <si>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</si>
  <si>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</si>
  <si>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</si>
  <si>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</si>
  <si>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</si>
  <si>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</si>
  <si>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</si>
  <si>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</si>
  <si>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</si>
  <si>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</si>
  <si>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</si>
  <si>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</si>
  <si>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</si>
  <si>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</si>
  <si>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</si>
  <si>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</si>
  <si>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</si>
  <si>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</si>
  <si>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</si>
  <si>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</si>
  <si>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</si>
  <si>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</si>
  <si>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</si>
  <si>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</si>
  <si>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</si>
  <si>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</si>
  <si>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</si>
  <si>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</si>
  <si>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</si>
  <si>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</si>
  <si>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</si>
  <si>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</si>
  <si>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</si>
  <si>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</si>
  <si>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</si>
  <si>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</si>
  <si>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</si>
  <si>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</si>
  <si>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</si>
  <si>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</si>
  <si>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</si>
  <si>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</si>
  <si>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</si>
  <si>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</si>
  <si>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</si>
  <si>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</si>
  <si>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</si>
  <si>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</si>
  <si>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</si>
  <si>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</si>
  <si>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</si>
  <si>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</si>
  <si>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</si>
  <si>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</si>
  <si>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</si>
  <si>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</si>
  <si>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</si>
  <si>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</si>
  <si>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</si>
  <si>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</si>
  <si>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</si>
  <si>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</si>
  <si>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</si>
  <si>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</si>
  <si>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</si>
  <si>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</si>
  <si>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</si>
  <si>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</si>
  <si>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</si>
  <si>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</si>
  <si>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</si>
  <si>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</si>
  <si>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</si>
  <si>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</si>
  <si>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</si>
  <si>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</si>
  <si>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</si>
  <si>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</si>
  <si>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</si>
  <si>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</si>
  <si>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</si>
  <si>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</si>
  <si>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</si>
  <si>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</si>
  <si>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</si>
  <si>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</si>
  <si>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</si>
  <si>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</si>
  <si>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</si>
  <si>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</si>
  <si>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</si>
  <si>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</si>
  <si>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</si>
  <si>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</si>
  <si>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</si>
  <si>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</si>
  <si>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</si>
  <si>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</si>
  <si>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</si>
  <si>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</si>
  <si>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</si>
  <si>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</si>
  <si>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</si>
  <si>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</si>
  <si>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</si>
  <si>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</si>
  <si>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</si>
  <si>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</si>
  <si>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</si>
  <si>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</si>
  <si>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</si>
  <si>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</si>
  <si>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</si>
  <si>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</si>
  <si>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</si>
  <si>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</si>
  <si>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</si>
  <si>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</si>
  <si>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</si>
  <si>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</si>
  <si>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</si>
  <si>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</si>
  <si>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</si>
  <si>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</si>
  <si>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</si>
  <si>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</si>
  <si>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</si>
  <si>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</si>
  <si>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</si>
  <si>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</si>
  <si>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</si>
  <si>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</si>
  <si>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</si>
  <si>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</si>
  <si>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</si>
  <si>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</si>
  <si>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</si>
  <si>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</si>
  <si>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</si>
  <si>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</si>
  <si>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</si>
  <si>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</si>
  <si>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</si>
  <si>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</si>
  <si>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</si>
  <si>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</si>
  <si>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</si>
  <si>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</si>
  <si>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</si>
  <si>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</si>
  <si>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</si>
  <si>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</si>
  <si>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</si>
  <si>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</si>
  <si>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</si>
  <si>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</si>
  <si>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</si>
  <si>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</si>
  <si>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</si>
  <si>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</si>
  <si>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</si>
  <si>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</si>
  <si>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</si>
  <si>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</si>
  <si>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</si>
  <si>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</si>
  <si>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</si>
  <si>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</si>
  <si>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</si>
  <si>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</si>
  <si>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</si>
  <si>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</si>
  <si>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</si>
  <si>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</si>
  <si>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</si>
  <si>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</si>
  <si>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</si>
  <si>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</si>
  <si>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</si>
  <si>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</si>
  <si>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</si>
  <si>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</si>
  <si>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</si>
  <si>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</si>
  <si>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</si>
  <si>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</si>
  <si>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</si>
  <si>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</si>
  <si>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</si>
  <si>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</si>
  <si>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</si>
  <si>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</si>
  <si>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</si>
  <si>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</si>
  <si>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</si>
  <si>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</si>
  <si>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</si>
  <si>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</si>
  <si>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</si>
  <si>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</si>
  <si>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</si>
  <si>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</si>
  <si>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</si>
  <si>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</si>
  <si>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</si>
  <si>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</si>
  <si>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</si>
  <si>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</si>
  <si>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</si>
  <si>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</si>
  <si>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</si>
  <si>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</si>
  <si>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</si>
  <si>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</si>
  <si>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</si>
  <si>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</si>
  <si>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</si>
  <si>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</si>
  <si>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</si>
  <si>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</si>
  <si>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</si>
  <si>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</si>
  <si>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</si>
  <si>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</si>
  <si>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</si>
  <si>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</si>
  <si>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</si>
  <si>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</si>
  <si>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</si>
  <si>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</si>
  <si>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</si>
  <si>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</si>
  <si>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</si>
  <si>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</si>
  <si>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</si>
  <si>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</si>
  <si>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</si>
  <si>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</si>
  <si>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</si>
  <si>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</si>
  <si>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</si>
  <si>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</si>
  <si>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</si>
  <si>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</si>
  <si>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</si>
  <si>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</si>
  <si>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</si>
  <si>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</si>
  <si>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</si>
  <si>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</si>
  <si>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</si>
  <si>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</si>
  <si>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</si>
  <si>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</si>
  <si>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</si>
  <si>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</si>
  <si>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</si>
  <si>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</si>
  <si>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</si>
  <si>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</si>
  <si>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</si>
  <si>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</si>
  <si>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</si>
  <si>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</si>
  <si>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</si>
  <si>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</si>
  <si>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</si>
  <si>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</si>
  <si>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</si>
  <si>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</si>
  <si>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</si>
  <si>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</si>
  <si>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</si>
  <si>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</si>
  <si>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</si>
  <si>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</si>
  <si>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</si>
  <si>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</si>
  <si>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</si>
  <si>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</si>
  <si>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</si>
  <si>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</si>
  <si>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</si>
  <si>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</si>
  <si>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</si>
  <si>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</si>
  <si>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</si>
  <si>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</si>
  <si>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</si>
  <si>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</si>
  <si>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</si>
  <si>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</si>
  <si>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</si>
  <si>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</si>
  <si>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</si>
  <si>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</si>
  <si>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</si>
  <si>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</si>
  <si>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</si>
  <si>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</si>
  <si>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</si>
  <si>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</si>
  <si>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</si>
  <si>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</si>
  <si>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</si>
  <si>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</si>
  <si>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</si>
  <si>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</si>
  <si>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</si>
  <si>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</si>
  <si>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</si>
  <si>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</si>
  <si>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</si>
  <si>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</si>
  <si>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</si>
  <si>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</si>
  <si>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</si>
  <si>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</si>
  <si>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</si>
  <si>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</si>
  <si>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</si>
  <si>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</si>
  <si>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</si>
  <si>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</si>
  <si>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</si>
  <si>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</si>
  <si>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</si>
  <si>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</si>
  <si>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</si>
  <si>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</si>
  <si>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</si>
  <si>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</si>
  <si>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</si>
  <si>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</si>
  <si>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</si>
  <si>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</si>
  <si>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</si>
  <si>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</si>
  <si>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</si>
  <si>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</si>
  <si>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</si>
  <si>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</si>
  <si>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</si>
  <si>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</si>
  <si>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</si>
  <si>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</si>
  <si>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</si>
  <si>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</si>
  <si>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</si>
  <si>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</si>
  <si>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</si>
  <si>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</si>
  <si>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</si>
  <si>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</si>
  <si>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</si>
  <si>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</si>
  <si>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</si>
  <si>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</si>
  <si>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</si>
  <si>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</si>
  <si>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</si>
  <si>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</si>
  <si>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</si>
  <si>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</si>
  <si>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</si>
  <si>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</si>
  <si>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</si>
  <si>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</si>
  <si>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</si>
  <si>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</si>
  <si>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</si>
  <si>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</si>
  <si>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</si>
  <si>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</si>
  <si>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</si>
  <si>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</si>
  <si>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</si>
  <si>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</si>
  <si>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</si>
  <si>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</si>
  <si>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</si>
  <si>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</si>
  <si>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</si>
  <si>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</si>
  <si>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</si>
  <si>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</si>
  <si>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</si>
  <si>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</si>
  <si>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</si>
  <si>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</si>
  <si>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</si>
  <si>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</si>
  <si>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</si>
  <si>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</si>
  <si>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</si>
  <si>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</si>
  <si>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</si>
  <si>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</si>
  <si>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</si>
  <si>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</si>
  <si>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</si>
  <si>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</si>
  <si>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</si>
  <si>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</si>
  <si>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</si>
  <si>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</si>
  <si>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</si>
  <si>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</si>
  <si>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</si>
  <si>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</si>
  <si>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</si>
  <si>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</si>
  <si>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</si>
  <si>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</si>
  <si>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</si>
  <si>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</si>
  <si>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</si>
  <si>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</si>
  <si>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</si>
  <si>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</si>
  <si>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</si>
  <si>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</si>
  <si>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</si>
  <si>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</si>
  <si>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</si>
  <si>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</si>
  <si>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</si>
  <si>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</si>
  <si>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</si>
  <si>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</si>
  <si>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</si>
  <si>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</si>
  <si>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</si>
  <si>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</si>
  <si>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</si>
  <si>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</si>
  <si>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</si>
  <si>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</si>
  <si>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</si>
  <si>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</si>
  <si>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</si>
  <si>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</si>
  <si>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</si>
  <si>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</si>
  <si>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</si>
  <si>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</si>
  <si>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</si>
  <si>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</si>
  <si>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</si>
  <si>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</si>
  <si>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</si>
  <si>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</si>
  <si>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</si>
  <si>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</si>
  <si>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</si>
  <si>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</si>
  <si>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</si>
  <si>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</si>
  <si>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</si>
  <si>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</si>
  <si>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</si>
  <si>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</si>
  <si>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</si>
  <si>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</si>
  <si>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</si>
  <si>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</si>
  <si>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</si>
  <si>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</si>
  <si>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</si>
  <si>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</si>
  <si>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</si>
  <si>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</si>
  <si>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</si>
  <si>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</si>
  <si>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</si>
  <si>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</si>
  <si>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</si>
  <si>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</si>
  <si>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</si>
  <si>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</si>
  <si>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</si>
  <si>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</si>
  <si>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</si>
  <si>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</si>
  <si>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</si>
  <si>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</si>
  <si>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</si>
  <si>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</si>
  <si>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</si>
  <si>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</si>
  <si>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</si>
  <si>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</si>
  <si>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</si>
  <si>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</si>
  <si>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</si>
  <si>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</si>
  <si>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</si>
  <si>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</si>
  <si>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</si>
  <si>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</si>
  <si>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</si>
  <si>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</si>
  <si>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</si>
  <si>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</si>
  <si>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</si>
  <si>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</si>
  <si>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</si>
  <si>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</si>
  <si>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</si>
  <si>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</si>
  <si>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</si>
  <si>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</si>
  <si>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</si>
  <si>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</si>
  <si>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</si>
  <si>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</si>
  <si>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</si>
  <si>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</si>
  <si>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</si>
  <si>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</si>
  <si>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</si>
  <si>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</si>
  <si>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</si>
  <si>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</si>
  <si>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</si>
  <si>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</si>
  <si>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</si>
  <si>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</si>
  <si>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</si>
  <si>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</si>
  <si>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</si>
  <si>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</si>
  <si>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</si>
  <si>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</si>
  <si>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</si>
  <si>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</si>
  <si>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</si>
  <si>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</si>
  <si>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</si>
  <si>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</si>
  <si>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</si>
  <si>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</si>
  <si>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</si>
  <si>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</si>
  <si>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</si>
  <si>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</si>
  <si>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</si>
  <si>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</si>
  <si>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</si>
  <si>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</si>
  <si>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</si>
  <si>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</si>
  <si>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</si>
  <si>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</si>
  <si>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</si>
  <si>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</si>
  <si>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</si>
  <si>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</si>
  <si>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</si>
  <si>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</si>
  <si>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</si>
  <si>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</si>
  <si>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</si>
  <si>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</si>
  <si>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</si>
  <si>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</si>
  <si>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</si>
  <si>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</si>
  <si>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</si>
  <si>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</si>
  <si>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</si>
  <si>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</si>
  <si>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</si>
  <si>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</si>
  <si>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</si>
  <si>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</si>
  <si>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</si>
  <si>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</si>
  <si>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</si>
  <si>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</si>
  <si>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</si>
  <si>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</si>
  <si>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</si>
  <si>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</si>
  <si>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</si>
  <si>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</si>
  <si>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</si>
  <si>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</si>
  <si>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</si>
  <si>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</si>
  <si>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</si>
  <si>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</si>
  <si>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</si>
  <si>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</si>
  <si>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</si>
  <si>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</si>
  <si>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</si>
  <si>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</si>
  <si>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</si>
  <si>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</si>
  <si>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</si>
  <si>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</si>
  <si>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</si>
  <si>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</si>
  <si>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</si>
  <si>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</si>
  <si>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</si>
  <si>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</si>
  <si>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</si>
  <si>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</si>
  <si>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</si>
  <si>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</si>
  <si>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</si>
  <si>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</si>
  <si>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</si>
  <si>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</si>
  <si>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</si>
  <si>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</si>
  <si>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</si>
  <si>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</si>
  <si>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</si>
  <si>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</si>
  <si>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</si>
  <si>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</si>
  <si>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</si>
  <si>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</si>
  <si>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</si>
  <si>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</si>
  <si>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</si>
  <si>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</si>
  <si>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</si>
  <si>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</si>
  <si>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</si>
  <si>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</si>
  <si>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</si>
  <si>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</si>
  <si>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</si>
  <si>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</si>
  <si>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</si>
  <si>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</si>
  <si>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</si>
  <si>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</si>
  <si>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</si>
  <si>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</si>
  <si>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</si>
  <si>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</si>
  <si>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</si>
  <si>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</si>
  <si>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</si>
  <si>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</si>
  <si>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</si>
  <si>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</si>
  <si>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</si>
  <si>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</si>
  <si>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</si>
  <si>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</si>
  <si>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</si>
  <si>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</si>
  <si>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</si>
  <si>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</si>
  <si>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</si>
  <si>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</si>
  <si>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</si>
  <si>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</si>
  <si>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</si>
  <si>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</si>
  <si>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</si>
  <si>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</si>
  <si>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</si>
  <si>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</si>
  <si>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</si>
  <si>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</si>
  <si>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</si>
  <si>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</si>
  <si>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</si>
  <si>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</si>
  <si>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</si>
  <si>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</si>
  <si>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</si>
  <si>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</si>
  <si>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</si>
  <si>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</si>
  <si>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</si>
  <si>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</si>
  <si>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</si>
  <si>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</si>
  <si>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</si>
  <si>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</si>
  <si>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</si>
  <si>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</si>
  <si>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</si>
  <si>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</si>
  <si>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</si>
  <si>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</si>
  <si>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</si>
  <si>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</si>
  <si>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</si>
  <si>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</si>
  <si>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</si>
  <si>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</si>
  <si>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</si>
  <si>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</si>
  <si>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</si>
  <si>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</si>
  <si>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</si>
  <si>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</si>
  <si>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</si>
  <si>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</si>
  <si>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</si>
  <si>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</si>
  <si>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</si>
  <si>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</si>
  <si>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</si>
  <si>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</si>
  <si>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</si>
  <si>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</si>
  <si>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</si>
  <si>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</si>
  <si>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</si>
  <si>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</si>
  <si>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</si>
  <si>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</si>
  <si>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</si>
  <si>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</si>
  <si>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</si>
  <si>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</si>
  <si>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</si>
  <si>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</si>
  <si>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</si>
  <si>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</si>
  <si>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</si>
  <si>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</si>
  <si>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</si>
  <si>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</si>
  <si>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</si>
  <si>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</si>
  <si>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</si>
  <si>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</si>
  <si>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</si>
  <si>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</si>
  <si>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</si>
  <si>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</si>
  <si>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</si>
  <si>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</si>
  <si>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</si>
  <si>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</si>
  <si>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</si>
  <si>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</si>
  <si>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</si>
  <si>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</si>
  <si>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</si>
  <si>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</si>
  <si>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</si>
  <si>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</si>
  <si>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</si>
  <si>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</si>
  <si>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</si>
  <si>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</si>
  <si>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</si>
  <si>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</si>
  <si>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</si>
  <si>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</si>
  <si>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</si>
  <si>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</si>
  <si>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</si>
  <si>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</si>
  <si>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</si>
  <si>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</si>
  <si>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</si>
  <si>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</si>
  <si>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</si>
  <si>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</si>
  <si>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</si>
  <si>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</si>
  <si>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</si>
  <si>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</si>
  <si>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</si>
  <si>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</si>
  <si>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</si>
  <si>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</si>
  <si>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</si>
  <si>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</si>
  <si>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</si>
  <si>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</si>
  <si>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</si>
  <si>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</si>
  <si>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</si>
  <si>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</si>
  <si>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</si>
  <si>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</si>
  <si>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</si>
  <si>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</si>
  <si>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</si>
  <si>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</si>
  <si>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</si>
  <si>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</si>
  <si>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</si>
  <si>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</si>
  <si>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</si>
  <si>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</si>
  <si>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</si>
  <si>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</si>
  <si>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</si>
  <si>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</si>
  <si>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</si>
  <si>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</si>
  <si>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</si>
  <si>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</si>
  <si>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</si>
  <si>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</si>
  <si>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</si>
  <si>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</si>
  <si>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</si>
  <si>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</si>
  <si>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</si>
  <si>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</si>
  <si>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</si>
  <si>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</si>
  <si>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</si>
  <si>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</si>
  <si>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</si>
  <si>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</si>
  <si>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</si>
  <si>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</si>
  <si>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</si>
  <si>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</si>
  <si>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</si>
  <si>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</si>
  <si>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</si>
  <si>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</si>
  <si>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</si>
  <si>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</si>
  <si>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</si>
  <si>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</si>
  <si>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</si>
  <si>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</si>
  <si>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</si>
  <si>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</si>
  <si>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</si>
  <si>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</si>
  <si>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</si>
  <si>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</si>
  <si>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</si>
  <si>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</si>
  <si>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</si>
  <si>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</si>
  <si>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</si>
  <si>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</si>
  <si>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</si>
  <si>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</si>
  <si>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</si>
  <si>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</si>
  <si>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</si>
  <si>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</si>
  <si>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</si>
  <si>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</si>
  <si>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</si>
  <si>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</si>
  <si>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</si>
  <si>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</si>
  <si>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</si>
  <si>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</si>
  <si>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</si>
  <si>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</si>
  <si>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</si>
  <si>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</si>
  <si>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</si>
  <si>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</si>
  <si>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</si>
  <si>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</si>
  <si>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</si>
  <si>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</si>
  <si>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</si>
  <si>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</si>
  <si>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</si>
  <si>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</si>
  <si>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</si>
  <si>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</si>
  <si>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</si>
  <si>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</si>
  <si>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</si>
  <si>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</si>
  <si>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</si>
  <si>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</si>
  <si>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</si>
  <si>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</si>
  <si>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</si>
  <si>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</si>
  <si>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</si>
  <si>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</si>
  <si>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</si>
  <si>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</si>
  <si>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</si>
  <si>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</si>
  <si>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</si>
  <si>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</si>
  <si>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</si>
  <si>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</si>
  <si>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</si>
  <si>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</si>
  <si>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</si>
  <si>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</si>
  <si>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</si>
  <si>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</si>
  <si>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</si>
  <si>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</si>
  <si>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</si>
  <si>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</si>
  <si>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</si>
  <si>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</si>
  <si>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</si>
  <si>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</si>
  <si>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</si>
  <si>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</si>
  <si>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</si>
  <si>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</si>
  <si>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</si>
  <si>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</si>
  <si>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</si>
  <si>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</si>
  <si>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</si>
  <si>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</si>
  <si>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</si>
  <si>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</si>
  <si>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</si>
  <si>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</si>
  <si>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</si>
  <si>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</si>
  <si>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</si>
  <si>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</si>
  <si>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</si>
  <si>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</si>
  <si>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</si>
  <si>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</si>
  <si>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</si>
  <si>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</si>
  <si>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</si>
  <si>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</si>
  <si>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</si>
  <si>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</si>
  <si>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</si>
  <si>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</si>
  <si>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</si>
  <si>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</si>
  <si>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</si>
  <si>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</si>
  <si>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</si>
  <si>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</si>
  <si>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</si>
  <si>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</si>
  <si>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</si>
  <si>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</si>
  <si>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</si>
  <si>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</si>
  <si>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</si>
  <si>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</si>
  <si>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</si>
  <si>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</si>
  <si>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</si>
  <si>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</si>
  <si>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</si>
  <si>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</si>
  <si>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</si>
  <si>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</si>
  <si>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</si>
  <si>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</si>
  <si>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</si>
  <si>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</si>
  <si>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</si>
  <si>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</si>
  <si>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</si>
  <si>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</si>
  <si>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</si>
  <si>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</si>
  <si>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</si>
  <si>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</si>
  <si>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</si>
  <si>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</si>
  <si>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</si>
  <si>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</si>
  <si>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</si>
  <si>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</si>
  <si>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</si>
  <si>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</si>
  <si>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</si>
  <si>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</si>
  <si>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</si>
  <si>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</si>
  <si>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</si>
  <si>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</si>
  <si>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</si>
  <si>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</si>
  <si>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</si>
  <si>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</si>
  <si>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</si>
  <si>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</si>
  <si>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</si>
  <si>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</si>
  <si>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</si>
  <si>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</si>
  <si>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</si>
  <si>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</si>
  <si>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</si>
  <si>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</si>
  <si>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</si>
  <si>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</si>
  <si>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</si>
  <si>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</si>
  <si>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</si>
  <si>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</si>
  <si>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</si>
  <si>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</si>
  <si>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</si>
  <si>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</si>
  <si>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</si>
  <si>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</si>
  <si>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</si>
  <si>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</si>
  <si>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</si>
  <si>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</si>
  <si>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</si>
  <si>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</si>
  <si>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</si>
  <si>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</si>
  <si>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</si>
  <si>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</si>
  <si>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</si>
  <si>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</si>
  <si>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</si>
  <si>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</si>
  <si>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</si>
  <si>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</si>
  <si>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</si>
  <si>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</si>
  <si>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</si>
  <si>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</si>
  <si>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</si>
  <si>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</si>
  <si>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</si>
  <si>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</si>
  <si>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</si>
  <si>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</si>
  <si>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</si>
  <si>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</si>
  <si>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</si>
  <si>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</si>
  <si>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</si>
  <si>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</si>
  <si>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</si>
  <si>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</si>
  <si>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</si>
  <si>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</si>
  <si>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</si>
  <si>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</si>
  <si>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</si>
  <si>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</si>
  <si>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</si>
  <si>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</si>
  <si>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</si>
  <si>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</si>
  <si>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</si>
  <si>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</si>
  <si>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</si>
  <si>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</si>
  <si>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</si>
  <si>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</si>
  <si>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</si>
  <si>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</si>
  <si>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</si>
  <si>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</si>
  <si>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</si>
  <si>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</si>
  <si>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</si>
  <si>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</si>
  <si>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</si>
  <si>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</si>
  <si>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</si>
  <si>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</si>
  <si>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</si>
  <si>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</si>
  <si>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</si>
  <si>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</si>
  <si>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</si>
  <si>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</si>
  <si>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</si>
  <si>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</si>
  <si>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</si>
  <si>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</si>
  <si>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</si>
  <si>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</si>
  <si>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</si>
  <si>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</si>
  <si>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</si>
  <si>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</si>
  <si>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</si>
  <si>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</si>
  <si>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</si>
  <si>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</si>
  <si>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</si>
  <si>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</si>
  <si>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</si>
  <si>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</si>
  <si>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</si>
  <si>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</si>
  <si>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</si>
  <si>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</si>
  <si>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</si>
  <si>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</si>
  <si>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</si>
  <si>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</si>
  <si>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</si>
  <si>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</si>
  <si>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</si>
  <si>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</si>
  <si>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</si>
  <si>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</si>
  <si>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</si>
  <si>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</si>
  <si>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</si>
  <si>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</si>
  <si>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</si>
  <si>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</si>
  <si>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</si>
  <si>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</si>
  <si>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</si>
  <si>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</si>
  <si>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</si>
  <si>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</si>
  <si>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</si>
  <si>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</si>
  <si>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</si>
  <si>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</si>
  <si>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</si>
  <si>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</si>
  <si>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</si>
  <si>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</si>
  <si>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</si>
  <si>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</si>
  <si>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</si>
  <si>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</si>
  <si>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</si>
  <si>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</si>
  <si>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</si>
  <si>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</si>
  <si>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</si>
  <si>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</si>
  <si>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</si>
  <si>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</si>
  <si>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</si>
  <si>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</si>
  <si>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</si>
  <si>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</si>
  <si>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</si>
  <si>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</si>
  <si>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</si>
  <si>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</si>
  <si>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</si>
  <si>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</si>
  <si>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</si>
  <si>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</si>
  <si>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</si>
  <si>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</si>
  <si>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</si>
  <si>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</si>
  <si>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</si>
  <si>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</si>
  <si>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</si>
  <si>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</si>
  <si>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</si>
  <si>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</si>
  <si>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</si>
  <si>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</si>
  <si>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</si>
  <si>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</si>
  <si>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</si>
  <si>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</si>
  <si>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</si>
  <si>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</si>
  <si>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</si>
  <si>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</si>
  <si>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</si>
  <si>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</si>
  <si>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</si>
  <si>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</si>
  <si>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</si>
  <si>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</si>
  <si>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</si>
  <si>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</si>
  <si>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</si>
  <si>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</si>
  <si>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</si>
  <si>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</si>
  <si>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</si>
  <si>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</si>
  <si>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</si>
  <si>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</si>
  <si>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</si>
  <si>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</si>
  <si>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</si>
  <si>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</si>
  <si>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</si>
  <si>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</si>
  <si>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</si>
  <si>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</si>
  <si>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</si>
  <si>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</si>
  <si>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</si>
  <si>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</si>
  <si>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</si>
  <si>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</si>
  <si>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</si>
  <si>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</si>
  <si>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</si>
  <si>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</si>
  <si>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</si>
  <si>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</si>
  <si>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</si>
  <si>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</si>
  <si>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</si>
  <si>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</si>
  <si>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</si>
  <si>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</si>
  <si>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</si>
  <si>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</si>
  <si>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</si>
  <si>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</si>
  <si>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</si>
  <si>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</si>
  <si>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</si>
  <si>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</si>
  <si>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</si>
  <si>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</si>
  <si>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</si>
  <si>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</si>
  <si>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</si>
  <si>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</si>
  <si>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</si>
  <si>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</si>
  <si>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</si>
  <si>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</si>
  <si>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</si>
  <si>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</si>
  <si>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</si>
  <si>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</si>
  <si>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</si>
  <si>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</si>
  <si>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</si>
  <si>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</si>
  <si>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</si>
  <si>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</si>
  <si>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</si>
  <si>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</si>
  <si>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</si>
  <si>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</si>
  <si>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</si>
  <si>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</si>
  <si>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</si>
  <si>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</si>
  <si>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</si>
  <si>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</si>
  <si>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</si>
  <si>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</si>
  <si>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</si>
  <si>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</si>
  <si>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</si>
  <si>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</si>
  <si>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</si>
  <si>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</si>
  <si>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</si>
  <si>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</si>
  <si>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</si>
  <si>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</si>
  <si>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</si>
  <si>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</si>
  <si>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</si>
  <si>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</si>
  <si>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</si>
  <si>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</si>
  <si>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</si>
  <si>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</si>
  <si>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</si>
  <si>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</si>
  <si>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</si>
  <si>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</si>
  <si>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</si>
  <si>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</si>
  <si>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</si>
  <si>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</si>
  <si>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</si>
  <si>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</si>
  <si>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</si>
  <si>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</si>
  <si>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</si>
  <si>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</si>
  <si>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</si>
  <si>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</si>
  <si>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</si>
  <si>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</si>
  <si>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</si>
  <si>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</si>
  <si>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</si>
  <si>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</si>
  <si>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</si>
  <si>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</si>
  <si>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</si>
  <si>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</si>
  <si>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</si>
  <si>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</si>
  <si>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</si>
  <si>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</si>
  <si>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</si>
  <si>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</si>
  <si>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</si>
  <si>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</si>
  <si>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</si>
  <si>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</si>
  <si>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</si>
  <si>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</si>
  <si>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</si>
  <si>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</si>
  <si>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</si>
  <si>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</si>
  <si>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</si>
  <si>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</si>
  <si>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</si>
  <si>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</si>
  <si>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</si>
  <si>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</si>
  <si>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</si>
  <si>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</si>
  <si>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</si>
  <si>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</si>
  <si>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</si>
  <si>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</si>
  <si>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</si>
  <si>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</si>
  <si>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</si>
  <si>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</si>
  <si>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</si>
  <si>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</si>
  <si>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</si>
  <si>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</si>
  <si>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</si>
  <si>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</si>
  <si>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</si>
  <si>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</si>
  <si>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</si>
  <si>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</si>
  <si>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</si>
  <si>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</si>
  <si>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</si>
  <si>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</si>
  <si>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</si>
  <si>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</si>
  <si>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</si>
  <si>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</si>
  <si>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</si>
  <si>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</si>
  <si>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</si>
  <si>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</si>
  <si>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</si>
  <si>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</si>
  <si>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</si>
  <si>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</si>
  <si>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</si>
  <si>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</si>
  <si>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</si>
  <si>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</si>
  <si>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</si>
  <si>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</si>
  <si>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</si>
  <si>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</si>
  <si>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</si>
  <si>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</si>
  <si>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</si>
  <si>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</si>
  <si>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</si>
  <si>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</si>
  <si>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</si>
  <si>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</si>
  <si>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</si>
  <si>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</si>
  <si>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</si>
  <si>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</si>
  <si>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</si>
  <si>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</si>
  <si>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</si>
  <si>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</si>
  <si>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</si>
  <si>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</si>
  <si>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</si>
  <si>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</si>
  <si>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</si>
  <si>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</si>
  <si>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</si>
  <si>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</si>
  <si>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</si>
  <si>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</si>
  <si>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</si>
  <si>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</si>
  <si>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</si>
  <si>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</si>
  <si>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</si>
  <si>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</si>
  <si>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</si>
  <si>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</si>
  <si>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</si>
  <si>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</si>
  <si>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</si>
  <si>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</si>
  <si>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</si>
  <si>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</si>
  <si>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</si>
  <si>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</si>
  <si>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</si>
  <si>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</si>
  <si>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</si>
  <si>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</si>
  <si>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</si>
  <si>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</si>
  <si>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</si>
  <si>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</si>
  <si>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</si>
  <si>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</si>
  <si>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</si>
  <si>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</si>
  <si>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</si>
  <si>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</si>
  <si>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</si>
  <si>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</si>
  <si>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</si>
  <si>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</si>
  <si>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</si>
  <si>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</si>
  <si>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</si>
  <si>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</si>
  <si>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</si>
  <si>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</si>
  <si>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</si>
  <si>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</si>
  <si>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</si>
  <si>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</si>
  <si>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</si>
  <si>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</si>
  <si>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</si>
  <si>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</si>
  <si>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</si>
  <si>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</si>
  <si>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</si>
  <si>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</si>
  <si>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</si>
  <si>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</si>
  <si>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</si>
  <si>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</si>
  <si>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</si>
  <si>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</si>
  <si>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</si>
  <si>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</si>
  <si>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</si>
  <si>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</si>
  <si>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</si>
  <si>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</si>
  <si>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</si>
  <si>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</si>
  <si>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</si>
  <si>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</si>
  <si>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</si>
  <si>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</si>
  <si>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</si>
  <si>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</si>
  <si>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</si>
  <si>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</si>
  <si>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</si>
  <si>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</si>
  <si>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</si>
  <si>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</si>
  <si>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</si>
  <si>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</si>
  <si>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</si>
  <si>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</si>
  <si>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</si>
  <si>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</si>
  <si>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</si>
  <si>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</si>
  <si>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</si>
  <si>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</si>
  <si>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</si>
  <si>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</si>
  <si>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</si>
  <si>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</si>
  <si>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</si>
  <si>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</si>
  <si>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</si>
  <si>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</si>
  <si>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</si>
  <si>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</si>
  <si>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</si>
  <si>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</si>
  <si>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</si>
  <si>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</si>
  <si>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</si>
  <si>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</si>
  <si>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</si>
  <si>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</si>
  <si>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</si>
  <si>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</si>
  <si>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</si>
  <si>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</si>
  <si>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</si>
  <si>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</si>
  <si>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</si>
  <si>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</si>
  <si>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</si>
  <si>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</si>
  <si>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</si>
  <si>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</si>
  <si>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</si>
  <si>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</si>
  <si>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</si>
  <si>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</si>
  <si>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</si>
  <si>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</si>
  <si>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</si>
  <si>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</si>
  <si>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</si>
  <si>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</si>
  <si>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</si>
  <si>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</si>
  <si>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</si>
  <si>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</si>
  <si>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</si>
  <si>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</si>
  <si>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</si>
  <si>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</si>
  <si>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</si>
  <si>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</si>
  <si>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</si>
  <si>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</si>
  <si>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</si>
  <si>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</si>
  <si>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</si>
  <si>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</si>
  <si>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</si>
  <si>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</si>
  <si>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</si>
  <si>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</si>
  <si>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</si>
  <si>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</si>
  <si>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</si>
  <si>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</si>
  <si>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</si>
  <si>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</si>
  <si>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</si>
  <si>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</si>
  <si>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</si>
  <si>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</si>
  <si>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</si>
  <si>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</si>
  <si>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</si>
  <si>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</si>
  <si>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</si>
  <si>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</si>
  <si>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</si>
  <si>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</si>
  <si>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</si>
  <si>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</si>
  <si>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</si>
  <si>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</si>
  <si>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</si>
  <si>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</si>
  <si>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</si>
  <si>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</si>
  <si>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</si>
  <si>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</si>
  <si>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</si>
  <si>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</si>
  <si>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</si>
  <si>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</si>
  <si>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</si>
  <si>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</si>
  <si>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</si>
  <si>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</si>
  <si>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</si>
  <si>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</si>
  <si>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</si>
  <si>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</si>
  <si>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</si>
  <si>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</si>
  <si>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</si>
  <si>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</si>
  <si>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</si>
  <si>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</si>
  <si>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</si>
  <si>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</si>
  <si>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</si>
  <si>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</si>
  <si>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</si>
  <si>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</si>
  <si>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</si>
  <si>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</si>
  <si>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</si>
  <si>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</si>
  <si>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</si>
  <si>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</si>
  <si>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</si>
  <si>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</si>
  <si>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</si>
  <si>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</si>
  <si>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</si>
  <si>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</si>
  <si>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</si>
  <si>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</si>
  <si>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</si>
  <si>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</si>
  <si>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</si>
  <si>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</si>
  <si>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</si>
  <si>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</si>
  <si>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</si>
  <si>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</si>
  <si>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</si>
  <si>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</si>
  <si>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</si>
  <si>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</si>
  <si>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</si>
  <si>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</si>
  <si>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</si>
  <si>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</si>
  <si>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</si>
  <si>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</si>
  <si>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</si>
  <si>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</si>
  <si>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</si>
  <si>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</si>
  <si>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</si>
  <si>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</si>
  <si>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</si>
  <si>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</si>
  <si>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</si>
  <si>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</si>
  <si>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</si>
  <si>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</si>
  <si>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</si>
  <si>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</si>
  <si>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</si>
  <si>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</si>
  <si>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</si>
  <si>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</si>
  <si>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</si>
  <si>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</si>
  <si>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</si>
  <si>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</si>
  <si>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</si>
  <si>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</si>
  <si>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</si>
  <si>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</si>
  <si>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</si>
  <si>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</si>
  <si>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</si>
  <si>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</si>
  <si>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</si>
  <si>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</si>
  <si>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</si>
  <si>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</si>
  <si>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</si>
  <si>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</si>
  <si>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</si>
  <si>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</si>
  <si>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</si>
  <si>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</si>
  <si>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</si>
  <si>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</si>
  <si>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</si>
  <si>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</si>
  <si>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</si>
  <si>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</si>
  <si>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</si>
  <si>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</si>
  <si>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</si>
  <si>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</si>
  <si>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</si>
  <si>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</si>
  <si>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</si>
  <si>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</si>
  <si>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</si>
  <si>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</si>
  <si>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</si>
  <si>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</si>
  <si>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</si>
  <si>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</si>
  <si>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</si>
  <si>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</si>
  <si>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</si>
  <si>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</si>
  <si>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</si>
  <si>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</si>
  <si>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</si>
  <si>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</si>
  <si>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</si>
  <si>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</si>
  <si>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</si>
  <si>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</si>
  <si>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</si>
  <si>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</si>
  <si>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</si>
  <si>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</si>
  <si>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</si>
  <si>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</si>
  <si>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</si>
  <si>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</si>
  <si>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</si>
  <si>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</si>
  <si>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</si>
  <si>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</si>
  <si>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</si>
  <si>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</si>
  <si>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</si>
  <si>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</si>
  <si>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</si>
  <si>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</si>
  <si>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</si>
  <si>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</si>
  <si>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</si>
  <si>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</si>
  <si>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</si>
  <si>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</si>
  <si>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</si>
  <si>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</si>
  <si>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</si>
  <si>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</si>
  <si>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</si>
  <si>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</si>
  <si>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</si>
  <si>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</si>
  <si>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</si>
  <si>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</si>
  <si>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</si>
  <si>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</si>
  <si>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</si>
  <si>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</si>
  <si>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</si>
  <si>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</si>
  <si>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</si>
  <si>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</si>
  <si>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</si>
  <si>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</si>
  <si>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</si>
  <si>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</si>
  <si>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</si>
  <si>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</si>
  <si>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</si>
  <si>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</si>
  <si>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</si>
  <si>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</si>
  <si>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</si>
  <si>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</si>
  <si>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</si>
  <si>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</si>
  <si>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</si>
  <si>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</si>
  <si>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</si>
  <si>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</si>
  <si>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</si>
  <si>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</si>
  <si>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</si>
  <si>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</si>
  <si>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</si>
  <si>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</si>
  <si>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</si>
  <si>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</si>
  <si>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</si>
  <si>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</si>
  <si>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</si>
  <si>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</si>
  <si>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</si>
  <si>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</si>
  <si>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</si>
  <si>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</si>
  <si>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</si>
  <si>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</si>
  <si>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</si>
  <si>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</si>
  <si>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</si>
  <si>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</si>
  <si>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</si>
  <si>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</si>
  <si>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</si>
  <si>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</si>
  <si>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</si>
  <si>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</si>
  <si>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</si>
  <si>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</si>
  <si>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</si>
  <si>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</si>
  <si>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</si>
  <si>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</si>
  <si>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</si>
  <si>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</si>
  <si>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</si>
  <si>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</si>
  <si>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</si>
  <si>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</si>
  <si>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</si>
  <si>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</si>
  <si>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</si>
  <si>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</si>
  <si>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</si>
  <si>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</si>
  <si>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</si>
  <si>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</si>
  <si>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</si>
  <si>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</si>
  <si>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</si>
  <si>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</si>
  <si>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</si>
  <si>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</si>
  <si>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</si>
  <si>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</si>
  <si>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</si>
  <si>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</si>
  <si>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</si>
  <si>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</si>
  <si>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</si>
  <si>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</si>
  <si>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</si>
  <si>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</si>
  <si>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</si>
  <si>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</si>
  <si>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</si>
  <si>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</si>
  <si>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</si>
  <si>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</si>
  <si>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</si>
  <si>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</si>
  <si>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</si>
  <si>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</si>
  <si>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</si>
  <si>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</si>
  <si>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</si>
  <si>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</si>
  <si>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</si>
  <si>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</si>
  <si>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</si>
  <si>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</si>
  <si>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</si>
  <si>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</si>
  <si>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</si>
  <si>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</si>
  <si>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</si>
  <si>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</si>
  <si>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</si>
  <si>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</si>
  <si>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</si>
  <si>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</si>
  <si>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</si>
  <si>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</si>
  <si>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</si>
  <si>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</si>
  <si>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</si>
  <si>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</si>
  <si>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</si>
  <si>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</si>
  <si>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</si>
  <si>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</si>
  <si>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</si>
  <si>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</si>
  <si>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</si>
  <si>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</si>
  <si>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</si>
  <si>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</si>
  <si>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</si>
  <si>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</si>
  <si>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</si>
  <si>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</si>
  <si>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</si>
  <si>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</si>
  <si>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</si>
  <si>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</si>
  <si>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</si>
  <si>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</si>
  <si>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</si>
  <si>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</si>
  <si>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</si>
  <si>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</si>
  <si>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</si>
  <si>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</si>
  <si>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</si>
  <si>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</si>
  <si>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</si>
  <si>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</si>
  <si>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</si>
  <si>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</si>
  <si>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</si>
  <si>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</si>
  <si>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</si>
  <si>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</si>
  <si>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</si>
  <si>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</si>
  <si>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</si>
  <si>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</si>
  <si>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</si>
  <si>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</si>
  <si>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</si>
  <si>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</si>
  <si>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</si>
  <si>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</si>
  <si>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</si>
  <si>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</si>
  <si>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</si>
  <si>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</si>
  <si>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</si>
  <si>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</si>
  <si>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</si>
  <si>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</si>
  <si>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</si>
  <si>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</si>
  <si>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</si>
  <si>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</si>
  <si>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</si>
  <si>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</si>
  <si>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</si>
  <si>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</si>
  <si>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</si>
  <si>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</si>
  <si>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</si>
  <si>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</si>
  <si>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</si>
  <si>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</si>
  <si>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</si>
  <si>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</si>
  <si>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</si>
  <si>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</si>
  <si>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</si>
  <si>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</si>
  <si>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</si>
  <si>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</si>
  <si>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</si>
  <si>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</si>
  <si>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</si>
  <si>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</si>
  <si>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</si>
  <si>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</si>
  <si>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</si>
  <si>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</si>
  <si>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</si>
  <si>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</si>
  <si>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</si>
  <si>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</si>
  <si>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</si>
  <si>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</si>
  <si>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</si>
  <si>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</si>
  <si>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</si>
  <si>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</si>
  <si>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</si>
  <si>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</si>
  <si>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</si>
  <si>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</si>
  <si>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</si>
  <si>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</si>
  <si>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</si>
  <si>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</si>
  <si>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</si>
  <si>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</si>
  <si>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</si>
  <si>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</si>
  <si>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</si>
  <si>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</si>
  <si>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</si>
  <si>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</si>
  <si>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</si>
  <si>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</si>
  <si>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</si>
  <si>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</si>
  <si>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</si>
  <si>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</si>
  <si>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</si>
  <si>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</si>
  <si>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</si>
  <si>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</si>
  <si>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</si>
  <si>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</si>
  <si>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</si>
  <si>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</si>
  <si>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</si>
  <si>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</si>
  <si>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</si>
  <si>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</si>
  <si>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</si>
  <si>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</si>
  <si>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</si>
  <si>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</si>
  <si>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</si>
  <si>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</si>
  <si>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</si>
  <si>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</si>
  <si>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</si>
  <si>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</si>
  <si>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</si>
  <si>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</si>
  <si>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</si>
  <si>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</si>
  <si>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</si>
  <si>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</si>
  <si>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</si>
  <si>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</si>
  <si>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</si>
  <si>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</si>
  <si>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</si>
  <si>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</si>
  <si>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</si>
  <si>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</si>
  <si>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</si>
  <si>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</si>
  <si>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</si>
  <si>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</si>
  <si>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</si>
  <si>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</si>
  <si>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</si>
  <si>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</si>
  <si>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</si>
  <si>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</si>
  <si>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</si>
  <si>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</si>
  <si>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</si>
  <si>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</si>
  <si>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</si>
  <si>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</si>
  <si>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</si>
  <si>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</si>
  <si>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</si>
  <si>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</si>
  <si>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</si>
  <si>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</si>
  <si>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</si>
  <si>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</si>
  <si>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</si>
  <si>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</si>
  <si>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</si>
  <si>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</si>
  <si>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</si>
  <si>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</si>
  <si>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</si>
  <si>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</si>
  <si>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</si>
  <si>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</si>
  <si>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</si>
  <si>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</si>
  <si>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</si>
  <si>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</si>
  <si>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</si>
  <si>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</si>
  <si>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</si>
  <si>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</si>
  <si>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</si>
  <si>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</si>
  <si>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</si>
  <si>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</si>
  <si>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</si>
  <si>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</si>
  <si>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</si>
  <si>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</si>
  <si>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</si>
  <si>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</si>
  <si>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</si>
  <si>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</si>
  <si>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</si>
  <si>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</si>
  <si>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</si>
  <si>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</si>
  <si>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</si>
  <si>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</si>
  <si>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</si>
  <si>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</si>
  <si>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</si>
  <si>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</si>
  <si>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</si>
  <si>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</si>
  <si>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</si>
  <si>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</si>
  <si>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</si>
  <si>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</si>
  <si>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</si>
  <si>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</si>
  <si>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</si>
  <si>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</si>
  <si>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</si>
  <si>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</si>
  <si>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</si>
  <si>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</si>
  <si>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</si>
  <si>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</si>
  <si>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</si>
  <si>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</si>
  <si>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</si>
  <si>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</si>
  <si>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</si>
  <si>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</si>
  <si>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</si>
  <si>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</si>
  <si>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</si>
  <si>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</si>
  <si>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</si>
  <si>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</si>
  <si>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</si>
  <si>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</si>
  <si>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</si>
  <si>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</si>
  <si>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</si>
  <si>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</si>
  <si>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</si>
  <si>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</si>
  <si>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</si>
  <si>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</si>
  <si>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</si>
  <si>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</si>
  <si>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</si>
  <si>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</si>
  <si>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</si>
  <si>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</si>
  <si>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</si>
  <si>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</si>
  <si>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</si>
  <si>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</si>
  <si>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</si>
  <si>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</si>
  <si>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</si>
  <si>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</si>
  <si>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</si>
  <si>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</si>
  <si>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</si>
  <si>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</si>
  <si>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</si>
  <si>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</si>
  <si>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</si>
  <si>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</si>
  <si>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</si>
  <si>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</si>
  <si>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</si>
  <si>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</si>
  <si>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</si>
  <si>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</si>
  <si>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</si>
  <si>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</si>
  <si>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</si>
  <si>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</si>
  <si>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</si>
  <si>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</si>
  <si>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</si>
  <si>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</si>
  <si>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</si>
  <si>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</si>
  <si>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</si>
  <si>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</si>
  <si>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</si>
  <si>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</si>
  <si>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</si>
  <si>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</si>
  <si>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</si>
  <si>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</si>
  <si>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</si>
  <si>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</si>
  <si>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</si>
  <si>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</si>
  <si>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</si>
  <si>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</si>
  <si>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</si>
  <si>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</si>
  <si>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</si>
  <si>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</si>
  <si>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</si>
  <si>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</si>
  <si>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</si>
  <si>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</si>
  <si>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</si>
  <si>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</si>
  <si>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</si>
  <si>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</si>
  <si>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</si>
  <si>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</si>
  <si>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</si>
  <si>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</si>
  <si>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</si>
  <si>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</si>
  <si>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</si>
  <si>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</si>
  <si>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</si>
  <si>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</si>
  <si>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</si>
  <si>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</si>
  <si>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</si>
  <si>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</si>
  <si>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</si>
  <si>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</si>
  <si>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</si>
  <si>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</si>
  <si>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</si>
  <si>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</si>
  <si>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</si>
  <si>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</si>
  <si>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</si>
  <si>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</si>
  <si>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</si>
  <si>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</si>
  <si>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</si>
  <si>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</si>
  <si>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</si>
  <si>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</si>
  <si>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</si>
  <si>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</si>
  <si>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</si>
  <si>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</si>
  <si>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</si>
  <si>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</si>
  <si>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</si>
  <si>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</si>
  <si>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</si>
  <si>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</si>
  <si>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</si>
  <si>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</si>
  <si>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</si>
  <si>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</si>
  <si>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</si>
  <si>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</si>
  <si>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</si>
  <si>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</si>
  <si>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</si>
  <si>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</si>
  <si>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</si>
  <si>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</si>
  <si>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</si>
  <si>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</si>
  <si>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</si>
  <si>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</si>
  <si>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</si>
  <si>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</si>
  <si>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</si>
  <si>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</si>
  <si>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</si>
  <si>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</si>
  <si>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</si>
  <si>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</si>
  <si>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</si>
  <si>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</si>
  <si>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</si>
  <si>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</si>
  <si>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</si>
  <si>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</si>
  <si>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</si>
  <si>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</si>
  <si>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</si>
  <si>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</si>
  <si>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</si>
  <si>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</si>
  <si>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</si>
  <si>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</si>
  <si>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</si>
  <si>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</si>
  <si>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</si>
  <si>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</si>
  <si>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</si>
  <si>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</si>
  <si>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</si>
  <si>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</si>
  <si>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</si>
  <si>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</si>
  <si>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</si>
  <si>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</si>
  <si>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</si>
  <si>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</si>
  <si>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</si>
  <si>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</si>
  <si>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</si>
  <si>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</si>
  <si>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</si>
  <si>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</si>
  <si>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</si>
  <si>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</si>
  <si>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</si>
  <si>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</si>
  <si>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</si>
  <si>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</si>
  <si>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</si>
  <si>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</si>
  <si>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</si>
  <si>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</si>
  <si>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</si>
  <si>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</si>
  <si>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</si>
  <si>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</si>
  <si>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</si>
  <si>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</si>
  <si>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</si>
  <si>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</si>
  <si>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</si>
  <si>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</si>
  <si>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</si>
  <si>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</si>
  <si>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</si>
  <si>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</si>
  <si>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</si>
  <si>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</si>
  <si>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</si>
  <si>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</si>
  <si>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</si>
  <si>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</si>
  <si>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</si>
  <si>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</si>
  <si>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</si>
  <si>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</si>
  <si>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</si>
  <si>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</si>
  <si>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</si>
  <si>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</si>
  <si>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</si>
  <si>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</si>
  <si>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</si>
  <si>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</si>
  <si>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</si>
  <si>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</si>
  <si>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</si>
  <si>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</si>
  <si>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</si>
  <si>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</si>
  <si>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</si>
  <si>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</si>
  <si>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</si>
  <si>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</si>
  <si>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</si>
  <si>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</si>
  <si>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</si>
  <si>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</si>
  <si>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</si>
  <si>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</si>
  <si>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</si>
  <si>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</si>
  <si>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</si>
  <si>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</si>
  <si>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</si>
  <si>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</si>
  <si>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</si>
  <si>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</si>
  <si>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</si>
  <si>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</si>
  <si>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</si>
  <si>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</si>
  <si>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</si>
  <si>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</si>
  <si>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</si>
  <si>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</si>
  <si>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</si>
  <si>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</si>
  <si>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</si>
  <si>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</si>
  <si>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</si>
  <si>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</si>
  <si>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</si>
  <si>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</si>
  <si>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</si>
  <si>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</si>
  <si>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</si>
  <si>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</si>
  <si>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</si>
  <si>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</si>
  <si>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</si>
  <si>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</si>
  <si>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</si>
  <si>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</si>
  <si>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</si>
  <si>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</si>
  <si>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</si>
  <si>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</si>
  <si>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</si>
  <si>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</si>
  <si>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</si>
  <si>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</si>
  <si>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</si>
  <si>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</si>
  <si>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</si>
  <si>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</si>
  <si>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</si>
  <si>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</si>
  <si>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</si>
  <si>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</si>
  <si>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</si>
  <si>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</si>
  <si>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</si>
  <si>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</si>
  <si>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</si>
  <si>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</si>
  <si>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</si>
  <si>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</si>
  <si>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</si>
  <si>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</si>
  <si>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</si>
  <si>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</si>
  <si>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</si>
  <si>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</si>
  <si>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</si>
  <si>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</si>
  <si>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</si>
  <si>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</si>
  <si>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</si>
  <si>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</si>
  <si>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</si>
  <si>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</si>
  <si>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</si>
  <si>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</si>
  <si>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</si>
  <si>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</si>
  <si>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</si>
  <si>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</si>
  <si>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</si>
  <si>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</si>
  <si>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</si>
  <si>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</si>
  <si>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</si>
  <si>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</si>
  <si>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</si>
  <si>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</si>
  <si>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</si>
  <si>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</si>
  <si>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</si>
  <si>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</si>
  <si>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</si>
  <si>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</si>
  <si>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</si>
  <si>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</si>
  <si>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</si>
  <si>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</si>
  <si>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</si>
  <si>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</si>
  <si>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</si>
  <si>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</si>
  <si>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</si>
  <si>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</si>
  <si>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</si>
  <si>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</si>
  <si>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</si>
  <si>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</si>
  <si>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</si>
  <si>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</si>
  <si>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</si>
  <si>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</si>
  <si>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</si>
  <si>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</si>
  <si>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</si>
  <si>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</si>
  <si>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</si>
  <si>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</si>
  <si>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</si>
  <si>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</si>
  <si>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</si>
  <si>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</si>
  <si>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</si>
  <si>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</si>
  <si>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</si>
  <si>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</si>
  <si>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</si>
  <si>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</si>
  <si>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</si>
  <si>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</si>
  <si>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</si>
  <si>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</si>
  <si>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</si>
  <si>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</si>
  <si>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</si>
  <si>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</si>
  <si>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</si>
  <si>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</si>
  <si>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</si>
  <si>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</si>
  <si>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</si>
  <si>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</si>
  <si>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</si>
  <si>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</si>
  <si>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</si>
  <si>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</si>
  <si>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</si>
  <si>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</si>
  <si>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</si>
  <si>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</si>
  <si>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</si>
  <si>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</si>
  <si>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</si>
  <si>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</si>
  <si>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</si>
  <si>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</si>
  <si>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</si>
  <si>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</si>
  <si>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</si>
  <si>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</si>
  <si>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</si>
  <si>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</si>
  <si>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</si>
  <si>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</si>
  <si>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</si>
  <si>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</si>
  <si>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</si>
  <si>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</si>
  <si>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</si>
  <si>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</si>
  <si>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</si>
  <si>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</si>
  <si>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</si>
  <si>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</si>
  <si>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</si>
  <si>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</si>
  <si>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</si>
  <si>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</si>
  <si>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</si>
  <si>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</si>
  <si>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</si>
  <si>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</si>
  <si>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</si>
  <si>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</si>
  <si>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</si>
  <si>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</si>
  <si>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</si>
  <si>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</si>
  <si>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</si>
  <si>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</si>
  <si>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</si>
  <si>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</si>
  <si>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</si>
  <si>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</si>
  <si>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</si>
  <si>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</si>
  <si>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</si>
  <si>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</si>
  <si>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</si>
  <si>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</si>
  <si>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</si>
  <si>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</si>
  <si>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</si>
  <si>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</si>
  <si>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</si>
  <si>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</si>
  <si>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</si>
  <si>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</si>
  <si>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</si>
  <si>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</si>
  <si>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</si>
  <si>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</si>
  <si>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</si>
  <si>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</si>
  <si>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</si>
  <si>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</si>
  <si>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</si>
  <si>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</si>
  <si>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</si>
  <si>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</si>
  <si>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</si>
  <si>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</si>
  <si>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</si>
  <si>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</si>
  <si>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</si>
  <si>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</si>
  <si>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</si>
  <si>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</si>
  <si>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</si>
  <si>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</si>
  <si>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</si>
  <si>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</si>
  <si>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</si>
  <si>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</si>
  <si>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</si>
  <si>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</si>
  <si>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</si>
  <si>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</si>
  <si>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</si>
  <si>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</si>
  <si>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</si>
  <si>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</si>
  <si>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</si>
  <si>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</si>
  <si>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</si>
  <si>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</si>
  <si>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</si>
  <si>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</si>
  <si>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</si>
  <si>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</si>
  <si>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</si>
  <si>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</si>
  <si>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</si>
  <si>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</si>
  <si>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</si>
  <si>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</si>
  <si>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</si>
  <si>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</si>
  <si>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</si>
  <si>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</si>
  <si>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</si>
  <si>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</si>
  <si>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</si>
  <si>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</si>
  <si>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</si>
  <si>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</si>
  <si>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</si>
  <si>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</si>
  <si>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</si>
  <si>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</si>
  <si>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</si>
  <si>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</si>
  <si>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</si>
  <si>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</si>
  <si>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</si>
  <si>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</si>
  <si>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</si>
  <si>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</si>
  <si>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</si>
  <si>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</si>
  <si>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</si>
  <si>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</si>
  <si>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</si>
  <si>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</si>
  <si>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</si>
  <si>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</si>
  <si>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</si>
  <si>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</si>
  <si>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</si>
  <si>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</si>
  <si>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</si>
  <si>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</si>
  <si>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</si>
  <si>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</si>
  <si>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</si>
  <si>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</si>
  <si>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</si>
  <si>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</si>
  <si>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</si>
  <si>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</si>
  <si>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</si>
  <si>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</si>
  <si>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</si>
  <si>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</si>
  <si>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</si>
  <si>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</si>
  <si>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</si>
  <si>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</si>
  <si>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</si>
  <si>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</si>
  <si>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</si>
  <si>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</si>
  <si>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</si>
  <si>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</si>
  <si>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</si>
  <si>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</si>
  <si>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</si>
  <si>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</si>
  <si>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</si>
  <si>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</si>
  <si>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</si>
  <si>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</si>
  <si>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</si>
  <si>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</si>
  <si>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</si>
  <si>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</si>
  <si>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</si>
  <si>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</si>
  <si>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</si>
  <si>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</si>
  <si>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</si>
  <si>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</si>
  <si>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</si>
  <si>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</si>
  <si>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</si>
  <si>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</si>
  <si>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</si>
  <si>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</si>
  <si>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</si>
  <si>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</si>
  <si>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</si>
  <si>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</si>
  <si>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</si>
  <si>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</si>
  <si>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</si>
  <si>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</si>
  <si>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</si>
  <si>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</si>
  <si>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</si>
  <si>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</si>
  <si>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</si>
  <si>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</si>
  <si>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</si>
  <si>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</si>
  <si>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</si>
  <si>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</si>
  <si>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</si>
  <si>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</si>
  <si>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</si>
  <si>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</si>
  <si>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</si>
  <si>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</si>
  <si>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</si>
  <si>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</si>
  <si>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</si>
  <si>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</si>
  <si>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</si>
  <si>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</si>
  <si>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</si>
  <si>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</si>
  <si>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</si>
  <si>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</si>
  <si>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</si>
  <si>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</si>
  <si>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</si>
  <si>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</si>
  <si>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</si>
  <si>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</si>
  <si>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</si>
  <si>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</si>
  <si>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</si>
  <si>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</si>
  <si>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</si>
  <si>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</si>
  <si>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</si>
  <si>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</si>
  <si>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</si>
  <si>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</si>
  <si>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</si>
  <si>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</si>
  <si>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</si>
  <si>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</si>
  <si>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</si>
  <si>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</si>
  <si>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</si>
  <si>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</si>
  <si>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</si>
  <si>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</si>
  <si>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</si>
  <si>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</si>
  <si>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</si>
  <si>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</si>
  <si>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</si>
  <si>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</si>
  <si>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</si>
  <si>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</si>
  <si>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</si>
  <si>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</si>
  <si>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</si>
  <si>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</si>
  <si>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</si>
  <si>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</si>
  <si>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</si>
  <si>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</si>
  <si>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</si>
  <si>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</si>
  <si>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</si>
  <si>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</si>
  <si>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</si>
  <si>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</si>
  <si>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</si>
  <si>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</si>
  <si>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</si>
  <si>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</si>
  <si>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</si>
  <si>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</si>
  <si>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</si>
  <si>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</si>
  <si>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</si>
  <si>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</si>
  <si>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</si>
  <si>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</si>
  <si>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</si>
  <si>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</si>
  <si>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</si>
  <si>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</si>
  <si>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</si>
  <si>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</si>
  <si>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</si>
  <si>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</si>
  <si>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</si>
  <si>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</si>
  <si>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</si>
  <si>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</si>
  <si>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</si>
  <si>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</si>
  <si>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</si>
  <si>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</si>
  <si>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</si>
  <si>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</si>
  <si>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</si>
  <si>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</si>
  <si>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</si>
  <si>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</si>
  <si>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</si>
  <si>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</si>
  <si>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</si>
  <si>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</si>
  <si>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</si>
  <si>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</si>
  <si>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</si>
  <si>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</si>
  <si>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</si>
  <si>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</si>
  <si>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</si>
  <si>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</si>
  <si>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</si>
  <si>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</si>
  <si>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</si>
  <si>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</si>
  <si>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</si>
  <si>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</si>
  <si>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</si>
  <si>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</si>
  <si>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</si>
  <si>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</si>
  <si>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</si>
  <si>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</si>
  <si>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</si>
  <si>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</si>
  <si>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</si>
  <si>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</si>
  <si>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</si>
  <si>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</si>
  <si>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</si>
  <si>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</si>
  <si>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</si>
  <si>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</si>
  <si>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</si>
  <si>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</si>
  <si>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</si>
  <si>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</si>
  <si>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</si>
  <si>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</si>
  <si>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</si>
  <si>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</si>
  <si>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</si>
  <si>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</si>
  <si>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</si>
  <si>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</si>
  <si>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</si>
  <si>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</si>
  <si>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</si>
  <si>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</si>
  <si>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</si>
  <si>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</si>
  <si>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</si>
  <si>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</si>
  <si>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</si>
  <si>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</si>
  <si>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</si>
  <si>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</si>
  <si>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</si>
  <si>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</si>
  <si>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</si>
  <si>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</si>
  <si>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</si>
  <si>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</si>
  <si>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</si>
  <si>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</si>
  <si>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</si>
  <si>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</si>
  <si>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</si>
  <si>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</si>
  <si>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</si>
  <si>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</si>
  <si>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</si>
  <si>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</si>
  <si>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</si>
  <si>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</si>
  <si>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</si>
  <si>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</si>
  <si>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</si>
  <si>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</si>
  <si>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</si>
  <si>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</si>
  <si>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</si>
  <si>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</si>
  <si>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</si>
  <si>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</si>
  <si>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</si>
  <si>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</si>
  <si>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</si>
  <si>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</si>
  <si>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</si>
  <si>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</si>
  <si>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</si>
  <si>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</si>
  <si>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</si>
  <si>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</si>
  <si>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</si>
  <si>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</si>
  <si>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</si>
  <si>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</si>
  <si>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</si>
  <si>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</si>
  <si>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</si>
  <si>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</si>
  <si>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</si>
  <si>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</si>
  <si>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</si>
  <si>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</si>
  <si>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</si>
  <si>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</si>
  <si>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</si>
  <si>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</si>
  <si>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</si>
  <si>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</si>
  <si>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</si>
  <si>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</si>
  <si>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</si>
  <si>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</si>
  <si>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</si>
  <si>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</si>
  <si>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</si>
  <si>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</si>
  <si>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</si>
  <si>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</si>
  <si>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</si>
  <si>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</si>
  <si>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</si>
  <si>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</si>
  <si>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</si>
  <si>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</si>
  <si>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</si>
  <si>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</si>
  <si>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</si>
  <si>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</si>
  <si>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</si>
  <si>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</si>
  <si>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</si>
  <si>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</si>
  <si>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</si>
  <si>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</si>
  <si>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</si>
  <si>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</si>
  <si>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</si>
  <si>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</si>
  <si>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</si>
  <si>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</si>
  <si>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</si>
  <si>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</si>
  <si>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</si>
  <si>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</si>
  <si>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</si>
  <si>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</si>
  <si>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</si>
  <si>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</si>
  <si>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</si>
  <si>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</si>
  <si>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</si>
  <si>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</si>
  <si>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</si>
  <si>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</si>
  <si>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</si>
  <si>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</si>
  <si>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</si>
  <si>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</si>
  <si>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</si>
  <si>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</si>
  <si>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</si>
  <si>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</si>
  <si>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</si>
  <si>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</si>
  <si>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</si>
  <si>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</si>
  <si>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</si>
  <si>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</si>
  <si>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</si>
  <si>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</si>
  <si>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</si>
  <si>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</si>
  <si>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</si>
  <si>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</si>
  <si>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</si>
  <si>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</si>
  <si>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</si>
  <si>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</si>
  <si>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</si>
  <si>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</si>
  <si>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</si>
  <si>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</si>
  <si>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</si>
  <si>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</si>
  <si>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</si>
  <si>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</si>
  <si>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</si>
  <si>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</si>
  <si>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</si>
  <si>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</si>
  <si>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</si>
  <si>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</si>
  <si>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</si>
  <si>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</si>
  <si>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</si>
  <si>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</si>
  <si>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</si>
  <si>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</si>
  <si>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</si>
  <si>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</si>
  <si>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</si>
  <si>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</si>
  <si>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</si>
  <si>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</si>
  <si>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</si>
  <si>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</si>
  <si>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</si>
  <si>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</si>
  <si>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</si>
  <si>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</si>
  <si>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</si>
  <si>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</si>
  <si>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</si>
  <si>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</si>
  <si>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</si>
  <si>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</si>
  <si>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</si>
  <si>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</si>
  <si>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</si>
  <si>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</si>
  <si>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</si>
  <si>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</si>
  <si>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</si>
  <si>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</si>
  <si>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</si>
  <si>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</si>
  <si>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</si>
  <si>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</si>
  <si>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</si>
  <si>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</si>
  <si>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</si>
  <si>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</si>
  <si>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</si>
  <si>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</si>
  <si>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</si>
  <si>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</si>
  <si>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</si>
  <si>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</si>
  <si>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</si>
  <si>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</si>
  <si>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</si>
  <si>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</si>
  <si>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</si>
  <si>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</si>
  <si>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</si>
  <si>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</si>
  <si>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</si>
  <si>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</si>
  <si>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</si>
  <si>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</si>
  <si>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</si>
  <si>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</si>
  <si>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</si>
  <si>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</si>
  <si>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</si>
  <si>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</si>
  <si>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</si>
  <si>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</si>
  <si>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</si>
  <si>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</si>
  <si>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</si>
  <si>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</si>
  <si>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</si>
  <si>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</si>
  <si>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</si>
  <si>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</si>
  <si>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</si>
  <si>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</si>
  <si>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</si>
  <si>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</si>
  <si>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</si>
  <si>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</si>
  <si>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</si>
  <si>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</si>
  <si>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</si>
  <si>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</si>
  <si>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</si>
  <si>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</si>
  <si>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</si>
  <si>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</si>
  <si>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</si>
  <si>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</si>
  <si>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</si>
  <si>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</si>
  <si>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</si>
  <si>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</si>
  <si>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</si>
  <si>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</si>
  <si>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</si>
  <si>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</si>
  <si>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</si>
  <si>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</si>
  <si>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</si>
  <si>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</si>
  <si>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</si>
  <si>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</si>
  <si>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</si>
  <si>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</si>
  <si>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</si>
  <si>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</si>
  <si>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</si>
  <si>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</si>
  <si>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</si>
  <si>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</si>
  <si>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</si>
  <si>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</si>
  <si>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</si>
  <si>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</si>
  <si>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</si>
  <si>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</si>
  <si>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</si>
  <si>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</si>
  <si>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</si>
  <si>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</si>
  <si>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</si>
  <si>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</si>
  <si>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</si>
  <si>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</si>
  <si>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</si>
  <si>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</si>
  <si>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</si>
  <si>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</si>
  <si>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</si>
  <si>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</si>
  <si>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</si>
  <si>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</si>
  <si>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</si>
  <si>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</si>
  <si>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</si>
  <si>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</si>
  <si>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</si>
  <si>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</si>
  <si>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</si>
  <si>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</si>
  <si>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</si>
  <si>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</si>
  <si>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</si>
  <si>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</si>
  <si>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</si>
  <si>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</si>
  <si>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</si>
  <si>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</si>
  <si>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</si>
  <si>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</si>
  <si>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</si>
  <si>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</si>
  <si>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</si>
  <si>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</si>
  <si>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</si>
  <si>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</si>
  <si>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</si>
  <si>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</si>
  <si>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</si>
  <si>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</si>
  <si>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</si>
  <si>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</si>
  <si>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</si>
  <si>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</si>
  <si>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</si>
  <si>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</si>
  <si>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</si>
  <si>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</si>
  <si>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</si>
  <si>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</si>
  <si>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</si>
  <si>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</si>
  <si>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</si>
  <si>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</si>
  <si>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</si>
  <si>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</si>
  <si>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</si>
  <si>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</si>
  <si>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</si>
  <si>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</si>
  <si>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</si>
  <si>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</si>
  <si>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</si>
  <si>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</si>
  <si>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</si>
  <si>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</si>
  <si>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</si>
  <si>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</si>
  <si>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</si>
  <si>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</si>
  <si>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</si>
  <si>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</si>
  <si>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</si>
  <si>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</si>
  <si>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</si>
  <si>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</si>
  <si>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</si>
  <si>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</si>
  <si>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</si>
  <si>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</si>
  <si>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</si>
  <si>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</si>
  <si>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</si>
  <si>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</si>
  <si>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</si>
  <si>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</si>
  <si>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</si>
  <si>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</si>
  <si>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</si>
  <si>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</si>
  <si>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</si>
  <si>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</si>
  <si>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</si>
  <si>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</si>
  <si>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</si>
  <si>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</si>
  <si>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</si>
  <si>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</si>
  <si>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</si>
  <si>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</si>
  <si>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</si>
  <si>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</si>
  <si>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</si>
  <si>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</si>
  <si>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</si>
  <si>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</si>
  <si>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</si>
  <si>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</si>
  <si>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</si>
  <si>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</si>
  <si>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</si>
  <si>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</si>
  <si>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</si>
  <si>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</si>
  <si>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</si>
  <si>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</si>
  <si>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</si>
  <si>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</si>
  <si>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</si>
  <si>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</si>
  <si>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</si>
  <si>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</si>
  <si>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</si>
  <si>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</si>
  <si>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</si>
  <si>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</si>
  <si>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</si>
  <si>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</si>
  <si>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</si>
  <si>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</si>
  <si>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</si>
  <si>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</si>
  <si>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</si>
  <si>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</si>
  <si>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</si>
  <si>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</si>
  <si>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</si>
  <si>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</si>
  <si>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</si>
  <si>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</si>
  <si>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</si>
  <si>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</si>
  <si>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</si>
  <si>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</si>
  <si>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</si>
  <si>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</si>
  <si>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</si>
  <si>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</si>
  <si>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</si>
  <si>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</si>
  <si>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</si>
  <si>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</si>
  <si>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</si>
  <si>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</si>
  <si>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</si>
  <si>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</si>
  <si>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</si>
  <si>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</si>
  <si>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</si>
  <si>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</si>
  <si>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</si>
  <si>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</si>
  <si>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</si>
  <si>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</si>
  <si>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</si>
  <si>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</si>
  <si>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</si>
  <si>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</si>
  <si>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</si>
  <si>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</si>
  <si>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</si>
  <si>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</si>
  <si>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</si>
  <si>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</si>
  <si>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</si>
  <si>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</si>
  <si>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</si>
  <si>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</si>
  <si>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</si>
  <si>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</si>
  <si>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</si>
  <si>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</si>
  <si>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</si>
  <si>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</si>
  <si>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</si>
  <si>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</si>
  <si>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</si>
  <si>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</si>
  <si>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</si>
  <si>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</si>
  <si>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</si>
  <si>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</si>
  <si>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</si>
  <si>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</si>
  <si>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</si>
  <si>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</si>
  <si>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</si>
  <si>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</si>
  <si>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</si>
  <si>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</si>
  <si>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</si>
  <si>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</si>
  <si>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</si>
  <si>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</si>
  <si>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</si>
  <si>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</si>
  <si>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</si>
  <si>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</si>
  <si>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</si>
  <si>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</si>
  <si>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</si>
  <si>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</si>
  <si>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</si>
  <si>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</si>
  <si>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</si>
  <si>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</si>
  <si>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</si>
  <si>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</si>
  <si>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</si>
  <si>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</si>
  <si>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</si>
  <si>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</si>
  <si>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</si>
  <si>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</si>
  <si>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</si>
  <si>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</si>
  <si>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</si>
  <si>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</si>
  <si>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</si>
  <si>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</si>
  <si>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</si>
  <si>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</si>
  <si>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</si>
  <si>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</si>
  <si>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</si>
  <si>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</si>
  <si>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</si>
  <si>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</si>
  <si>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</si>
  <si>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</si>
  <si>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</si>
  <si>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</si>
  <si>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</si>
  <si>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</si>
  <si>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</si>
  <si>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</si>
  <si>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</si>
  <si>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</si>
  <si>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</si>
  <si>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</si>
  <si>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</si>
  <si>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</si>
  <si>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</si>
  <si>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</si>
  <si>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</si>
  <si>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</si>
  <si>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</si>
  <si>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</si>
  <si>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</si>
  <si>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</si>
  <si>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</si>
  <si>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</si>
  <si>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</si>
  <si>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</si>
  <si>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</si>
  <si>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</si>
  <si>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</si>
  <si>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</si>
  <si>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</si>
  <si>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</si>
  <si>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</si>
  <si>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</si>
  <si>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</si>
  <si>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</si>
  <si>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</si>
  <si>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</si>
  <si>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</si>
  <si>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</si>
  <si>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</si>
  <si>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</si>
  <si>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</si>
  <si>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</si>
  <si>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</si>
  <si>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</si>
  <si>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</si>
  <si>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</si>
  <si>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</si>
  <si>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</si>
  <si>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</si>
  <si>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</si>
  <si>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</si>
  <si>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</si>
  <si>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</si>
  <si>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</si>
  <si>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</si>
  <si>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</si>
  <si>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</si>
  <si>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</si>
  <si>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</si>
  <si>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</si>
  <si>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</si>
  <si>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</si>
  <si>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</si>
  <si>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</si>
  <si>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</si>
  <si>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</si>
  <si>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</si>
  <si>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</si>
  <si>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</si>
  <si>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</si>
  <si>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</si>
  <si>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</si>
  <si>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</si>
  <si>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</si>
  <si>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</si>
  <si>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</si>
  <si>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</si>
  <si>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</si>
  <si>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</si>
  <si>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</si>
  <si>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</si>
  <si>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</si>
  <si>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</si>
  <si>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</si>
  <si>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</si>
  <si>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</si>
  <si>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</si>
  <si>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</si>
  <si>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</si>
  <si>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</si>
  <si>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</si>
  <si>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</si>
  <si>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</si>
  <si>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</si>
  <si>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</si>
  <si>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</si>
  <si>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</si>
  <si>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</si>
  <si>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</si>
  <si>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</si>
  <si>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</si>
  <si>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</si>
  <si>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</si>
  <si>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</si>
  <si>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</si>
  <si>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</si>
  <si>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</si>
  <si>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</si>
  <si>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</si>
  <si>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</si>
  <si>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</si>
  <si>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</si>
  <si>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</si>
  <si>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</si>
  <si>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</si>
  <si>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</si>
  <si>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</si>
  <si>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</si>
  <si>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</si>
  <si>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</si>
  <si>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</si>
  <si>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</si>
  <si>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</si>
  <si>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</si>
  <si>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</si>
  <si>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</si>
  <si>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</si>
  <si>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</si>
  <si>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</si>
  <si>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</si>
  <si>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</si>
  <si>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</si>
  <si>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</si>
  <si>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</si>
  <si>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</si>
  <si>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</si>
  <si>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</si>
  <si>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</si>
  <si>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</si>
  <si>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</si>
  <si>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</si>
  <si>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</si>
  <si>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</si>
  <si>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</si>
  <si>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</si>
  <si>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</si>
  <si>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</si>
  <si>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</si>
  <si>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</si>
  <si>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</si>
  <si>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</si>
  <si>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</si>
  <si>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</si>
  <si>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</si>
  <si>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</si>
  <si>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</si>
  <si>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</si>
  <si>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</si>
  <si>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</si>
  <si>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</si>
  <si>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</si>
  <si>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</si>
  <si>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</si>
  <si>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</si>
  <si>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</si>
  <si>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</si>
  <si>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</si>
  <si>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</si>
  <si>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</si>
  <si>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</si>
  <si>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</si>
  <si>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</si>
  <si>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</si>
  <si>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</si>
  <si>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</si>
  <si>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</si>
  <si>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</si>
  <si>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</si>
  <si>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</si>
  <si>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</si>
  <si>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</si>
  <si>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</si>
  <si>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</si>
  <si>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</si>
  <si>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</si>
  <si>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</si>
  <si>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</si>
  <si>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</si>
  <si>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</si>
  <si>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</si>
  <si>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</si>
  <si>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</si>
  <si>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</si>
  <si>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</si>
  <si>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</si>
  <si>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</si>
  <si>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</si>
  <si>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</si>
  <si>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</si>
  <si>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</si>
  <si>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</si>
  <si>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</si>
  <si>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</si>
  <si>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</si>
  <si>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</si>
  <si>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</si>
  <si>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</si>
  <si>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</si>
  <si>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</si>
  <si>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</si>
  <si>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</si>
  <si>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</si>
  <si>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</si>
  <si>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</si>
  <si>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</si>
  <si>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</si>
  <si>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</si>
  <si>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</si>
  <si>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</si>
  <si>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</si>
  <si>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</si>
  <si>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</si>
  <si>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</si>
  <si>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</si>
  <si>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</si>
  <si>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</si>
  <si>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</si>
  <si>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</si>
  <si>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</si>
  <si>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</si>
  <si>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</si>
  <si>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</si>
  <si>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</si>
  <si>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</si>
  <si>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</si>
  <si>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</si>
  <si>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</si>
  <si>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</si>
  <si>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</si>
  <si>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</si>
  <si>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</si>
  <si>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</si>
  <si>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</si>
  <si>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</si>
  <si>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</si>
  <si>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</si>
  <si>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</si>
  <si>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</si>
  <si>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</si>
  <si>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</si>
  <si>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</si>
  <si>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</si>
  <si>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</si>
  <si>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</si>
  <si>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</si>
  <si>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</si>
  <si>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</si>
  <si>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</si>
  <si>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</si>
  <si>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</si>
  <si>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</si>
  <si>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</si>
  <si>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</si>
  <si>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</si>
  <si>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</si>
  <si>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</si>
  <si>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</si>
  <si>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</si>
  <si>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</si>
  <si>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</si>
  <si>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</si>
  <si>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</si>
  <si>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</si>
  <si>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</si>
  <si>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</si>
  <si>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</si>
  <si>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</si>
  <si>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</si>
  <si>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</si>
  <si>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</si>
  <si>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</si>
  <si>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</si>
  <si>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</si>
  <si>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</si>
  <si>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</si>
  <si>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</si>
  <si>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</si>
  <si>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</si>
  <si>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</si>
  <si>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</si>
  <si>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</si>
  <si>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</si>
  <si>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</si>
  <si>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</si>
  <si>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</si>
  <si>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</si>
  <si>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</si>
  <si>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</si>
  <si>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</si>
  <si>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</si>
  <si>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</si>
  <si>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</si>
  <si>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</si>
  <si>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</si>
  <si>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</si>
  <si>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</si>
  <si>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</si>
  <si>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</si>
  <si>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</si>
  <si>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</si>
  <si>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</si>
  <si>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</si>
  <si>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</si>
  <si>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</si>
  <si>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</si>
  <si>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</si>
  <si>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</si>
  <si>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</si>
  <si>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</si>
  <si>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</si>
  <si>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</si>
  <si>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</si>
  <si>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</si>
  <si>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</si>
  <si>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</si>
  <si>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faith</t>
  </si>
  <si>
    <t>metal</t>
  </si>
  <si>
    <t>musical</t>
  </si>
  <si>
    <t>nonfiction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</si>
  <si>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</si>
  <si>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</si>
  <si>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</si>
  <si>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</si>
  <si>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</si>
  <si>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</si>
  <si>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</si>
  <si>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</si>
  <si>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fiction</t>
  </si>
  <si>
    <t>food trucks</t>
  </si>
  <si>
    <t>gadgets</t>
  </si>
  <si>
    <t>hardware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</si>
  <si>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</si>
  <si>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</si>
  <si>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</si>
  <si>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</si>
  <si>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</si>
  <si>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</si>
  <si>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</si>
  <si>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</si>
  <si>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</si>
  <si>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</si>
  <si>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</si>
  <si>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</si>
  <si>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</si>
  <si>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</si>
  <si>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</si>
  <si>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</si>
  <si>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</si>
  <si>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</si>
  <si>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</si>
  <si>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</si>
  <si>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</si>
  <si>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</si>
  <si>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</si>
  <si>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</si>
  <si>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</si>
  <si>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</si>
  <si>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</si>
  <si>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</si>
  <si>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</si>
  <si>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</si>
  <si>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</si>
  <si>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</si>
  <si>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</si>
  <si>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</si>
  <si>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</si>
  <si>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</si>
  <si>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</si>
  <si>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</si>
  <si>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</si>
  <si>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</si>
  <si>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</si>
  <si>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</si>
  <si>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</si>
  <si>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</si>
  <si>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Total Projects</t>
  </si>
  <si>
    <t>Percent Successful</t>
  </si>
  <si>
    <t>Percent Failed</t>
  </si>
  <si>
    <t>Number Cancelled</t>
  </si>
  <si>
    <t>Percent Cancelled</t>
  </si>
  <si>
    <t>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</si>
  <si>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</si>
  <si>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</si>
  <si>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</si>
  <si>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</si>
  <si>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</si>
  <si>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</si>
  <si>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</si>
  <si>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</si>
  <si>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</si>
  <si>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</si>
  <si>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</si>
  <si>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</si>
  <si>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 Count</t>
  </si>
  <si>
    <t>Successful Stats</t>
  </si>
  <si>
    <t>Mean</t>
  </si>
  <si>
    <t>Median</t>
  </si>
  <si>
    <t>Min</t>
  </si>
  <si>
    <t>Max</t>
  </si>
  <si>
    <t>Var</t>
  </si>
  <si>
    <t>StDev</t>
  </si>
  <si>
    <t>Failed Stats</t>
  </si>
  <si>
    <t>Sample Size</t>
  </si>
  <si>
    <t>State (successful)</t>
  </si>
  <si>
    <t>State (failed)</t>
  </si>
  <si>
    <r>
      <rPr>
        <b/>
        <sz val="11"/>
        <color theme="1"/>
        <rFont val="Calibri"/>
        <family val="2"/>
        <scheme val="minor"/>
      </rPr>
      <t>1. Is Mean or Median more meaningful?</t>
    </r>
    <r>
      <rPr>
        <sz val="11"/>
        <color theme="1"/>
        <rFont val="Calibri"/>
        <family val="2"/>
        <scheme val="minor"/>
      </rPr>
      <t xml:space="preserve">
The </t>
    </r>
    <r>
      <rPr>
        <u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# of backers better summarizes the central tendancy. The large range implies there are outliers that are skewing the mean. 
</t>
    </r>
    <r>
      <rPr>
        <b/>
        <sz val="11"/>
        <color theme="1"/>
        <rFont val="Calibri"/>
        <family val="2"/>
        <scheme val="minor"/>
      </rPr>
      <t>2. Does the difference in variability make sense?</t>
    </r>
    <r>
      <rPr>
        <sz val="11"/>
        <color theme="1"/>
        <rFont val="Calibri"/>
        <family val="2"/>
        <scheme val="minor"/>
      </rPr>
      <t xml:space="preserve">
I'd agree with the findings. Since the range of the successful projects is larger than the failed projects, the variance should be higher.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</si>
</sst>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0A0101"/>
      <name val="Arial"/>
      <family val="2"/>
    </font>
    <font>
      <sz val="9"/>
      <color indexed="81"/>
      <name val="Tahoma"/>
      <family val="2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9" fontId="1" fillId="0" borderId="0" xfId="1" applyFont="1" applyAlignment="1">
      <alignment horizontal="center"/>
    </xf>
    <xf numFmtId="9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14" fontId="4" fillId="0" borderId="0" xfId="0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Font="1"/>
    <xf numFmtId="1" fontId="0" fillId="0" borderId="0" xfId="0" applyNumberFormat="1" applyFont="1"/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</cellXfs>
  <cellStyles count="2">
    <cellStyle name="Normal" xfId="0" builtinId="0"/>
    <cellStyle name="Percent" xfId="1" builtinId="5"/>
  </cellStyles>
  <dxfs count="30"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theme="7" tint="0.59996337778862885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ont>
        <color theme="0"/>
      </font>
      <fill>
        <patternFill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[Unit_01_Excel_Homework_StarterBook_ZH.xlsx]Category Pivot!PivotTable2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D-48F8-AD85-9E6CA11AD2E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D-48F8-AD85-9E6CA11AD2E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D-48F8-AD85-9E6CA11AD2E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DD-48F8-AD85-9E6CA11AD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1624944"/>
        <c:axId val="1429893152"/>
      </c:barChart>
      <c:catAx>
        <c:axId val="150162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93152"/>
        <c:crosses val="autoZero"/>
        <c:auto val="1"/>
        <c:lblAlgn val="ctr"/>
        <c:lblOffset val="100"/>
        <c:noMultiLvlLbl val="0"/>
      </c:catAx>
      <c:valAx>
        <c:axId val="14298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62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[Unit_01_Excel_Homework_StarterBook_ZH.xlsx]Sub-Category Pivot!PivotTable5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00-45F0-A519-5C8CECF9AF3D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0-45F0-A519-5C8CECF9AF3D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00-45F0-A519-5C8CECF9AF3D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00-45F0-A519-5C8CECF9A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0579936"/>
        <c:axId val="1429901056"/>
      </c:barChart>
      <c:catAx>
        <c:axId val="114057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901056"/>
        <c:crosses val="autoZero"/>
        <c:auto val="1"/>
        <c:lblAlgn val="ctr"/>
        <c:lblOffset val="100"/>
        <c:noMultiLvlLbl val="0"/>
      </c:catAx>
      <c:valAx>
        <c:axId val="14299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7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[Unit_01_Excel_Homework_StarterBook_ZH.xlsx]# Success by Month!PivotTable6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'# Success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'#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'# Success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2-4F14-B62F-06B42C7F3E08}"/>
            </c:ext>
          </c:extLst>
        </c:ser>
        <c:ser>
          <c:idx val="1"/>
          <c:order val="1"/>
          <c:tx>
            <c:strRef>
              <c:f>'# Success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'#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'# Success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2-4F14-B62F-06B42C7F3E08}"/>
            </c:ext>
          </c:extLst>
        </c:ser>
        <c:ser>
          <c:idx val="2"/>
          <c:order val="2"/>
          <c:tx>
            <c:strRef>
              <c:f>'# Success by Month'!$D$4:$D$5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'# Success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'# Success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22-4F14-B62F-06B42C7F3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3418176"/>
        <c:axId val="1429888576"/>
      </c:lineChart>
      <c:catAx>
        <c:axId val="16934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88576"/>
        <c:crosses val="autoZero"/>
        <c:auto val="1"/>
        <c:lblAlgn val="ctr"/>
        <c:lblOffset val="100"/>
        <c:noMultiLvlLbl val="0"/>
      </c:catAx>
      <c:valAx>
        <c:axId val="14298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41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% Success by Goal'!$F$2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% Success by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% Success by Goal'!$F$3:$F$14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63-4D4F-B8DE-452305C09A83}"/>
            </c:ext>
          </c:extLst>
        </c:ser>
        <c:ser>
          <c:idx val="1"/>
          <c:order val="1"/>
          <c:tx>
            <c:strRef>
              <c:f>'Bonus % Success by Goal'!$G$2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% Success by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% Success by Goal'!$G$3:$G$14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63-4D4F-B8DE-452305C09A83}"/>
            </c:ext>
          </c:extLst>
        </c:ser>
        <c:ser>
          <c:idx val="2"/>
          <c:order val="2"/>
          <c:tx>
            <c:strRef>
              <c:f>'Bonus % Success by Goal'!$H$2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% Success by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% Success by Goal'!$H$3:$H$14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63-4D4F-B8DE-452305C09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8195344"/>
        <c:axId val="1799440992"/>
      </c:lineChart>
      <c:catAx>
        <c:axId val="142819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40992"/>
        <c:crosses val="autoZero"/>
        <c:auto val="1"/>
        <c:lblAlgn val="ctr"/>
        <c:lblOffset val="100"/>
        <c:noMultiLvlLbl val="0"/>
      </c:catAx>
      <c:valAx>
        <c:axId val="179944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19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76200</xdr:rowOff>
    </xdr:from>
    <xdr:to>
      <xdr:col>17</xdr:col>
      <xdr:colOff>590550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26658-2528-45B0-9F9A-CA56D39D7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25399</xdr:colOff>
      <xdr:row>2</xdr:row>
      <xdr:rowOff>7936</xdr:rowOff>
    </xdr:from>
    <xdr:to>
      <xdr:col>21</xdr:col>
      <xdr:colOff>352424</xdr:colOff>
      <xdr:row>23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F1C7F-4FB0-4627-9BD4-3E3661510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0</xdr:row>
      <xdr:rowOff>39686</xdr:rowOff>
    </xdr:from>
    <xdr:to>
      <xdr:col>16</xdr:col>
      <xdr:colOff>333375</xdr:colOff>
      <xdr:row>23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31472-504C-413E-9F27-6A5C8F98B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14</xdr:row>
      <xdr:rowOff>173037</xdr:rowOff>
    </xdr:from>
    <xdr:to>
      <xdr:col>8</xdr:col>
      <xdr:colOff>25400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AA5E9-79A0-4B6C-AA1B-DDFDE23BC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Herington" refreshedDate="43986.950025347222" createdVersion="6" refreshedVersion="6" minRefreshableVersion="3" recordCount="4114" xr:uid="{7D2D2319-E088-4374-A586-A7CFD0460AD7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gy/gadgets" u="1"/>
        <s v="aphy/nature" u="1"/>
        <s v="nology/web" u="1"/>
        <s v="video/shorts" u="1"/>
        <s v="atch" u="1"/>
        <s v="akerspaces" u="1"/>
        <s v="eo/animation" u="1"/>
        <s v="ence fiction" u="1"/>
        <s v="/spaces" u="1"/>
        <s v="/wearables" u="1"/>
        <s v="/documentary" u="1"/>
        <s v=" rock" u="1"/>
        <s v="en's books" u="1"/>
        <s v="ants" u="1"/>
        <s v="r/plays" u="1"/>
        <s v="/art books" u="1"/>
        <s v="aphy/people" u="1"/>
        <s v="games" u="1"/>
        <s v="ng/fiction" u="1"/>
        <s v="/jazz" u="1"/>
        <s v="y/hardware" u="1"/>
        <s v="aphy/places" u="1"/>
        <s v="/photobooks" u="1"/>
        <s v="/rock" u="1"/>
        <s v="music" u="1"/>
        <s v="o/television" u="1"/>
        <s v="ucks" u="1"/>
        <s v="xploration" u="1"/>
        <s v=" video/drama" u="1"/>
        <s v="&amp; podcasts" u="1"/>
        <s v="c/pop" u="1"/>
        <s v="lism/audio" u="1"/>
        <s v="anslations" u="1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  <x v="2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  <x v="3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  <x v="2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  <x v="2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  <x v="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  <x v="0"/>
    <x v="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  <x v="4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  <x v="4"/>
    <x v="9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  <x v="6"/>
    <x v="1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  <x v="4"/>
    <x v="1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  <x v="3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  <x v="5"/>
    <x v="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  <x v="6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  <x v="3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  <x v="0"/>
    <x v="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  <x v="3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  <x v="0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  <x v="2"/>
    <x v="1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  <x v="2"/>
    <x v="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  <x v="3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  <x v="3"/>
    <x v="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  <x v="0"/>
    <x v="3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  <x v="0"/>
    <x v="1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  <x v="4"/>
    <x v="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  <x v="4"/>
    <x v="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  <x v="3"/>
    <x v="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  <x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  <x v="1"/>
    <x v="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  <x v="2"/>
    <x v="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  <x v="5"/>
    <x v="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  <x v="7"/>
    <x v="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  <x v="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  <x v="5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  <x v="2"/>
    <x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  <x v="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  <x v="0"/>
    <x v="1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  <x v="8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  <x v="0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  <x v="2"/>
    <x v="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  <x v="0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  <x v="3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  <x v="2"/>
    <x v="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  <x v="0"/>
    <x v="1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  <x v="3"/>
    <x v="1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  <x v="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  <x v="2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  <x v="2"/>
    <x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  <x v="2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  <x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  <x v="0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67DC0-AC2C-4EAE-B323-F8CEF2EEEB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m="1" x="4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75A4D-921E-4A1F-9217-E24B58701BCC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m="1" x="4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75">
        <item m="1" x="52"/>
        <item m="1" x="69"/>
        <item m="1" x="70"/>
        <item m="1" x="56"/>
        <item m="1" x="51"/>
        <item m="1" x="60"/>
        <item m="1" x="63"/>
        <item m="1" x="64"/>
        <item m="1" x="49"/>
        <item m="1" x="50"/>
        <item m="1" x="46"/>
        <item x="5"/>
        <item m="1" x="73"/>
        <item m="1" x="54"/>
        <item m="1" x="42"/>
        <item m="1" x="57"/>
        <item m="1" x="62"/>
        <item x="25"/>
        <item m="1" x="45"/>
        <item x="16"/>
        <item m="1" x="71"/>
        <item x="39"/>
        <item x="35"/>
        <item x="4"/>
        <item x="3"/>
        <item x="15"/>
        <item m="1" x="48"/>
        <item m="1" x="53"/>
        <item m="1" x="47"/>
        <item x="28"/>
        <item x="10"/>
        <item x="19"/>
        <item x="29"/>
        <item m="1" x="58"/>
        <item m="1" x="41"/>
        <item x="30"/>
        <item x="14"/>
        <item x="13"/>
        <item m="1" x="72"/>
        <item x="37"/>
        <item x="12"/>
        <item x="18"/>
        <item m="1" x="65"/>
        <item x="40"/>
        <item x="24"/>
        <item m="1" x="59"/>
        <item m="1" x="43"/>
        <item x="9"/>
        <item m="1" x="66"/>
        <item x="31"/>
        <item x="20"/>
        <item x="26"/>
        <item x="6"/>
        <item x="27"/>
        <item m="1" x="55"/>
        <item x="23"/>
        <item x="34"/>
        <item x="11"/>
        <item x="2"/>
        <item x="1"/>
        <item x="33"/>
        <item x="36"/>
        <item x="38"/>
        <item x="32"/>
        <item x="0"/>
        <item x="22"/>
        <item m="1" x="67"/>
        <item x="17"/>
        <item m="1" x="44"/>
        <item x="8"/>
        <item x="7"/>
        <item x="21"/>
        <item m="1" x="68"/>
        <item m="1" x="61"/>
        <item t="default"/>
      </items>
    </pivotField>
    <pivotField numFmtId="14" showAll="0"/>
    <pivotField numFmtId="14" showAll="0"/>
    <pivotField showAll="0"/>
    <pivotField showAll="0"/>
  </pivotFields>
  <rowFields count="1">
    <field x="17"/>
  </rowFields>
  <rowItems count="42">
    <i>
      <x v="11"/>
    </i>
    <i>
      <x v="17"/>
    </i>
    <i>
      <x v="19"/>
    </i>
    <i>
      <x v="21"/>
    </i>
    <i>
      <x v="22"/>
    </i>
    <i>
      <x v="23"/>
    </i>
    <i>
      <x v="24"/>
    </i>
    <i>
      <x v="25"/>
    </i>
    <i>
      <x v="29"/>
    </i>
    <i>
      <x v="30"/>
    </i>
    <i>
      <x v="31"/>
    </i>
    <i>
      <x v="32"/>
    </i>
    <i>
      <x v="35"/>
    </i>
    <i>
      <x v="36"/>
    </i>
    <i>
      <x v="37"/>
    </i>
    <i>
      <x v="39"/>
    </i>
    <i>
      <x v="40"/>
    </i>
    <i>
      <x v="41"/>
    </i>
    <i>
      <x v="43"/>
    </i>
    <i>
      <x v="44"/>
    </i>
    <i>
      <x v="47"/>
    </i>
    <i>
      <x v="49"/>
    </i>
    <i>
      <x v="50"/>
    </i>
    <i>
      <x v="51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9"/>
    </i>
    <i>
      <x v="70"/>
    </i>
    <i>
      <x v="71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1866A-E015-4F18-9A41-5D6B7A3E89F2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m="1" x="4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12E364-2501-4501-87FD-FCAC9D85FBAD}" name="Table1" displayName="Table1" ref="A1:V4115" totalsRowShown="0" headerRowDxfId="29">
  <autoFilter ref="A1:V4115" xr:uid="{0D020AB5-DFE5-46F9-AADA-DD01221C50EA}"/>
  <tableColumns count="22">
    <tableColumn id="1" xr3:uid="{EABD88D7-AA39-4F22-B64F-22DF95EE1E15}" name="id"/>
    <tableColumn id="2" xr3:uid="{719D3099-E025-4A95-954F-1D50ECCAEA33}" name="name" dataDxfId="28"/>
    <tableColumn id="3" xr3:uid="{987A8912-262C-4B90-A16D-BFCCC4987372}" name="blurb" dataDxfId="27"/>
    <tableColumn id="4" xr3:uid="{6124C733-545D-4416-8425-B80D58C50ED7}" name="goal"/>
    <tableColumn id="5" xr3:uid="{18119D5D-5861-411C-8644-FD9C3DC52390}" name="pledged"/>
    <tableColumn id="6" xr3:uid="{9C8CB645-64BC-4124-B9E6-46FA39742B8F}" name="state"/>
    <tableColumn id="7" xr3:uid="{B12C4024-85F2-44AB-BD64-ED85BDB416BD}" name="country"/>
    <tableColumn id="8" xr3:uid="{F9479A68-5F56-4615-AD4F-CE6B49187A5C}" name="currency"/>
    <tableColumn id="9" xr3:uid="{FDB9C0E1-CE2E-4C4D-B0EE-C26D6D2B5AD4}" name="deadline"/>
    <tableColumn id="10" xr3:uid="{32E19C89-FD41-46F8-8898-D72EE4AEB9D6}" name="launched_at"/>
    <tableColumn id="11" xr3:uid="{33E69998-2ECA-487B-9DBD-A81C68348A17}" name="staff_pick"/>
    <tableColumn id="12" xr3:uid="{39C5740F-206F-48C3-8FA3-2B9B40ED957F}" name="backers_count"/>
    <tableColumn id="13" xr3:uid="{58D28F68-3288-4A3F-80FD-B6451B988235}" name="spotlight"/>
    <tableColumn id="14" xr3:uid="{F4CE5E07-0D2B-4DAC-A17F-D15593CC5D94}" name="Category and Sub-Category"/>
    <tableColumn id="15" xr3:uid="{F6F9A46F-7ED9-4C42-87C7-8603C9795607}" name="Percent Funded" dataCellStyle="Percent">
      <calculatedColumnFormula>Table1[[#This Row],[pledged]]/Table1[[#This Row],[goal]]</calculatedColumnFormula>
    </tableColumn>
    <tableColumn id="16" xr3:uid="{F2D1D77C-E189-4C47-B057-ABAB37B86134}" name="Average Donation" dataDxfId="26">
      <calculatedColumnFormula>IF(Table1[[#This Row],[pledged]]=0,0,Table1[[#This Row],[pledged]]/Table1[[#This Row],[backers_count]])</calculatedColumnFormula>
    </tableColumn>
    <tableColumn id="17" xr3:uid="{7BF3AEF4-C491-41CC-ABAC-242E5E443742}" name="Category" dataDxfId="25">
      <calculatedColumnFormula>LEFT(Table1[[#This Row],[Category and Sub-Category]],FIND("/",Table1[[#This Row],[Category and Sub-Category]])-1)</calculatedColumnFormula>
    </tableColumn>
    <tableColumn id="18" xr3:uid="{8414FAAE-2514-4A2A-9C11-C275101D08AA}" name="Sub-Category" dataDxfId="24">
      <calculatedColumnFormula>RIGHT(Table1[[#This Row],[Category and Sub-Category]],LEN(Table1[[#This Row],[Category and Sub-Category]])-FIND("/",Table1[[#This Row],[Category and Sub-Category]]))</calculatedColumnFormula>
    </tableColumn>
    <tableColumn id="19" xr3:uid="{58E72B9F-E5BF-45A7-9571-DCCFC874215E}" name="Date Created Conversion" dataDxfId="23">
      <calculatedColumnFormula>(((Table1[[#This Row],[launched_at]]/60)/60)/24)+DATE(1970,1,1)</calculatedColumnFormula>
    </tableColumn>
    <tableColumn id="20" xr3:uid="{DFE7CC18-2DAC-4769-9040-F0C8FDF2402E}" name="Date Ended Conversion" dataDxfId="22">
      <calculatedColumnFormula>(((Table1[[#This Row],[deadline]]/60)/60)/24)+DATE(1970,1,1)</calculatedColumnFormula>
    </tableColumn>
    <tableColumn id="21" xr3:uid="{B5769A7A-BC6A-4559-8B6E-89AAF8FE850B}" name="Year" dataDxfId="21">
      <calculatedColumnFormula>TEXT(Table1[[#This Row],[Date Created Conversion]],"yyyy")</calculatedColumnFormula>
    </tableColumn>
    <tableColumn id="22" xr3:uid="{01EA9E25-552A-4C1C-B367-148C325D8C69}" name="Month" dataDxfId="20">
      <calculatedColumnFormula>TEXT(Table1[[#This Row],[Date Created Conversion]],"mmm")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FAA46C-041D-4C36-B5EA-A999FB63047B}" name="Table4" displayName="Table4" ref="A1:B4115" totalsRowShown="0" headerRowDxfId="19" dataDxfId="18">
  <tableColumns count="2">
    <tableColumn id="1" xr3:uid="{139A696B-9D83-46B1-A3ED-773196E3F498}" name="State (successful)" dataDxfId="17">
      <calculatedColumnFormula>IF(B2="","","successful")</calculatedColumnFormula>
    </tableColumn>
    <tableColumn id="2" xr3:uid="{720173B2-B0AC-472D-A020-890B21463A02}" name="Backers Count" dataDxfId="16">
      <calculatedColumnFormula>IFERROR(VLOOKUP("successful",'Kickstarter Data'!F2:L2,7,FALSE),"")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974A07-2C72-45AF-AAFB-A98827B3926F}" name="Table5" displayName="Table5" ref="D1:E4115" totalsRowShown="0" headerRowDxfId="15" dataDxfId="14">
  <tableColumns count="2">
    <tableColumn id="1" xr3:uid="{323F7DC3-361C-4340-91F6-0A3A47DF2411}" name="State (failed)" dataDxfId="13">
      <calculatedColumnFormula>IF(E2="","","Failed")</calculatedColumnFormula>
    </tableColumn>
    <tableColumn id="2" xr3:uid="{D9F05C50-1F1B-4497-8534-4BBE37941948}" name="Backers Count" dataDxfId="12">
      <calculatedColumnFormula>IFERROR(VLOOKUP("Failed",'Kickstarter Data'!F2:L2,7,FALSE),"")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showGridLines="0" tabSelected="1" zoomScale="70" zoomScaleNormal="70" workbookViewId="0"/>
  </sheetViews>
  <sheetFormatPr defaultRowHeight="14.5" x14ac:dyDescent="0.35"/>
  <cols>
    <col min="2" max="2" width="38.453125" style="3" customWidth="1"/>
    <col min="3" max="3" width="40.26953125" style="3" customWidth="1"/>
    <col min="4" max="4" width="9.36328125" style="16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6328125" style="7" bestFit="1" customWidth="1"/>
    <col min="16" max="16" width="20.81640625" bestFit="1" customWidth="1"/>
    <col min="17" max="17" width="13.453125" bestFit="1" customWidth="1"/>
    <col min="18" max="18" width="17" bestFit="1" customWidth="1"/>
    <col min="19" max="19" width="26.81640625" style="9" bestFit="1" customWidth="1"/>
    <col min="20" max="20" width="25.45312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5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1" t="s">
        <v>8306</v>
      </c>
      <c r="Q1" s="1" t="s">
        <v>8307</v>
      </c>
      <c r="R1" s="1" t="s">
        <v>8308</v>
      </c>
      <c r="S1" s="8" t="s">
        <v>8364</v>
      </c>
      <c r="T1" s="1" t="s">
        <v>8365</v>
      </c>
      <c r="U1" s="1" t="s">
        <v>8366</v>
      </c>
      <c r="V1" s="1" t="s">
        <v>8367</v>
      </c>
    </row>
    <row r="2" spans="1:22" ht="43.5" x14ac:dyDescent="0.35">
      <c r="A2">
        <v>0</v>
      </c>
      <c r="B2" s="3" t="s">
        <v>2</v>
      </c>
      <c r="C2" s="3" t="s">
        <v>4111</v>
      </c>
      <c r="D2" s="16">
        <v>8500</v>
      </c>
      <c r="E2">
        <v>11633</v>
      </c>
      <c r="F2" s="1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Table1[[#This Row],[pledged]]/Table1[[#This Row],[goal]]</f>
        <v>1.3685882352941177</v>
      </c>
      <c r="P2">
        <f>IF(Table1[[#This Row],[pledged]]=0,0,Table1[[#This Row],[pledged]]/Table1[[#This Row],[backers_count]])</f>
        <v>63.917582417582416</v>
      </c>
      <c r="Q2" t="str">
        <f>LEFT(Table1[[#This Row],[Category and Sub-Category]],FIND("/",Table1[[#This Row],[Category and Sub-Category]])-1)</f>
        <v>film &amp; video</v>
      </c>
      <c r="R2" t="str">
        <f>RIGHT(Table1[[#This Row],[Category and Sub-Category]],LEN(Table1[[#This Row],[Category and Sub-Category]])-FIND("/",Table1[[#This Row],[Category and Sub-Category]]))</f>
        <v>television</v>
      </c>
      <c r="S2" s="14">
        <f>(((Table1[[#This Row],[launched_at]]/60)/60)/24)+DATE(1970,1,1)</f>
        <v>42177.007071759261</v>
      </c>
      <c r="T2" s="14">
        <f>(((Table1[[#This Row],[deadline]]/60)/60)/24)+DATE(1970,1,1)</f>
        <v>42208.125</v>
      </c>
      <c r="U2" s="12" t="str">
        <f>TEXT(Table1[[#This Row],[Date Created Conversion]],"yyyy")</f>
        <v>2015</v>
      </c>
      <c r="V2" s="12" t="str">
        <f>TEXT(Table1[[#This Row],[Date Created Conversion]],"mmm")</f>
        <v>Jun</v>
      </c>
    </row>
    <row r="3" spans="1:22" ht="29" x14ac:dyDescent="0.35">
      <c r="A3">
        <v>1</v>
      </c>
      <c r="B3" s="3" t="s">
        <v>3</v>
      </c>
      <c r="C3" s="3" t="s">
        <v>4112</v>
      </c>
      <c r="D3" s="16">
        <v>10275</v>
      </c>
      <c r="E3">
        <v>14653</v>
      </c>
      <c r="F3" s="12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>Table1[[#This Row],[pledged]]/Table1[[#This Row],[goal]]</f>
        <v>1.4260827250608272</v>
      </c>
      <c r="P3">
        <f>IF(Table1[[#This Row],[pledged]]=0,0,Table1[[#This Row],[pledged]]/Table1[[#This Row],[backers_count]])</f>
        <v>185.48101265822785</v>
      </c>
      <c r="Q3" t="str">
        <f>LEFT(Table1[[#This Row],[Category and Sub-Category]],FIND("/",Table1[[#This Row],[Category and Sub-Category]])-1)</f>
        <v>film &amp; video</v>
      </c>
      <c r="R3" t="str">
        <f>RIGHT(Table1[[#This Row],[Category and Sub-Category]],LEN(Table1[[#This Row],[Category and Sub-Category]])-FIND("/",Table1[[#This Row],[Category and Sub-Category]]))</f>
        <v>television</v>
      </c>
      <c r="S3" s="9">
        <f>(((Table1[[#This Row],[launched_at]]/60)/60)/24)+DATE(1970,1,1)</f>
        <v>42766.600497685184</v>
      </c>
      <c r="T3" s="9">
        <f>(((Table1[[#This Row],[deadline]]/60)/60)/24)+DATE(1970,1,1)</f>
        <v>42796.600497685184</v>
      </c>
      <c r="U3" s="12" t="str">
        <f>TEXT(Table1[[#This Row],[Date Created Conversion]],"yyyy")</f>
        <v>2017</v>
      </c>
      <c r="V3" s="12" t="str">
        <f>TEXT(Table1[[#This Row],[Date Created Conversion]],"mmm")</f>
        <v>Jan</v>
      </c>
    </row>
    <row r="4" spans="1:22" ht="43.5" x14ac:dyDescent="0.35">
      <c r="A4">
        <v>2</v>
      </c>
      <c r="B4" s="3" t="s">
        <v>4</v>
      </c>
      <c r="C4" s="3" t="s">
        <v>4113</v>
      </c>
      <c r="D4" s="16">
        <v>500</v>
      </c>
      <c r="E4">
        <v>525</v>
      </c>
      <c r="F4" s="12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>Table1[[#This Row],[pledged]]/Table1[[#This Row],[goal]]</f>
        <v>1.05</v>
      </c>
      <c r="P4">
        <f>IF(Table1[[#This Row],[pledged]]=0,0,Table1[[#This Row],[pledged]]/Table1[[#This Row],[backers_count]])</f>
        <v>15</v>
      </c>
      <c r="Q4" t="str">
        <f>LEFT(Table1[[#This Row],[Category and Sub-Category]],FIND("/",Table1[[#This Row],[Category and Sub-Category]])-1)</f>
        <v>film &amp; video</v>
      </c>
      <c r="R4" t="str">
        <f>RIGHT(Table1[[#This Row],[Category and Sub-Category]],LEN(Table1[[#This Row],[Category and Sub-Category]])-FIND("/",Table1[[#This Row],[Category and Sub-Category]]))</f>
        <v>television</v>
      </c>
      <c r="S4" s="9">
        <f>(((Table1[[#This Row],[launched_at]]/60)/60)/24)+DATE(1970,1,1)</f>
        <v>42405.702349537038</v>
      </c>
      <c r="T4" s="9">
        <f>(((Table1[[#This Row],[deadline]]/60)/60)/24)+DATE(1970,1,1)</f>
        <v>42415.702349537038</v>
      </c>
      <c r="U4" s="12" t="str">
        <f>TEXT(Table1[[#This Row],[Date Created Conversion]],"yyyy")</f>
        <v>2016</v>
      </c>
      <c r="V4" s="12" t="str">
        <f>TEXT(Table1[[#This Row],[Date Created Conversion]],"mmm")</f>
        <v>Feb</v>
      </c>
    </row>
    <row r="5" spans="1:22" ht="29" x14ac:dyDescent="0.35">
      <c r="A5">
        <v>3</v>
      </c>
      <c r="B5" s="3" t="s">
        <v>5</v>
      </c>
      <c r="C5" s="3" t="s">
        <v>4114</v>
      </c>
      <c r="D5" s="16">
        <v>10000</v>
      </c>
      <c r="E5">
        <v>10390</v>
      </c>
      <c r="F5" s="12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>Table1[[#This Row],[pledged]]/Table1[[#This Row],[goal]]</f>
        <v>1.0389999999999999</v>
      </c>
      <c r="P5">
        <f>IF(Table1[[#This Row],[pledged]]=0,0,Table1[[#This Row],[pledged]]/Table1[[#This Row],[backers_count]])</f>
        <v>69.266666666666666</v>
      </c>
      <c r="Q5" t="str">
        <f>LEFT(Table1[[#This Row],[Category and Sub-Category]],FIND("/",Table1[[#This Row],[Category and Sub-Category]])-1)</f>
        <v>film &amp; video</v>
      </c>
      <c r="R5" t="str">
        <f>RIGHT(Table1[[#This Row],[Category and Sub-Category]],LEN(Table1[[#This Row],[Category and Sub-Category]])-FIND("/",Table1[[#This Row],[Category and Sub-Category]]))</f>
        <v>television</v>
      </c>
      <c r="S5" s="9">
        <f>(((Table1[[#This Row],[launched_at]]/60)/60)/24)+DATE(1970,1,1)</f>
        <v>41828.515127314815</v>
      </c>
      <c r="T5" s="9">
        <f>(((Table1[[#This Row],[deadline]]/60)/60)/24)+DATE(1970,1,1)</f>
        <v>41858.515127314815</v>
      </c>
      <c r="U5" s="12" t="str">
        <f>TEXT(Table1[[#This Row],[Date Created Conversion]],"yyyy")</f>
        <v>2014</v>
      </c>
      <c r="V5" s="12" t="str">
        <f>TEXT(Table1[[#This Row],[Date Created Conversion]],"mmm")</f>
        <v>Jul</v>
      </c>
    </row>
    <row r="6" spans="1:22" ht="58" x14ac:dyDescent="0.35">
      <c r="A6">
        <v>4</v>
      </c>
      <c r="B6" s="3" t="s">
        <v>6</v>
      </c>
      <c r="C6" s="3" t="s">
        <v>4115</v>
      </c>
      <c r="D6" s="16">
        <v>44000</v>
      </c>
      <c r="E6">
        <v>54116.28</v>
      </c>
      <c r="F6" s="12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>Table1[[#This Row],[pledged]]/Table1[[#This Row],[goal]]</f>
        <v>1.2299154545454545</v>
      </c>
      <c r="P6">
        <f>IF(Table1[[#This Row],[pledged]]=0,0,Table1[[#This Row],[pledged]]/Table1[[#This Row],[backers_count]])</f>
        <v>190.55028169014085</v>
      </c>
      <c r="Q6" t="str">
        <f>LEFT(Table1[[#This Row],[Category and Sub-Category]],FIND("/",Table1[[#This Row],[Category and Sub-Category]])-1)</f>
        <v>film &amp; video</v>
      </c>
      <c r="R6" t="str">
        <f>RIGHT(Table1[[#This Row],[Category and Sub-Category]],LEN(Table1[[#This Row],[Category and Sub-Category]])-FIND("/",Table1[[#This Row],[Category and Sub-Category]]))</f>
        <v>television</v>
      </c>
      <c r="S6" s="9">
        <f>(((Table1[[#This Row],[launched_at]]/60)/60)/24)+DATE(1970,1,1)</f>
        <v>42327.834247685183</v>
      </c>
      <c r="T6" s="9">
        <f>(((Table1[[#This Row],[deadline]]/60)/60)/24)+DATE(1970,1,1)</f>
        <v>42357.834247685183</v>
      </c>
      <c r="U6" s="12" t="str">
        <f>TEXT(Table1[[#This Row],[Date Created Conversion]],"yyyy")</f>
        <v>2015</v>
      </c>
      <c r="V6" s="12" t="str">
        <f>TEXT(Table1[[#This Row],[Date Created Conversion]],"mmm")</f>
        <v>Nov</v>
      </c>
    </row>
    <row r="7" spans="1:22" ht="43.5" x14ac:dyDescent="0.35">
      <c r="A7">
        <v>5</v>
      </c>
      <c r="B7" s="3" t="s">
        <v>7</v>
      </c>
      <c r="C7" s="3" t="s">
        <v>4116</v>
      </c>
      <c r="D7" s="16">
        <v>3999</v>
      </c>
      <c r="E7">
        <v>4390</v>
      </c>
      <c r="F7" s="12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>Table1[[#This Row],[pledged]]/Table1[[#This Row],[goal]]</f>
        <v>1.0977744436109027</v>
      </c>
      <c r="P7">
        <f>IF(Table1[[#This Row],[pledged]]=0,0,Table1[[#This Row],[pledged]]/Table1[[#This Row],[backers_count]])</f>
        <v>93.40425531914893</v>
      </c>
      <c r="Q7" t="str">
        <f>LEFT(Table1[[#This Row],[Category and Sub-Category]],FIND("/",Table1[[#This Row],[Category and Sub-Category]])-1)</f>
        <v>film &amp; video</v>
      </c>
      <c r="R7" t="str">
        <f>RIGHT(Table1[[#This Row],[Category and Sub-Category]],LEN(Table1[[#This Row],[Category and Sub-Category]])-FIND("/",Table1[[#This Row],[Category and Sub-Category]]))</f>
        <v>television</v>
      </c>
      <c r="S7" s="9">
        <f>(((Table1[[#This Row],[launched_at]]/60)/60)/24)+DATE(1970,1,1)</f>
        <v>42563.932951388888</v>
      </c>
      <c r="T7" s="9">
        <f>(((Table1[[#This Row],[deadline]]/60)/60)/24)+DATE(1970,1,1)</f>
        <v>42580.232638888891</v>
      </c>
      <c r="U7" s="12" t="str">
        <f>TEXT(Table1[[#This Row],[Date Created Conversion]],"yyyy")</f>
        <v>2016</v>
      </c>
      <c r="V7" s="12" t="str">
        <f>TEXT(Table1[[#This Row],[Date Created Conversion]],"mmm")</f>
        <v>Jul</v>
      </c>
    </row>
    <row r="8" spans="1:22" ht="43.5" x14ac:dyDescent="0.35">
      <c r="A8">
        <v>6</v>
      </c>
      <c r="B8" s="3" t="s">
        <v>8</v>
      </c>
      <c r="C8" s="3" t="s">
        <v>4117</v>
      </c>
      <c r="D8" s="16">
        <v>8000</v>
      </c>
      <c r="E8">
        <v>8519</v>
      </c>
      <c r="F8" s="12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>Table1[[#This Row],[pledged]]/Table1[[#This Row],[goal]]</f>
        <v>1.064875</v>
      </c>
      <c r="P8">
        <f>IF(Table1[[#This Row],[pledged]]=0,0,Table1[[#This Row],[pledged]]/Table1[[#This Row],[backers_count]])</f>
        <v>146.87931034482759</v>
      </c>
      <c r="Q8" t="str">
        <f>LEFT(Table1[[#This Row],[Category and Sub-Category]],FIND("/",Table1[[#This Row],[Category and Sub-Category]])-1)</f>
        <v>film &amp; video</v>
      </c>
      <c r="R8" t="str">
        <f>RIGHT(Table1[[#This Row],[Category and Sub-Category]],LEN(Table1[[#This Row],[Category and Sub-Category]])-FIND("/",Table1[[#This Row],[Category and Sub-Category]]))</f>
        <v>television</v>
      </c>
      <c r="S8" s="9">
        <f>(((Table1[[#This Row],[launched_at]]/60)/60)/24)+DATE(1970,1,1)</f>
        <v>41794.072337962964</v>
      </c>
      <c r="T8" s="9">
        <f>(((Table1[[#This Row],[deadline]]/60)/60)/24)+DATE(1970,1,1)</f>
        <v>41804.072337962964</v>
      </c>
      <c r="U8" s="12" t="str">
        <f>TEXT(Table1[[#This Row],[Date Created Conversion]],"yyyy")</f>
        <v>2014</v>
      </c>
      <c r="V8" s="12" t="str">
        <f>TEXT(Table1[[#This Row],[Date Created Conversion]],"mmm")</f>
        <v>Jun</v>
      </c>
    </row>
    <row r="9" spans="1:22" ht="58" x14ac:dyDescent="0.35">
      <c r="A9">
        <v>7</v>
      </c>
      <c r="B9" s="3" t="s">
        <v>9</v>
      </c>
      <c r="C9" s="3" t="s">
        <v>4118</v>
      </c>
      <c r="D9" s="16">
        <v>9000</v>
      </c>
      <c r="E9">
        <v>9110</v>
      </c>
      <c r="F9" s="12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>Table1[[#This Row],[pledged]]/Table1[[#This Row],[goal]]</f>
        <v>1.0122222222222221</v>
      </c>
      <c r="P9">
        <f>IF(Table1[[#This Row],[pledged]]=0,0,Table1[[#This Row],[pledged]]/Table1[[#This Row],[backers_count]])</f>
        <v>159.82456140350877</v>
      </c>
      <c r="Q9" t="str">
        <f>LEFT(Table1[[#This Row],[Category and Sub-Category]],FIND("/",Table1[[#This Row],[Category and Sub-Category]])-1)</f>
        <v>film &amp; video</v>
      </c>
      <c r="R9" t="str">
        <f>RIGHT(Table1[[#This Row],[Category and Sub-Category]],LEN(Table1[[#This Row],[Category and Sub-Category]])-FIND("/",Table1[[#This Row],[Category and Sub-Category]]))</f>
        <v>television</v>
      </c>
      <c r="S9" s="9">
        <f>(((Table1[[#This Row],[launched_at]]/60)/60)/24)+DATE(1970,1,1)</f>
        <v>42516.047071759262</v>
      </c>
      <c r="T9" s="9">
        <f>(((Table1[[#This Row],[deadline]]/60)/60)/24)+DATE(1970,1,1)</f>
        <v>42556.047071759262</v>
      </c>
      <c r="U9" s="12" t="str">
        <f>TEXT(Table1[[#This Row],[Date Created Conversion]],"yyyy")</f>
        <v>2016</v>
      </c>
      <c r="V9" s="12" t="str">
        <f>TEXT(Table1[[#This Row],[Date Created Conversion]],"mmm")</f>
        <v>May</v>
      </c>
    </row>
    <row r="10" spans="1:22" ht="29" x14ac:dyDescent="0.35">
      <c r="A10">
        <v>8</v>
      </c>
      <c r="B10" s="3" t="s">
        <v>10</v>
      </c>
      <c r="C10" s="3" t="s">
        <v>4119</v>
      </c>
      <c r="D10" s="16">
        <v>3500</v>
      </c>
      <c r="E10">
        <v>3501.52</v>
      </c>
      <c r="F10" s="12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>Table1[[#This Row],[pledged]]/Table1[[#This Row],[goal]]</f>
        <v>1.0004342857142856</v>
      </c>
      <c r="P10">
        <f>IF(Table1[[#This Row],[pledged]]=0,0,Table1[[#This Row],[pledged]]/Table1[[#This Row],[backers_count]])</f>
        <v>291.79333333333335</v>
      </c>
      <c r="Q10" t="str">
        <f>LEFT(Table1[[#This Row],[Category and Sub-Category]],FIND("/",Table1[[#This Row],[Category and Sub-Category]])-1)</f>
        <v>film &amp; video</v>
      </c>
      <c r="R10" t="str">
        <f>RIGHT(Table1[[#This Row],[Category and Sub-Category]],LEN(Table1[[#This Row],[Category and Sub-Category]])-FIND("/",Table1[[#This Row],[Category and Sub-Category]]))</f>
        <v>television</v>
      </c>
      <c r="S10" s="9">
        <f>(((Table1[[#This Row],[launched_at]]/60)/60)/24)+DATE(1970,1,1)</f>
        <v>42468.94458333333</v>
      </c>
      <c r="T10" s="9">
        <f>(((Table1[[#This Row],[deadline]]/60)/60)/24)+DATE(1970,1,1)</f>
        <v>42475.875</v>
      </c>
      <c r="U10" s="12" t="str">
        <f>TEXT(Table1[[#This Row],[Date Created Conversion]],"yyyy")</f>
        <v>2016</v>
      </c>
      <c r="V10" s="12" t="str">
        <f>TEXT(Table1[[#This Row],[Date Created Conversion]],"mmm")</f>
        <v>Apr</v>
      </c>
    </row>
    <row r="11" spans="1:22" ht="43.5" x14ac:dyDescent="0.35">
      <c r="A11">
        <v>9</v>
      </c>
      <c r="B11" s="3" t="s">
        <v>11</v>
      </c>
      <c r="C11" s="3" t="s">
        <v>4120</v>
      </c>
      <c r="D11" s="16">
        <v>500</v>
      </c>
      <c r="E11">
        <v>629.99</v>
      </c>
      <c r="F11" s="12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>Table1[[#This Row],[pledged]]/Table1[[#This Row],[goal]]</f>
        <v>1.2599800000000001</v>
      </c>
      <c r="P11">
        <f>IF(Table1[[#This Row],[pledged]]=0,0,Table1[[#This Row],[pledged]]/Table1[[#This Row],[backers_count]])</f>
        <v>31.499500000000001</v>
      </c>
      <c r="Q11" t="str">
        <f>LEFT(Table1[[#This Row],[Category and Sub-Category]],FIND("/",Table1[[#This Row],[Category and Sub-Category]])-1)</f>
        <v>film &amp; video</v>
      </c>
      <c r="R11" t="str">
        <f>RIGHT(Table1[[#This Row],[Category and Sub-Category]],LEN(Table1[[#This Row],[Category and Sub-Category]])-FIND("/",Table1[[#This Row],[Category and Sub-Category]]))</f>
        <v>television</v>
      </c>
      <c r="S11" s="9">
        <f>(((Table1[[#This Row],[launched_at]]/60)/60)/24)+DATE(1970,1,1)</f>
        <v>42447.103518518517</v>
      </c>
      <c r="T11" s="9">
        <f>(((Table1[[#This Row],[deadline]]/60)/60)/24)+DATE(1970,1,1)</f>
        <v>42477.103518518517</v>
      </c>
      <c r="U11" s="12" t="str">
        <f>TEXT(Table1[[#This Row],[Date Created Conversion]],"yyyy")</f>
        <v>2016</v>
      </c>
      <c r="V11" s="12" t="str">
        <f>TEXT(Table1[[#This Row],[Date Created Conversion]],"mmm")</f>
        <v>Mar</v>
      </c>
    </row>
    <row r="12" spans="1:22" ht="43.5" x14ac:dyDescent="0.35">
      <c r="A12">
        <v>10</v>
      </c>
      <c r="B12" s="3" t="s">
        <v>12</v>
      </c>
      <c r="C12" s="3" t="s">
        <v>4121</v>
      </c>
      <c r="D12" s="16">
        <v>3000</v>
      </c>
      <c r="E12">
        <v>3015</v>
      </c>
      <c r="F12" s="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>Table1[[#This Row],[pledged]]/Table1[[#This Row],[goal]]</f>
        <v>1.0049999999999999</v>
      </c>
      <c r="P12">
        <f>IF(Table1[[#This Row],[pledged]]=0,0,Table1[[#This Row],[pledged]]/Table1[[#This Row],[backers_count]])</f>
        <v>158.68421052631578</v>
      </c>
      <c r="Q12" t="str">
        <f>LEFT(Table1[[#This Row],[Category and Sub-Category]],FIND("/",Table1[[#This Row],[Category and Sub-Category]])-1)</f>
        <v>film &amp; video</v>
      </c>
      <c r="R12" t="str">
        <f>RIGHT(Table1[[#This Row],[Category and Sub-Category]],LEN(Table1[[#This Row],[Category and Sub-Category]])-FIND("/",Table1[[#This Row],[Category and Sub-Category]]))</f>
        <v>television</v>
      </c>
      <c r="S12" s="9">
        <f>(((Table1[[#This Row],[launched_at]]/60)/60)/24)+DATE(1970,1,1)</f>
        <v>41780.068043981482</v>
      </c>
      <c r="T12" s="9">
        <f>(((Table1[[#This Row],[deadline]]/60)/60)/24)+DATE(1970,1,1)</f>
        <v>41815.068043981482</v>
      </c>
      <c r="U12" s="12" t="str">
        <f>TEXT(Table1[[#This Row],[Date Created Conversion]],"yyyy")</f>
        <v>2014</v>
      </c>
      <c r="V12" s="12" t="str">
        <f>TEXT(Table1[[#This Row],[Date Created Conversion]],"mmm")</f>
        <v>May</v>
      </c>
    </row>
    <row r="13" spans="1:22" ht="58" x14ac:dyDescent="0.35">
      <c r="A13">
        <v>11</v>
      </c>
      <c r="B13" s="3" t="s">
        <v>13</v>
      </c>
      <c r="C13" s="3" t="s">
        <v>4122</v>
      </c>
      <c r="D13" s="16">
        <v>5000</v>
      </c>
      <c r="E13">
        <v>6025</v>
      </c>
      <c r="F13" s="12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>Table1[[#This Row],[pledged]]/Table1[[#This Row],[goal]]</f>
        <v>1.2050000000000001</v>
      </c>
      <c r="P13">
        <f>IF(Table1[[#This Row],[pledged]]=0,0,Table1[[#This Row],[pledged]]/Table1[[#This Row],[backers_count]])</f>
        <v>80.333333333333329</v>
      </c>
      <c r="Q13" t="str">
        <f>LEFT(Table1[[#This Row],[Category and Sub-Category]],FIND("/",Table1[[#This Row],[Category and Sub-Category]])-1)</f>
        <v>film &amp; video</v>
      </c>
      <c r="R13" t="str">
        <f>RIGHT(Table1[[#This Row],[Category and Sub-Category]],LEN(Table1[[#This Row],[Category and Sub-Category]])-FIND("/",Table1[[#This Row],[Category and Sub-Category]]))</f>
        <v>television</v>
      </c>
      <c r="S13" s="9">
        <f>(((Table1[[#This Row],[launched_at]]/60)/60)/24)+DATE(1970,1,1)</f>
        <v>42572.778495370367</v>
      </c>
      <c r="T13" s="9">
        <f>(((Table1[[#This Row],[deadline]]/60)/60)/24)+DATE(1970,1,1)</f>
        <v>42604.125</v>
      </c>
      <c r="U13" s="12" t="str">
        <f>TEXT(Table1[[#This Row],[Date Created Conversion]],"yyyy")</f>
        <v>2016</v>
      </c>
      <c r="V13" s="12" t="str">
        <f>TEXT(Table1[[#This Row],[Date Created Conversion]],"mmm")</f>
        <v>Jul</v>
      </c>
    </row>
    <row r="14" spans="1:22" ht="58" x14ac:dyDescent="0.35">
      <c r="A14">
        <v>12</v>
      </c>
      <c r="B14" s="3" t="s">
        <v>14</v>
      </c>
      <c r="C14" s="3" t="s">
        <v>4123</v>
      </c>
      <c r="D14" s="16">
        <v>30000</v>
      </c>
      <c r="E14">
        <v>49588</v>
      </c>
      <c r="F14" s="12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>Table1[[#This Row],[pledged]]/Table1[[#This Row],[goal]]</f>
        <v>1.6529333333333334</v>
      </c>
      <c r="P14">
        <f>IF(Table1[[#This Row],[pledged]]=0,0,Table1[[#This Row],[pledged]]/Table1[[#This Row],[backers_count]])</f>
        <v>59.961305925030231</v>
      </c>
      <c r="Q14" t="str">
        <f>LEFT(Table1[[#This Row],[Category and Sub-Category]],FIND("/",Table1[[#This Row],[Category and Sub-Category]])-1)</f>
        <v>film &amp; video</v>
      </c>
      <c r="R14" t="str">
        <f>RIGHT(Table1[[#This Row],[Category and Sub-Category]],LEN(Table1[[#This Row],[Category and Sub-Category]])-FIND("/",Table1[[#This Row],[Category and Sub-Category]]))</f>
        <v>television</v>
      </c>
      <c r="S14" s="9">
        <f>(((Table1[[#This Row],[launched_at]]/60)/60)/24)+DATE(1970,1,1)</f>
        <v>41791.713252314818</v>
      </c>
      <c r="T14" s="9">
        <f>(((Table1[[#This Row],[deadline]]/60)/60)/24)+DATE(1970,1,1)</f>
        <v>41836.125</v>
      </c>
      <c r="U14" s="12" t="str">
        <f>TEXT(Table1[[#This Row],[Date Created Conversion]],"yyyy")</f>
        <v>2014</v>
      </c>
      <c r="V14" s="12" t="str">
        <f>TEXT(Table1[[#This Row],[Date Created Conversion]],"mmm")</f>
        <v>Jun</v>
      </c>
    </row>
    <row r="15" spans="1:22" ht="43.5" x14ac:dyDescent="0.35">
      <c r="A15">
        <v>13</v>
      </c>
      <c r="B15" s="3" t="s">
        <v>15</v>
      </c>
      <c r="C15" s="3" t="s">
        <v>4124</v>
      </c>
      <c r="D15" s="16">
        <v>3500</v>
      </c>
      <c r="E15">
        <v>5599</v>
      </c>
      <c r="F15" s="12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>Table1[[#This Row],[pledged]]/Table1[[#This Row],[goal]]</f>
        <v>1.5997142857142856</v>
      </c>
      <c r="P15">
        <f>IF(Table1[[#This Row],[pledged]]=0,0,Table1[[#This Row],[pledged]]/Table1[[#This Row],[backers_count]])</f>
        <v>109.78431372549019</v>
      </c>
      <c r="Q15" t="str">
        <f>LEFT(Table1[[#This Row],[Category and Sub-Category]],FIND("/",Table1[[#This Row],[Category and Sub-Category]])-1)</f>
        <v>film &amp; video</v>
      </c>
      <c r="R15" t="str">
        <f>RIGHT(Table1[[#This Row],[Category and Sub-Category]],LEN(Table1[[#This Row],[Category and Sub-Category]])-FIND("/",Table1[[#This Row],[Category and Sub-Category]]))</f>
        <v>television</v>
      </c>
      <c r="S15" s="9">
        <f>(((Table1[[#This Row],[launched_at]]/60)/60)/24)+DATE(1970,1,1)</f>
        <v>42508.677187499998</v>
      </c>
      <c r="T15" s="9">
        <f>(((Table1[[#This Row],[deadline]]/60)/60)/24)+DATE(1970,1,1)</f>
        <v>42544.852083333331</v>
      </c>
      <c r="U15" s="12" t="str">
        <f>TEXT(Table1[[#This Row],[Date Created Conversion]],"yyyy")</f>
        <v>2016</v>
      </c>
      <c r="V15" s="12" t="str">
        <f>TEXT(Table1[[#This Row],[Date Created Conversion]],"mmm")</f>
        <v>May</v>
      </c>
    </row>
    <row r="16" spans="1:22" ht="29" x14ac:dyDescent="0.35">
      <c r="A16">
        <v>14</v>
      </c>
      <c r="B16" s="3" t="s">
        <v>16</v>
      </c>
      <c r="C16" s="3" t="s">
        <v>4125</v>
      </c>
      <c r="D16" s="16">
        <v>6000</v>
      </c>
      <c r="E16">
        <v>6056</v>
      </c>
      <c r="F16" s="12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>Table1[[#This Row],[pledged]]/Table1[[#This Row],[goal]]</f>
        <v>1.0093333333333334</v>
      </c>
      <c r="P16">
        <f>IF(Table1[[#This Row],[pledged]]=0,0,Table1[[#This Row],[pledged]]/Table1[[#This Row],[backers_count]])</f>
        <v>147.70731707317074</v>
      </c>
      <c r="Q16" t="str">
        <f>LEFT(Table1[[#This Row],[Category and Sub-Category]],FIND("/",Table1[[#This Row],[Category and Sub-Category]])-1)</f>
        <v>film &amp; video</v>
      </c>
      <c r="R16" t="str">
        <f>RIGHT(Table1[[#This Row],[Category and Sub-Category]],LEN(Table1[[#This Row],[Category and Sub-Category]])-FIND("/",Table1[[#This Row],[Category and Sub-Category]]))</f>
        <v>television</v>
      </c>
      <c r="S16" s="9">
        <f>(((Table1[[#This Row],[launched_at]]/60)/60)/24)+DATE(1970,1,1)</f>
        <v>41808.02648148148</v>
      </c>
      <c r="T16" s="9">
        <f>(((Table1[[#This Row],[deadline]]/60)/60)/24)+DATE(1970,1,1)</f>
        <v>41833.582638888889</v>
      </c>
      <c r="U16" s="12" t="str">
        <f>TEXT(Table1[[#This Row],[Date Created Conversion]],"yyyy")</f>
        <v>2014</v>
      </c>
      <c r="V16" s="12" t="str">
        <f>TEXT(Table1[[#This Row],[Date Created Conversion]],"mmm")</f>
        <v>Jun</v>
      </c>
    </row>
    <row r="17" spans="1:22" ht="43.5" x14ac:dyDescent="0.35">
      <c r="A17">
        <v>15</v>
      </c>
      <c r="B17" s="3" t="s">
        <v>17</v>
      </c>
      <c r="C17" s="3" t="s">
        <v>4126</v>
      </c>
      <c r="D17" s="16">
        <v>2000</v>
      </c>
      <c r="E17">
        <v>2132</v>
      </c>
      <c r="F17" s="12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>Table1[[#This Row],[pledged]]/Table1[[#This Row],[goal]]</f>
        <v>1.0660000000000001</v>
      </c>
      <c r="P17">
        <f>IF(Table1[[#This Row],[pledged]]=0,0,Table1[[#This Row],[pledged]]/Table1[[#This Row],[backers_count]])</f>
        <v>21.755102040816325</v>
      </c>
      <c r="Q17" t="str">
        <f>LEFT(Table1[[#This Row],[Category and Sub-Category]],FIND("/",Table1[[#This Row],[Category and Sub-Category]])-1)</f>
        <v>film &amp; video</v>
      </c>
      <c r="R17" t="str">
        <f>RIGHT(Table1[[#This Row],[Category and Sub-Category]],LEN(Table1[[#This Row],[Category and Sub-Category]])-FIND("/",Table1[[#This Row],[Category and Sub-Category]]))</f>
        <v>television</v>
      </c>
      <c r="S17" s="9">
        <f>(((Table1[[#This Row],[launched_at]]/60)/60)/24)+DATE(1970,1,1)</f>
        <v>42256.391875000001</v>
      </c>
      <c r="T17" s="9">
        <f>(((Table1[[#This Row],[deadline]]/60)/60)/24)+DATE(1970,1,1)</f>
        <v>42274.843055555553</v>
      </c>
      <c r="U17" s="12" t="str">
        <f>TEXT(Table1[[#This Row],[Date Created Conversion]],"yyyy")</f>
        <v>2015</v>
      </c>
      <c r="V17" s="12" t="str">
        <f>TEXT(Table1[[#This Row],[Date Created Conversion]],"mmm")</f>
        <v>Sep</v>
      </c>
    </row>
    <row r="18" spans="1:22" ht="43.5" x14ac:dyDescent="0.35">
      <c r="A18">
        <v>16</v>
      </c>
      <c r="B18" s="3" t="s">
        <v>18</v>
      </c>
      <c r="C18" s="3" t="s">
        <v>4127</v>
      </c>
      <c r="D18" s="16">
        <v>12000</v>
      </c>
      <c r="E18">
        <v>12029</v>
      </c>
      <c r="F18" s="12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>Table1[[#This Row],[pledged]]/Table1[[#This Row],[goal]]</f>
        <v>1.0024166666666667</v>
      </c>
      <c r="P18">
        <f>IF(Table1[[#This Row],[pledged]]=0,0,Table1[[#This Row],[pledged]]/Table1[[#This Row],[backers_count]])</f>
        <v>171.84285714285716</v>
      </c>
      <c r="Q18" t="str">
        <f>LEFT(Table1[[#This Row],[Category and Sub-Category]],FIND("/",Table1[[#This Row],[Category and Sub-Category]])-1)</f>
        <v>film &amp; video</v>
      </c>
      <c r="R18" t="str">
        <f>RIGHT(Table1[[#This Row],[Category and Sub-Category]],LEN(Table1[[#This Row],[Category and Sub-Category]])-FIND("/",Table1[[#This Row],[Category and Sub-Category]]))</f>
        <v>television</v>
      </c>
      <c r="S18" s="9">
        <f>(((Table1[[#This Row],[launched_at]]/60)/60)/24)+DATE(1970,1,1)</f>
        <v>41760.796423611115</v>
      </c>
      <c r="T18" s="9">
        <f>(((Table1[[#This Row],[deadline]]/60)/60)/24)+DATE(1970,1,1)</f>
        <v>41806.229166666664</v>
      </c>
      <c r="U18" s="12" t="str">
        <f>TEXT(Table1[[#This Row],[Date Created Conversion]],"yyyy")</f>
        <v>2014</v>
      </c>
      <c r="V18" s="12" t="str">
        <f>TEXT(Table1[[#This Row],[Date Created Conversion]],"mmm")</f>
        <v>May</v>
      </c>
    </row>
    <row r="19" spans="1:22" ht="43.5" x14ac:dyDescent="0.35">
      <c r="A19">
        <v>17</v>
      </c>
      <c r="B19" s="3" t="s">
        <v>19</v>
      </c>
      <c r="C19" s="3" t="s">
        <v>4128</v>
      </c>
      <c r="D19" s="16">
        <v>1500</v>
      </c>
      <c r="E19">
        <v>1510</v>
      </c>
      <c r="F19" s="12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>Table1[[#This Row],[pledged]]/Table1[[#This Row],[goal]]</f>
        <v>1.0066666666666666</v>
      </c>
      <c r="P19">
        <f>IF(Table1[[#This Row],[pledged]]=0,0,Table1[[#This Row],[pledged]]/Table1[[#This Row],[backers_count]])</f>
        <v>41.944444444444443</v>
      </c>
      <c r="Q19" t="str">
        <f>LEFT(Table1[[#This Row],[Category and Sub-Category]],FIND("/",Table1[[#This Row],[Category and Sub-Category]])-1)</f>
        <v>film &amp; video</v>
      </c>
      <c r="R19" t="str">
        <f>RIGHT(Table1[[#This Row],[Category and Sub-Category]],LEN(Table1[[#This Row],[Category and Sub-Category]])-FIND("/",Table1[[#This Row],[Category and Sub-Category]]))</f>
        <v>television</v>
      </c>
      <c r="S19" s="9">
        <f>(((Table1[[#This Row],[launched_at]]/60)/60)/24)+DATE(1970,1,1)</f>
        <v>41917.731736111113</v>
      </c>
      <c r="T19" s="9">
        <f>(((Table1[[#This Row],[deadline]]/60)/60)/24)+DATE(1970,1,1)</f>
        <v>41947.773402777777</v>
      </c>
      <c r="U19" s="12" t="str">
        <f>TEXT(Table1[[#This Row],[Date Created Conversion]],"yyyy")</f>
        <v>2014</v>
      </c>
      <c r="V19" s="12" t="str">
        <f>TEXT(Table1[[#This Row],[Date Created Conversion]],"mmm")</f>
        <v>Oct</v>
      </c>
    </row>
    <row r="20" spans="1:22" ht="43.5" x14ac:dyDescent="0.35">
      <c r="A20">
        <v>18</v>
      </c>
      <c r="B20" s="3" t="s">
        <v>20</v>
      </c>
      <c r="C20" s="3" t="s">
        <v>4129</v>
      </c>
      <c r="D20" s="16">
        <v>30000</v>
      </c>
      <c r="E20">
        <v>31896.33</v>
      </c>
      <c r="F20" s="12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>Table1[[#This Row],[pledged]]/Table1[[#This Row],[goal]]</f>
        <v>1.0632110000000001</v>
      </c>
      <c r="P20">
        <f>IF(Table1[[#This Row],[pledged]]=0,0,Table1[[#This Row],[pledged]]/Table1[[#This Row],[backers_count]])</f>
        <v>93.264122807017543</v>
      </c>
      <c r="Q20" t="str">
        <f>LEFT(Table1[[#This Row],[Category and Sub-Category]],FIND("/",Table1[[#This Row],[Category and Sub-Category]])-1)</f>
        <v>film &amp; video</v>
      </c>
      <c r="R20" t="str">
        <f>RIGHT(Table1[[#This Row],[Category and Sub-Category]],LEN(Table1[[#This Row],[Category and Sub-Category]])-FIND("/",Table1[[#This Row],[Category and Sub-Category]]))</f>
        <v>television</v>
      </c>
      <c r="S20" s="9">
        <f>(((Table1[[#This Row],[launched_at]]/60)/60)/24)+DATE(1970,1,1)</f>
        <v>41869.542314814818</v>
      </c>
      <c r="T20" s="9">
        <f>(((Table1[[#This Row],[deadline]]/60)/60)/24)+DATE(1970,1,1)</f>
        <v>41899.542314814818</v>
      </c>
      <c r="U20" s="12" t="str">
        <f>TEXT(Table1[[#This Row],[Date Created Conversion]],"yyyy")</f>
        <v>2014</v>
      </c>
      <c r="V20" s="12" t="str">
        <f>TEXT(Table1[[#This Row],[Date Created Conversion]],"mmm")</f>
        <v>Aug</v>
      </c>
    </row>
    <row r="21" spans="1:22" ht="43.5" x14ac:dyDescent="0.35">
      <c r="A21">
        <v>19</v>
      </c>
      <c r="B21" s="3" t="s">
        <v>21</v>
      </c>
      <c r="C21" s="3" t="s">
        <v>4130</v>
      </c>
      <c r="D21" s="16">
        <v>850</v>
      </c>
      <c r="E21">
        <v>1235</v>
      </c>
      <c r="F21" s="12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>Table1[[#This Row],[pledged]]/Table1[[#This Row],[goal]]</f>
        <v>1.4529411764705882</v>
      </c>
      <c r="P21">
        <f>IF(Table1[[#This Row],[pledged]]=0,0,Table1[[#This Row],[pledged]]/Table1[[#This Row],[backers_count]])</f>
        <v>56.136363636363633</v>
      </c>
      <c r="Q21" t="str">
        <f>LEFT(Table1[[#This Row],[Category and Sub-Category]],FIND("/",Table1[[#This Row],[Category and Sub-Category]])-1)</f>
        <v>film &amp; video</v>
      </c>
      <c r="R21" t="str">
        <f>RIGHT(Table1[[#This Row],[Category and Sub-Category]],LEN(Table1[[#This Row],[Category and Sub-Category]])-FIND("/",Table1[[#This Row],[Category and Sub-Category]]))</f>
        <v>television</v>
      </c>
      <c r="S21" s="9">
        <f>(((Table1[[#This Row],[launched_at]]/60)/60)/24)+DATE(1970,1,1)</f>
        <v>42175.816365740742</v>
      </c>
      <c r="T21" s="9">
        <f>(((Table1[[#This Row],[deadline]]/60)/60)/24)+DATE(1970,1,1)</f>
        <v>42205.816365740742</v>
      </c>
      <c r="U21" s="12" t="str">
        <f>TEXT(Table1[[#This Row],[Date Created Conversion]],"yyyy")</f>
        <v>2015</v>
      </c>
      <c r="V21" s="12" t="str">
        <f>TEXT(Table1[[#This Row],[Date Created Conversion]],"mmm")</f>
        <v>Jun</v>
      </c>
    </row>
    <row r="22" spans="1:22" ht="43.5" x14ac:dyDescent="0.35">
      <c r="A22">
        <v>20</v>
      </c>
      <c r="B22" s="3" t="s">
        <v>22</v>
      </c>
      <c r="C22" s="3" t="s">
        <v>4131</v>
      </c>
      <c r="D22" s="16">
        <v>2000</v>
      </c>
      <c r="E22">
        <v>2004</v>
      </c>
      <c r="F22" s="1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>Table1[[#This Row],[pledged]]/Table1[[#This Row],[goal]]</f>
        <v>1.002</v>
      </c>
      <c r="P22">
        <f>IF(Table1[[#This Row],[pledged]]=0,0,Table1[[#This Row],[pledged]]/Table1[[#This Row],[backers_count]])</f>
        <v>80.16</v>
      </c>
      <c r="Q22" t="str">
        <f>LEFT(Table1[[#This Row],[Category and Sub-Category]],FIND("/",Table1[[#This Row],[Category and Sub-Category]])-1)</f>
        <v>film &amp; video</v>
      </c>
      <c r="R22" t="str">
        <f>RIGHT(Table1[[#This Row],[Category and Sub-Category]],LEN(Table1[[#This Row],[Category and Sub-Category]])-FIND("/",Table1[[#This Row],[Category and Sub-Category]]))</f>
        <v>television</v>
      </c>
      <c r="S22" s="9">
        <f>(((Table1[[#This Row],[launched_at]]/60)/60)/24)+DATE(1970,1,1)</f>
        <v>42200.758240740746</v>
      </c>
      <c r="T22" s="9">
        <f>(((Table1[[#This Row],[deadline]]/60)/60)/24)+DATE(1970,1,1)</f>
        <v>42260.758240740746</v>
      </c>
      <c r="U22" s="12" t="str">
        <f>TEXT(Table1[[#This Row],[Date Created Conversion]],"yyyy")</f>
        <v>2015</v>
      </c>
      <c r="V22" s="12" t="str">
        <f>TEXT(Table1[[#This Row],[Date Created Conversion]],"mmm")</f>
        <v>Jul</v>
      </c>
    </row>
    <row r="23" spans="1:22" ht="43.5" x14ac:dyDescent="0.35">
      <c r="A23">
        <v>21</v>
      </c>
      <c r="B23" s="3" t="s">
        <v>23</v>
      </c>
      <c r="C23" s="3" t="s">
        <v>4132</v>
      </c>
      <c r="D23" s="16">
        <v>18500</v>
      </c>
      <c r="E23">
        <v>20190</v>
      </c>
      <c r="F23" s="12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>Table1[[#This Row],[pledged]]/Table1[[#This Row],[goal]]</f>
        <v>1.0913513513513513</v>
      </c>
      <c r="P23">
        <f>IF(Table1[[#This Row],[pledged]]=0,0,Table1[[#This Row],[pledged]]/Table1[[#This Row],[backers_count]])</f>
        <v>199.9009900990099</v>
      </c>
      <c r="Q23" t="str">
        <f>LEFT(Table1[[#This Row],[Category and Sub-Category]],FIND("/",Table1[[#This Row],[Category and Sub-Category]])-1)</f>
        <v>film &amp; video</v>
      </c>
      <c r="R23" t="str">
        <f>RIGHT(Table1[[#This Row],[Category and Sub-Category]],LEN(Table1[[#This Row],[Category and Sub-Category]])-FIND("/",Table1[[#This Row],[Category and Sub-Category]]))</f>
        <v>television</v>
      </c>
      <c r="S23" s="9">
        <f>(((Table1[[#This Row],[launched_at]]/60)/60)/24)+DATE(1970,1,1)</f>
        <v>41878.627187500002</v>
      </c>
      <c r="T23" s="9">
        <f>(((Table1[[#This Row],[deadline]]/60)/60)/24)+DATE(1970,1,1)</f>
        <v>41908.627187500002</v>
      </c>
      <c r="U23" s="12" t="str">
        <f>TEXT(Table1[[#This Row],[Date Created Conversion]],"yyyy")</f>
        <v>2014</v>
      </c>
      <c r="V23" s="12" t="str">
        <f>TEXT(Table1[[#This Row],[Date Created Conversion]],"mmm")</f>
        <v>Aug</v>
      </c>
    </row>
    <row r="24" spans="1:22" ht="29" x14ac:dyDescent="0.35">
      <c r="A24">
        <v>22</v>
      </c>
      <c r="B24" s="3" t="s">
        <v>24</v>
      </c>
      <c r="C24" s="3" t="s">
        <v>4133</v>
      </c>
      <c r="D24" s="16">
        <v>350</v>
      </c>
      <c r="E24">
        <v>410</v>
      </c>
      <c r="F24" s="12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>Table1[[#This Row],[pledged]]/Table1[[#This Row],[goal]]</f>
        <v>1.1714285714285715</v>
      </c>
      <c r="P24">
        <f>IF(Table1[[#This Row],[pledged]]=0,0,Table1[[#This Row],[pledged]]/Table1[[#This Row],[backers_count]])</f>
        <v>51.25</v>
      </c>
      <c r="Q24" t="str">
        <f>LEFT(Table1[[#This Row],[Category and Sub-Category]],FIND("/",Table1[[#This Row],[Category and Sub-Category]])-1)</f>
        <v>film &amp; video</v>
      </c>
      <c r="R24" t="str">
        <f>RIGHT(Table1[[#This Row],[Category and Sub-Category]],LEN(Table1[[#This Row],[Category and Sub-Category]])-FIND("/",Table1[[#This Row],[Category and Sub-Category]]))</f>
        <v>television</v>
      </c>
      <c r="S24" s="9">
        <f>(((Table1[[#This Row],[launched_at]]/60)/60)/24)+DATE(1970,1,1)</f>
        <v>41989.91134259259</v>
      </c>
      <c r="T24" s="9">
        <f>(((Table1[[#This Row],[deadline]]/60)/60)/24)+DATE(1970,1,1)</f>
        <v>42005.332638888889</v>
      </c>
      <c r="U24" s="12" t="str">
        <f>TEXT(Table1[[#This Row],[Date Created Conversion]],"yyyy")</f>
        <v>2014</v>
      </c>
      <c r="V24" s="12" t="str">
        <f>TEXT(Table1[[#This Row],[Date Created Conversion]],"mmm")</f>
        <v>Dec</v>
      </c>
    </row>
    <row r="25" spans="1:22" ht="43.5" x14ac:dyDescent="0.35">
      <c r="A25">
        <v>23</v>
      </c>
      <c r="B25" s="3" t="s">
        <v>25</v>
      </c>
      <c r="C25" s="3" t="s">
        <v>4134</v>
      </c>
      <c r="D25" s="16">
        <v>2000</v>
      </c>
      <c r="E25">
        <v>2370</v>
      </c>
      <c r="F25" s="12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>Table1[[#This Row],[pledged]]/Table1[[#This Row],[goal]]</f>
        <v>1.1850000000000001</v>
      </c>
      <c r="P25">
        <f>IF(Table1[[#This Row],[pledged]]=0,0,Table1[[#This Row],[pledged]]/Table1[[#This Row],[backers_count]])</f>
        <v>103.04347826086956</v>
      </c>
      <c r="Q25" t="str">
        <f>LEFT(Table1[[#This Row],[Category and Sub-Category]],FIND("/",Table1[[#This Row],[Category and Sub-Category]])-1)</f>
        <v>film &amp; video</v>
      </c>
      <c r="R25" t="str">
        <f>RIGHT(Table1[[#This Row],[Category and Sub-Category]],LEN(Table1[[#This Row],[Category and Sub-Category]])-FIND("/",Table1[[#This Row],[Category and Sub-Category]]))</f>
        <v>television</v>
      </c>
      <c r="S25" s="9">
        <f>(((Table1[[#This Row],[launched_at]]/60)/60)/24)+DATE(1970,1,1)</f>
        <v>42097.778946759259</v>
      </c>
      <c r="T25" s="9">
        <f>(((Table1[[#This Row],[deadline]]/60)/60)/24)+DATE(1970,1,1)</f>
        <v>42124.638888888891</v>
      </c>
      <c r="U25" s="12" t="str">
        <f>TEXT(Table1[[#This Row],[Date Created Conversion]],"yyyy")</f>
        <v>2015</v>
      </c>
      <c r="V25" s="12" t="str">
        <f>TEXT(Table1[[#This Row],[Date Created Conversion]],"mmm")</f>
        <v>Apr</v>
      </c>
    </row>
    <row r="26" spans="1:22" ht="29" x14ac:dyDescent="0.35">
      <c r="A26">
        <v>24</v>
      </c>
      <c r="B26" s="3" t="s">
        <v>26</v>
      </c>
      <c r="C26" s="3" t="s">
        <v>4135</v>
      </c>
      <c r="D26" s="16">
        <v>35000</v>
      </c>
      <c r="E26">
        <v>38082.69</v>
      </c>
      <c r="F26" s="12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>Table1[[#This Row],[pledged]]/Table1[[#This Row],[goal]]</f>
        <v>1.0880768571428572</v>
      </c>
      <c r="P26">
        <f>IF(Table1[[#This Row],[pledged]]=0,0,Table1[[#This Row],[pledged]]/Table1[[#This Row],[backers_count]])</f>
        <v>66.346149825783982</v>
      </c>
      <c r="Q26" t="str">
        <f>LEFT(Table1[[#This Row],[Category and Sub-Category]],FIND("/",Table1[[#This Row],[Category and Sub-Category]])-1)</f>
        <v>film &amp; video</v>
      </c>
      <c r="R26" t="str">
        <f>RIGHT(Table1[[#This Row],[Category and Sub-Category]],LEN(Table1[[#This Row],[Category and Sub-Category]])-FIND("/",Table1[[#This Row],[Category and Sub-Category]]))</f>
        <v>television</v>
      </c>
      <c r="S26" s="9">
        <f>(((Table1[[#This Row],[launched_at]]/60)/60)/24)+DATE(1970,1,1)</f>
        <v>42229.820173611108</v>
      </c>
      <c r="T26" s="9">
        <f>(((Table1[[#This Row],[deadline]]/60)/60)/24)+DATE(1970,1,1)</f>
        <v>42262.818750000006</v>
      </c>
      <c r="U26" s="12" t="str">
        <f>TEXT(Table1[[#This Row],[Date Created Conversion]],"yyyy")</f>
        <v>2015</v>
      </c>
      <c r="V26" s="12" t="str">
        <f>TEXT(Table1[[#This Row],[Date Created Conversion]],"mmm")</f>
        <v>Aug</v>
      </c>
    </row>
    <row r="27" spans="1:22" ht="43.5" x14ac:dyDescent="0.35">
      <c r="A27">
        <v>25</v>
      </c>
      <c r="B27" s="3" t="s">
        <v>27</v>
      </c>
      <c r="C27" s="3" t="s">
        <v>4136</v>
      </c>
      <c r="D27" s="16">
        <v>600</v>
      </c>
      <c r="E27">
        <v>800</v>
      </c>
      <c r="F27" s="12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>Table1[[#This Row],[pledged]]/Table1[[#This Row],[goal]]</f>
        <v>1.3333333333333333</v>
      </c>
      <c r="P27">
        <f>IF(Table1[[#This Row],[pledged]]=0,0,Table1[[#This Row],[pledged]]/Table1[[#This Row],[backers_count]])</f>
        <v>57.142857142857146</v>
      </c>
      <c r="Q27" t="str">
        <f>LEFT(Table1[[#This Row],[Category and Sub-Category]],FIND("/",Table1[[#This Row],[Category and Sub-Category]])-1)</f>
        <v>film &amp; video</v>
      </c>
      <c r="R27" t="str">
        <f>RIGHT(Table1[[#This Row],[Category and Sub-Category]],LEN(Table1[[#This Row],[Category and Sub-Category]])-FIND("/",Table1[[#This Row],[Category and Sub-Category]]))</f>
        <v>television</v>
      </c>
      <c r="S27" s="9">
        <f>(((Table1[[#This Row],[launched_at]]/60)/60)/24)+DATE(1970,1,1)</f>
        <v>42318.025011574078</v>
      </c>
      <c r="T27" s="9">
        <f>(((Table1[[#This Row],[deadline]]/60)/60)/24)+DATE(1970,1,1)</f>
        <v>42378.025011574078</v>
      </c>
      <c r="U27" s="12" t="str">
        <f>TEXT(Table1[[#This Row],[Date Created Conversion]],"yyyy")</f>
        <v>2015</v>
      </c>
      <c r="V27" s="12" t="str">
        <f>TEXT(Table1[[#This Row],[Date Created Conversion]],"mmm")</f>
        <v>Nov</v>
      </c>
    </row>
    <row r="28" spans="1:22" ht="43.5" x14ac:dyDescent="0.35">
      <c r="A28">
        <v>26</v>
      </c>
      <c r="B28" s="3" t="s">
        <v>28</v>
      </c>
      <c r="C28" s="3" t="s">
        <v>4137</v>
      </c>
      <c r="D28" s="16">
        <v>1250</v>
      </c>
      <c r="E28">
        <v>1940</v>
      </c>
      <c r="F28" s="12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>Table1[[#This Row],[pledged]]/Table1[[#This Row],[goal]]</f>
        <v>1.552</v>
      </c>
      <c r="P28">
        <f>IF(Table1[[#This Row],[pledged]]=0,0,Table1[[#This Row],[pledged]]/Table1[[#This Row],[backers_count]])</f>
        <v>102.10526315789474</v>
      </c>
      <c r="Q28" t="str">
        <f>LEFT(Table1[[#This Row],[Category and Sub-Category]],FIND("/",Table1[[#This Row],[Category and Sub-Category]])-1)</f>
        <v>film &amp; video</v>
      </c>
      <c r="R28" t="str">
        <f>RIGHT(Table1[[#This Row],[Category and Sub-Category]],LEN(Table1[[#This Row],[Category and Sub-Category]])-FIND("/",Table1[[#This Row],[Category and Sub-Category]]))</f>
        <v>television</v>
      </c>
      <c r="S28" s="9">
        <f>(((Table1[[#This Row],[launched_at]]/60)/60)/24)+DATE(1970,1,1)</f>
        <v>41828.515555555554</v>
      </c>
      <c r="T28" s="9">
        <f>(((Table1[[#This Row],[deadline]]/60)/60)/24)+DATE(1970,1,1)</f>
        <v>41868.515555555554</v>
      </c>
      <c r="U28" s="12" t="str">
        <f>TEXT(Table1[[#This Row],[Date Created Conversion]],"yyyy")</f>
        <v>2014</v>
      </c>
      <c r="V28" s="12" t="str">
        <f>TEXT(Table1[[#This Row],[Date Created Conversion]],"mmm")</f>
        <v>Jul</v>
      </c>
    </row>
    <row r="29" spans="1:22" ht="43.5" x14ac:dyDescent="0.35">
      <c r="A29">
        <v>27</v>
      </c>
      <c r="B29" s="3" t="s">
        <v>29</v>
      </c>
      <c r="C29" s="3" t="s">
        <v>4138</v>
      </c>
      <c r="D29" s="16">
        <v>20000</v>
      </c>
      <c r="E29">
        <v>22345</v>
      </c>
      <c r="F29" s="12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>Table1[[#This Row],[pledged]]/Table1[[#This Row],[goal]]</f>
        <v>1.1172500000000001</v>
      </c>
      <c r="P29">
        <f>IF(Table1[[#This Row],[pledged]]=0,0,Table1[[#This Row],[pledged]]/Table1[[#This Row],[backers_count]])</f>
        <v>148.96666666666667</v>
      </c>
      <c r="Q29" t="str">
        <f>LEFT(Table1[[#This Row],[Category and Sub-Category]],FIND("/",Table1[[#This Row],[Category and Sub-Category]])-1)</f>
        <v>film &amp; video</v>
      </c>
      <c r="R29" t="str">
        <f>RIGHT(Table1[[#This Row],[Category and Sub-Category]],LEN(Table1[[#This Row],[Category and Sub-Category]])-FIND("/",Table1[[#This Row],[Category and Sub-Category]]))</f>
        <v>television</v>
      </c>
      <c r="S29" s="9">
        <f>(((Table1[[#This Row],[launched_at]]/60)/60)/24)+DATE(1970,1,1)</f>
        <v>41929.164733796293</v>
      </c>
      <c r="T29" s="9">
        <f>(((Table1[[#This Row],[deadline]]/60)/60)/24)+DATE(1970,1,1)</f>
        <v>41959.206400462965</v>
      </c>
      <c r="U29" s="12" t="str">
        <f>TEXT(Table1[[#This Row],[Date Created Conversion]],"yyyy")</f>
        <v>2014</v>
      </c>
      <c r="V29" s="12" t="str">
        <f>TEXT(Table1[[#This Row],[Date Created Conversion]],"mmm")</f>
        <v>Oct</v>
      </c>
    </row>
    <row r="30" spans="1:22" ht="29" x14ac:dyDescent="0.35">
      <c r="A30">
        <v>28</v>
      </c>
      <c r="B30" s="3" t="s">
        <v>30</v>
      </c>
      <c r="C30" s="3" t="s">
        <v>4139</v>
      </c>
      <c r="D30" s="16">
        <v>12000</v>
      </c>
      <c r="E30">
        <v>12042</v>
      </c>
      <c r="F30" s="12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>Table1[[#This Row],[pledged]]/Table1[[#This Row],[goal]]</f>
        <v>1.0035000000000001</v>
      </c>
      <c r="P30">
        <f>IF(Table1[[#This Row],[pledged]]=0,0,Table1[[#This Row],[pledged]]/Table1[[#This Row],[backers_count]])</f>
        <v>169.6056338028169</v>
      </c>
      <c r="Q30" t="str">
        <f>LEFT(Table1[[#This Row],[Category and Sub-Category]],FIND("/",Table1[[#This Row],[Category and Sub-Category]])-1)</f>
        <v>film &amp; video</v>
      </c>
      <c r="R30" t="str">
        <f>RIGHT(Table1[[#This Row],[Category and Sub-Category]],LEN(Table1[[#This Row],[Category and Sub-Category]])-FIND("/",Table1[[#This Row],[Category and Sub-Category]]))</f>
        <v>television</v>
      </c>
      <c r="S30" s="9">
        <f>(((Table1[[#This Row],[launched_at]]/60)/60)/24)+DATE(1970,1,1)</f>
        <v>42324.96393518518</v>
      </c>
      <c r="T30" s="9">
        <f>(((Table1[[#This Row],[deadline]]/60)/60)/24)+DATE(1970,1,1)</f>
        <v>42354.96393518518</v>
      </c>
      <c r="U30" s="12" t="str">
        <f>TEXT(Table1[[#This Row],[Date Created Conversion]],"yyyy")</f>
        <v>2015</v>
      </c>
      <c r="V30" s="12" t="str">
        <f>TEXT(Table1[[#This Row],[Date Created Conversion]],"mmm")</f>
        <v>Nov</v>
      </c>
    </row>
    <row r="31" spans="1:22" ht="58" x14ac:dyDescent="0.35">
      <c r="A31">
        <v>29</v>
      </c>
      <c r="B31" s="3" t="s">
        <v>31</v>
      </c>
      <c r="C31" s="3" t="s">
        <v>4140</v>
      </c>
      <c r="D31" s="16">
        <v>3000</v>
      </c>
      <c r="E31">
        <v>3700</v>
      </c>
      <c r="F31" s="12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>Table1[[#This Row],[pledged]]/Table1[[#This Row],[goal]]</f>
        <v>1.2333333333333334</v>
      </c>
      <c r="P31">
        <f>IF(Table1[[#This Row],[pledged]]=0,0,Table1[[#This Row],[pledged]]/Table1[[#This Row],[backers_count]])</f>
        <v>31.623931623931625</v>
      </c>
      <c r="Q31" t="str">
        <f>LEFT(Table1[[#This Row],[Category and Sub-Category]],FIND("/",Table1[[#This Row],[Category and Sub-Category]])-1)</f>
        <v>film &amp; video</v>
      </c>
      <c r="R31" t="str">
        <f>RIGHT(Table1[[#This Row],[Category and Sub-Category]],LEN(Table1[[#This Row],[Category and Sub-Category]])-FIND("/",Table1[[#This Row],[Category and Sub-Category]]))</f>
        <v>television</v>
      </c>
      <c r="S31" s="9">
        <f>(((Table1[[#This Row],[launched_at]]/60)/60)/24)+DATE(1970,1,1)</f>
        <v>41812.67324074074</v>
      </c>
      <c r="T31" s="9">
        <f>(((Table1[[#This Row],[deadline]]/60)/60)/24)+DATE(1970,1,1)</f>
        <v>41842.67324074074</v>
      </c>
      <c r="U31" s="12" t="str">
        <f>TEXT(Table1[[#This Row],[Date Created Conversion]],"yyyy")</f>
        <v>2014</v>
      </c>
      <c r="V31" s="12" t="str">
        <f>TEXT(Table1[[#This Row],[Date Created Conversion]],"mmm")</f>
        <v>Jun</v>
      </c>
    </row>
    <row r="32" spans="1:22" ht="43.5" x14ac:dyDescent="0.35">
      <c r="A32">
        <v>30</v>
      </c>
      <c r="B32" s="3" t="s">
        <v>32</v>
      </c>
      <c r="C32" s="3" t="s">
        <v>4141</v>
      </c>
      <c r="D32" s="16">
        <v>4000</v>
      </c>
      <c r="E32">
        <v>4051.99</v>
      </c>
      <c r="F32" s="1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>Table1[[#This Row],[pledged]]/Table1[[#This Row],[goal]]</f>
        <v>1.0129975</v>
      </c>
      <c r="P32">
        <f>IF(Table1[[#This Row],[pledged]]=0,0,Table1[[#This Row],[pledged]]/Table1[[#This Row],[backers_count]])</f>
        <v>76.45264150943396</v>
      </c>
      <c r="Q32" t="str">
        <f>LEFT(Table1[[#This Row],[Category and Sub-Category]],FIND("/",Table1[[#This Row],[Category and Sub-Category]])-1)</f>
        <v>film &amp; video</v>
      </c>
      <c r="R32" t="str">
        <f>RIGHT(Table1[[#This Row],[Category and Sub-Category]],LEN(Table1[[#This Row],[Category and Sub-Category]])-FIND("/",Table1[[#This Row],[Category and Sub-Category]]))</f>
        <v>television</v>
      </c>
      <c r="S32" s="9">
        <f>(((Table1[[#This Row],[launched_at]]/60)/60)/24)+DATE(1970,1,1)</f>
        <v>41842.292997685188</v>
      </c>
      <c r="T32" s="9">
        <f>(((Table1[[#This Row],[deadline]]/60)/60)/24)+DATE(1970,1,1)</f>
        <v>41872.292997685188</v>
      </c>
      <c r="U32" s="12" t="str">
        <f>TEXT(Table1[[#This Row],[Date Created Conversion]],"yyyy")</f>
        <v>2014</v>
      </c>
      <c r="V32" s="12" t="str">
        <f>TEXT(Table1[[#This Row],[Date Created Conversion]],"mmm")</f>
        <v>Jul</v>
      </c>
    </row>
    <row r="33" spans="1:22" ht="43.5" x14ac:dyDescent="0.35">
      <c r="A33">
        <v>31</v>
      </c>
      <c r="B33" s="3" t="s">
        <v>33</v>
      </c>
      <c r="C33" s="3" t="s">
        <v>4142</v>
      </c>
      <c r="D33" s="16">
        <v>13</v>
      </c>
      <c r="E33">
        <v>13</v>
      </c>
      <c r="F33" s="12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>Table1[[#This Row],[pledged]]/Table1[[#This Row],[goal]]</f>
        <v>1</v>
      </c>
      <c r="P33">
        <f>IF(Table1[[#This Row],[pledged]]=0,0,Table1[[#This Row],[pledged]]/Table1[[#This Row],[backers_count]])</f>
        <v>13</v>
      </c>
      <c r="Q33" t="str">
        <f>LEFT(Table1[[#This Row],[Category and Sub-Category]],FIND("/",Table1[[#This Row],[Category and Sub-Category]])-1)</f>
        <v>film &amp; video</v>
      </c>
      <c r="R33" t="str">
        <f>RIGHT(Table1[[#This Row],[Category and Sub-Category]],LEN(Table1[[#This Row],[Category and Sub-Category]])-FIND("/",Table1[[#This Row],[Category and Sub-Category]]))</f>
        <v>television</v>
      </c>
      <c r="S33" s="9">
        <f>(((Table1[[#This Row],[launched_at]]/60)/60)/24)+DATE(1970,1,1)</f>
        <v>42376.79206018518</v>
      </c>
      <c r="T33" s="9">
        <f>(((Table1[[#This Row],[deadline]]/60)/60)/24)+DATE(1970,1,1)</f>
        <v>42394.79206018518</v>
      </c>
      <c r="U33" s="12" t="str">
        <f>TEXT(Table1[[#This Row],[Date Created Conversion]],"yyyy")</f>
        <v>2016</v>
      </c>
      <c r="V33" s="12" t="str">
        <f>TEXT(Table1[[#This Row],[Date Created Conversion]],"mmm")</f>
        <v>Jan</v>
      </c>
    </row>
    <row r="34" spans="1:22" ht="58" x14ac:dyDescent="0.35">
      <c r="A34">
        <v>32</v>
      </c>
      <c r="B34" s="3" t="s">
        <v>34</v>
      </c>
      <c r="C34" s="3" t="s">
        <v>4143</v>
      </c>
      <c r="D34" s="16">
        <v>28450</v>
      </c>
      <c r="E34">
        <v>28520</v>
      </c>
      <c r="F34" s="12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>Table1[[#This Row],[pledged]]/Table1[[#This Row],[goal]]</f>
        <v>1.0024604569420035</v>
      </c>
      <c r="P34">
        <f>IF(Table1[[#This Row],[pledged]]=0,0,Table1[[#This Row],[pledged]]/Table1[[#This Row],[backers_count]])</f>
        <v>320.44943820224717</v>
      </c>
      <c r="Q34" t="str">
        <f>LEFT(Table1[[#This Row],[Category and Sub-Category]],FIND("/",Table1[[#This Row],[Category and Sub-Category]])-1)</f>
        <v>film &amp; video</v>
      </c>
      <c r="R34" t="str">
        <f>RIGHT(Table1[[#This Row],[Category and Sub-Category]],LEN(Table1[[#This Row],[Category and Sub-Category]])-FIND("/",Table1[[#This Row],[Category and Sub-Category]]))</f>
        <v>television</v>
      </c>
      <c r="S34" s="9">
        <f>(((Table1[[#This Row],[launched_at]]/60)/60)/24)+DATE(1970,1,1)</f>
        <v>42461.627511574072</v>
      </c>
      <c r="T34" s="9">
        <f>(((Table1[[#This Row],[deadline]]/60)/60)/24)+DATE(1970,1,1)</f>
        <v>42503.165972222225</v>
      </c>
      <c r="U34" s="12" t="str">
        <f>TEXT(Table1[[#This Row],[Date Created Conversion]],"yyyy")</f>
        <v>2016</v>
      </c>
      <c r="V34" s="12" t="str">
        <f>TEXT(Table1[[#This Row],[Date Created Conversion]],"mmm")</f>
        <v>Apr</v>
      </c>
    </row>
    <row r="35" spans="1:22" ht="43.5" x14ac:dyDescent="0.35">
      <c r="A35">
        <v>33</v>
      </c>
      <c r="B35" s="3" t="s">
        <v>35</v>
      </c>
      <c r="C35" s="3" t="s">
        <v>4144</v>
      </c>
      <c r="D35" s="16">
        <v>5250</v>
      </c>
      <c r="E35">
        <v>5360</v>
      </c>
      <c r="F35" s="12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>Table1[[#This Row],[pledged]]/Table1[[#This Row],[goal]]</f>
        <v>1.0209523809523811</v>
      </c>
      <c r="P35">
        <f>IF(Table1[[#This Row],[pledged]]=0,0,Table1[[#This Row],[pledged]]/Table1[[#This Row],[backers_count]])</f>
        <v>83.75</v>
      </c>
      <c r="Q35" t="str">
        <f>LEFT(Table1[[#This Row],[Category and Sub-Category]],FIND("/",Table1[[#This Row],[Category and Sub-Category]])-1)</f>
        <v>film &amp; video</v>
      </c>
      <c r="R35" t="str">
        <f>RIGHT(Table1[[#This Row],[Category and Sub-Category]],LEN(Table1[[#This Row],[Category and Sub-Category]])-FIND("/",Table1[[#This Row],[Category and Sub-Category]]))</f>
        <v>television</v>
      </c>
      <c r="S35" s="9">
        <f>(((Table1[[#This Row],[launched_at]]/60)/60)/24)+DATE(1970,1,1)</f>
        <v>42286.660891203705</v>
      </c>
      <c r="T35" s="9">
        <f>(((Table1[[#This Row],[deadline]]/60)/60)/24)+DATE(1970,1,1)</f>
        <v>42316.702557870376</v>
      </c>
      <c r="U35" s="12" t="str">
        <f>TEXT(Table1[[#This Row],[Date Created Conversion]],"yyyy")</f>
        <v>2015</v>
      </c>
      <c r="V35" s="12" t="str">
        <f>TEXT(Table1[[#This Row],[Date Created Conversion]],"mmm")</f>
        <v>Oct</v>
      </c>
    </row>
    <row r="36" spans="1:22" ht="43.5" x14ac:dyDescent="0.35">
      <c r="A36">
        <v>34</v>
      </c>
      <c r="B36" s="3" t="s">
        <v>36</v>
      </c>
      <c r="C36" s="3" t="s">
        <v>4145</v>
      </c>
      <c r="D36" s="16">
        <v>2600</v>
      </c>
      <c r="E36">
        <v>3392</v>
      </c>
      <c r="F36" s="12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>Table1[[#This Row],[pledged]]/Table1[[#This Row],[goal]]</f>
        <v>1.3046153846153845</v>
      </c>
      <c r="P36">
        <f>IF(Table1[[#This Row],[pledged]]=0,0,Table1[[#This Row],[pledged]]/Table1[[#This Row],[backers_count]])</f>
        <v>49.882352941176471</v>
      </c>
      <c r="Q36" t="str">
        <f>LEFT(Table1[[#This Row],[Category and Sub-Category]],FIND("/",Table1[[#This Row],[Category and Sub-Category]])-1)</f>
        <v>film &amp; video</v>
      </c>
      <c r="R36" t="str">
        <f>RIGHT(Table1[[#This Row],[Category and Sub-Category]],LEN(Table1[[#This Row],[Category and Sub-Category]])-FIND("/",Table1[[#This Row],[Category and Sub-Category]]))</f>
        <v>television</v>
      </c>
      <c r="S36" s="9">
        <f>(((Table1[[#This Row],[launched_at]]/60)/60)/24)+DATE(1970,1,1)</f>
        <v>41841.321770833332</v>
      </c>
      <c r="T36" s="9">
        <f>(((Table1[[#This Row],[deadline]]/60)/60)/24)+DATE(1970,1,1)</f>
        <v>41856.321770833332</v>
      </c>
      <c r="U36" s="12" t="str">
        <f>TEXT(Table1[[#This Row],[Date Created Conversion]],"yyyy")</f>
        <v>2014</v>
      </c>
      <c r="V36" s="12" t="str">
        <f>TEXT(Table1[[#This Row],[Date Created Conversion]],"mmm")</f>
        <v>Jul</v>
      </c>
    </row>
    <row r="37" spans="1:22" ht="43.5" x14ac:dyDescent="0.35">
      <c r="A37">
        <v>35</v>
      </c>
      <c r="B37" s="3" t="s">
        <v>37</v>
      </c>
      <c r="C37" s="3" t="s">
        <v>4146</v>
      </c>
      <c r="D37" s="16">
        <v>1000</v>
      </c>
      <c r="E37">
        <v>1665</v>
      </c>
      <c r="F37" s="12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>Table1[[#This Row],[pledged]]/Table1[[#This Row],[goal]]</f>
        <v>1.665</v>
      </c>
      <c r="P37">
        <f>IF(Table1[[#This Row],[pledged]]=0,0,Table1[[#This Row],[pledged]]/Table1[[#This Row],[backers_count]])</f>
        <v>59.464285714285715</v>
      </c>
      <c r="Q37" t="str">
        <f>LEFT(Table1[[#This Row],[Category and Sub-Category]],FIND("/",Table1[[#This Row],[Category and Sub-Category]])-1)</f>
        <v>film &amp; video</v>
      </c>
      <c r="R37" t="str">
        <f>RIGHT(Table1[[#This Row],[Category and Sub-Category]],LEN(Table1[[#This Row],[Category and Sub-Category]])-FIND("/",Table1[[#This Row],[Category and Sub-Category]]))</f>
        <v>television</v>
      </c>
      <c r="S37" s="9">
        <f>(((Table1[[#This Row],[launched_at]]/60)/60)/24)+DATE(1970,1,1)</f>
        <v>42098.291828703703</v>
      </c>
      <c r="T37" s="9">
        <f>(((Table1[[#This Row],[deadline]]/60)/60)/24)+DATE(1970,1,1)</f>
        <v>42122</v>
      </c>
      <c r="U37" s="12" t="str">
        <f>TEXT(Table1[[#This Row],[Date Created Conversion]],"yyyy")</f>
        <v>2015</v>
      </c>
      <c r="V37" s="12" t="str">
        <f>TEXT(Table1[[#This Row],[Date Created Conversion]],"mmm")</f>
        <v>Apr</v>
      </c>
    </row>
    <row r="38" spans="1:22" ht="29" x14ac:dyDescent="0.35">
      <c r="A38">
        <v>36</v>
      </c>
      <c r="B38" s="3" t="s">
        <v>38</v>
      </c>
      <c r="C38" s="3" t="s">
        <v>4147</v>
      </c>
      <c r="D38" s="16">
        <v>6000</v>
      </c>
      <c r="E38">
        <v>8529</v>
      </c>
      <c r="F38" s="12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>Table1[[#This Row],[pledged]]/Table1[[#This Row],[goal]]</f>
        <v>1.4215</v>
      </c>
      <c r="P38">
        <f>IF(Table1[[#This Row],[pledged]]=0,0,Table1[[#This Row],[pledged]]/Table1[[#This Row],[backers_count]])</f>
        <v>193.84090909090909</v>
      </c>
      <c r="Q38" t="str">
        <f>LEFT(Table1[[#This Row],[Category and Sub-Category]],FIND("/",Table1[[#This Row],[Category and Sub-Category]])-1)</f>
        <v>film &amp; video</v>
      </c>
      <c r="R38" t="str">
        <f>RIGHT(Table1[[#This Row],[Category and Sub-Category]],LEN(Table1[[#This Row],[Category and Sub-Category]])-FIND("/",Table1[[#This Row],[Category and Sub-Category]]))</f>
        <v>television</v>
      </c>
      <c r="S38" s="9">
        <f>(((Table1[[#This Row],[launched_at]]/60)/60)/24)+DATE(1970,1,1)</f>
        <v>42068.307002314818</v>
      </c>
      <c r="T38" s="9">
        <f>(((Table1[[#This Row],[deadline]]/60)/60)/24)+DATE(1970,1,1)</f>
        <v>42098.265335648146</v>
      </c>
      <c r="U38" s="12" t="str">
        <f>TEXT(Table1[[#This Row],[Date Created Conversion]],"yyyy")</f>
        <v>2015</v>
      </c>
      <c r="V38" s="12" t="str">
        <f>TEXT(Table1[[#This Row],[Date Created Conversion]],"mmm")</f>
        <v>Mar</v>
      </c>
    </row>
    <row r="39" spans="1:22" ht="43.5" x14ac:dyDescent="0.35">
      <c r="A39">
        <v>37</v>
      </c>
      <c r="B39" s="3" t="s">
        <v>39</v>
      </c>
      <c r="C39" s="3" t="s">
        <v>4148</v>
      </c>
      <c r="D39" s="16">
        <v>22000</v>
      </c>
      <c r="E39">
        <v>40357</v>
      </c>
      <c r="F39" s="12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>Table1[[#This Row],[pledged]]/Table1[[#This Row],[goal]]</f>
        <v>1.8344090909090909</v>
      </c>
      <c r="P39">
        <f>IF(Table1[[#This Row],[pledged]]=0,0,Table1[[#This Row],[pledged]]/Table1[[#This Row],[backers_count]])</f>
        <v>159.51383399209487</v>
      </c>
      <c r="Q39" t="str">
        <f>LEFT(Table1[[#This Row],[Category and Sub-Category]],FIND("/",Table1[[#This Row],[Category and Sub-Category]])-1)</f>
        <v>film &amp; video</v>
      </c>
      <c r="R39" t="str">
        <f>RIGHT(Table1[[#This Row],[Category and Sub-Category]],LEN(Table1[[#This Row],[Category and Sub-Category]])-FIND("/",Table1[[#This Row],[Category and Sub-Category]]))</f>
        <v>television</v>
      </c>
      <c r="S39" s="9">
        <f>(((Table1[[#This Row],[launched_at]]/60)/60)/24)+DATE(1970,1,1)</f>
        <v>42032.693043981482</v>
      </c>
      <c r="T39" s="9">
        <f>(((Table1[[#This Row],[deadline]]/60)/60)/24)+DATE(1970,1,1)</f>
        <v>42062.693043981482</v>
      </c>
      <c r="U39" s="12" t="str">
        <f>TEXT(Table1[[#This Row],[Date Created Conversion]],"yyyy")</f>
        <v>2015</v>
      </c>
      <c r="V39" s="12" t="str">
        <f>TEXT(Table1[[#This Row],[Date Created Conversion]],"mmm")</f>
        <v>Jan</v>
      </c>
    </row>
    <row r="40" spans="1:22" ht="43.5" x14ac:dyDescent="0.35">
      <c r="A40">
        <v>38</v>
      </c>
      <c r="B40" s="3" t="s">
        <v>40</v>
      </c>
      <c r="C40" s="3" t="s">
        <v>4149</v>
      </c>
      <c r="D40" s="16">
        <v>2500</v>
      </c>
      <c r="E40">
        <v>2751</v>
      </c>
      <c r="F40" s="12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>Table1[[#This Row],[pledged]]/Table1[[#This Row],[goal]]</f>
        <v>1.1004</v>
      </c>
      <c r="P40">
        <f>IF(Table1[[#This Row],[pledged]]=0,0,Table1[[#This Row],[pledged]]/Table1[[#This Row],[backers_count]])</f>
        <v>41.68181818181818</v>
      </c>
      <c r="Q40" t="str">
        <f>LEFT(Table1[[#This Row],[Category and Sub-Category]],FIND("/",Table1[[#This Row],[Category and Sub-Category]])-1)</f>
        <v>film &amp; video</v>
      </c>
      <c r="R40" t="str">
        <f>RIGHT(Table1[[#This Row],[Category and Sub-Category]],LEN(Table1[[#This Row],[Category and Sub-Category]])-FIND("/",Table1[[#This Row],[Category and Sub-Category]]))</f>
        <v>television</v>
      </c>
      <c r="S40" s="9">
        <f>(((Table1[[#This Row],[launched_at]]/60)/60)/24)+DATE(1970,1,1)</f>
        <v>41375.057222222218</v>
      </c>
      <c r="T40" s="9">
        <f>(((Table1[[#This Row],[deadline]]/60)/60)/24)+DATE(1970,1,1)</f>
        <v>41405.057222222218</v>
      </c>
      <c r="U40" s="12" t="str">
        <f>TEXT(Table1[[#This Row],[Date Created Conversion]],"yyyy")</f>
        <v>2013</v>
      </c>
      <c r="V40" s="12" t="str">
        <f>TEXT(Table1[[#This Row],[Date Created Conversion]],"mmm")</f>
        <v>Apr</v>
      </c>
    </row>
    <row r="41" spans="1:22" ht="58" x14ac:dyDescent="0.35">
      <c r="A41">
        <v>39</v>
      </c>
      <c r="B41" s="3" t="s">
        <v>41</v>
      </c>
      <c r="C41" s="3" t="s">
        <v>4150</v>
      </c>
      <c r="D41" s="16">
        <v>25000</v>
      </c>
      <c r="E41">
        <v>32745</v>
      </c>
      <c r="F41" s="12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>Table1[[#This Row],[pledged]]/Table1[[#This Row],[goal]]</f>
        <v>1.3098000000000001</v>
      </c>
      <c r="P41">
        <f>IF(Table1[[#This Row],[pledged]]=0,0,Table1[[#This Row],[pledged]]/Table1[[#This Row],[backers_count]])</f>
        <v>150.89861751152074</v>
      </c>
      <c r="Q41" t="str">
        <f>LEFT(Table1[[#This Row],[Category and Sub-Category]],FIND("/",Table1[[#This Row],[Category and Sub-Category]])-1)</f>
        <v>film &amp; video</v>
      </c>
      <c r="R41" t="str">
        <f>RIGHT(Table1[[#This Row],[Category and Sub-Category]],LEN(Table1[[#This Row],[Category and Sub-Category]])-FIND("/",Table1[[#This Row],[Category and Sub-Category]]))</f>
        <v>television</v>
      </c>
      <c r="S41" s="9">
        <f>(((Table1[[#This Row],[launched_at]]/60)/60)/24)+DATE(1970,1,1)</f>
        <v>41754.047083333331</v>
      </c>
      <c r="T41" s="9">
        <f>(((Table1[[#This Row],[deadline]]/60)/60)/24)+DATE(1970,1,1)</f>
        <v>41784.957638888889</v>
      </c>
      <c r="U41" s="12" t="str">
        <f>TEXT(Table1[[#This Row],[Date Created Conversion]],"yyyy")</f>
        <v>2014</v>
      </c>
      <c r="V41" s="12" t="str">
        <f>TEXT(Table1[[#This Row],[Date Created Conversion]],"mmm")</f>
        <v>Apr</v>
      </c>
    </row>
    <row r="42" spans="1:22" ht="58" x14ac:dyDescent="0.35">
      <c r="A42">
        <v>40</v>
      </c>
      <c r="B42" s="3" t="s">
        <v>42</v>
      </c>
      <c r="C42" s="3" t="s">
        <v>4151</v>
      </c>
      <c r="D42" s="16">
        <v>2000</v>
      </c>
      <c r="E42">
        <v>2027</v>
      </c>
      <c r="F42" s="1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>Table1[[#This Row],[pledged]]/Table1[[#This Row],[goal]]</f>
        <v>1.0135000000000001</v>
      </c>
      <c r="P42">
        <f>IF(Table1[[#This Row],[pledged]]=0,0,Table1[[#This Row],[pledged]]/Table1[[#This Row],[backers_count]])</f>
        <v>126.6875</v>
      </c>
      <c r="Q42" t="str">
        <f>LEFT(Table1[[#This Row],[Category and Sub-Category]],FIND("/",Table1[[#This Row],[Category and Sub-Category]])-1)</f>
        <v>film &amp; video</v>
      </c>
      <c r="R42" t="str">
        <f>RIGHT(Table1[[#This Row],[Category and Sub-Category]],LEN(Table1[[#This Row],[Category and Sub-Category]])-FIND("/",Table1[[#This Row],[Category and Sub-Category]]))</f>
        <v>television</v>
      </c>
      <c r="S42" s="9">
        <f>(((Table1[[#This Row],[launched_at]]/60)/60)/24)+DATE(1970,1,1)</f>
        <v>41789.21398148148</v>
      </c>
      <c r="T42" s="9">
        <f>(((Table1[[#This Row],[deadline]]/60)/60)/24)+DATE(1970,1,1)</f>
        <v>41809.166666666664</v>
      </c>
      <c r="U42" s="12" t="str">
        <f>TEXT(Table1[[#This Row],[Date Created Conversion]],"yyyy")</f>
        <v>2014</v>
      </c>
      <c r="V42" s="12" t="str">
        <f>TEXT(Table1[[#This Row],[Date Created Conversion]],"mmm")</f>
        <v>May</v>
      </c>
    </row>
    <row r="43" spans="1:22" ht="43.5" x14ac:dyDescent="0.35">
      <c r="A43">
        <v>41</v>
      </c>
      <c r="B43" s="3" t="s">
        <v>43</v>
      </c>
      <c r="C43" s="3" t="s">
        <v>4152</v>
      </c>
      <c r="D43" s="16">
        <v>2000</v>
      </c>
      <c r="E43">
        <v>2000</v>
      </c>
      <c r="F43" s="12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>Table1[[#This Row],[pledged]]/Table1[[#This Row],[goal]]</f>
        <v>1</v>
      </c>
      <c r="P43">
        <f>IF(Table1[[#This Row],[pledged]]=0,0,Table1[[#This Row],[pledged]]/Table1[[#This Row],[backers_count]])</f>
        <v>105.26315789473684</v>
      </c>
      <c r="Q43" t="str">
        <f>LEFT(Table1[[#This Row],[Category and Sub-Category]],FIND("/",Table1[[#This Row],[Category and Sub-Category]])-1)</f>
        <v>film &amp; video</v>
      </c>
      <c r="R43" t="str">
        <f>RIGHT(Table1[[#This Row],[Category and Sub-Category]],LEN(Table1[[#This Row],[Category and Sub-Category]])-FIND("/",Table1[[#This Row],[Category and Sub-Category]]))</f>
        <v>television</v>
      </c>
      <c r="S43" s="9">
        <f>(((Table1[[#This Row],[launched_at]]/60)/60)/24)+DATE(1970,1,1)</f>
        <v>41887.568912037037</v>
      </c>
      <c r="T43" s="9">
        <f>(((Table1[[#This Row],[deadline]]/60)/60)/24)+DATE(1970,1,1)</f>
        <v>41917.568912037037</v>
      </c>
      <c r="U43" s="12" t="str">
        <f>TEXT(Table1[[#This Row],[Date Created Conversion]],"yyyy")</f>
        <v>2014</v>
      </c>
      <c r="V43" s="12" t="str">
        <f>TEXT(Table1[[#This Row],[Date Created Conversion]],"mmm")</f>
        <v>Sep</v>
      </c>
    </row>
    <row r="44" spans="1:22" ht="43.5" x14ac:dyDescent="0.35">
      <c r="A44">
        <v>42</v>
      </c>
      <c r="B44" s="3" t="s">
        <v>44</v>
      </c>
      <c r="C44" s="3" t="s">
        <v>4153</v>
      </c>
      <c r="D44" s="16">
        <v>14000</v>
      </c>
      <c r="E44">
        <v>19860</v>
      </c>
      <c r="F44" s="12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>Table1[[#This Row],[pledged]]/Table1[[#This Row],[goal]]</f>
        <v>1.4185714285714286</v>
      </c>
      <c r="P44">
        <f>IF(Table1[[#This Row],[pledged]]=0,0,Table1[[#This Row],[pledged]]/Table1[[#This Row],[backers_count]])</f>
        <v>117.51479289940828</v>
      </c>
      <c r="Q44" t="str">
        <f>LEFT(Table1[[#This Row],[Category and Sub-Category]],FIND("/",Table1[[#This Row],[Category and Sub-Category]])-1)</f>
        <v>film &amp; video</v>
      </c>
      <c r="R44" t="str">
        <f>RIGHT(Table1[[#This Row],[Category and Sub-Category]],LEN(Table1[[#This Row],[Category and Sub-Category]])-FIND("/",Table1[[#This Row],[Category and Sub-Category]]))</f>
        <v>television</v>
      </c>
      <c r="S44" s="9">
        <f>(((Table1[[#This Row],[launched_at]]/60)/60)/24)+DATE(1970,1,1)</f>
        <v>41971.639189814814</v>
      </c>
      <c r="T44" s="9">
        <f>(((Table1[[#This Row],[deadline]]/60)/60)/24)+DATE(1970,1,1)</f>
        <v>42001.639189814814</v>
      </c>
      <c r="U44" s="12" t="str">
        <f>TEXT(Table1[[#This Row],[Date Created Conversion]],"yyyy")</f>
        <v>2014</v>
      </c>
      <c r="V44" s="12" t="str">
        <f>TEXT(Table1[[#This Row],[Date Created Conversion]],"mmm")</f>
        <v>Nov</v>
      </c>
    </row>
    <row r="45" spans="1:22" ht="43.5" x14ac:dyDescent="0.35">
      <c r="A45">
        <v>43</v>
      </c>
      <c r="B45" s="3" t="s">
        <v>45</v>
      </c>
      <c r="C45" s="3" t="s">
        <v>4154</v>
      </c>
      <c r="D45" s="16">
        <v>10000</v>
      </c>
      <c r="E45">
        <v>30866</v>
      </c>
      <c r="F45" s="12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>Table1[[#This Row],[pledged]]/Table1[[#This Row],[goal]]</f>
        <v>3.0865999999999998</v>
      </c>
      <c r="P45">
        <f>IF(Table1[[#This Row],[pledged]]=0,0,Table1[[#This Row],[pledged]]/Table1[[#This Row],[backers_count]])</f>
        <v>117.36121673003802</v>
      </c>
      <c r="Q45" t="str">
        <f>LEFT(Table1[[#This Row],[Category and Sub-Category]],FIND("/",Table1[[#This Row],[Category and Sub-Category]])-1)</f>
        <v>film &amp; video</v>
      </c>
      <c r="R45" t="str">
        <f>RIGHT(Table1[[#This Row],[Category and Sub-Category]],LEN(Table1[[#This Row],[Category and Sub-Category]])-FIND("/",Table1[[#This Row],[Category and Sub-Category]]))</f>
        <v>television</v>
      </c>
      <c r="S45" s="9">
        <f>(((Table1[[#This Row],[launched_at]]/60)/60)/24)+DATE(1970,1,1)</f>
        <v>41802.790347222224</v>
      </c>
      <c r="T45" s="9">
        <f>(((Table1[[#This Row],[deadline]]/60)/60)/24)+DATE(1970,1,1)</f>
        <v>41833</v>
      </c>
      <c r="U45" s="12" t="str">
        <f>TEXT(Table1[[#This Row],[Date Created Conversion]],"yyyy")</f>
        <v>2014</v>
      </c>
      <c r="V45" s="12" t="str">
        <f>TEXT(Table1[[#This Row],[Date Created Conversion]],"mmm")</f>
        <v>Jun</v>
      </c>
    </row>
    <row r="46" spans="1:22" ht="58" x14ac:dyDescent="0.35">
      <c r="A46">
        <v>44</v>
      </c>
      <c r="B46" s="3" t="s">
        <v>46</v>
      </c>
      <c r="C46" s="3" t="s">
        <v>4155</v>
      </c>
      <c r="D46" s="16">
        <v>2000</v>
      </c>
      <c r="E46">
        <v>2000</v>
      </c>
      <c r="F46" s="12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>Table1[[#This Row],[pledged]]/Table1[[#This Row],[goal]]</f>
        <v>1</v>
      </c>
      <c r="P46">
        <f>IF(Table1[[#This Row],[pledged]]=0,0,Table1[[#This Row],[pledged]]/Table1[[#This Row],[backers_count]])</f>
        <v>133.33333333333334</v>
      </c>
      <c r="Q46" t="str">
        <f>LEFT(Table1[[#This Row],[Category and Sub-Category]],FIND("/",Table1[[#This Row],[Category and Sub-Category]])-1)</f>
        <v>film &amp; video</v>
      </c>
      <c r="R46" t="str">
        <f>RIGHT(Table1[[#This Row],[Category and Sub-Category]],LEN(Table1[[#This Row],[Category and Sub-Category]])-FIND("/",Table1[[#This Row],[Category and Sub-Category]]))</f>
        <v>television</v>
      </c>
      <c r="S46" s="9">
        <f>(((Table1[[#This Row],[launched_at]]/60)/60)/24)+DATE(1970,1,1)</f>
        <v>41874.098807870374</v>
      </c>
      <c r="T46" s="9">
        <f>(((Table1[[#This Row],[deadline]]/60)/60)/24)+DATE(1970,1,1)</f>
        <v>41919.098807870374</v>
      </c>
      <c r="U46" s="12" t="str">
        <f>TEXT(Table1[[#This Row],[Date Created Conversion]],"yyyy")</f>
        <v>2014</v>
      </c>
      <c r="V46" s="12" t="str">
        <f>TEXT(Table1[[#This Row],[Date Created Conversion]],"mmm")</f>
        <v>Aug</v>
      </c>
    </row>
    <row r="47" spans="1:22" ht="43.5" x14ac:dyDescent="0.35">
      <c r="A47">
        <v>45</v>
      </c>
      <c r="B47" s="3" t="s">
        <v>47</v>
      </c>
      <c r="C47" s="3" t="s">
        <v>4156</v>
      </c>
      <c r="D47" s="16">
        <v>5000</v>
      </c>
      <c r="E47">
        <v>6000</v>
      </c>
      <c r="F47" s="12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>Table1[[#This Row],[pledged]]/Table1[[#This Row],[goal]]</f>
        <v>1.2</v>
      </c>
      <c r="P47">
        <f>IF(Table1[[#This Row],[pledged]]=0,0,Table1[[#This Row],[pledged]]/Table1[[#This Row],[backers_count]])</f>
        <v>98.360655737704917</v>
      </c>
      <c r="Q47" t="str">
        <f>LEFT(Table1[[#This Row],[Category and Sub-Category]],FIND("/",Table1[[#This Row],[Category and Sub-Category]])-1)</f>
        <v>film &amp; video</v>
      </c>
      <c r="R47" t="str">
        <f>RIGHT(Table1[[#This Row],[Category and Sub-Category]],LEN(Table1[[#This Row],[Category and Sub-Category]])-FIND("/",Table1[[#This Row],[Category and Sub-Category]]))</f>
        <v>television</v>
      </c>
      <c r="S47" s="9">
        <f>(((Table1[[#This Row],[launched_at]]/60)/60)/24)+DATE(1970,1,1)</f>
        <v>42457.623923611114</v>
      </c>
      <c r="T47" s="9">
        <f>(((Table1[[#This Row],[deadline]]/60)/60)/24)+DATE(1970,1,1)</f>
        <v>42487.623923611114</v>
      </c>
      <c r="U47" s="12" t="str">
        <f>TEXT(Table1[[#This Row],[Date Created Conversion]],"yyyy")</f>
        <v>2016</v>
      </c>
      <c r="V47" s="12" t="str">
        <f>TEXT(Table1[[#This Row],[Date Created Conversion]],"mmm")</f>
        <v>Mar</v>
      </c>
    </row>
    <row r="48" spans="1:22" ht="43.5" x14ac:dyDescent="0.35">
      <c r="A48">
        <v>46</v>
      </c>
      <c r="B48" s="3" t="s">
        <v>48</v>
      </c>
      <c r="C48" s="3" t="s">
        <v>4157</v>
      </c>
      <c r="D48" s="16">
        <v>8400</v>
      </c>
      <c r="E48">
        <v>8750</v>
      </c>
      <c r="F48" s="12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>Table1[[#This Row],[pledged]]/Table1[[#This Row],[goal]]</f>
        <v>1.0416666666666667</v>
      </c>
      <c r="P48">
        <f>IF(Table1[[#This Row],[pledged]]=0,0,Table1[[#This Row],[pledged]]/Table1[[#This Row],[backers_count]])</f>
        <v>194.44444444444446</v>
      </c>
      <c r="Q48" t="str">
        <f>LEFT(Table1[[#This Row],[Category and Sub-Category]],FIND("/",Table1[[#This Row],[Category and Sub-Category]])-1)</f>
        <v>film &amp; video</v>
      </c>
      <c r="R48" t="str">
        <f>RIGHT(Table1[[#This Row],[Category and Sub-Category]],LEN(Table1[[#This Row],[Category and Sub-Category]])-FIND("/",Table1[[#This Row],[Category and Sub-Category]]))</f>
        <v>television</v>
      </c>
      <c r="S48" s="9">
        <f>(((Table1[[#This Row],[launched_at]]/60)/60)/24)+DATE(1970,1,1)</f>
        <v>42323.964976851858</v>
      </c>
      <c r="T48" s="9">
        <f>(((Table1[[#This Row],[deadline]]/60)/60)/24)+DATE(1970,1,1)</f>
        <v>42353.964976851858</v>
      </c>
      <c r="U48" s="12" t="str">
        <f>TEXT(Table1[[#This Row],[Date Created Conversion]],"yyyy")</f>
        <v>2015</v>
      </c>
      <c r="V48" s="12" t="str">
        <f>TEXT(Table1[[#This Row],[Date Created Conversion]],"mmm")</f>
        <v>Nov</v>
      </c>
    </row>
    <row r="49" spans="1:22" ht="58" x14ac:dyDescent="0.35">
      <c r="A49">
        <v>47</v>
      </c>
      <c r="B49" s="3" t="s">
        <v>49</v>
      </c>
      <c r="C49" s="3" t="s">
        <v>4158</v>
      </c>
      <c r="D49" s="16">
        <v>5000</v>
      </c>
      <c r="E49">
        <v>5380.55</v>
      </c>
      <c r="F49" s="12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>Table1[[#This Row],[pledged]]/Table1[[#This Row],[goal]]</f>
        <v>1.0761100000000001</v>
      </c>
      <c r="P49">
        <f>IF(Table1[[#This Row],[pledged]]=0,0,Table1[[#This Row],[pledged]]/Table1[[#This Row],[backers_count]])</f>
        <v>76.865000000000009</v>
      </c>
      <c r="Q49" t="str">
        <f>LEFT(Table1[[#This Row],[Category and Sub-Category]],FIND("/",Table1[[#This Row],[Category and Sub-Category]])-1)</f>
        <v>film &amp; video</v>
      </c>
      <c r="R49" t="str">
        <f>RIGHT(Table1[[#This Row],[Category and Sub-Category]],LEN(Table1[[#This Row],[Category and Sub-Category]])-FIND("/",Table1[[#This Row],[Category and Sub-Category]]))</f>
        <v>television</v>
      </c>
      <c r="S49" s="9">
        <f>(((Table1[[#This Row],[launched_at]]/60)/60)/24)+DATE(1970,1,1)</f>
        <v>41932.819525462961</v>
      </c>
      <c r="T49" s="9">
        <f>(((Table1[[#This Row],[deadline]]/60)/60)/24)+DATE(1970,1,1)</f>
        <v>41992.861192129625</v>
      </c>
      <c r="U49" s="12" t="str">
        <f>TEXT(Table1[[#This Row],[Date Created Conversion]],"yyyy")</f>
        <v>2014</v>
      </c>
      <c r="V49" s="12" t="str">
        <f>TEXT(Table1[[#This Row],[Date Created Conversion]],"mmm")</f>
        <v>Oct</v>
      </c>
    </row>
    <row r="50" spans="1:22" ht="43.5" x14ac:dyDescent="0.35">
      <c r="A50">
        <v>48</v>
      </c>
      <c r="B50" s="3" t="s">
        <v>50</v>
      </c>
      <c r="C50" s="3" t="s">
        <v>4159</v>
      </c>
      <c r="D50" s="16">
        <v>2000</v>
      </c>
      <c r="E50">
        <v>2159</v>
      </c>
      <c r="F50" s="12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>Table1[[#This Row],[pledged]]/Table1[[#This Row],[goal]]</f>
        <v>1.0794999999999999</v>
      </c>
      <c r="P50">
        <f>IF(Table1[[#This Row],[pledged]]=0,0,Table1[[#This Row],[pledged]]/Table1[[#This Row],[backers_count]])</f>
        <v>56.815789473684212</v>
      </c>
      <c r="Q50" t="str">
        <f>LEFT(Table1[[#This Row],[Category and Sub-Category]],FIND("/",Table1[[#This Row],[Category and Sub-Category]])-1)</f>
        <v>film &amp; video</v>
      </c>
      <c r="R50" t="str">
        <f>RIGHT(Table1[[#This Row],[Category and Sub-Category]],LEN(Table1[[#This Row],[Category and Sub-Category]])-FIND("/",Table1[[#This Row],[Category and Sub-Category]]))</f>
        <v>television</v>
      </c>
      <c r="S50" s="9">
        <f>(((Table1[[#This Row],[launched_at]]/60)/60)/24)+DATE(1970,1,1)</f>
        <v>42033.516898148147</v>
      </c>
      <c r="T50" s="9">
        <f>(((Table1[[#This Row],[deadline]]/60)/60)/24)+DATE(1970,1,1)</f>
        <v>42064.5</v>
      </c>
      <c r="U50" s="12" t="str">
        <f>TEXT(Table1[[#This Row],[Date Created Conversion]],"yyyy")</f>
        <v>2015</v>
      </c>
      <c r="V50" s="12" t="str">
        <f>TEXT(Table1[[#This Row],[Date Created Conversion]],"mmm")</f>
        <v>Jan</v>
      </c>
    </row>
    <row r="51" spans="1:22" x14ac:dyDescent="0.35">
      <c r="A51">
        <v>49</v>
      </c>
      <c r="B51" s="3" t="s">
        <v>51</v>
      </c>
      <c r="C51" s="3" t="s">
        <v>4160</v>
      </c>
      <c r="D51" s="16">
        <v>12000</v>
      </c>
      <c r="E51">
        <v>12000</v>
      </c>
      <c r="F51" s="12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>Table1[[#This Row],[pledged]]/Table1[[#This Row],[goal]]</f>
        <v>1</v>
      </c>
      <c r="P51">
        <f>IF(Table1[[#This Row],[pledged]]=0,0,Table1[[#This Row],[pledged]]/Table1[[#This Row],[backers_count]])</f>
        <v>137.93103448275863</v>
      </c>
      <c r="Q51" t="str">
        <f>LEFT(Table1[[#This Row],[Category and Sub-Category]],FIND("/",Table1[[#This Row],[Category and Sub-Category]])-1)</f>
        <v>film &amp; video</v>
      </c>
      <c r="R51" t="str">
        <f>RIGHT(Table1[[#This Row],[Category and Sub-Category]],LEN(Table1[[#This Row],[Category and Sub-Category]])-FIND("/",Table1[[#This Row],[Category and Sub-Category]]))</f>
        <v>television</v>
      </c>
      <c r="S51" s="9">
        <f>(((Table1[[#This Row],[launched_at]]/60)/60)/24)+DATE(1970,1,1)</f>
        <v>42271.176446759258</v>
      </c>
      <c r="T51" s="9">
        <f>(((Table1[[#This Row],[deadline]]/60)/60)/24)+DATE(1970,1,1)</f>
        <v>42301.176446759258</v>
      </c>
      <c r="U51" s="12" t="str">
        <f>TEXT(Table1[[#This Row],[Date Created Conversion]],"yyyy")</f>
        <v>2015</v>
      </c>
      <c r="V51" s="12" t="str">
        <f>TEXT(Table1[[#This Row],[Date Created Conversion]],"mmm")</f>
        <v>Sep</v>
      </c>
    </row>
    <row r="52" spans="1:22" ht="43.5" x14ac:dyDescent="0.35">
      <c r="A52">
        <v>50</v>
      </c>
      <c r="B52" s="3" t="s">
        <v>52</v>
      </c>
      <c r="C52" s="3" t="s">
        <v>4161</v>
      </c>
      <c r="D52" s="16">
        <v>600</v>
      </c>
      <c r="E52">
        <v>600</v>
      </c>
      <c r="F52" s="1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>Table1[[#This Row],[pledged]]/Table1[[#This Row],[goal]]</f>
        <v>1</v>
      </c>
      <c r="P52">
        <f>IF(Table1[[#This Row],[pledged]]=0,0,Table1[[#This Row],[pledged]]/Table1[[#This Row],[backers_count]])</f>
        <v>27.272727272727273</v>
      </c>
      <c r="Q52" t="str">
        <f>LEFT(Table1[[#This Row],[Category and Sub-Category]],FIND("/",Table1[[#This Row],[Category and Sub-Category]])-1)</f>
        <v>film &amp; video</v>
      </c>
      <c r="R52" t="str">
        <f>RIGHT(Table1[[#This Row],[Category and Sub-Category]],LEN(Table1[[#This Row],[Category and Sub-Category]])-FIND("/",Table1[[#This Row],[Category and Sub-Category]]))</f>
        <v>television</v>
      </c>
      <c r="S52" s="9">
        <f>(((Table1[[#This Row],[launched_at]]/60)/60)/24)+DATE(1970,1,1)</f>
        <v>41995.752986111111</v>
      </c>
      <c r="T52" s="9">
        <f>(((Table1[[#This Row],[deadline]]/60)/60)/24)+DATE(1970,1,1)</f>
        <v>42034.708333333328</v>
      </c>
      <c r="U52" s="12" t="str">
        <f>TEXT(Table1[[#This Row],[Date Created Conversion]],"yyyy")</f>
        <v>2014</v>
      </c>
      <c r="V52" s="12" t="str">
        <f>TEXT(Table1[[#This Row],[Date Created Conversion]],"mmm")</f>
        <v>Dec</v>
      </c>
    </row>
    <row r="53" spans="1:22" ht="43.5" x14ac:dyDescent="0.35">
      <c r="A53">
        <v>51</v>
      </c>
      <c r="B53" s="3" t="s">
        <v>53</v>
      </c>
      <c r="C53" s="3" t="s">
        <v>4162</v>
      </c>
      <c r="D53" s="16">
        <v>11000</v>
      </c>
      <c r="E53">
        <v>14082</v>
      </c>
      <c r="F53" s="12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>Table1[[#This Row],[pledged]]/Table1[[#This Row],[goal]]</f>
        <v>1.2801818181818181</v>
      </c>
      <c r="P53">
        <f>IF(Table1[[#This Row],[pledged]]=0,0,Table1[[#This Row],[pledged]]/Table1[[#This Row],[backers_count]])</f>
        <v>118.33613445378151</v>
      </c>
      <c r="Q53" t="str">
        <f>LEFT(Table1[[#This Row],[Category and Sub-Category]],FIND("/",Table1[[#This Row],[Category and Sub-Category]])-1)</f>
        <v>film &amp; video</v>
      </c>
      <c r="R53" t="str">
        <f>RIGHT(Table1[[#This Row],[Category and Sub-Category]],LEN(Table1[[#This Row],[Category and Sub-Category]])-FIND("/",Table1[[#This Row],[Category and Sub-Category]]))</f>
        <v>television</v>
      </c>
      <c r="S53" s="9">
        <f>(((Table1[[#This Row],[launched_at]]/60)/60)/24)+DATE(1970,1,1)</f>
        <v>42196.928668981483</v>
      </c>
      <c r="T53" s="9">
        <f>(((Table1[[#This Row],[deadline]]/60)/60)/24)+DATE(1970,1,1)</f>
        <v>42226.928668981483</v>
      </c>
      <c r="U53" s="12" t="str">
        <f>TEXT(Table1[[#This Row],[Date Created Conversion]],"yyyy")</f>
        <v>2015</v>
      </c>
      <c r="V53" s="12" t="str">
        <f>TEXT(Table1[[#This Row],[Date Created Conversion]],"mmm")</f>
        <v>Jul</v>
      </c>
    </row>
    <row r="54" spans="1:22" ht="43.5" x14ac:dyDescent="0.35">
      <c r="A54">
        <v>52</v>
      </c>
      <c r="B54" s="3" t="s">
        <v>54</v>
      </c>
      <c r="C54" s="3" t="s">
        <v>4163</v>
      </c>
      <c r="D54" s="16">
        <v>10000</v>
      </c>
      <c r="E54">
        <v>11621</v>
      </c>
      <c r="F54" s="12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>Table1[[#This Row],[pledged]]/Table1[[#This Row],[goal]]</f>
        <v>1.1620999999999999</v>
      </c>
      <c r="P54">
        <f>IF(Table1[[#This Row],[pledged]]=0,0,Table1[[#This Row],[pledged]]/Table1[[#This Row],[backers_count]])</f>
        <v>223.48076923076923</v>
      </c>
      <c r="Q54" t="str">
        <f>LEFT(Table1[[#This Row],[Category and Sub-Category]],FIND("/",Table1[[#This Row],[Category and Sub-Category]])-1)</f>
        <v>film &amp; video</v>
      </c>
      <c r="R54" t="str">
        <f>RIGHT(Table1[[#This Row],[Category and Sub-Category]],LEN(Table1[[#This Row],[Category and Sub-Category]])-FIND("/",Table1[[#This Row],[Category and Sub-Category]]))</f>
        <v>television</v>
      </c>
      <c r="S54" s="9">
        <f>(((Table1[[#This Row],[launched_at]]/60)/60)/24)+DATE(1970,1,1)</f>
        <v>41807.701921296299</v>
      </c>
      <c r="T54" s="9">
        <f>(((Table1[[#This Row],[deadline]]/60)/60)/24)+DATE(1970,1,1)</f>
        <v>41837.701921296299</v>
      </c>
      <c r="U54" s="12" t="str">
        <f>TEXT(Table1[[#This Row],[Date Created Conversion]],"yyyy")</f>
        <v>2014</v>
      </c>
      <c r="V54" s="12" t="str">
        <f>TEXT(Table1[[#This Row],[Date Created Conversion]],"mmm")</f>
        <v>Jun</v>
      </c>
    </row>
    <row r="55" spans="1:22" ht="29" x14ac:dyDescent="0.35">
      <c r="A55">
        <v>53</v>
      </c>
      <c r="B55" s="3" t="s">
        <v>55</v>
      </c>
      <c r="C55" s="3" t="s">
        <v>4164</v>
      </c>
      <c r="D55" s="16">
        <v>3000</v>
      </c>
      <c r="E55">
        <v>3289</v>
      </c>
      <c r="F55" s="12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>Table1[[#This Row],[pledged]]/Table1[[#This Row],[goal]]</f>
        <v>1.0963333333333334</v>
      </c>
      <c r="P55">
        <f>IF(Table1[[#This Row],[pledged]]=0,0,Table1[[#This Row],[pledged]]/Table1[[#This Row],[backers_count]])</f>
        <v>28.111111111111111</v>
      </c>
      <c r="Q55" t="str">
        <f>LEFT(Table1[[#This Row],[Category and Sub-Category]],FIND("/",Table1[[#This Row],[Category and Sub-Category]])-1)</f>
        <v>film &amp; video</v>
      </c>
      <c r="R55" t="str">
        <f>RIGHT(Table1[[#This Row],[Category and Sub-Category]],LEN(Table1[[#This Row],[Category and Sub-Category]])-FIND("/",Table1[[#This Row],[Category and Sub-Category]]))</f>
        <v>television</v>
      </c>
      <c r="S55" s="9">
        <f>(((Table1[[#This Row],[launched_at]]/60)/60)/24)+DATE(1970,1,1)</f>
        <v>41719.549131944441</v>
      </c>
      <c r="T55" s="9">
        <f>(((Table1[[#This Row],[deadline]]/60)/60)/24)+DATE(1970,1,1)</f>
        <v>41733.916666666664</v>
      </c>
      <c r="U55" s="12" t="str">
        <f>TEXT(Table1[[#This Row],[Date Created Conversion]],"yyyy")</f>
        <v>2014</v>
      </c>
      <c r="V55" s="12" t="str">
        <f>TEXT(Table1[[#This Row],[Date Created Conversion]],"mmm")</f>
        <v>Mar</v>
      </c>
    </row>
    <row r="56" spans="1:22" ht="58" x14ac:dyDescent="0.35">
      <c r="A56">
        <v>54</v>
      </c>
      <c r="B56" s="3" t="s">
        <v>56</v>
      </c>
      <c r="C56" s="3" t="s">
        <v>4165</v>
      </c>
      <c r="D56" s="16">
        <v>10000</v>
      </c>
      <c r="E56">
        <v>10100</v>
      </c>
      <c r="F56" s="12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>Table1[[#This Row],[pledged]]/Table1[[#This Row],[goal]]</f>
        <v>1.01</v>
      </c>
      <c r="P56">
        <f>IF(Table1[[#This Row],[pledged]]=0,0,Table1[[#This Row],[pledged]]/Table1[[#This Row],[backers_count]])</f>
        <v>194.23076923076923</v>
      </c>
      <c r="Q56" t="str">
        <f>LEFT(Table1[[#This Row],[Category and Sub-Category]],FIND("/",Table1[[#This Row],[Category and Sub-Category]])-1)</f>
        <v>film &amp; video</v>
      </c>
      <c r="R56" t="str">
        <f>RIGHT(Table1[[#This Row],[Category and Sub-Category]],LEN(Table1[[#This Row],[Category and Sub-Category]])-FIND("/",Table1[[#This Row],[Category and Sub-Category]]))</f>
        <v>television</v>
      </c>
      <c r="S56" s="9">
        <f>(((Table1[[#This Row],[launched_at]]/60)/60)/24)+DATE(1970,1,1)</f>
        <v>42333.713206018518</v>
      </c>
      <c r="T56" s="9">
        <f>(((Table1[[#This Row],[deadline]]/60)/60)/24)+DATE(1970,1,1)</f>
        <v>42363.713206018518</v>
      </c>
      <c r="U56" s="12" t="str">
        <f>TEXT(Table1[[#This Row],[Date Created Conversion]],"yyyy")</f>
        <v>2015</v>
      </c>
      <c r="V56" s="12" t="str">
        <f>TEXT(Table1[[#This Row],[Date Created Conversion]],"mmm")</f>
        <v>Nov</v>
      </c>
    </row>
    <row r="57" spans="1:22" ht="43.5" x14ac:dyDescent="0.35">
      <c r="A57">
        <v>55</v>
      </c>
      <c r="B57" s="3" t="s">
        <v>57</v>
      </c>
      <c r="C57" s="3" t="s">
        <v>4166</v>
      </c>
      <c r="D57" s="16">
        <v>8600</v>
      </c>
      <c r="E57">
        <v>11090</v>
      </c>
      <c r="F57" s="12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>Table1[[#This Row],[pledged]]/Table1[[#This Row],[goal]]</f>
        <v>1.2895348837209302</v>
      </c>
      <c r="P57">
        <f>IF(Table1[[#This Row],[pledged]]=0,0,Table1[[#This Row],[pledged]]/Table1[[#This Row],[backers_count]])</f>
        <v>128.95348837209303</v>
      </c>
      <c r="Q57" t="str">
        <f>LEFT(Table1[[#This Row],[Category and Sub-Category]],FIND("/",Table1[[#This Row],[Category and Sub-Category]])-1)</f>
        <v>film &amp; video</v>
      </c>
      <c r="R57" t="str">
        <f>RIGHT(Table1[[#This Row],[Category and Sub-Category]],LEN(Table1[[#This Row],[Category and Sub-Category]])-FIND("/",Table1[[#This Row],[Category and Sub-Category]]))</f>
        <v>television</v>
      </c>
      <c r="S57" s="9">
        <f>(((Table1[[#This Row],[launched_at]]/60)/60)/24)+DATE(1970,1,1)</f>
        <v>42496.968935185185</v>
      </c>
      <c r="T57" s="9">
        <f>(((Table1[[#This Row],[deadline]]/60)/60)/24)+DATE(1970,1,1)</f>
        <v>42517.968935185185</v>
      </c>
      <c r="U57" s="12" t="str">
        <f>TEXT(Table1[[#This Row],[Date Created Conversion]],"yyyy")</f>
        <v>2016</v>
      </c>
      <c r="V57" s="12" t="str">
        <f>TEXT(Table1[[#This Row],[Date Created Conversion]],"mmm")</f>
        <v>May</v>
      </c>
    </row>
    <row r="58" spans="1:22" ht="29" x14ac:dyDescent="0.35">
      <c r="A58">
        <v>56</v>
      </c>
      <c r="B58" s="3" t="s">
        <v>58</v>
      </c>
      <c r="C58" s="3" t="s">
        <v>4167</v>
      </c>
      <c r="D58" s="16">
        <v>8000</v>
      </c>
      <c r="E58">
        <v>8581</v>
      </c>
      <c r="F58" s="12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>Table1[[#This Row],[pledged]]/Table1[[#This Row],[goal]]</f>
        <v>1.0726249999999999</v>
      </c>
      <c r="P58">
        <f>IF(Table1[[#This Row],[pledged]]=0,0,Table1[[#This Row],[pledged]]/Table1[[#This Row],[backers_count]])</f>
        <v>49.316091954022987</v>
      </c>
      <c r="Q58" t="str">
        <f>LEFT(Table1[[#This Row],[Category and Sub-Category]],FIND("/",Table1[[#This Row],[Category and Sub-Category]])-1)</f>
        <v>film &amp; video</v>
      </c>
      <c r="R58" t="str">
        <f>RIGHT(Table1[[#This Row],[Category and Sub-Category]],LEN(Table1[[#This Row],[Category and Sub-Category]])-FIND("/",Table1[[#This Row],[Category and Sub-Category]]))</f>
        <v>television</v>
      </c>
      <c r="S58" s="9">
        <f>(((Table1[[#This Row],[launched_at]]/60)/60)/24)+DATE(1970,1,1)</f>
        <v>42149.548888888887</v>
      </c>
      <c r="T58" s="9">
        <f>(((Table1[[#This Row],[deadline]]/60)/60)/24)+DATE(1970,1,1)</f>
        <v>42163.666666666672</v>
      </c>
      <c r="U58" s="12" t="str">
        <f>TEXT(Table1[[#This Row],[Date Created Conversion]],"yyyy")</f>
        <v>2015</v>
      </c>
      <c r="V58" s="12" t="str">
        <f>TEXT(Table1[[#This Row],[Date Created Conversion]],"mmm")</f>
        <v>May</v>
      </c>
    </row>
    <row r="59" spans="1:22" ht="43.5" x14ac:dyDescent="0.35">
      <c r="A59">
        <v>57</v>
      </c>
      <c r="B59" s="3" t="s">
        <v>59</v>
      </c>
      <c r="C59" s="3" t="s">
        <v>4168</v>
      </c>
      <c r="D59" s="16">
        <v>15000</v>
      </c>
      <c r="E59">
        <v>15285</v>
      </c>
      <c r="F59" s="12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>Table1[[#This Row],[pledged]]/Table1[[#This Row],[goal]]</f>
        <v>1.0189999999999999</v>
      </c>
      <c r="P59">
        <f>IF(Table1[[#This Row],[pledged]]=0,0,Table1[[#This Row],[pledged]]/Table1[[#This Row],[backers_count]])</f>
        <v>221.52173913043478</v>
      </c>
      <c r="Q59" t="str">
        <f>LEFT(Table1[[#This Row],[Category and Sub-Category]],FIND("/",Table1[[#This Row],[Category and Sub-Category]])-1)</f>
        <v>film &amp; video</v>
      </c>
      <c r="R59" t="str">
        <f>RIGHT(Table1[[#This Row],[Category and Sub-Category]],LEN(Table1[[#This Row],[Category and Sub-Category]])-FIND("/",Table1[[#This Row],[Category and Sub-Category]]))</f>
        <v>television</v>
      </c>
      <c r="S59" s="9">
        <f>(((Table1[[#This Row],[launched_at]]/60)/60)/24)+DATE(1970,1,1)</f>
        <v>42089.83289351852</v>
      </c>
      <c r="T59" s="9">
        <f>(((Table1[[#This Row],[deadline]]/60)/60)/24)+DATE(1970,1,1)</f>
        <v>42119.83289351852</v>
      </c>
      <c r="U59" s="12" t="str">
        <f>TEXT(Table1[[#This Row],[Date Created Conversion]],"yyyy")</f>
        <v>2015</v>
      </c>
      <c r="V59" s="12" t="str">
        <f>TEXT(Table1[[#This Row],[Date Created Conversion]],"mmm")</f>
        <v>Mar</v>
      </c>
    </row>
    <row r="60" spans="1:22" ht="43.5" x14ac:dyDescent="0.35">
      <c r="A60">
        <v>58</v>
      </c>
      <c r="B60" s="3" t="s">
        <v>60</v>
      </c>
      <c r="C60" s="3" t="s">
        <v>4169</v>
      </c>
      <c r="D60" s="16">
        <v>10000</v>
      </c>
      <c r="E60">
        <v>10291</v>
      </c>
      <c r="F60" s="12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>Table1[[#This Row],[pledged]]/Table1[[#This Row],[goal]]</f>
        <v>1.0290999999999999</v>
      </c>
      <c r="P60">
        <f>IF(Table1[[#This Row],[pledged]]=0,0,Table1[[#This Row],[pledged]]/Table1[[#This Row],[backers_count]])</f>
        <v>137.21333333333334</v>
      </c>
      <c r="Q60" t="str">
        <f>LEFT(Table1[[#This Row],[Category and Sub-Category]],FIND("/",Table1[[#This Row],[Category and Sub-Category]])-1)</f>
        <v>film &amp; video</v>
      </c>
      <c r="R60" t="str">
        <f>RIGHT(Table1[[#This Row],[Category and Sub-Category]],LEN(Table1[[#This Row],[Category and Sub-Category]])-FIND("/",Table1[[#This Row],[Category and Sub-Category]]))</f>
        <v>television</v>
      </c>
      <c r="S60" s="9">
        <f>(((Table1[[#This Row],[launched_at]]/60)/60)/24)+DATE(1970,1,1)</f>
        <v>41932.745046296295</v>
      </c>
      <c r="T60" s="9">
        <f>(((Table1[[#This Row],[deadline]]/60)/60)/24)+DATE(1970,1,1)</f>
        <v>41962.786712962959</v>
      </c>
      <c r="U60" s="12" t="str">
        <f>TEXT(Table1[[#This Row],[Date Created Conversion]],"yyyy")</f>
        <v>2014</v>
      </c>
      <c r="V60" s="12" t="str">
        <f>TEXT(Table1[[#This Row],[Date Created Conversion]],"mmm")</f>
        <v>Oct</v>
      </c>
    </row>
    <row r="61" spans="1:22" ht="43.5" x14ac:dyDescent="0.35">
      <c r="A61">
        <v>59</v>
      </c>
      <c r="B61" s="3" t="s">
        <v>61</v>
      </c>
      <c r="C61" s="3" t="s">
        <v>4170</v>
      </c>
      <c r="D61" s="16">
        <v>20000</v>
      </c>
      <c r="E61">
        <v>20025.14</v>
      </c>
      <c r="F61" s="12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>Table1[[#This Row],[pledged]]/Table1[[#This Row],[goal]]</f>
        <v>1.0012570000000001</v>
      </c>
      <c r="P61">
        <f>IF(Table1[[#This Row],[pledged]]=0,0,Table1[[#This Row],[pledged]]/Table1[[#This Row],[backers_count]])</f>
        <v>606.82242424242418</v>
      </c>
      <c r="Q61" t="str">
        <f>LEFT(Table1[[#This Row],[Category and Sub-Category]],FIND("/",Table1[[#This Row],[Category and Sub-Category]])-1)</f>
        <v>film &amp; video</v>
      </c>
      <c r="R61" t="str">
        <f>RIGHT(Table1[[#This Row],[Category and Sub-Category]],LEN(Table1[[#This Row],[Category and Sub-Category]])-FIND("/",Table1[[#This Row],[Category and Sub-Category]]))</f>
        <v>television</v>
      </c>
      <c r="S61" s="9">
        <f>(((Table1[[#This Row],[launched_at]]/60)/60)/24)+DATE(1970,1,1)</f>
        <v>42230.23583333334</v>
      </c>
      <c r="T61" s="9">
        <f>(((Table1[[#This Row],[deadline]]/60)/60)/24)+DATE(1970,1,1)</f>
        <v>42261.875</v>
      </c>
      <c r="U61" s="12" t="str">
        <f>TEXT(Table1[[#This Row],[Date Created Conversion]],"yyyy")</f>
        <v>2015</v>
      </c>
      <c r="V61" s="12" t="str">
        <f>TEXT(Table1[[#This Row],[Date Created Conversion]],"mmm")</f>
        <v>Aug</v>
      </c>
    </row>
    <row r="62" spans="1:22" ht="43.5" x14ac:dyDescent="0.35">
      <c r="A62">
        <v>60</v>
      </c>
      <c r="B62" s="3" t="s">
        <v>62</v>
      </c>
      <c r="C62" s="3" t="s">
        <v>4171</v>
      </c>
      <c r="D62" s="16">
        <v>4500</v>
      </c>
      <c r="E62">
        <v>4648.33</v>
      </c>
      <c r="F62" s="1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>Table1[[#This Row],[pledged]]/Table1[[#This Row],[goal]]</f>
        <v>1.0329622222222221</v>
      </c>
      <c r="P62">
        <f>IF(Table1[[#This Row],[pledged]]=0,0,Table1[[#This Row],[pledged]]/Table1[[#This Row],[backers_count]])</f>
        <v>43.040092592592593</v>
      </c>
      <c r="Q62" t="str">
        <f>LEFT(Table1[[#This Row],[Category and Sub-Category]],FIND("/",Table1[[#This Row],[Category and Sub-Category]])-1)</f>
        <v>film &amp; video</v>
      </c>
      <c r="R62" t="str">
        <f>RIGHT(Table1[[#This Row],[Category and Sub-Category]],LEN(Table1[[#This Row],[Category and Sub-Category]])-FIND("/",Table1[[#This Row],[Category and Sub-Category]]))</f>
        <v>shorts</v>
      </c>
      <c r="S62" s="9">
        <f>(((Table1[[#This Row],[launched_at]]/60)/60)/24)+DATE(1970,1,1)</f>
        <v>41701.901817129627</v>
      </c>
      <c r="T62" s="9">
        <f>(((Table1[[#This Row],[deadline]]/60)/60)/24)+DATE(1970,1,1)</f>
        <v>41721</v>
      </c>
      <c r="U62" s="12" t="str">
        <f>TEXT(Table1[[#This Row],[Date Created Conversion]],"yyyy")</f>
        <v>2014</v>
      </c>
      <c r="V62" s="12" t="str">
        <f>TEXT(Table1[[#This Row],[Date Created Conversion]],"mmm")</f>
        <v>Mar</v>
      </c>
    </row>
    <row r="63" spans="1:22" ht="43.5" x14ac:dyDescent="0.35">
      <c r="A63">
        <v>61</v>
      </c>
      <c r="B63" s="3" t="s">
        <v>63</v>
      </c>
      <c r="C63" s="3" t="s">
        <v>4172</v>
      </c>
      <c r="D63" s="16">
        <v>5000</v>
      </c>
      <c r="E63">
        <v>7415</v>
      </c>
      <c r="F63" s="12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>Table1[[#This Row],[pledged]]/Table1[[#This Row],[goal]]</f>
        <v>1.4830000000000001</v>
      </c>
      <c r="P63">
        <f>IF(Table1[[#This Row],[pledged]]=0,0,Table1[[#This Row],[pledged]]/Table1[[#This Row],[backers_count]])</f>
        <v>322.39130434782606</v>
      </c>
      <c r="Q63" t="str">
        <f>LEFT(Table1[[#This Row],[Category and Sub-Category]],FIND("/",Table1[[#This Row],[Category and Sub-Category]])-1)</f>
        <v>film &amp; video</v>
      </c>
      <c r="R63" t="str">
        <f>RIGHT(Table1[[#This Row],[Category and Sub-Category]],LEN(Table1[[#This Row],[Category and Sub-Category]])-FIND("/",Table1[[#This Row],[Category and Sub-Category]]))</f>
        <v>shorts</v>
      </c>
      <c r="S63" s="9">
        <f>(((Table1[[#This Row],[launched_at]]/60)/60)/24)+DATE(1970,1,1)</f>
        <v>41409.814317129632</v>
      </c>
      <c r="T63" s="9">
        <f>(((Table1[[#This Row],[deadline]]/60)/60)/24)+DATE(1970,1,1)</f>
        <v>41431.814317129632</v>
      </c>
      <c r="U63" s="12" t="str">
        <f>TEXT(Table1[[#This Row],[Date Created Conversion]],"yyyy")</f>
        <v>2013</v>
      </c>
      <c r="V63" s="12" t="str">
        <f>TEXT(Table1[[#This Row],[Date Created Conversion]],"mmm")</f>
        <v>May</v>
      </c>
    </row>
    <row r="64" spans="1:22" ht="43.5" x14ac:dyDescent="0.35">
      <c r="A64">
        <v>62</v>
      </c>
      <c r="B64" s="3" t="s">
        <v>64</v>
      </c>
      <c r="C64" s="3" t="s">
        <v>4173</v>
      </c>
      <c r="D64" s="16">
        <v>3000</v>
      </c>
      <c r="E64">
        <v>4642</v>
      </c>
      <c r="F64" s="12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>Table1[[#This Row],[pledged]]/Table1[[#This Row],[goal]]</f>
        <v>1.5473333333333332</v>
      </c>
      <c r="P64">
        <f>IF(Table1[[#This Row],[pledged]]=0,0,Table1[[#This Row],[pledged]]/Table1[[#This Row],[backers_count]])</f>
        <v>96.708333333333329</v>
      </c>
      <c r="Q64" t="str">
        <f>LEFT(Table1[[#This Row],[Category and Sub-Category]],FIND("/",Table1[[#This Row],[Category and Sub-Category]])-1)</f>
        <v>film &amp; video</v>
      </c>
      <c r="R64" t="str">
        <f>RIGHT(Table1[[#This Row],[Category and Sub-Category]],LEN(Table1[[#This Row],[Category and Sub-Category]])-FIND("/",Table1[[#This Row],[Category and Sub-Category]]))</f>
        <v>shorts</v>
      </c>
      <c r="S64" s="9">
        <f>(((Table1[[#This Row],[launched_at]]/60)/60)/24)+DATE(1970,1,1)</f>
        <v>41311.799513888887</v>
      </c>
      <c r="T64" s="9">
        <f>(((Table1[[#This Row],[deadline]]/60)/60)/24)+DATE(1970,1,1)</f>
        <v>41336.799513888887</v>
      </c>
      <c r="U64" s="12" t="str">
        <f>TEXT(Table1[[#This Row],[Date Created Conversion]],"yyyy")</f>
        <v>2013</v>
      </c>
      <c r="V64" s="12" t="str">
        <f>TEXT(Table1[[#This Row],[Date Created Conversion]],"mmm")</f>
        <v>Feb</v>
      </c>
    </row>
    <row r="65" spans="1:22" ht="43.5" x14ac:dyDescent="0.35">
      <c r="A65">
        <v>63</v>
      </c>
      <c r="B65" s="3" t="s">
        <v>65</v>
      </c>
      <c r="C65" s="3" t="s">
        <v>4174</v>
      </c>
      <c r="D65" s="16">
        <v>2000</v>
      </c>
      <c r="E65">
        <v>2270.37</v>
      </c>
      <c r="F65" s="12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>Table1[[#This Row],[pledged]]/Table1[[#This Row],[goal]]</f>
        <v>1.1351849999999999</v>
      </c>
      <c r="P65">
        <f>IF(Table1[[#This Row],[pledged]]=0,0,Table1[[#This Row],[pledged]]/Table1[[#This Row],[backers_count]])</f>
        <v>35.474531249999998</v>
      </c>
      <c r="Q65" t="str">
        <f>LEFT(Table1[[#This Row],[Category and Sub-Category]],FIND("/",Table1[[#This Row],[Category and Sub-Category]])-1)</f>
        <v>film &amp; video</v>
      </c>
      <c r="R65" t="str">
        <f>RIGHT(Table1[[#This Row],[Category and Sub-Category]],LEN(Table1[[#This Row],[Category and Sub-Category]])-FIND("/",Table1[[#This Row],[Category and Sub-Category]]))</f>
        <v>shorts</v>
      </c>
      <c r="S65" s="9">
        <f>(((Table1[[#This Row],[launched_at]]/60)/60)/24)+DATE(1970,1,1)</f>
        <v>41612.912187499998</v>
      </c>
      <c r="T65" s="9">
        <f>(((Table1[[#This Row],[deadline]]/60)/60)/24)+DATE(1970,1,1)</f>
        <v>41636.207638888889</v>
      </c>
      <c r="U65" s="12" t="str">
        <f>TEXT(Table1[[#This Row],[Date Created Conversion]],"yyyy")</f>
        <v>2013</v>
      </c>
      <c r="V65" s="12" t="str">
        <f>TEXT(Table1[[#This Row],[Date Created Conversion]],"mmm")</f>
        <v>Dec</v>
      </c>
    </row>
    <row r="66" spans="1:22" ht="58" x14ac:dyDescent="0.35">
      <c r="A66">
        <v>64</v>
      </c>
      <c r="B66" s="3" t="s">
        <v>66</v>
      </c>
      <c r="C66" s="3" t="s">
        <v>4175</v>
      </c>
      <c r="D66" s="16">
        <v>1200</v>
      </c>
      <c r="E66">
        <v>2080</v>
      </c>
      <c r="F66" s="12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>Table1[[#This Row],[pledged]]/Table1[[#This Row],[goal]]</f>
        <v>1.7333333333333334</v>
      </c>
      <c r="P66">
        <f>IF(Table1[[#This Row],[pledged]]=0,0,Table1[[#This Row],[pledged]]/Table1[[#This Row],[backers_count]])</f>
        <v>86.666666666666671</v>
      </c>
      <c r="Q66" t="str">
        <f>LEFT(Table1[[#This Row],[Category and Sub-Category]],FIND("/",Table1[[#This Row],[Category and Sub-Category]])-1)</f>
        <v>film &amp; video</v>
      </c>
      <c r="R66" t="str">
        <f>RIGHT(Table1[[#This Row],[Category and Sub-Category]],LEN(Table1[[#This Row],[Category and Sub-Category]])-FIND("/",Table1[[#This Row],[Category and Sub-Category]]))</f>
        <v>shorts</v>
      </c>
      <c r="S66" s="9">
        <f>(((Table1[[#This Row],[launched_at]]/60)/60)/24)+DATE(1970,1,1)</f>
        <v>41433.01829861111</v>
      </c>
      <c r="T66" s="9">
        <f>(((Table1[[#This Row],[deadline]]/60)/60)/24)+DATE(1970,1,1)</f>
        <v>41463.01829861111</v>
      </c>
      <c r="U66" s="12" t="str">
        <f>TEXT(Table1[[#This Row],[Date Created Conversion]],"yyyy")</f>
        <v>2013</v>
      </c>
      <c r="V66" s="12" t="str">
        <f>TEXT(Table1[[#This Row],[Date Created Conversion]],"mmm")</f>
        <v>Jun</v>
      </c>
    </row>
    <row r="67" spans="1:22" ht="43.5" x14ac:dyDescent="0.35">
      <c r="A67">
        <v>65</v>
      </c>
      <c r="B67" s="3" t="s">
        <v>67</v>
      </c>
      <c r="C67" s="3" t="s">
        <v>4176</v>
      </c>
      <c r="D67" s="16">
        <v>7000</v>
      </c>
      <c r="E67">
        <v>7527</v>
      </c>
      <c r="F67" s="12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>Table1[[#This Row],[pledged]]/Table1[[#This Row],[goal]]</f>
        <v>1.0752857142857142</v>
      </c>
      <c r="P67">
        <f>IF(Table1[[#This Row],[pledged]]=0,0,Table1[[#This Row],[pledged]]/Table1[[#This Row],[backers_count]])</f>
        <v>132.05263157894737</v>
      </c>
      <c r="Q67" t="str">
        <f>LEFT(Table1[[#This Row],[Category and Sub-Category]],FIND("/",Table1[[#This Row],[Category and Sub-Category]])-1)</f>
        <v>film &amp; video</v>
      </c>
      <c r="R67" t="str">
        <f>RIGHT(Table1[[#This Row],[Category and Sub-Category]],LEN(Table1[[#This Row],[Category and Sub-Category]])-FIND("/",Table1[[#This Row],[Category and Sub-Category]]))</f>
        <v>shorts</v>
      </c>
      <c r="S67" s="9">
        <f>(((Table1[[#This Row],[launched_at]]/60)/60)/24)+DATE(1970,1,1)</f>
        <v>41835.821226851855</v>
      </c>
      <c r="T67" s="9">
        <f>(((Table1[[#This Row],[deadline]]/60)/60)/24)+DATE(1970,1,1)</f>
        <v>41862.249305555553</v>
      </c>
      <c r="U67" s="12" t="str">
        <f>TEXT(Table1[[#This Row],[Date Created Conversion]],"yyyy")</f>
        <v>2014</v>
      </c>
      <c r="V67" s="12" t="str">
        <f>TEXT(Table1[[#This Row],[Date Created Conversion]],"mmm")</f>
        <v>Jul</v>
      </c>
    </row>
    <row r="68" spans="1:22" ht="29" x14ac:dyDescent="0.35">
      <c r="A68">
        <v>66</v>
      </c>
      <c r="B68" s="3" t="s">
        <v>68</v>
      </c>
      <c r="C68" s="3" t="s">
        <v>4177</v>
      </c>
      <c r="D68" s="16">
        <v>2000</v>
      </c>
      <c r="E68">
        <v>2372</v>
      </c>
      <c r="F68" s="12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>Table1[[#This Row],[pledged]]/Table1[[#This Row],[goal]]</f>
        <v>1.1859999999999999</v>
      </c>
      <c r="P68">
        <f>IF(Table1[[#This Row],[pledged]]=0,0,Table1[[#This Row],[pledged]]/Table1[[#This Row],[backers_count]])</f>
        <v>91.230769230769226</v>
      </c>
      <c r="Q68" t="str">
        <f>LEFT(Table1[[#This Row],[Category and Sub-Category]],FIND("/",Table1[[#This Row],[Category and Sub-Category]])-1)</f>
        <v>film &amp; video</v>
      </c>
      <c r="R68" t="str">
        <f>RIGHT(Table1[[#This Row],[Category and Sub-Category]],LEN(Table1[[#This Row],[Category and Sub-Category]])-FIND("/",Table1[[#This Row],[Category and Sub-Category]]))</f>
        <v>shorts</v>
      </c>
      <c r="S68" s="9">
        <f>(((Table1[[#This Row],[launched_at]]/60)/60)/24)+DATE(1970,1,1)</f>
        <v>42539.849768518514</v>
      </c>
      <c r="T68" s="9">
        <f>(((Table1[[#This Row],[deadline]]/60)/60)/24)+DATE(1970,1,1)</f>
        <v>42569.849768518514</v>
      </c>
      <c r="U68" s="12" t="str">
        <f>TEXT(Table1[[#This Row],[Date Created Conversion]],"yyyy")</f>
        <v>2016</v>
      </c>
      <c r="V68" s="12" t="str">
        <f>TEXT(Table1[[#This Row],[Date Created Conversion]],"mmm")</f>
        <v>Jun</v>
      </c>
    </row>
    <row r="69" spans="1:22" ht="43.5" x14ac:dyDescent="0.35">
      <c r="A69">
        <v>67</v>
      </c>
      <c r="B69" s="3" t="s">
        <v>69</v>
      </c>
      <c r="C69" s="3" t="s">
        <v>4178</v>
      </c>
      <c r="D69" s="16">
        <v>2000</v>
      </c>
      <c r="E69">
        <v>2325</v>
      </c>
      <c r="F69" s="12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>Table1[[#This Row],[pledged]]/Table1[[#This Row],[goal]]</f>
        <v>1.1625000000000001</v>
      </c>
      <c r="P69">
        <f>IF(Table1[[#This Row],[pledged]]=0,0,Table1[[#This Row],[pledged]]/Table1[[#This Row],[backers_count]])</f>
        <v>116.25</v>
      </c>
      <c r="Q69" t="str">
        <f>LEFT(Table1[[#This Row],[Category and Sub-Category]],FIND("/",Table1[[#This Row],[Category and Sub-Category]])-1)</f>
        <v>film &amp; video</v>
      </c>
      <c r="R69" t="str">
        <f>RIGHT(Table1[[#This Row],[Category and Sub-Category]],LEN(Table1[[#This Row],[Category and Sub-Category]])-FIND("/",Table1[[#This Row],[Category and Sub-Category]]))</f>
        <v>shorts</v>
      </c>
      <c r="S69" s="9">
        <f>(((Table1[[#This Row],[launched_at]]/60)/60)/24)+DATE(1970,1,1)</f>
        <v>41075.583379629628</v>
      </c>
      <c r="T69" s="9">
        <f>(((Table1[[#This Row],[deadline]]/60)/60)/24)+DATE(1970,1,1)</f>
        <v>41105.583379629628</v>
      </c>
      <c r="U69" s="12" t="str">
        <f>TEXT(Table1[[#This Row],[Date Created Conversion]],"yyyy")</f>
        <v>2012</v>
      </c>
      <c r="V69" s="12" t="str">
        <f>TEXT(Table1[[#This Row],[Date Created Conversion]],"mmm")</f>
        <v>Jun</v>
      </c>
    </row>
    <row r="70" spans="1:22" ht="58" x14ac:dyDescent="0.35">
      <c r="A70">
        <v>68</v>
      </c>
      <c r="B70" s="3" t="s">
        <v>70</v>
      </c>
      <c r="C70" s="3" t="s">
        <v>4179</v>
      </c>
      <c r="D70" s="16">
        <v>600</v>
      </c>
      <c r="E70">
        <v>763</v>
      </c>
      <c r="F70" s="12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>Table1[[#This Row],[pledged]]/Table1[[#This Row],[goal]]</f>
        <v>1.2716666666666667</v>
      </c>
      <c r="P70">
        <f>IF(Table1[[#This Row],[pledged]]=0,0,Table1[[#This Row],[pledged]]/Table1[[#This Row],[backers_count]])</f>
        <v>21.194444444444443</v>
      </c>
      <c r="Q70" t="str">
        <f>LEFT(Table1[[#This Row],[Category and Sub-Category]],FIND("/",Table1[[#This Row],[Category and Sub-Category]])-1)</f>
        <v>film &amp; video</v>
      </c>
      <c r="R70" t="str">
        <f>RIGHT(Table1[[#This Row],[Category and Sub-Category]],LEN(Table1[[#This Row],[Category and Sub-Category]])-FIND("/",Table1[[#This Row],[Category and Sub-Category]]))</f>
        <v>shorts</v>
      </c>
      <c r="S70" s="9">
        <f>(((Table1[[#This Row],[launched_at]]/60)/60)/24)+DATE(1970,1,1)</f>
        <v>41663.569340277776</v>
      </c>
      <c r="T70" s="9">
        <f>(((Table1[[#This Row],[deadline]]/60)/60)/24)+DATE(1970,1,1)</f>
        <v>41693.569340277776</v>
      </c>
      <c r="U70" s="12" t="str">
        <f>TEXT(Table1[[#This Row],[Date Created Conversion]],"yyyy")</f>
        <v>2014</v>
      </c>
      <c r="V70" s="12" t="str">
        <f>TEXT(Table1[[#This Row],[Date Created Conversion]],"mmm")</f>
        <v>Jan</v>
      </c>
    </row>
    <row r="71" spans="1:22" ht="43.5" x14ac:dyDescent="0.35">
      <c r="A71">
        <v>69</v>
      </c>
      <c r="B71" s="3" t="s">
        <v>71</v>
      </c>
      <c r="C71" s="3" t="s">
        <v>4180</v>
      </c>
      <c r="D71" s="16">
        <v>10000</v>
      </c>
      <c r="E71">
        <v>11094.23</v>
      </c>
      <c r="F71" s="12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>Table1[[#This Row],[pledged]]/Table1[[#This Row],[goal]]</f>
        <v>1.109423</v>
      </c>
      <c r="P71">
        <f>IF(Table1[[#This Row],[pledged]]=0,0,Table1[[#This Row],[pledged]]/Table1[[#This Row],[backers_count]])</f>
        <v>62.327134831460668</v>
      </c>
      <c r="Q71" t="str">
        <f>LEFT(Table1[[#This Row],[Category and Sub-Category]],FIND("/",Table1[[#This Row],[Category and Sub-Category]])-1)</f>
        <v>film &amp; video</v>
      </c>
      <c r="R71" t="str">
        <f>RIGHT(Table1[[#This Row],[Category and Sub-Category]],LEN(Table1[[#This Row],[Category and Sub-Category]])-FIND("/",Table1[[#This Row],[Category and Sub-Category]]))</f>
        <v>shorts</v>
      </c>
      <c r="S71" s="9">
        <f>(((Table1[[#This Row],[launched_at]]/60)/60)/24)+DATE(1970,1,1)</f>
        <v>40786.187789351854</v>
      </c>
      <c r="T71" s="9">
        <f>(((Table1[[#This Row],[deadline]]/60)/60)/24)+DATE(1970,1,1)</f>
        <v>40818.290972222225</v>
      </c>
      <c r="U71" s="12" t="str">
        <f>TEXT(Table1[[#This Row],[Date Created Conversion]],"yyyy")</f>
        <v>2011</v>
      </c>
      <c r="V71" s="12" t="str">
        <f>TEXT(Table1[[#This Row],[Date Created Conversion]],"mmm")</f>
        <v>Aug</v>
      </c>
    </row>
    <row r="72" spans="1:22" ht="43.5" x14ac:dyDescent="0.35">
      <c r="A72">
        <v>70</v>
      </c>
      <c r="B72" s="3" t="s">
        <v>72</v>
      </c>
      <c r="C72" s="3" t="s">
        <v>4181</v>
      </c>
      <c r="D72" s="16">
        <v>500</v>
      </c>
      <c r="E72">
        <v>636</v>
      </c>
      <c r="F72" s="1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>Table1[[#This Row],[pledged]]/Table1[[#This Row],[goal]]</f>
        <v>1.272</v>
      </c>
      <c r="P72">
        <f>IF(Table1[[#This Row],[pledged]]=0,0,Table1[[#This Row],[pledged]]/Table1[[#This Row],[backers_count]])</f>
        <v>37.411764705882355</v>
      </c>
      <c r="Q72" t="str">
        <f>LEFT(Table1[[#This Row],[Category and Sub-Category]],FIND("/",Table1[[#This Row],[Category and Sub-Category]])-1)</f>
        <v>film &amp; video</v>
      </c>
      <c r="R72" t="str">
        <f>RIGHT(Table1[[#This Row],[Category and Sub-Category]],LEN(Table1[[#This Row],[Category and Sub-Category]])-FIND("/",Table1[[#This Row],[Category and Sub-Category]]))</f>
        <v>shorts</v>
      </c>
      <c r="S72" s="9">
        <f>(((Table1[[#This Row],[launched_at]]/60)/60)/24)+DATE(1970,1,1)</f>
        <v>40730.896354166667</v>
      </c>
      <c r="T72" s="9">
        <f>(((Table1[[#This Row],[deadline]]/60)/60)/24)+DATE(1970,1,1)</f>
        <v>40790.896354166667</v>
      </c>
      <c r="U72" s="12" t="str">
        <f>TEXT(Table1[[#This Row],[Date Created Conversion]],"yyyy")</f>
        <v>2011</v>
      </c>
      <c r="V72" s="12" t="str">
        <f>TEXT(Table1[[#This Row],[Date Created Conversion]],"mmm")</f>
        <v>Jul</v>
      </c>
    </row>
    <row r="73" spans="1:22" ht="43.5" x14ac:dyDescent="0.35">
      <c r="A73">
        <v>71</v>
      </c>
      <c r="B73" s="3" t="s">
        <v>73</v>
      </c>
      <c r="C73" s="3" t="s">
        <v>4182</v>
      </c>
      <c r="D73" s="16">
        <v>1800</v>
      </c>
      <c r="E73">
        <v>2231</v>
      </c>
      <c r="F73" s="12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>Table1[[#This Row],[pledged]]/Table1[[#This Row],[goal]]</f>
        <v>1.2394444444444443</v>
      </c>
      <c r="P73">
        <f>IF(Table1[[#This Row],[pledged]]=0,0,Table1[[#This Row],[pledged]]/Table1[[#This Row],[backers_count]])</f>
        <v>69.71875</v>
      </c>
      <c r="Q73" t="str">
        <f>LEFT(Table1[[#This Row],[Category and Sub-Category]],FIND("/",Table1[[#This Row],[Category and Sub-Category]])-1)</f>
        <v>film &amp; video</v>
      </c>
      <c r="R73" t="str">
        <f>RIGHT(Table1[[#This Row],[Category and Sub-Category]],LEN(Table1[[#This Row],[Category and Sub-Category]])-FIND("/",Table1[[#This Row],[Category and Sub-Category]]))</f>
        <v>shorts</v>
      </c>
      <c r="S73" s="9">
        <f>(((Table1[[#This Row],[launched_at]]/60)/60)/24)+DATE(1970,1,1)</f>
        <v>40997.271493055552</v>
      </c>
      <c r="T73" s="9">
        <f>(((Table1[[#This Row],[deadline]]/60)/60)/24)+DATE(1970,1,1)</f>
        <v>41057.271493055552</v>
      </c>
      <c r="U73" s="12" t="str">
        <f>TEXT(Table1[[#This Row],[Date Created Conversion]],"yyyy")</f>
        <v>2012</v>
      </c>
      <c r="V73" s="12" t="str">
        <f>TEXT(Table1[[#This Row],[Date Created Conversion]],"mmm")</f>
        <v>Mar</v>
      </c>
    </row>
    <row r="74" spans="1:22" ht="43.5" x14ac:dyDescent="0.35">
      <c r="A74">
        <v>72</v>
      </c>
      <c r="B74" s="3" t="s">
        <v>74</v>
      </c>
      <c r="C74" s="3" t="s">
        <v>4183</v>
      </c>
      <c r="D74" s="16">
        <v>2200</v>
      </c>
      <c r="E74">
        <v>2385</v>
      </c>
      <c r="F74" s="12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>Table1[[#This Row],[pledged]]/Table1[[#This Row],[goal]]</f>
        <v>1.084090909090909</v>
      </c>
      <c r="P74">
        <f>IF(Table1[[#This Row],[pledged]]=0,0,Table1[[#This Row],[pledged]]/Table1[[#This Row],[backers_count]])</f>
        <v>58.170731707317074</v>
      </c>
      <c r="Q74" t="str">
        <f>LEFT(Table1[[#This Row],[Category and Sub-Category]],FIND("/",Table1[[#This Row],[Category and Sub-Category]])-1)</f>
        <v>film &amp; video</v>
      </c>
      <c r="R74" t="str">
        <f>RIGHT(Table1[[#This Row],[Category and Sub-Category]],LEN(Table1[[#This Row],[Category and Sub-Category]])-FIND("/",Table1[[#This Row],[Category and Sub-Category]]))</f>
        <v>shorts</v>
      </c>
      <c r="S74" s="9">
        <f>(((Table1[[#This Row],[launched_at]]/60)/60)/24)+DATE(1970,1,1)</f>
        <v>41208.010196759256</v>
      </c>
      <c r="T74" s="9">
        <f>(((Table1[[#This Row],[deadline]]/60)/60)/24)+DATE(1970,1,1)</f>
        <v>41228</v>
      </c>
      <c r="U74" s="12" t="str">
        <f>TEXT(Table1[[#This Row],[Date Created Conversion]],"yyyy")</f>
        <v>2012</v>
      </c>
      <c r="V74" s="12" t="str">
        <f>TEXT(Table1[[#This Row],[Date Created Conversion]],"mmm")</f>
        <v>Oct</v>
      </c>
    </row>
    <row r="75" spans="1:22" ht="43.5" x14ac:dyDescent="0.35">
      <c r="A75">
        <v>73</v>
      </c>
      <c r="B75" s="3" t="s">
        <v>75</v>
      </c>
      <c r="C75" s="3" t="s">
        <v>4184</v>
      </c>
      <c r="D75" s="16">
        <v>900</v>
      </c>
      <c r="E75">
        <v>900</v>
      </c>
      <c r="F75" s="12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>Table1[[#This Row],[pledged]]/Table1[[#This Row],[goal]]</f>
        <v>1</v>
      </c>
      <c r="P75">
        <f>IF(Table1[[#This Row],[pledged]]=0,0,Table1[[#This Row],[pledged]]/Table1[[#This Row],[backers_count]])</f>
        <v>50</v>
      </c>
      <c r="Q75" t="str">
        <f>LEFT(Table1[[#This Row],[Category and Sub-Category]],FIND("/",Table1[[#This Row],[Category and Sub-Category]])-1)</f>
        <v>film &amp; video</v>
      </c>
      <c r="R75" t="str">
        <f>RIGHT(Table1[[#This Row],[Category and Sub-Category]],LEN(Table1[[#This Row],[Category and Sub-Category]])-FIND("/",Table1[[#This Row],[Category and Sub-Category]]))</f>
        <v>shorts</v>
      </c>
      <c r="S75" s="9">
        <f>(((Table1[[#This Row],[launched_at]]/60)/60)/24)+DATE(1970,1,1)</f>
        <v>40587.75675925926</v>
      </c>
      <c r="T75" s="9">
        <f>(((Table1[[#This Row],[deadline]]/60)/60)/24)+DATE(1970,1,1)</f>
        <v>40666.165972222225</v>
      </c>
      <c r="U75" s="12" t="str">
        <f>TEXT(Table1[[#This Row],[Date Created Conversion]],"yyyy")</f>
        <v>2011</v>
      </c>
      <c r="V75" s="12" t="str">
        <f>TEXT(Table1[[#This Row],[Date Created Conversion]],"mmm")</f>
        <v>Feb</v>
      </c>
    </row>
    <row r="76" spans="1:22" ht="43.5" x14ac:dyDescent="0.35">
      <c r="A76">
        <v>74</v>
      </c>
      <c r="B76" s="3" t="s">
        <v>76</v>
      </c>
      <c r="C76" s="3" t="s">
        <v>4185</v>
      </c>
      <c r="D76" s="16">
        <v>500</v>
      </c>
      <c r="E76">
        <v>564.66</v>
      </c>
      <c r="F76" s="12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>Table1[[#This Row],[pledged]]/Table1[[#This Row],[goal]]</f>
        <v>1.1293199999999999</v>
      </c>
      <c r="P76">
        <f>IF(Table1[[#This Row],[pledged]]=0,0,Table1[[#This Row],[pledged]]/Table1[[#This Row],[backers_count]])</f>
        <v>19.471034482758618</v>
      </c>
      <c r="Q76" t="str">
        <f>LEFT(Table1[[#This Row],[Category and Sub-Category]],FIND("/",Table1[[#This Row],[Category and Sub-Category]])-1)</f>
        <v>film &amp; video</v>
      </c>
      <c r="R76" t="str">
        <f>RIGHT(Table1[[#This Row],[Category and Sub-Category]],LEN(Table1[[#This Row],[Category and Sub-Category]])-FIND("/",Table1[[#This Row],[Category and Sub-Category]]))</f>
        <v>shorts</v>
      </c>
      <c r="S76" s="9">
        <f>(((Table1[[#This Row],[launched_at]]/60)/60)/24)+DATE(1970,1,1)</f>
        <v>42360.487210648149</v>
      </c>
      <c r="T76" s="9">
        <f>(((Table1[[#This Row],[deadline]]/60)/60)/24)+DATE(1970,1,1)</f>
        <v>42390.487210648149</v>
      </c>
      <c r="U76" s="12" t="str">
        <f>TEXT(Table1[[#This Row],[Date Created Conversion]],"yyyy")</f>
        <v>2015</v>
      </c>
      <c r="V76" s="12" t="str">
        <f>TEXT(Table1[[#This Row],[Date Created Conversion]],"mmm")</f>
        <v>Dec</v>
      </c>
    </row>
    <row r="77" spans="1:22" ht="43.5" x14ac:dyDescent="0.35">
      <c r="A77">
        <v>75</v>
      </c>
      <c r="B77" s="3" t="s">
        <v>77</v>
      </c>
      <c r="C77" s="3" t="s">
        <v>4186</v>
      </c>
      <c r="D77" s="16">
        <v>3500</v>
      </c>
      <c r="E77">
        <v>4040</v>
      </c>
      <c r="F77" s="12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>Table1[[#This Row],[pledged]]/Table1[[#This Row],[goal]]</f>
        <v>1.1542857142857144</v>
      </c>
      <c r="P77">
        <f>IF(Table1[[#This Row],[pledged]]=0,0,Table1[[#This Row],[pledged]]/Table1[[#This Row],[backers_count]])</f>
        <v>85.957446808510639</v>
      </c>
      <c r="Q77" t="str">
        <f>LEFT(Table1[[#This Row],[Category and Sub-Category]],FIND("/",Table1[[#This Row],[Category and Sub-Category]])-1)</f>
        <v>film &amp; video</v>
      </c>
      <c r="R77" t="str">
        <f>RIGHT(Table1[[#This Row],[Category and Sub-Category]],LEN(Table1[[#This Row],[Category and Sub-Category]])-FIND("/",Table1[[#This Row],[Category and Sub-Category]]))</f>
        <v>shorts</v>
      </c>
      <c r="S77" s="9">
        <f>(((Table1[[#This Row],[launched_at]]/60)/60)/24)+DATE(1970,1,1)</f>
        <v>41357.209166666667</v>
      </c>
      <c r="T77" s="9">
        <f>(((Table1[[#This Row],[deadline]]/60)/60)/24)+DATE(1970,1,1)</f>
        <v>41387.209166666667</v>
      </c>
      <c r="U77" s="12" t="str">
        <f>TEXT(Table1[[#This Row],[Date Created Conversion]],"yyyy")</f>
        <v>2013</v>
      </c>
      <c r="V77" s="12" t="str">
        <f>TEXT(Table1[[#This Row],[Date Created Conversion]],"mmm")</f>
        <v>Mar</v>
      </c>
    </row>
    <row r="78" spans="1:22" ht="43.5" x14ac:dyDescent="0.35">
      <c r="A78">
        <v>76</v>
      </c>
      <c r="B78" s="3" t="s">
        <v>78</v>
      </c>
      <c r="C78" s="3" t="s">
        <v>4187</v>
      </c>
      <c r="D78" s="16">
        <v>300</v>
      </c>
      <c r="E78">
        <v>460</v>
      </c>
      <c r="F78" s="12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>Table1[[#This Row],[pledged]]/Table1[[#This Row],[goal]]</f>
        <v>1.5333333333333334</v>
      </c>
      <c r="P78">
        <f>IF(Table1[[#This Row],[pledged]]=0,0,Table1[[#This Row],[pledged]]/Table1[[#This Row],[backers_count]])</f>
        <v>30.666666666666668</v>
      </c>
      <c r="Q78" t="str">
        <f>LEFT(Table1[[#This Row],[Category and Sub-Category]],FIND("/",Table1[[#This Row],[Category and Sub-Category]])-1)</f>
        <v>film &amp; video</v>
      </c>
      <c r="R78" t="str">
        <f>RIGHT(Table1[[#This Row],[Category and Sub-Category]],LEN(Table1[[#This Row],[Category and Sub-Category]])-FIND("/",Table1[[#This Row],[Category and Sub-Category]]))</f>
        <v>shorts</v>
      </c>
      <c r="S78" s="9">
        <f>(((Table1[[#This Row],[launched_at]]/60)/60)/24)+DATE(1970,1,1)</f>
        <v>40844.691643518519</v>
      </c>
      <c r="T78" s="9">
        <f>(((Table1[[#This Row],[deadline]]/60)/60)/24)+DATE(1970,1,1)</f>
        <v>40904.733310185184</v>
      </c>
      <c r="U78" s="12" t="str">
        <f>TEXT(Table1[[#This Row],[Date Created Conversion]],"yyyy")</f>
        <v>2011</v>
      </c>
      <c r="V78" s="12" t="str">
        <f>TEXT(Table1[[#This Row],[Date Created Conversion]],"mmm")</f>
        <v>Oct</v>
      </c>
    </row>
    <row r="79" spans="1:22" ht="43.5" x14ac:dyDescent="0.35">
      <c r="A79">
        <v>77</v>
      </c>
      <c r="B79" s="3" t="s">
        <v>79</v>
      </c>
      <c r="C79" s="3" t="s">
        <v>4188</v>
      </c>
      <c r="D79" s="16">
        <v>400</v>
      </c>
      <c r="E79">
        <v>1570</v>
      </c>
      <c r="F79" s="12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>Table1[[#This Row],[pledged]]/Table1[[#This Row],[goal]]</f>
        <v>3.9249999999999998</v>
      </c>
      <c r="P79">
        <f>IF(Table1[[#This Row],[pledged]]=0,0,Table1[[#This Row],[pledged]]/Table1[[#This Row],[backers_count]])</f>
        <v>60.384615384615387</v>
      </c>
      <c r="Q79" t="str">
        <f>LEFT(Table1[[#This Row],[Category and Sub-Category]],FIND("/",Table1[[#This Row],[Category and Sub-Category]])-1)</f>
        <v>film &amp; video</v>
      </c>
      <c r="R79" t="str">
        <f>RIGHT(Table1[[#This Row],[Category and Sub-Category]],LEN(Table1[[#This Row],[Category and Sub-Category]])-FIND("/",Table1[[#This Row],[Category and Sub-Category]]))</f>
        <v>shorts</v>
      </c>
      <c r="S79" s="9">
        <f>(((Table1[[#This Row],[launched_at]]/60)/60)/24)+DATE(1970,1,1)</f>
        <v>40997.144872685189</v>
      </c>
      <c r="T79" s="9">
        <f>(((Table1[[#This Row],[deadline]]/60)/60)/24)+DATE(1970,1,1)</f>
        <v>41050.124305555553</v>
      </c>
      <c r="U79" s="12" t="str">
        <f>TEXT(Table1[[#This Row],[Date Created Conversion]],"yyyy")</f>
        <v>2012</v>
      </c>
      <c r="V79" s="12" t="str">
        <f>TEXT(Table1[[#This Row],[Date Created Conversion]],"mmm")</f>
        <v>Mar</v>
      </c>
    </row>
    <row r="80" spans="1:22" ht="87" x14ac:dyDescent="0.35">
      <c r="A80">
        <v>78</v>
      </c>
      <c r="B80" s="3" t="s">
        <v>80</v>
      </c>
      <c r="C80" s="3" t="s">
        <v>4189</v>
      </c>
      <c r="D80" s="16">
        <v>50</v>
      </c>
      <c r="E80">
        <v>1351</v>
      </c>
      <c r="F80" s="12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>Table1[[#This Row],[pledged]]/Table1[[#This Row],[goal]]</f>
        <v>27.02</v>
      </c>
      <c r="P80">
        <f>IF(Table1[[#This Row],[pledged]]=0,0,Table1[[#This Row],[pledged]]/Table1[[#This Row],[backers_count]])</f>
        <v>38.6</v>
      </c>
      <c r="Q80" t="str">
        <f>LEFT(Table1[[#This Row],[Category and Sub-Category]],FIND("/",Table1[[#This Row],[Category and Sub-Category]])-1)</f>
        <v>film &amp; video</v>
      </c>
      <c r="R80" t="str">
        <f>RIGHT(Table1[[#This Row],[Category and Sub-Category]],LEN(Table1[[#This Row],[Category and Sub-Category]])-FIND("/",Table1[[#This Row],[Category and Sub-Category]]))</f>
        <v>shorts</v>
      </c>
      <c r="S80" s="9">
        <f>(((Table1[[#This Row],[launched_at]]/60)/60)/24)+DATE(1970,1,1)</f>
        <v>42604.730567129634</v>
      </c>
      <c r="T80" s="9">
        <f>(((Table1[[#This Row],[deadline]]/60)/60)/24)+DATE(1970,1,1)</f>
        <v>42614.730567129634</v>
      </c>
      <c r="U80" s="12" t="str">
        <f>TEXT(Table1[[#This Row],[Date Created Conversion]],"yyyy")</f>
        <v>2016</v>
      </c>
      <c r="V80" s="12" t="str">
        <f>TEXT(Table1[[#This Row],[Date Created Conversion]],"mmm")</f>
        <v>Aug</v>
      </c>
    </row>
    <row r="81" spans="1:22" ht="43.5" x14ac:dyDescent="0.35">
      <c r="A81">
        <v>79</v>
      </c>
      <c r="B81" s="3" t="s">
        <v>81</v>
      </c>
      <c r="C81" s="3" t="s">
        <v>4190</v>
      </c>
      <c r="D81" s="16">
        <v>1300</v>
      </c>
      <c r="E81">
        <v>1651</v>
      </c>
      <c r="F81" s="12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>Table1[[#This Row],[pledged]]/Table1[[#This Row],[goal]]</f>
        <v>1.27</v>
      </c>
      <c r="P81">
        <f>IF(Table1[[#This Row],[pledged]]=0,0,Table1[[#This Row],[pledged]]/Table1[[#This Row],[backers_count]])</f>
        <v>40.268292682926827</v>
      </c>
      <c r="Q81" t="str">
        <f>LEFT(Table1[[#This Row],[Category and Sub-Category]],FIND("/",Table1[[#This Row],[Category and Sub-Category]])-1)</f>
        <v>film &amp; video</v>
      </c>
      <c r="R81" t="str">
        <f>RIGHT(Table1[[#This Row],[Category and Sub-Category]],LEN(Table1[[#This Row],[Category and Sub-Category]])-FIND("/",Table1[[#This Row],[Category and Sub-Category]]))</f>
        <v>shorts</v>
      </c>
      <c r="S81" s="9">
        <f>(((Table1[[#This Row],[launched_at]]/60)/60)/24)+DATE(1970,1,1)</f>
        <v>41724.776539351849</v>
      </c>
      <c r="T81" s="9">
        <f>(((Table1[[#This Row],[deadline]]/60)/60)/24)+DATE(1970,1,1)</f>
        <v>41754.776539351849</v>
      </c>
      <c r="U81" s="12" t="str">
        <f>TEXT(Table1[[#This Row],[Date Created Conversion]],"yyyy")</f>
        <v>2014</v>
      </c>
      <c r="V81" s="12" t="str">
        <f>TEXT(Table1[[#This Row],[Date Created Conversion]],"mmm")</f>
        <v>Mar</v>
      </c>
    </row>
    <row r="82" spans="1:22" ht="43.5" x14ac:dyDescent="0.35">
      <c r="A82">
        <v>80</v>
      </c>
      <c r="B82" s="3" t="s">
        <v>82</v>
      </c>
      <c r="C82" s="3" t="s">
        <v>4191</v>
      </c>
      <c r="D82" s="16">
        <v>12000</v>
      </c>
      <c r="E82">
        <v>12870</v>
      </c>
      <c r="F82" s="1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>Table1[[#This Row],[pledged]]/Table1[[#This Row],[goal]]</f>
        <v>1.0725</v>
      </c>
      <c r="P82">
        <f>IF(Table1[[#This Row],[pledged]]=0,0,Table1[[#This Row],[pledged]]/Table1[[#This Row],[backers_count]])</f>
        <v>273.82978723404256</v>
      </c>
      <c r="Q82" t="str">
        <f>LEFT(Table1[[#This Row],[Category and Sub-Category]],FIND("/",Table1[[#This Row],[Category and Sub-Category]])-1)</f>
        <v>film &amp; video</v>
      </c>
      <c r="R82" t="str">
        <f>RIGHT(Table1[[#This Row],[Category and Sub-Category]],LEN(Table1[[#This Row],[Category and Sub-Category]])-FIND("/",Table1[[#This Row],[Category and Sub-Category]]))</f>
        <v>shorts</v>
      </c>
      <c r="S82" s="9">
        <f>(((Table1[[#This Row],[launched_at]]/60)/60)/24)+DATE(1970,1,1)</f>
        <v>41583.083981481483</v>
      </c>
      <c r="T82" s="9">
        <f>(((Table1[[#This Row],[deadline]]/60)/60)/24)+DATE(1970,1,1)</f>
        <v>41618.083981481483</v>
      </c>
      <c r="U82" s="12" t="str">
        <f>TEXT(Table1[[#This Row],[Date Created Conversion]],"yyyy")</f>
        <v>2013</v>
      </c>
      <c r="V82" s="12" t="str">
        <f>TEXT(Table1[[#This Row],[Date Created Conversion]],"mmm")</f>
        <v>Nov</v>
      </c>
    </row>
    <row r="83" spans="1:22" ht="43.5" x14ac:dyDescent="0.35">
      <c r="A83">
        <v>81</v>
      </c>
      <c r="B83" s="3" t="s">
        <v>83</v>
      </c>
      <c r="C83" s="3" t="s">
        <v>4192</v>
      </c>
      <c r="D83" s="16">
        <v>750</v>
      </c>
      <c r="E83">
        <v>1485</v>
      </c>
      <c r="F83" s="12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>Table1[[#This Row],[pledged]]/Table1[[#This Row],[goal]]</f>
        <v>1.98</v>
      </c>
      <c r="P83">
        <f>IF(Table1[[#This Row],[pledged]]=0,0,Table1[[#This Row],[pledged]]/Table1[[#This Row],[backers_count]])</f>
        <v>53.035714285714285</v>
      </c>
      <c r="Q83" t="str">
        <f>LEFT(Table1[[#This Row],[Category and Sub-Category]],FIND("/",Table1[[#This Row],[Category and Sub-Category]])-1)</f>
        <v>film &amp; video</v>
      </c>
      <c r="R83" t="str">
        <f>RIGHT(Table1[[#This Row],[Category and Sub-Category]],LEN(Table1[[#This Row],[Category and Sub-Category]])-FIND("/",Table1[[#This Row],[Category and Sub-Category]]))</f>
        <v>shorts</v>
      </c>
      <c r="S83" s="9">
        <f>(((Table1[[#This Row],[launched_at]]/60)/60)/24)+DATE(1970,1,1)</f>
        <v>41100.158877314818</v>
      </c>
      <c r="T83" s="9">
        <f>(((Table1[[#This Row],[deadline]]/60)/60)/24)+DATE(1970,1,1)</f>
        <v>41104.126388888886</v>
      </c>
      <c r="U83" s="12" t="str">
        <f>TEXT(Table1[[#This Row],[Date Created Conversion]],"yyyy")</f>
        <v>2012</v>
      </c>
      <c r="V83" s="12" t="str">
        <f>TEXT(Table1[[#This Row],[Date Created Conversion]],"mmm")</f>
        <v>Jul</v>
      </c>
    </row>
    <row r="84" spans="1:22" ht="43.5" x14ac:dyDescent="0.35">
      <c r="A84">
        <v>82</v>
      </c>
      <c r="B84" s="3" t="s">
        <v>84</v>
      </c>
      <c r="C84" s="3" t="s">
        <v>4193</v>
      </c>
      <c r="D84" s="16">
        <v>4000</v>
      </c>
      <c r="E84">
        <v>4000.5</v>
      </c>
      <c r="F84" s="12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>Table1[[#This Row],[pledged]]/Table1[[#This Row],[goal]]</f>
        <v>1.0001249999999999</v>
      </c>
      <c r="P84">
        <f>IF(Table1[[#This Row],[pledged]]=0,0,Table1[[#This Row],[pledged]]/Table1[[#This Row],[backers_count]])</f>
        <v>40.005000000000003</v>
      </c>
      <c r="Q84" t="str">
        <f>LEFT(Table1[[#This Row],[Category and Sub-Category]],FIND("/",Table1[[#This Row],[Category and Sub-Category]])-1)</f>
        <v>film &amp; video</v>
      </c>
      <c r="R84" t="str">
        <f>RIGHT(Table1[[#This Row],[Category and Sub-Category]],LEN(Table1[[#This Row],[Category and Sub-Category]])-FIND("/",Table1[[#This Row],[Category and Sub-Category]]))</f>
        <v>shorts</v>
      </c>
      <c r="S84" s="9">
        <f>(((Table1[[#This Row],[launched_at]]/60)/60)/24)+DATE(1970,1,1)</f>
        <v>40795.820150462961</v>
      </c>
      <c r="T84" s="9">
        <f>(((Table1[[#This Row],[deadline]]/60)/60)/24)+DATE(1970,1,1)</f>
        <v>40825.820150462961</v>
      </c>
      <c r="U84" s="12" t="str">
        <f>TEXT(Table1[[#This Row],[Date Created Conversion]],"yyyy")</f>
        <v>2011</v>
      </c>
      <c r="V84" s="12" t="str">
        <f>TEXT(Table1[[#This Row],[Date Created Conversion]],"mmm")</f>
        <v>Sep</v>
      </c>
    </row>
    <row r="85" spans="1:22" ht="43.5" x14ac:dyDescent="0.35">
      <c r="A85">
        <v>83</v>
      </c>
      <c r="B85" s="3" t="s">
        <v>85</v>
      </c>
      <c r="C85" s="3" t="s">
        <v>4194</v>
      </c>
      <c r="D85" s="16">
        <v>200</v>
      </c>
      <c r="E85">
        <v>205</v>
      </c>
      <c r="F85" s="12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>Table1[[#This Row],[pledged]]/Table1[[#This Row],[goal]]</f>
        <v>1.0249999999999999</v>
      </c>
      <c r="P85">
        <f>IF(Table1[[#This Row],[pledged]]=0,0,Table1[[#This Row],[pledged]]/Table1[[#This Row],[backers_count]])</f>
        <v>15.76923076923077</v>
      </c>
      <c r="Q85" t="str">
        <f>LEFT(Table1[[#This Row],[Category and Sub-Category]],FIND("/",Table1[[#This Row],[Category and Sub-Category]])-1)</f>
        <v>film &amp; video</v>
      </c>
      <c r="R85" t="str">
        <f>RIGHT(Table1[[#This Row],[Category and Sub-Category]],LEN(Table1[[#This Row],[Category and Sub-Category]])-FIND("/",Table1[[#This Row],[Category and Sub-Category]]))</f>
        <v>shorts</v>
      </c>
      <c r="S85" s="9">
        <f>(((Table1[[#This Row],[launched_at]]/60)/60)/24)+DATE(1970,1,1)</f>
        <v>42042.615613425922</v>
      </c>
      <c r="T85" s="9">
        <f>(((Table1[[#This Row],[deadline]]/60)/60)/24)+DATE(1970,1,1)</f>
        <v>42057.479166666672</v>
      </c>
      <c r="U85" s="12" t="str">
        <f>TEXT(Table1[[#This Row],[Date Created Conversion]],"yyyy")</f>
        <v>2015</v>
      </c>
      <c r="V85" s="12" t="str">
        <f>TEXT(Table1[[#This Row],[Date Created Conversion]],"mmm")</f>
        <v>Feb</v>
      </c>
    </row>
    <row r="86" spans="1:22" ht="43.5" x14ac:dyDescent="0.35">
      <c r="A86">
        <v>84</v>
      </c>
      <c r="B86" s="3" t="s">
        <v>86</v>
      </c>
      <c r="C86" s="3" t="s">
        <v>4195</v>
      </c>
      <c r="D86" s="16">
        <v>500</v>
      </c>
      <c r="E86">
        <v>500</v>
      </c>
      <c r="F86" s="12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>Table1[[#This Row],[pledged]]/Table1[[#This Row],[goal]]</f>
        <v>1</v>
      </c>
      <c r="P86">
        <f>IF(Table1[[#This Row],[pledged]]=0,0,Table1[[#This Row],[pledged]]/Table1[[#This Row],[backers_count]])</f>
        <v>71.428571428571431</v>
      </c>
      <c r="Q86" t="str">
        <f>LEFT(Table1[[#This Row],[Category and Sub-Category]],FIND("/",Table1[[#This Row],[Category and Sub-Category]])-1)</f>
        <v>film &amp; video</v>
      </c>
      <c r="R86" t="str">
        <f>RIGHT(Table1[[#This Row],[Category and Sub-Category]],LEN(Table1[[#This Row],[Category and Sub-Category]])-FIND("/",Table1[[#This Row],[Category and Sub-Category]]))</f>
        <v>shorts</v>
      </c>
      <c r="S86" s="9">
        <f>(((Table1[[#This Row],[launched_at]]/60)/60)/24)+DATE(1970,1,1)</f>
        <v>40648.757939814815</v>
      </c>
      <c r="T86" s="9">
        <f>(((Table1[[#This Row],[deadline]]/60)/60)/24)+DATE(1970,1,1)</f>
        <v>40678.757939814815</v>
      </c>
      <c r="U86" s="12" t="str">
        <f>TEXT(Table1[[#This Row],[Date Created Conversion]],"yyyy")</f>
        <v>2011</v>
      </c>
      <c r="V86" s="12" t="str">
        <f>TEXT(Table1[[#This Row],[Date Created Conversion]],"mmm")</f>
        <v>Apr</v>
      </c>
    </row>
    <row r="87" spans="1:22" ht="43.5" x14ac:dyDescent="0.35">
      <c r="A87">
        <v>85</v>
      </c>
      <c r="B87" s="3" t="s">
        <v>87</v>
      </c>
      <c r="C87" s="3" t="s">
        <v>4196</v>
      </c>
      <c r="D87" s="16">
        <v>1200</v>
      </c>
      <c r="E87">
        <v>1506</v>
      </c>
      <c r="F87" s="12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>Table1[[#This Row],[pledged]]/Table1[[#This Row],[goal]]</f>
        <v>1.2549999999999999</v>
      </c>
      <c r="P87">
        <f>IF(Table1[[#This Row],[pledged]]=0,0,Table1[[#This Row],[pledged]]/Table1[[#This Row],[backers_count]])</f>
        <v>71.714285714285708</v>
      </c>
      <c r="Q87" t="str">
        <f>LEFT(Table1[[#This Row],[Category and Sub-Category]],FIND("/",Table1[[#This Row],[Category and Sub-Category]])-1)</f>
        <v>film &amp; video</v>
      </c>
      <c r="R87" t="str">
        <f>RIGHT(Table1[[#This Row],[Category and Sub-Category]],LEN(Table1[[#This Row],[Category and Sub-Category]])-FIND("/",Table1[[#This Row],[Category and Sub-Category]]))</f>
        <v>shorts</v>
      </c>
      <c r="S87" s="9">
        <f>(((Table1[[#This Row],[launched_at]]/60)/60)/24)+DATE(1970,1,1)</f>
        <v>40779.125428240739</v>
      </c>
      <c r="T87" s="9">
        <f>(((Table1[[#This Row],[deadline]]/60)/60)/24)+DATE(1970,1,1)</f>
        <v>40809.125428240739</v>
      </c>
      <c r="U87" s="12" t="str">
        <f>TEXT(Table1[[#This Row],[Date Created Conversion]],"yyyy")</f>
        <v>2011</v>
      </c>
      <c r="V87" s="12" t="str">
        <f>TEXT(Table1[[#This Row],[Date Created Conversion]],"mmm")</f>
        <v>Aug</v>
      </c>
    </row>
    <row r="88" spans="1:22" ht="58" x14ac:dyDescent="0.35">
      <c r="A88">
        <v>86</v>
      </c>
      <c r="B88" s="3" t="s">
        <v>88</v>
      </c>
      <c r="C88" s="3" t="s">
        <v>4197</v>
      </c>
      <c r="D88" s="16">
        <v>6000</v>
      </c>
      <c r="E88">
        <v>6388</v>
      </c>
      <c r="F88" s="12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>Table1[[#This Row],[pledged]]/Table1[[#This Row],[goal]]</f>
        <v>1.0646666666666667</v>
      </c>
      <c r="P88">
        <f>IF(Table1[[#This Row],[pledged]]=0,0,Table1[[#This Row],[pledged]]/Table1[[#This Row],[backers_count]])</f>
        <v>375.76470588235293</v>
      </c>
      <c r="Q88" t="str">
        <f>LEFT(Table1[[#This Row],[Category and Sub-Category]],FIND("/",Table1[[#This Row],[Category and Sub-Category]])-1)</f>
        <v>film &amp; video</v>
      </c>
      <c r="R88" t="str">
        <f>RIGHT(Table1[[#This Row],[Category and Sub-Category]],LEN(Table1[[#This Row],[Category and Sub-Category]])-FIND("/",Table1[[#This Row],[Category and Sub-Category]]))</f>
        <v>shorts</v>
      </c>
      <c r="S88" s="9">
        <f>(((Table1[[#This Row],[launched_at]]/60)/60)/24)+DATE(1970,1,1)</f>
        <v>42291.556076388893</v>
      </c>
      <c r="T88" s="9">
        <f>(((Table1[[#This Row],[deadline]]/60)/60)/24)+DATE(1970,1,1)</f>
        <v>42365.59774305555</v>
      </c>
      <c r="U88" s="12" t="str">
        <f>TEXT(Table1[[#This Row],[Date Created Conversion]],"yyyy")</f>
        <v>2015</v>
      </c>
      <c r="V88" s="12" t="str">
        <f>TEXT(Table1[[#This Row],[Date Created Conversion]],"mmm")</f>
        <v>Oct</v>
      </c>
    </row>
    <row r="89" spans="1:22" ht="43.5" x14ac:dyDescent="0.35">
      <c r="A89">
        <v>87</v>
      </c>
      <c r="B89" s="3" t="s">
        <v>89</v>
      </c>
      <c r="C89" s="3" t="s">
        <v>4198</v>
      </c>
      <c r="D89" s="16">
        <v>2500</v>
      </c>
      <c r="E89">
        <v>2615</v>
      </c>
      <c r="F89" s="12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>Table1[[#This Row],[pledged]]/Table1[[#This Row],[goal]]</f>
        <v>1.046</v>
      </c>
      <c r="P89">
        <f>IF(Table1[[#This Row],[pledged]]=0,0,Table1[[#This Row],[pledged]]/Table1[[#This Row],[backers_count]])</f>
        <v>104.6</v>
      </c>
      <c r="Q89" t="str">
        <f>LEFT(Table1[[#This Row],[Category and Sub-Category]],FIND("/",Table1[[#This Row],[Category and Sub-Category]])-1)</f>
        <v>film &amp; video</v>
      </c>
      <c r="R89" t="str">
        <f>RIGHT(Table1[[#This Row],[Category and Sub-Category]],LEN(Table1[[#This Row],[Category and Sub-Category]])-FIND("/",Table1[[#This Row],[Category and Sub-Category]]))</f>
        <v>shorts</v>
      </c>
      <c r="S89" s="9">
        <f>(((Table1[[#This Row],[launched_at]]/60)/60)/24)+DATE(1970,1,1)</f>
        <v>40322.53938657407</v>
      </c>
      <c r="T89" s="9">
        <f>(((Table1[[#This Row],[deadline]]/60)/60)/24)+DATE(1970,1,1)</f>
        <v>40332.070138888892</v>
      </c>
      <c r="U89" s="12" t="str">
        <f>TEXT(Table1[[#This Row],[Date Created Conversion]],"yyyy")</f>
        <v>2010</v>
      </c>
      <c r="V89" s="12" t="str">
        <f>TEXT(Table1[[#This Row],[Date Created Conversion]],"mmm")</f>
        <v>May</v>
      </c>
    </row>
    <row r="90" spans="1:22" ht="58" x14ac:dyDescent="0.35">
      <c r="A90">
        <v>88</v>
      </c>
      <c r="B90" s="3" t="s">
        <v>90</v>
      </c>
      <c r="C90" s="3" t="s">
        <v>4199</v>
      </c>
      <c r="D90" s="16">
        <v>3500</v>
      </c>
      <c r="E90">
        <v>3600</v>
      </c>
      <c r="F90" s="12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>Table1[[#This Row],[pledged]]/Table1[[#This Row],[goal]]</f>
        <v>1.0285714285714285</v>
      </c>
      <c r="P90">
        <f>IF(Table1[[#This Row],[pledged]]=0,0,Table1[[#This Row],[pledged]]/Table1[[#This Row],[backers_count]])</f>
        <v>60</v>
      </c>
      <c r="Q90" t="str">
        <f>LEFT(Table1[[#This Row],[Category and Sub-Category]],FIND("/",Table1[[#This Row],[Category and Sub-Category]])-1)</f>
        <v>film &amp; video</v>
      </c>
      <c r="R90" t="str">
        <f>RIGHT(Table1[[#This Row],[Category and Sub-Category]],LEN(Table1[[#This Row],[Category and Sub-Category]])-FIND("/",Table1[[#This Row],[Category and Sub-Category]]))</f>
        <v>shorts</v>
      </c>
      <c r="S90" s="9">
        <f>(((Table1[[#This Row],[launched_at]]/60)/60)/24)+DATE(1970,1,1)</f>
        <v>41786.65892361111</v>
      </c>
      <c r="T90" s="9">
        <f>(((Table1[[#This Row],[deadline]]/60)/60)/24)+DATE(1970,1,1)</f>
        <v>41812.65892361111</v>
      </c>
      <c r="U90" s="12" t="str">
        <f>TEXT(Table1[[#This Row],[Date Created Conversion]],"yyyy")</f>
        <v>2014</v>
      </c>
      <c r="V90" s="12" t="str">
        <f>TEXT(Table1[[#This Row],[Date Created Conversion]],"mmm")</f>
        <v>May</v>
      </c>
    </row>
    <row r="91" spans="1:22" ht="43.5" x14ac:dyDescent="0.35">
      <c r="A91">
        <v>89</v>
      </c>
      <c r="B91" s="3" t="s">
        <v>91</v>
      </c>
      <c r="C91" s="3" t="s">
        <v>4200</v>
      </c>
      <c r="D91" s="16">
        <v>6000</v>
      </c>
      <c r="E91">
        <v>6904</v>
      </c>
      <c r="F91" s="12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>Table1[[#This Row],[pledged]]/Table1[[#This Row],[goal]]</f>
        <v>1.1506666666666667</v>
      </c>
      <c r="P91">
        <f>IF(Table1[[#This Row],[pledged]]=0,0,Table1[[#This Row],[pledged]]/Table1[[#This Row],[backers_count]])</f>
        <v>123.28571428571429</v>
      </c>
      <c r="Q91" t="str">
        <f>LEFT(Table1[[#This Row],[Category and Sub-Category]],FIND("/",Table1[[#This Row],[Category and Sub-Category]])-1)</f>
        <v>film &amp; video</v>
      </c>
      <c r="R91" t="str">
        <f>RIGHT(Table1[[#This Row],[Category and Sub-Category]],LEN(Table1[[#This Row],[Category and Sub-Category]])-FIND("/",Table1[[#This Row],[Category and Sub-Category]]))</f>
        <v>shorts</v>
      </c>
      <c r="S91" s="9">
        <f>(((Table1[[#This Row],[launched_at]]/60)/60)/24)+DATE(1970,1,1)</f>
        <v>41402.752222222225</v>
      </c>
      <c r="T91" s="9">
        <f>(((Table1[[#This Row],[deadline]]/60)/60)/24)+DATE(1970,1,1)</f>
        <v>41427.752222222225</v>
      </c>
      <c r="U91" s="12" t="str">
        <f>TEXT(Table1[[#This Row],[Date Created Conversion]],"yyyy")</f>
        <v>2013</v>
      </c>
      <c r="V91" s="12" t="str">
        <f>TEXT(Table1[[#This Row],[Date Created Conversion]],"mmm")</f>
        <v>May</v>
      </c>
    </row>
    <row r="92" spans="1:22" ht="29" x14ac:dyDescent="0.35">
      <c r="A92">
        <v>90</v>
      </c>
      <c r="B92" s="3" t="s">
        <v>92</v>
      </c>
      <c r="C92" s="3" t="s">
        <v>4201</v>
      </c>
      <c r="D92" s="16">
        <v>500</v>
      </c>
      <c r="E92">
        <v>502</v>
      </c>
      <c r="F92" s="1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>Table1[[#This Row],[pledged]]/Table1[[#This Row],[goal]]</f>
        <v>1.004</v>
      </c>
      <c r="P92">
        <f>IF(Table1[[#This Row],[pledged]]=0,0,Table1[[#This Row],[pledged]]/Table1[[#This Row],[backers_count]])</f>
        <v>31.375</v>
      </c>
      <c r="Q92" t="str">
        <f>LEFT(Table1[[#This Row],[Category and Sub-Category]],FIND("/",Table1[[#This Row],[Category and Sub-Category]])-1)</f>
        <v>film &amp; video</v>
      </c>
      <c r="R92" t="str">
        <f>RIGHT(Table1[[#This Row],[Category and Sub-Category]],LEN(Table1[[#This Row],[Category and Sub-Category]])-FIND("/",Table1[[#This Row],[Category and Sub-Category]]))</f>
        <v>shorts</v>
      </c>
      <c r="S92" s="9">
        <f>(((Table1[[#This Row],[launched_at]]/60)/60)/24)+DATE(1970,1,1)</f>
        <v>40706.297442129631</v>
      </c>
      <c r="T92" s="9">
        <f>(((Table1[[#This Row],[deadline]]/60)/60)/24)+DATE(1970,1,1)</f>
        <v>40736.297442129631</v>
      </c>
      <c r="U92" s="12" t="str">
        <f>TEXT(Table1[[#This Row],[Date Created Conversion]],"yyyy")</f>
        <v>2011</v>
      </c>
      <c r="V92" s="12" t="str">
        <f>TEXT(Table1[[#This Row],[Date Created Conversion]],"mmm")</f>
        <v>Jun</v>
      </c>
    </row>
    <row r="93" spans="1:22" ht="43.5" x14ac:dyDescent="0.35">
      <c r="A93">
        <v>91</v>
      </c>
      <c r="B93" s="3" t="s">
        <v>93</v>
      </c>
      <c r="C93" s="3" t="s">
        <v>4202</v>
      </c>
      <c r="D93" s="16">
        <v>3000</v>
      </c>
      <c r="E93">
        <v>3600</v>
      </c>
      <c r="F93" s="12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>Table1[[#This Row],[pledged]]/Table1[[#This Row],[goal]]</f>
        <v>1.2</v>
      </c>
      <c r="P93">
        <f>IF(Table1[[#This Row],[pledged]]=0,0,Table1[[#This Row],[pledged]]/Table1[[#This Row],[backers_count]])</f>
        <v>78.260869565217391</v>
      </c>
      <c r="Q93" t="str">
        <f>LEFT(Table1[[#This Row],[Category and Sub-Category]],FIND("/",Table1[[#This Row],[Category and Sub-Category]])-1)</f>
        <v>film &amp; video</v>
      </c>
      <c r="R93" t="str">
        <f>RIGHT(Table1[[#This Row],[Category and Sub-Category]],LEN(Table1[[#This Row],[Category and Sub-Category]])-FIND("/",Table1[[#This Row],[Category and Sub-Category]]))</f>
        <v>shorts</v>
      </c>
      <c r="S93" s="9">
        <f>(((Table1[[#This Row],[launched_at]]/60)/60)/24)+DATE(1970,1,1)</f>
        <v>40619.402361111112</v>
      </c>
      <c r="T93" s="9">
        <f>(((Table1[[#This Row],[deadline]]/60)/60)/24)+DATE(1970,1,1)</f>
        <v>40680.402361111112</v>
      </c>
      <c r="U93" s="12" t="str">
        <f>TEXT(Table1[[#This Row],[Date Created Conversion]],"yyyy")</f>
        <v>2011</v>
      </c>
      <c r="V93" s="12" t="str">
        <f>TEXT(Table1[[#This Row],[Date Created Conversion]],"mmm")</f>
        <v>Mar</v>
      </c>
    </row>
    <row r="94" spans="1:22" ht="43.5" x14ac:dyDescent="0.35">
      <c r="A94">
        <v>92</v>
      </c>
      <c r="B94" s="3" t="s">
        <v>94</v>
      </c>
      <c r="C94" s="3" t="s">
        <v>4203</v>
      </c>
      <c r="D94" s="16">
        <v>5000</v>
      </c>
      <c r="E94">
        <v>5260</v>
      </c>
      <c r="F94" s="12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>Table1[[#This Row],[pledged]]/Table1[[#This Row],[goal]]</f>
        <v>1.052</v>
      </c>
      <c r="P94">
        <f>IF(Table1[[#This Row],[pledged]]=0,0,Table1[[#This Row],[pledged]]/Table1[[#This Row],[backers_count]])</f>
        <v>122.32558139534883</v>
      </c>
      <c r="Q94" t="str">
        <f>LEFT(Table1[[#This Row],[Category and Sub-Category]],FIND("/",Table1[[#This Row],[Category and Sub-Category]])-1)</f>
        <v>film &amp; video</v>
      </c>
      <c r="R94" t="str">
        <f>RIGHT(Table1[[#This Row],[Category and Sub-Category]],LEN(Table1[[#This Row],[Category and Sub-Category]])-FIND("/",Table1[[#This Row],[Category and Sub-Category]]))</f>
        <v>shorts</v>
      </c>
      <c r="S94" s="9">
        <f>(((Table1[[#This Row],[launched_at]]/60)/60)/24)+DATE(1970,1,1)</f>
        <v>42721.198877314819</v>
      </c>
      <c r="T94" s="9">
        <f>(((Table1[[#This Row],[deadline]]/60)/60)/24)+DATE(1970,1,1)</f>
        <v>42767.333333333328</v>
      </c>
      <c r="U94" s="12" t="str">
        <f>TEXT(Table1[[#This Row],[Date Created Conversion]],"yyyy")</f>
        <v>2016</v>
      </c>
      <c r="V94" s="12" t="str">
        <f>TEXT(Table1[[#This Row],[Date Created Conversion]],"mmm")</f>
        <v>Dec</v>
      </c>
    </row>
    <row r="95" spans="1:22" ht="58" x14ac:dyDescent="0.35">
      <c r="A95">
        <v>93</v>
      </c>
      <c r="B95" s="3" t="s">
        <v>95</v>
      </c>
      <c r="C95" s="3" t="s">
        <v>4204</v>
      </c>
      <c r="D95" s="16">
        <v>1000</v>
      </c>
      <c r="E95">
        <v>1106</v>
      </c>
      <c r="F95" s="12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>Table1[[#This Row],[pledged]]/Table1[[#This Row],[goal]]</f>
        <v>1.1060000000000001</v>
      </c>
      <c r="P95">
        <f>IF(Table1[[#This Row],[pledged]]=0,0,Table1[[#This Row],[pledged]]/Table1[[#This Row],[backers_count]])</f>
        <v>73.733333333333334</v>
      </c>
      <c r="Q95" t="str">
        <f>LEFT(Table1[[#This Row],[Category and Sub-Category]],FIND("/",Table1[[#This Row],[Category and Sub-Category]])-1)</f>
        <v>film &amp; video</v>
      </c>
      <c r="R95" t="str">
        <f>RIGHT(Table1[[#This Row],[Category and Sub-Category]],LEN(Table1[[#This Row],[Category and Sub-Category]])-FIND("/",Table1[[#This Row],[Category and Sub-Category]]))</f>
        <v>shorts</v>
      </c>
      <c r="S95" s="9">
        <f>(((Table1[[#This Row],[launched_at]]/60)/60)/24)+DATE(1970,1,1)</f>
        <v>41065.858067129629</v>
      </c>
      <c r="T95" s="9">
        <f>(((Table1[[#This Row],[deadline]]/60)/60)/24)+DATE(1970,1,1)</f>
        <v>41093.875</v>
      </c>
      <c r="U95" s="12" t="str">
        <f>TEXT(Table1[[#This Row],[Date Created Conversion]],"yyyy")</f>
        <v>2012</v>
      </c>
      <c r="V95" s="12" t="str">
        <f>TEXT(Table1[[#This Row],[Date Created Conversion]],"mmm")</f>
        <v>Jun</v>
      </c>
    </row>
    <row r="96" spans="1:22" ht="43.5" x14ac:dyDescent="0.35">
      <c r="A96">
        <v>94</v>
      </c>
      <c r="B96" s="3" t="s">
        <v>96</v>
      </c>
      <c r="C96" s="3" t="s">
        <v>4205</v>
      </c>
      <c r="D96" s="16">
        <v>250</v>
      </c>
      <c r="E96">
        <v>260</v>
      </c>
      <c r="F96" s="12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>Table1[[#This Row],[pledged]]/Table1[[#This Row],[goal]]</f>
        <v>1.04</v>
      </c>
      <c r="P96">
        <f>IF(Table1[[#This Row],[pledged]]=0,0,Table1[[#This Row],[pledged]]/Table1[[#This Row],[backers_count]])</f>
        <v>21.666666666666668</v>
      </c>
      <c r="Q96" t="str">
        <f>LEFT(Table1[[#This Row],[Category and Sub-Category]],FIND("/",Table1[[#This Row],[Category and Sub-Category]])-1)</f>
        <v>film &amp; video</v>
      </c>
      <c r="R96" t="str">
        <f>RIGHT(Table1[[#This Row],[Category and Sub-Category]],LEN(Table1[[#This Row],[Category and Sub-Category]])-FIND("/",Table1[[#This Row],[Category and Sub-Category]]))</f>
        <v>shorts</v>
      </c>
      <c r="S96" s="9">
        <f>(((Table1[[#This Row],[launched_at]]/60)/60)/24)+DATE(1970,1,1)</f>
        <v>41716.717847222222</v>
      </c>
      <c r="T96" s="9">
        <f>(((Table1[[#This Row],[deadline]]/60)/60)/24)+DATE(1970,1,1)</f>
        <v>41736.717847222222</v>
      </c>
      <c r="U96" s="12" t="str">
        <f>TEXT(Table1[[#This Row],[Date Created Conversion]],"yyyy")</f>
        <v>2014</v>
      </c>
      <c r="V96" s="12" t="str">
        <f>TEXT(Table1[[#This Row],[Date Created Conversion]],"mmm")</f>
        <v>Mar</v>
      </c>
    </row>
    <row r="97" spans="1:22" ht="43.5" x14ac:dyDescent="0.35">
      <c r="A97">
        <v>95</v>
      </c>
      <c r="B97" s="3" t="s">
        <v>97</v>
      </c>
      <c r="C97" s="3" t="s">
        <v>4206</v>
      </c>
      <c r="D97" s="16">
        <v>350</v>
      </c>
      <c r="E97">
        <v>460</v>
      </c>
      <c r="F97" s="12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>Table1[[#This Row],[pledged]]/Table1[[#This Row],[goal]]</f>
        <v>1.3142857142857143</v>
      </c>
      <c r="P97">
        <f>IF(Table1[[#This Row],[pledged]]=0,0,Table1[[#This Row],[pledged]]/Table1[[#This Row],[backers_count]])</f>
        <v>21.904761904761905</v>
      </c>
      <c r="Q97" t="str">
        <f>LEFT(Table1[[#This Row],[Category and Sub-Category]],FIND("/",Table1[[#This Row],[Category and Sub-Category]])-1)</f>
        <v>film &amp; video</v>
      </c>
      <c r="R97" t="str">
        <f>RIGHT(Table1[[#This Row],[Category and Sub-Category]],LEN(Table1[[#This Row],[Category and Sub-Category]])-FIND("/",Table1[[#This Row],[Category and Sub-Category]]))</f>
        <v>shorts</v>
      </c>
      <c r="S97" s="9">
        <f>(((Table1[[#This Row],[launched_at]]/60)/60)/24)+DATE(1970,1,1)</f>
        <v>40935.005104166667</v>
      </c>
      <c r="T97" s="9">
        <f>(((Table1[[#This Row],[deadline]]/60)/60)/24)+DATE(1970,1,1)</f>
        <v>40965.005104166667</v>
      </c>
      <c r="U97" s="12" t="str">
        <f>TEXT(Table1[[#This Row],[Date Created Conversion]],"yyyy")</f>
        <v>2012</v>
      </c>
      <c r="V97" s="12" t="str">
        <f>TEXT(Table1[[#This Row],[Date Created Conversion]],"mmm")</f>
        <v>Jan</v>
      </c>
    </row>
    <row r="98" spans="1:22" ht="58" x14ac:dyDescent="0.35">
      <c r="A98">
        <v>96</v>
      </c>
      <c r="B98" s="3" t="s">
        <v>98</v>
      </c>
      <c r="C98" s="3" t="s">
        <v>4207</v>
      </c>
      <c r="D98" s="16">
        <v>1500</v>
      </c>
      <c r="E98">
        <v>1720</v>
      </c>
      <c r="F98" s="12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>Table1[[#This Row],[pledged]]/Table1[[#This Row],[goal]]</f>
        <v>1.1466666666666667</v>
      </c>
      <c r="P98">
        <f>IF(Table1[[#This Row],[pledged]]=0,0,Table1[[#This Row],[pledged]]/Table1[[#This Row],[backers_count]])</f>
        <v>50.588235294117645</v>
      </c>
      <c r="Q98" t="str">
        <f>LEFT(Table1[[#This Row],[Category and Sub-Category]],FIND("/",Table1[[#This Row],[Category and Sub-Category]])-1)</f>
        <v>film &amp; video</v>
      </c>
      <c r="R98" t="str">
        <f>RIGHT(Table1[[#This Row],[Category and Sub-Category]],LEN(Table1[[#This Row],[Category and Sub-Category]])-FIND("/",Table1[[#This Row],[Category and Sub-Category]]))</f>
        <v>shorts</v>
      </c>
      <c r="S98" s="9">
        <f>(((Table1[[#This Row],[launched_at]]/60)/60)/24)+DATE(1970,1,1)</f>
        <v>40324.662511574075</v>
      </c>
      <c r="T98" s="9">
        <f>(((Table1[[#This Row],[deadline]]/60)/60)/24)+DATE(1970,1,1)</f>
        <v>40391.125</v>
      </c>
      <c r="U98" s="12" t="str">
        <f>TEXT(Table1[[#This Row],[Date Created Conversion]],"yyyy")</f>
        <v>2010</v>
      </c>
      <c r="V98" s="12" t="str">
        <f>TEXT(Table1[[#This Row],[Date Created Conversion]],"mmm")</f>
        <v>May</v>
      </c>
    </row>
    <row r="99" spans="1:22" ht="43.5" x14ac:dyDescent="0.35">
      <c r="A99">
        <v>97</v>
      </c>
      <c r="B99" s="3" t="s">
        <v>99</v>
      </c>
      <c r="C99" s="3" t="s">
        <v>4208</v>
      </c>
      <c r="D99" s="16">
        <v>400</v>
      </c>
      <c r="E99">
        <v>425</v>
      </c>
      <c r="F99" s="12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>Table1[[#This Row],[pledged]]/Table1[[#This Row],[goal]]</f>
        <v>1.0625</v>
      </c>
      <c r="P99">
        <f>IF(Table1[[#This Row],[pledged]]=0,0,Table1[[#This Row],[pledged]]/Table1[[#This Row],[backers_count]])</f>
        <v>53.125</v>
      </c>
      <c r="Q99" t="str">
        <f>LEFT(Table1[[#This Row],[Category and Sub-Category]],FIND("/",Table1[[#This Row],[Category and Sub-Category]])-1)</f>
        <v>film &amp; video</v>
      </c>
      <c r="R99" t="str">
        <f>RIGHT(Table1[[#This Row],[Category and Sub-Category]],LEN(Table1[[#This Row],[Category and Sub-Category]])-FIND("/",Table1[[#This Row],[Category and Sub-Category]]))</f>
        <v>shorts</v>
      </c>
      <c r="S99" s="9">
        <f>(((Table1[[#This Row],[launched_at]]/60)/60)/24)+DATE(1970,1,1)</f>
        <v>40706.135208333333</v>
      </c>
      <c r="T99" s="9">
        <f>(((Table1[[#This Row],[deadline]]/60)/60)/24)+DATE(1970,1,1)</f>
        <v>40736.135208333333</v>
      </c>
      <c r="U99" s="12" t="str">
        <f>TEXT(Table1[[#This Row],[Date Created Conversion]],"yyyy")</f>
        <v>2011</v>
      </c>
      <c r="V99" s="12" t="str">
        <f>TEXT(Table1[[#This Row],[Date Created Conversion]],"mmm")</f>
        <v>Jun</v>
      </c>
    </row>
    <row r="100" spans="1:22" ht="43.5" x14ac:dyDescent="0.35">
      <c r="A100">
        <v>98</v>
      </c>
      <c r="B100" s="3" t="s">
        <v>100</v>
      </c>
      <c r="C100" s="3" t="s">
        <v>4209</v>
      </c>
      <c r="D100" s="16">
        <v>3200</v>
      </c>
      <c r="E100">
        <v>3400</v>
      </c>
      <c r="F100" s="12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>Table1[[#This Row],[pledged]]/Table1[[#This Row],[goal]]</f>
        <v>1.0625</v>
      </c>
      <c r="P100">
        <f>IF(Table1[[#This Row],[pledged]]=0,0,Table1[[#This Row],[pledged]]/Table1[[#This Row],[backers_count]])</f>
        <v>56.666666666666664</v>
      </c>
      <c r="Q100" t="str">
        <f>LEFT(Table1[[#This Row],[Category and Sub-Category]],FIND("/",Table1[[#This Row],[Category and Sub-Category]])-1)</f>
        <v>film &amp; video</v>
      </c>
      <c r="R100" t="str">
        <f>RIGHT(Table1[[#This Row],[Category and Sub-Category]],LEN(Table1[[#This Row],[Category and Sub-Category]])-FIND("/",Table1[[#This Row],[Category and Sub-Category]]))</f>
        <v>shorts</v>
      </c>
      <c r="S100" s="9">
        <f>(((Table1[[#This Row],[launched_at]]/60)/60)/24)+DATE(1970,1,1)</f>
        <v>41214.79483796296</v>
      </c>
      <c r="T100" s="9">
        <f>(((Table1[[#This Row],[deadline]]/60)/60)/24)+DATE(1970,1,1)</f>
        <v>41250.979166666664</v>
      </c>
      <c r="U100" s="12" t="str">
        <f>TEXT(Table1[[#This Row],[Date Created Conversion]],"yyyy")</f>
        <v>2012</v>
      </c>
      <c r="V100" s="12" t="str">
        <f>TEXT(Table1[[#This Row],[Date Created Conversion]],"mmm")</f>
        <v>Nov</v>
      </c>
    </row>
    <row r="101" spans="1:22" ht="29" x14ac:dyDescent="0.35">
      <c r="A101">
        <v>99</v>
      </c>
      <c r="B101" s="3" t="s">
        <v>101</v>
      </c>
      <c r="C101" s="3" t="s">
        <v>4210</v>
      </c>
      <c r="D101" s="16">
        <v>1500</v>
      </c>
      <c r="E101">
        <v>1590.29</v>
      </c>
      <c r="F101" s="12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>Table1[[#This Row],[pledged]]/Table1[[#This Row],[goal]]</f>
        <v>1.0601933333333333</v>
      </c>
      <c r="P101">
        <f>IF(Table1[[#This Row],[pledged]]=0,0,Table1[[#This Row],[pledged]]/Table1[[#This Row],[backers_count]])</f>
        <v>40.776666666666664</v>
      </c>
      <c r="Q101" t="str">
        <f>LEFT(Table1[[#This Row],[Category and Sub-Category]],FIND("/",Table1[[#This Row],[Category and Sub-Category]])-1)</f>
        <v>film &amp; video</v>
      </c>
      <c r="R101" t="str">
        <f>RIGHT(Table1[[#This Row],[Category and Sub-Category]],LEN(Table1[[#This Row],[Category and Sub-Category]])-FIND("/",Table1[[#This Row],[Category and Sub-Category]]))</f>
        <v>shorts</v>
      </c>
      <c r="S101" s="9">
        <f>(((Table1[[#This Row],[launched_at]]/60)/60)/24)+DATE(1970,1,1)</f>
        <v>41631.902766203704</v>
      </c>
      <c r="T101" s="9">
        <f>(((Table1[[#This Row],[deadline]]/60)/60)/24)+DATE(1970,1,1)</f>
        <v>41661.902766203704</v>
      </c>
      <c r="U101" s="12" t="str">
        <f>TEXT(Table1[[#This Row],[Date Created Conversion]],"yyyy")</f>
        <v>2013</v>
      </c>
      <c r="V101" s="12" t="str">
        <f>TEXT(Table1[[#This Row],[Date Created Conversion]],"mmm")</f>
        <v>Dec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 s="16">
        <v>5000</v>
      </c>
      <c r="E102">
        <v>5000</v>
      </c>
      <c r="F102" s="1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>Table1[[#This Row],[pledged]]/Table1[[#This Row],[goal]]</f>
        <v>1</v>
      </c>
      <c r="P102">
        <f>IF(Table1[[#This Row],[pledged]]=0,0,Table1[[#This Row],[pledged]]/Table1[[#This Row],[backers_count]])</f>
        <v>192.30769230769232</v>
      </c>
      <c r="Q102" t="str">
        <f>LEFT(Table1[[#This Row],[Category and Sub-Category]],FIND("/",Table1[[#This Row],[Category and Sub-Category]])-1)</f>
        <v>film &amp; video</v>
      </c>
      <c r="R102" t="str">
        <f>RIGHT(Table1[[#This Row],[Category and Sub-Category]],LEN(Table1[[#This Row],[Category and Sub-Category]])-FIND("/",Table1[[#This Row],[Category and Sub-Category]]))</f>
        <v>shorts</v>
      </c>
      <c r="S102" s="9">
        <f>(((Table1[[#This Row],[launched_at]]/60)/60)/24)+DATE(1970,1,1)</f>
        <v>41197.753310185188</v>
      </c>
      <c r="T102" s="9">
        <f>(((Table1[[#This Row],[deadline]]/60)/60)/24)+DATE(1970,1,1)</f>
        <v>41217.794976851852</v>
      </c>
      <c r="U102" s="12" t="str">
        <f>TEXT(Table1[[#This Row],[Date Created Conversion]],"yyyy")</f>
        <v>2012</v>
      </c>
      <c r="V102" s="12" t="str">
        <f>TEXT(Table1[[#This Row],[Date Created Conversion]],"mmm")</f>
        <v>Oct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 s="16">
        <v>3500</v>
      </c>
      <c r="E103">
        <v>3500</v>
      </c>
      <c r="F103" s="12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>Table1[[#This Row],[pledged]]/Table1[[#This Row],[goal]]</f>
        <v>1</v>
      </c>
      <c r="P103">
        <f>IF(Table1[[#This Row],[pledged]]=0,0,Table1[[#This Row],[pledged]]/Table1[[#This Row],[backers_count]])</f>
        <v>100</v>
      </c>
      <c r="Q103" t="str">
        <f>LEFT(Table1[[#This Row],[Category and Sub-Category]],FIND("/",Table1[[#This Row],[Category and Sub-Category]])-1)</f>
        <v>film &amp; video</v>
      </c>
      <c r="R103" t="str">
        <f>RIGHT(Table1[[#This Row],[Category and Sub-Category]],LEN(Table1[[#This Row],[Category and Sub-Category]])-FIND("/",Table1[[#This Row],[Category and Sub-Category]]))</f>
        <v>shorts</v>
      </c>
      <c r="S103" s="9">
        <f>(((Table1[[#This Row],[launched_at]]/60)/60)/24)+DATE(1970,1,1)</f>
        <v>41274.776736111111</v>
      </c>
      <c r="T103" s="9">
        <f>(((Table1[[#This Row],[deadline]]/60)/60)/24)+DATE(1970,1,1)</f>
        <v>41298.776736111111</v>
      </c>
      <c r="U103" s="12" t="str">
        <f>TEXT(Table1[[#This Row],[Date Created Conversion]],"yyyy")</f>
        <v>2012</v>
      </c>
      <c r="V103" s="12" t="str">
        <f>TEXT(Table1[[#This Row],[Date Created Conversion]],"mmm")</f>
        <v>Dec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 s="16">
        <v>6000</v>
      </c>
      <c r="E104">
        <v>7665</v>
      </c>
      <c r="F104" s="12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>Table1[[#This Row],[pledged]]/Table1[[#This Row],[goal]]</f>
        <v>1.2775000000000001</v>
      </c>
      <c r="P104">
        <f>IF(Table1[[#This Row],[pledged]]=0,0,Table1[[#This Row],[pledged]]/Table1[[#This Row],[backers_count]])</f>
        <v>117.92307692307692</v>
      </c>
      <c r="Q104" t="str">
        <f>LEFT(Table1[[#This Row],[Category and Sub-Category]],FIND("/",Table1[[#This Row],[Category and Sub-Category]])-1)</f>
        <v>film &amp; video</v>
      </c>
      <c r="R104" t="str">
        <f>RIGHT(Table1[[#This Row],[Category and Sub-Category]],LEN(Table1[[#This Row],[Category and Sub-Category]])-FIND("/",Table1[[#This Row],[Category and Sub-Category]]))</f>
        <v>shorts</v>
      </c>
      <c r="S104" s="9">
        <f>(((Table1[[#This Row],[launched_at]]/60)/60)/24)+DATE(1970,1,1)</f>
        <v>40505.131168981483</v>
      </c>
      <c r="T104" s="9">
        <f>(((Table1[[#This Row],[deadline]]/60)/60)/24)+DATE(1970,1,1)</f>
        <v>40535.131168981483</v>
      </c>
      <c r="U104" s="12" t="str">
        <f>TEXT(Table1[[#This Row],[Date Created Conversion]],"yyyy")</f>
        <v>2010</v>
      </c>
      <c r="V104" s="12" t="str">
        <f>TEXT(Table1[[#This Row],[Date Created Conversion]],"mmm")</f>
        <v>Nov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 s="16">
        <v>1300</v>
      </c>
      <c r="E105">
        <v>1367</v>
      </c>
      <c r="F105" s="12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>Table1[[#This Row],[pledged]]/Table1[[#This Row],[goal]]</f>
        <v>1.0515384615384615</v>
      </c>
      <c r="P105">
        <f>IF(Table1[[#This Row],[pledged]]=0,0,Table1[[#This Row],[pledged]]/Table1[[#This Row],[backers_count]])</f>
        <v>27.897959183673468</v>
      </c>
      <c r="Q105" t="str">
        <f>LEFT(Table1[[#This Row],[Category and Sub-Category]],FIND("/",Table1[[#This Row],[Category and Sub-Category]])-1)</f>
        <v>film &amp; video</v>
      </c>
      <c r="R105" t="str">
        <f>RIGHT(Table1[[#This Row],[Category and Sub-Category]],LEN(Table1[[#This Row],[Category and Sub-Category]])-FIND("/",Table1[[#This Row],[Category and Sub-Category]]))</f>
        <v>shorts</v>
      </c>
      <c r="S105" s="9">
        <f>(((Table1[[#This Row],[launched_at]]/60)/60)/24)+DATE(1970,1,1)</f>
        <v>41682.805902777778</v>
      </c>
      <c r="T105" s="9">
        <f>(((Table1[[#This Row],[deadline]]/60)/60)/24)+DATE(1970,1,1)</f>
        <v>41705.805902777778</v>
      </c>
      <c r="U105" s="12" t="str">
        <f>TEXT(Table1[[#This Row],[Date Created Conversion]],"yyyy")</f>
        <v>2014</v>
      </c>
      <c r="V105" s="12" t="str">
        <f>TEXT(Table1[[#This Row],[Date Created Conversion]],"mmm")</f>
        <v>Feb</v>
      </c>
    </row>
    <row r="106" spans="1:22" ht="29" x14ac:dyDescent="0.35">
      <c r="A106">
        <v>104</v>
      </c>
      <c r="B106" s="3" t="s">
        <v>106</v>
      </c>
      <c r="C106" s="3" t="s">
        <v>4215</v>
      </c>
      <c r="D106" s="16">
        <v>500</v>
      </c>
      <c r="E106">
        <v>600</v>
      </c>
      <c r="F106" s="12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>Table1[[#This Row],[pledged]]/Table1[[#This Row],[goal]]</f>
        <v>1.2</v>
      </c>
      <c r="P106">
        <f>IF(Table1[[#This Row],[pledged]]=0,0,Table1[[#This Row],[pledged]]/Table1[[#This Row],[backers_count]])</f>
        <v>60</v>
      </c>
      <c r="Q106" t="str">
        <f>LEFT(Table1[[#This Row],[Category and Sub-Category]],FIND("/",Table1[[#This Row],[Category and Sub-Category]])-1)</f>
        <v>film &amp; video</v>
      </c>
      <c r="R106" t="str">
        <f>RIGHT(Table1[[#This Row],[Category and Sub-Category]],LEN(Table1[[#This Row],[Category and Sub-Category]])-FIND("/",Table1[[#This Row],[Category and Sub-Category]]))</f>
        <v>shorts</v>
      </c>
      <c r="S106" s="9">
        <f>(((Table1[[#This Row],[launched_at]]/60)/60)/24)+DATE(1970,1,1)</f>
        <v>40612.695208333331</v>
      </c>
      <c r="T106" s="9">
        <f>(((Table1[[#This Row],[deadline]]/60)/60)/24)+DATE(1970,1,1)</f>
        <v>40636.041666666664</v>
      </c>
      <c r="U106" s="12" t="str">
        <f>TEXT(Table1[[#This Row],[Date Created Conversion]],"yyyy")</f>
        <v>2011</v>
      </c>
      <c r="V106" s="12" t="str">
        <f>TEXT(Table1[[#This Row],[Date Created Conversion]],"mmm")</f>
        <v>Mar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 s="16">
        <v>2200</v>
      </c>
      <c r="E107">
        <v>2363</v>
      </c>
      <c r="F107" s="12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>Table1[[#This Row],[pledged]]/Table1[[#This Row],[goal]]</f>
        <v>1.074090909090909</v>
      </c>
      <c r="P107">
        <f>IF(Table1[[#This Row],[pledged]]=0,0,Table1[[#This Row],[pledged]]/Table1[[#This Row],[backers_count]])</f>
        <v>39.383333333333333</v>
      </c>
      <c r="Q107" t="str">
        <f>LEFT(Table1[[#This Row],[Category and Sub-Category]],FIND("/",Table1[[#This Row],[Category and Sub-Category]])-1)</f>
        <v>film &amp; video</v>
      </c>
      <c r="R107" t="str">
        <f>RIGHT(Table1[[#This Row],[Category and Sub-Category]],LEN(Table1[[#This Row],[Category and Sub-Category]])-FIND("/",Table1[[#This Row],[Category and Sub-Category]]))</f>
        <v>shorts</v>
      </c>
      <c r="S107" s="9">
        <f>(((Table1[[#This Row],[launched_at]]/60)/60)/24)+DATE(1970,1,1)</f>
        <v>42485.724768518514</v>
      </c>
      <c r="T107" s="9">
        <f>(((Table1[[#This Row],[deadline]]/60)/60)/24)+DATE(1970,1,1)</f>
        <v>42504</v>
      </c>
      <c r="U107" s="12" t="str">
        <f>TEXT(Table1[[#This Row],[Date Created Conversion]],"yyyy")</f>
        <v>2016</v>
      </c>
      <c r="V107" s="12" t="str">
        <f>TEXT(Table1[[#This Row],[Date Created Conversion]],"mmm")</f>
        <v>Apr</v>
      </c>
    </row>
    <row r="108" spans="1:22" x14ac:dyDescent="0.35">
      <c r="A108">
        <v>106</v>
      </c>
      <c r="B108" s="3" t="s">
        <v>108</v>
      </c>
      <c r="C108" s="3" t="s">
        <v>4217</v>
      </c>
      <c r="D108" s="16">
        <v>5000</v>
      </c>
      <c r="E108">
        <v>5025</v>
      </c>
      <c r="F108" s="12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>Table1[[#This Row],[pledged]]/Table1[[#This Row],[goal]]</f>
        <v>1.0049999999999999</v>
      </c>
      <c r="P108">
        <f>IF(Table1[[#This Row],[pledged]]=0,0,Table1[[#This Row],[pledged]]/Table1[[#This Row],[backers_count]])</f>
        <v>186.11111111111111</v>
      </c>
      <c r="Q108" t="str">
        <f>LEFT(Table1[[#This Row],[Category and Sub-Category]],FIND("/",Table1[[#This Row],[Category and Sub-Category]])-1)</f>
        <v>film &amp; video</v>
      </c>
      <c r="R108" t="str">
        <f>RIGHT(Table1[[#This Row],[Category and Sub-Category]],LEN(Table1[[#This Row],[Category and Sub-Category]])-FIND("/",Table1[[#This Row],[Category and Sub-Category]]))</f>
        <v>shorts</v>
      </c>
      <c r="S108" s="9">
        <f>(((Table1[[#This Row],[launched_at]]/60)/60)/24)+DATE(1970,1,1)</f>
        <v>40987.776631944449</v>
      </c>
      <c r="T108" s="9">
        <f>(((Table1[[#This Row],[deadline]]/60)/60)/24)+DATE(1970,1,1)</f>
        <v>41001.776631944449</v>
      </c>
      <c r="U108" s="12" t="str">
        <f>TEXT(Table1[[#This Row],[Date Created Conversion]],"yyyy")</f>
        <v>2012</v>
      </c>
      <c r="V108" s="12" t="str">
        <f>TEXT(Table1[[#This Row],[Date Created Conversion]],"mmm")</f>
        <v>Mar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 s="16">
        <v>7500</v>
      </c>
      <c r="E109">
        <v>7685</v>
      </c>
      <c r="F109" s="12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>Table1[[#This Row],[pledged]]/Table1[[#This Row],[goal]]</f>
        <v>1.0246666666666666</v>
      </c>
      <c r="P109">
        <f>IF(Table1[[#This Row],[pledged]]=0,0,Table1[[#This Row],[pledged]]/Table1[[#This Row],[backers_count]])</f>
        <v>111.37681159420291</v>
      </c>
      <c r="Q109" t="str">
        <f>LEFT(Table1[[#This Row],[Category and Sub-Category]],FIND("/",Table1[[#This Row],[Category and Sub-Category]])-1)</f>
        <v>film &amp; video</v>
      </c>
      <c r="R109" t="str">
        <f>RIGHT(Table1[[#This Row],[Category and Sub-Category]],LEN(Table1[[#This Row],[Category and Sub-Category]])-FIND("/",Table1[[#This Row],[Category and Sub-Category]]))</f>
        <v>shorts</v>
      </c>
      <c r="S109" s="9">
        <f>(((Table1[[#This Row],[launched_at]]/60)/60)/24)+DATE(1970,1,1)</f>
        <v>40635.982488425929</v>
      </c>
      <c r="T109" s="9">
        <f>(((Table1[[#This Row],[deadline]]/60)/60)/24)+DATE(1970,1,1)</f>
        <v>40657.982488425929</v>
      </c>
      <c r="U109" s="12" t="str">
        <f>TEXT(Table1[[#This Row],[Date Created Conversion]],"yyyy")</f>
        <v>2011</v>
      </c>
      <c r="V109" s="12" t="str">
        <f>TEXT(Table1[[#This Row],[Date Created Conversion]],"mmm")</f>
        <v>Apr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 s="16">
        <v>1500</v>
      </c>
      <c r="E110">
        <v>3700</v>
      </c>
      <c r="F110" s="12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>Table1[[#This Row],[pledged]]/Table1[[#This Row],[goal]]</f>
        <v>2.4666666666666668</v>
      </c>
      <c r="P110">
        <f>IF(Table1[[#This Row],[pledged]]=0,0,Table1[[#This Row],[pledged]]/Table1[[#This Row],[backers_count]])</f>
        <v>78.723404255319153</v>
      </c>
      <c r="Q110" t="str">
        <f>LEFT(Table1[[#This Row],[Category and Sub-Category]],FIND("/",Table1[[#This Row],[Category and Sub-Category]])-1)</f>
        <v>film &amp; video</v>
      </c>
      <c r="R110" t="str">
        <f>RIGHT(Table1[[#This Row],[Category and Sub-Category]],LEN(Table1[[#This Row],[Category and Sub-Category]])-FIND("/",Table1[[#This Row],[Category and Sub-Category]]))</f>
        <v>shorts</v>
      </c>
      <c r="S110" s="9">
        <f>(((Table1[[#This Row],[launched_at]]/60)/60)/24)+DATE(1970,1,1)</f>
        <v>41365.613078703704</v>
      </c>
      <c r="T110" s="9">
        <f>(((Table1[[#This Row],[deadline]]/60)/60)/24)+DATE(1970,1,1)</f>
        <v>41425.613078703704</v>
      </c>
      <c r="U110" s="12" t="str">
        <f>TEXT(Table1[[#This Row],[Date Created Conversion]],"yyyy")</f>
        <v>2013</v>
      </c>
      <c r="V110" s="12" t="str">
        <f>TEXT(Table1[[#This Row],[Date Created Conversion]],"mmm")</f>
        <v>Apr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 s="16">
        <v>1000</v>
      </c>
      <c r="E111">
        <v>2195</v>
      </c>
      <c r="F111" s="12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>Table1[[#This Row],[pledged]]/Table1[[#This Row],[goal]]</f>
        <v>2.1949999999999998</v>
      </c>
      <c r="P111">
        <f>IF(Table1[[#This Row],[pledged]]=0,0,Table1[[#This Row],[pledged]]/Table1[[#This Row],[backers_count]])</f>
        <v>46.702127659574465</v>
      </c>
      <c r="Q111" t="str">
        <f>LEFT(Table1[[#This Row],[Category and Sub-Category]],FIND("/",Table1[[#This Row],[Category and Sub-Category]])-1)</f>
        <v>film &amp; video</v>
      </c>
      <c r="R111" t="str">
        <f>RIGHT(Table1[[#This Row],[Category and Sub-Category]],LEN(Table1[[#This Row],[Category and Sub-Category]])-FIND("/",Table1[[#This Row],[Category and Sub-Category]]))</f>
        <v>shorts</v>
      </c>
      <c r="S111" s="9">
        <f>(((Table1[[#This Row],[launched_at]]/60)/60)/24)+DATE(1970,1,1)</f>
        <v>40570.025810185187</v>
      </c>
      <c r="T111" s="9">
        <f>(((Table1[[#This Row],[deadline]]/60)/60)/24)+DATE(1970,1,1)</f>
        <v>40600.025810185187</v>
      </c>
      <c r="U111" s="12" t="str">
        <f>TEXT(Table1[[#This Row],[Date Created Conversion]],"yyyy")</f>
        <v>2011</v>
      </c>
      <c r="V111" s="12" t="str">
        <f>TEXT(Table1[[#This Row],[Date Created Conversion]],"mmm")</f>
        <v>Jan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 s="16">
        <v>1300</v>
      </c>
      <c r="E112">
        <v>1700</v>
      </c>
      <c r="F112" s="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>Table1[[#This Row],[pledged]]/Table1[[#This Row],[goal]]</f>
        <v>1.3076923076923077</v>
      </c>
      <c r="P112">
        <f>IF(Table1[[#This Row],[pledged]]=0,0,Table1[[#This Row],[pledged]]/Table1[[#This Row],[backers_count]])</f>
        <v>65.384615384615387</v>
      </c>
      <c r="Q112" t="str">
        <f>LEFT(Table1[[#This Row],[Category and Sub-Category]],FIND("/",Table1[[#This Row],[Category and Sub-Category]])-1)</f>
        <v>film &amp; video</v>
      </c>
      <c r="R112" t="str">
        <f>RIGHT(Table1[[#This Row],[Category and Sub-Category]],LEN(Table1[[#This Row],[Category and Sub-Category]])-FIND("/",Table1[[#This Row],[Category and Sub-Category]]))</f>
        <v>shorts</v>
      </c>
      <c r="S112" s="9">
        <f>(((Table1[[#This Row],[launched_at]]/60)/60)/24)+DATE(1970,1,1)</f>
        <v>41557.949687500004</v>
      </c>
      <c r="T112" s="9">
        <f>(((Table1[[#This Row],[deadline]]/60)/60)/24)+DATE(1970,1,1)</f>
        <v>41592.249305555553</v>
      </c>
      <c r="U112" s="12" t="str">
        <f>TEXT(Table1[[#This Row],[Date Created Conversion]],"yyyy")</f>
        <v>2013</v>
      </c>
      <c r="V112" s="12" t="str">
        <f>TEXT(Table1[[#This Row],[Date Created Conversion]],"mmm")</f>
        <v>Oct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 s="16">
        <v>3500</v>
      </c>
      <c r="E113">
        <v>5410</v>
      </c>
      <c r="F113" s="12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>Table1[[#This Row],[pledged]]/Table1[[#This Row],[goal]]</f>
        <v>1.5457142857142858</v>
      </c>
      <c r="P113">
        <f>IF(Table1[[#This Row],[pledged]]=0,0,Table1[[#This Row],[pledged]]/Table1[[#This Row],[backers_count]])</f>
        <v>102.0754716981132</v>
      </c>
      <c r="Q113" t="str">
        <f>LEFT(Table1[[#This Row],[Category and Sub-Category]],FIND("/",Table1[[#This Row],[Category and Sub-Category]])-1)</f>
        <v>film &amp; video</v>
      </c>
      <c r="R113" t="str">
        <f>RIGHT(Table1[[#This Row],[Category and Sub-Category]],LEN(Table1[[#This Row],[Category and Sub-Category]])-FIND("/",Table1[[#This Row],[Category and Sub-Category]]))</f>
        <v>shorts</v>
      </c>
      <c r="S113" s="9">
        <f>(((Table1[[#This Row],[launched_at]]/60)/60)/24)+DATE(1970,1,1)</f>
        <v>42125.333182870367</v>
      </c>
      <c r="T113" s="9">
        <f>(((Table1[[#This Row],[deadline]]/60)/60)/24)+DATE(1970,1,1)</f>
        <v>42155.333182870367</v>
      </c>
      <c r="U113" s="12" t="str">
        <f>TEXT(Table1[[#This Row],[Date Created Conversion]],"yyyy")</f>
        <v>2015</v>
      </c>
      <c r="V113" s="12" t="str">
        <f>TEXT(Table1[[#This Row],[Date Created Conversion]],"mmm")</f>
        <v>May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 s="16">
        <v>5000</v>
      </c>
      <c r="E114">
        <v>5200</v>
      </c>
      <c r="F114" s="12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>Table1[[#This Row],[pledged]]/Table1[[#This Row],[goal]]</f>
        <v>1.04</v>
      </c>
      <c r="P114">
        <f>IF(Table1[[#This Row],[pledged]]=0,0,Table1[[#This Row],[pledged]]/Table1[[#This Row],[backers_count]])</f>
        <v>64.197530864197532</v>
      </c>
      <c r="Q114" t="str">
        <f>LEFT(Table1[[#This Row],[Category and Sub-Category]],FIND("/",Table1[[#This Row],[Category and Sub-Category]])-1)</f>
        <v>film &amp; video</v>
      </c>
      <c r="R114" t="str">
        <f>RIGHT(Table1[[#This Row],[Category and Sub-Category]],LEN(Table1[[#This Row],[Category and Sub-Category]])-FIND("/",Table1[[#This Row],[Category and Sub-Category]]))</f>
        <v>shorts</v>
      </c>
      <c r="S114" s="9">
        <f>(((Table1[[#This Row],[launched_at]]/60)/60)/24)+DATE(1970,1,1)</f>
        <v>41718.043032407404</v>
      </c>
      <c r="T114" s="9">
        <f>(((Table1[[#This Row],[deadline]]/60)/60)/24)+DATE(1970,1,1)</f>
        <v>41742.083333333336</v>
      </c>
      <c r="U114" s="12" t="str">
        <f>TEXT(Table1[[#This Row],[Date Created Conversion]],"yyyy")</f>
        <v>2014</v>
      </c>
      <c r="V114" s="12" t="str">
        <f>TEXT(Table1[[#This Row],[Date Created Conversion]],"mmm")</f>
        <v>Mar</v>
      </c>
    </row>
    <row r="115" spans="1:22" ht="29" x14ac:dyDescent="0.35">
      <c r="A115">
        <v>113</v>
      </c>
      <c r="B115" s="3" t="s">
        <v>115</v>
      </c>
      <c r="C115" s="3" t="s">
        <v>4224</v>
      </c>
      <c r="D115" s="16">
        <v>5000</v>
      </c>
      <c r="E115">
        <v>7050</v>
      </c>
      <c r="F115" s="12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>Table1[[#This Row],[pledged]]/Table1[[#This Row],[goal]]</f>
        <v>1.41</v>
      </c>
      <c r="P115">
        <f>IF(Table1[[#This Row],[pledged]]=0,0,Table1[[#This Row],[pledged]]/Table1[[#This Row],[backers_count]])</f>
        <v>90.384615384615387</v>
      </c>
      <c r="Q115" t="str">
        <f>LEFT(Table1[[#This Row],[Category and Sub-Category]],FIND("/",Table1[[#This Row],[Category and Sub-Category]])-1)</f>
        <v>film &amp; video</v>
      </c>
      <c r="R115" t="str">
        <f>RIGHT(Table1[[#This Row],[Category and Sub-Category]],LEN(Table1[[#This Row],[Category and Sub-Category]])-FIND("/",Table1[[#This Row],[Category and Sub-Category]]))</f>
        <v>shorts</v>
      </c>
      <c r="S115" s="9">
        <f>(((Table1[[#This Row],[launched_at]]/60)/60)/24)+DATE(1970,1,1)</f>
        <v>40753.758425925924</v>
      </c>
      <c r="T115" s="9">
        <f>(((Table1[[#This Row],[deadline]]/60)/60)/24)+DATE(1970,1,1)</f>
        <v>40761.625</v>
      </c>
      <c r="U115" s="12" t="str">
        <f>TEXT(Table1[[#This Row],[Date Created Conversion]],"yyyy")</f>
        <v>2011</v>
      </c>
      <c r="V115" s="12" t="str">
        <f>TEXT(Table1[[#This Row],[Date Created Conversion]],"mmm")</f>
        <v>Jul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 s="16">
        <v>3000</v>
      </c>
      <c r="E116">
        <v>3100</v>
      </c>
      <c r="F116" s="12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>Table1[[#This Row],[pledged]]/Table1[[#This Row],[goal]]</f>
        <v>1.0333333333333334</v>
      </c>
      <c r="P116">
        <f>IF(Table1[[#This Row],[pledged]]=0,0,Table1[[#This Row],[pledged]]/Table1[[#This Row],[backers_count]])</f>
        <v>88.571428571428569</v>
      </c>
      <c r="Q116" t="str">
        <f>LEFT(Table1[[#This Row],[Category and Sub-Category]],FIND("/",Table1[[#This Row],[Category and Sub-Category]])-1)</f>
        <v>film &amp; video</v>
      </c>
      <c r="R116" t="str">
        <f>RIGHT(Table1[[#This Row],[Category and Sub-Category]],LEN(Table1[[#This Row],[Category and Sub-Category]])-FIND("/",Table1[[#This Row],[Category and Sub-Category]]))</f>
        <v>shorts</v>
      </c>
      <c r="S116" s="9">
        <f>(((Table1[[#This Row],[launched_at]]/60)/60)/24)+DATE(1970,1,1)</f>
        <v>40861.27416666667</v>
      </c>
      <c r="T116" s="9">
        <f>(((Table1[[#This Row],[deadline]]/60)/60)/24)+DATE(1970,1,1)</f>
        <v>40921.27416666667</v>
      </c>
      <c r="U116" s="12" t="str">
        <f>TEXT(Table1[[#This Row],[Date Created Conversion]],"yyyy")</f>
        <v>2011</v>
      </c>
      <c r="V116" s="12" t="str">
        <f>TEXT(Table1[[#This Row],[Date Created Conversion]],"mmm")</f>
        <v>Nov</v>
      </c>
    </row>
    <row r="117" spans="1:22" x14ac:dyDescent="0.35">
      <c r="A117">
        <v>115</v>
      </c>
      <c r="B117" s="3" t="s">
        <v>117</v>
      </c>
      <c r="C117" s="3" t="s">
        <v>4226</v>
      </c>
      <c r="D117" s="16">
        <v>450</v>
      </c>
      <c r="E117">
        <v>632</v>
      </c>
      <c r="F117" s="12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>Table1[[#This Row],[pledged]]/Table1[[#This Row],[goal]]</f>
        <v>1.4044444444444444</v>
      </c>
      <c r="P117">
        <f>IF(Table1[[#This Row],[pledged]]=0,0,Table1[[#This Row],[pledged]]/Table1[[#This Row],[backers_count]])</f>
        <v>28.727272727272727</v>
      </c>
      <c r="Q117" t="str">
        <f>LEFT(Table1[[#This Row],[Category and Sub-Category]],FIND("/",Table1[[#This Row],[Category and Sub-Category]])-1)</f>
        <v>film &amp; video</v>
      </c>
      <c r="R117" t="str">
        <f>RIGHT(Table1[[#This Row],[Category and Sub-Category]],LEN(Table1[[#This Row],[Category and Sub-Category]])-FIND("/",Table1[[#This Row],[Category and Sub-Category]]))</f>
        <v>shorts</v>
      </c>
      <c r="S117" s="9">
        <f>(((Table1[[#This Row],[launched_at]]/60)/60)/24)+DATE(1970,1,1)</f>
        <v>40918.738935185182</v>
      </c>
      <c r="T117" s="9">
        <f>(((Table1[[#This Row],[deadline]]/60)/60)/24)+DATE(1970,1,1)</f>
        <v>40943.738935185182</v>
      </c>
      <c r="U117" s="12" t="str">
        <f>TEXT(Table1[[#This Row],[Date Created Conversion]],"yyyy")</f>
        <v>2012</v>
      </c>
      <c r="V117" s="12" t="str">
        <f>TEXT(Table1[[#This Row],[Date Created Conversion]],"mmm")</f>
        <v>Jan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 s="16">
        <v>3500</v>
      </c>
      <c r="E118">
        <v>3978</v>
      </c>
      <c r="F118" s="12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>Table1[[#This Row],[pledged]]/Table1[[#This Row],[goal]]</f>
        <v>1.1365714285714286</v>
      </c>
      <c r="P118">
        <f>IF(Table1[[#This Row],[pledged]]=0,0,Table1[[#This Row],[pledged]]/Table1[[#This Row],[backers_count]])</f>
        <v>69.78947368421052</v>
      </c>
      <c r="Q118" t="str">
        <f>LEFT(Table1[[#This Row],[Category and Sub-Category]],FIND("/",Table1[[#This Row],[Category and Sub-Category]])-1)</f>
        <v>film &amp; video</v>
      </c>
      <c r="R118" t="str">
        <f>RIGHT(Table1[[#This Row],[Category and Sub-Category]],LEN(Table1[[#This Row],[Category and Sub-Category]])-FIND("/",Table1[[#This Row],[Category and Sub-Category]]))</f>
        <v>shorts</v>
      </c>
      <c r="S118" s="9">
        <f>(((Table1[[#This Row],[launched_at]]/60)/60)/24)+DATE(1970,1,1)</f>
        <v>40595.497164351851</v>
      </c>
      <c r="T118" s="9">
        <f>(((Table1[[#This Row],[deadline]]/60)/60)/24)+DATE(1970,1,1)</f>
        <v>40641.455497685187</v>
      </c>
      <c r="U118" s="12" t="str">
        <f>TEXT(Table1[[#This Row],[Date Created Conversion]],"yyyy")</f>
        <v>2011</v>
      </c>
      <c r="V118" s="12" t="str">
        <f>TEXT(Table1[[#This Row],[Date Created Conversion]],"mmm")</f>
        <v>Feb</v>
      </c>
    </row>
    <row r="119" spans="1:22" ht="58" x14ac:dyDescent="0.35">
      <c r="A119">
        <v>117</v>
      </c>
      <c r="B119" s="3" t="s">
        <v>119</v>
      </c>
      <c r="C119" s="3" t="s">
        <v>4228</v>
      </c>
      <c r="D119" s="16">
        <v>4500</v>
      </c>
      <c r="E119">
        <v>4522.22</v>
      </c>
      <c r="F119" s="12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>Table1[[#This Row],[pledged]]/Table1[[#This Row],[goal]]</f>
        <v>1.0049377777777779</v>
      </c>
      <c r="P119">
        <f>IF(Table1[[#This Row],[pledged]]=0,0,Table1[[#This Row],[pledged]]/Table1[[#This Row],[backers_count]])</f>
        <v>167.48962962962963</v>
      </c>
      <c r="Q119" t="str">
        <f>LEFT(Table1[[#This Row],[Category and Sub-Category]],FIND("/",Table1[[#This Row],[Category and Sub-Category]])-1)</f>
        <v>film &amp; video</v>
      </c>
      <c r="R119" t="str">
        <f>RIGHT(Table1[[#This Row],[Category and Sub-Category]],LEN(Table1[[#This Row],[Category and Sub-Category]])-FIND("/",Table1[[#This Row],[Category and Sub-Category]]))</f>
        <v>shorts</v>
      </c>
      <c r="S119" s="9">
        <f>(((Table1[[#This Row],[launched_at]]/60)/60)/24)+DATE(1970,1,1)</f>
        <v>40248.834999999999</v>
      </c>
      <c r="T119" s="9">
        <f>(((Table1[[#This Row],[deadline]]/60)/60)/24)+DATE(1970,1,1)</f>
        <v>40338.791666666664</v>
      </c>
      <c r="U119" s="12" t="str">
        <f>TEXT(Table1[[#This Row],[Date Created Conversion]],"yyyy")</f>
        <v>2010</v>
      </c>
      <c r="V119" s="12" t="str">
        <f>TEXT(Table1[[#This Row],[Date Created Conversion]],"mmm")</f>
        <v>Mar</v>
      </c>
    </row>
    <row r="120" spans="1:22" ht="29" x14ac:dyDescent="0.35">
      <c r="A120">
        <v>118</v>
      </c>
      <c r="B120" s="3" t="s">
        <v>120</v>
      </c>
      <c r="C120" s="3" t="s">
        <v>4229</v>
      </c>
      <c r="D120" s="16">
        <v>5000</v>
      </c>
      <c r="E120">
        <v>5651.58</v>
      </c>
      <c r="F120" s="12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>Table1[[#This Row],[pledged]]/Table1[[#This Row],[goal]]</f>
        <v>1.1303159999999999</v>
      </c>
      <c r="P120">
        <f>IF(Table1[[#This Row],[pledged]]=0,0,Table1[[#This Row],[pledged]]/Table1[[#This Row],[backers_count]])</f>
        <v>144.91230769230768</v>
      </c>
      <c r="Q120" t="str">
        <f>LEFT(Table1[[#This Row],[Category and Sub-Category]],FIND("/",Table1[[#This Row],[Category and Sub-Category]])-1)</f>
        <v>film &amp; video</v>
      </c>
      <c r="R120" t="str">
        <f>RIGHT(Table1[[#This Row],[Category and Sub-Category]],LEN(Table1[[#This Row],[Category and Sub-Category]])-FIND("/",Table1[[#This Row],[Category and Sub-Category]]))</f>
        <v>shorts</v>
      </c>
      <c r="S120" s="9">
        <f>(((Table1[[#This Row],[launched_at]]/60)/60)/24)+DATE(1970,1,1)</f>
        <v>40723.053657407407</v>
      </c>
      <c r="T120" s="9">
        <f>(((Table1[[#This Row],[deadline]]/60)/60)/24)+DATE(1970,1,1)</f>
        <v>40753.053657407407</v>
      </c>
      <c r="U120" s="12" t="str">
        <f>TEXT(Table1[[#This Row],[Date Created Conversion]],"yyyy")</f>
        <v>2011</v>
      </c>
      <c r="V120" s="12" t="str">
        <f>TEXT(Table1[[#This Row],[Date Created Conversion]],"mmm")</f>
        <v>Jun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 s="16">
        <v>3250</v>
      </c>
      <c r="E121">
        <v>3398.1</v>
      </c>
      <c r="F121" s="12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>Table1[[#This Row],[pledged]]/Table1[[#This Row],[goal]]</f>
        <v>1.0455692307692308</v>
      </c>
      <c r="P121">
        <f>IF(Table1[[#This Row],[pledged]]=0,0,Table1[[#This Row],[pledged]]/Table1[[#This Row],[backers_count]])</f>
        <v>91.840540540540545</v>
      </c>
      <c r="Q121" t="str">
        <f>LEFT(Table1[[#This Row],[Category and Sub-Category]],FIND("/",Table1[[#This Row],[Category and Sub-Category]])-1)</f>
        <v>film &amp; video</v>
      </c>
      <c r="R121" t="str">
        <f>RIGHT(Table1[[#This Row],[Category and Sub-Category]],LEN(Table1[[#This Row],[Category and Sub-Category]])-FIND("/",Table1[[#This Row],[Category and Sub-Category]]))</f>
        <v>shorts</v>
      </c>
      <c r="S121" s="9">
        <f>(((Table1[[#This Row],[launched_at]]/60)/60)/24)+DATE(1970,1,1)</f>
        <v>40739.069282407407</v>
      </c>
      <c r="T121" s="9">
        <f>(((Table1[[#This Row],[deadline]]/60)/60)/24)+DATE(1970,1,1)</f>
        <v>40768.958333333336</v>
      </c>
      <c r="U121" s="12" t="str">
        <f>TEXT(Table1[[#This Row],[Date Created Conversion]],"yyyy")</f>
        <v>2011</v>
      </c>
      <c r="V121" s="12" t="str">
        <f>TEXT(Table1[[#This Row],[Date Created Conversion]],"mmm")</f>
        <v>Jul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8388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>Table1[[#This Row],[pledged]]/Table1[[#This Row],[goal]]</f>
        <v>1.4285714285714287E-4</v>
      </c>
      <c r="P122">
        <f>IF(Table1[[#This Row],[pledged]]=0,0,Table1[[#This Row],[pledged]]/Table1[[#This Row],[backers_count]])</f>
        <v>10</v>
      </c>
      <c r="Q122" t="str">
        <f>LEFT(Table1[[#This Row],[Category and Sub-Category]],FIND("/",Table1[[#This Row],[Category and Sub-Category]])-1)</f>
        <v>film &amp; video</v>
      </c>
      <c r="R122" t="str">
        <f>RIGHT(Table1[[#This Row],[Category and Sub-Category]],LEN(Table1[[#This Row],[Category and Sub-Category]])-FIND("/",Table1[[#This Row],[Category and Sub-Category]]))</f>
        <v>science fiction</v>
      </c>
      <c r="S122" s="9">
        <f>(((Table1[[#This Row],[launched_at]]/60)/60)/24)+DATE(1970,1,1)</f>
        <v>42616.049849537041</v>
      </c>
      <c r="T122" s="9">
        <f>(((Table1[[#This Row],[deadline]]/60)/60)/24)+DATE(1970,1,1)</f>
        <v>42646.049849537041</v>
      </c>
      <c r="U122" s="12" t="str">
        <f>TEXT(Table1[[#This Row],[Date Created Conversion]],"yyyy")</f>
        <v>2016</v>
      </c>
      <c r="V122" s="12" t="str">
        <f>TEXT(Table1[[#This Row],[Date Created Conversion]],"mmm")</f>
        <v>Sep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8388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>Table1[[#This Row],[pledged]]/Table1[[#This Row],[goal]]</f>
        <v>3.3333333333333332E-4</v>
      </c>
      <c r="P123">
        <f>IF(Table1[[#This Row],[pledged]]=0,0,Table1[[#This Row],[pledged]]/Table1[[#This Row],[backers_count]])</f>
        <v>1</v>
      </c>
      <c r="Q123" t="str">
        <f>LEFT(Table1[[#This Row],[Category and Sub-Category]],FIND("/",Table1[[#This Row],[Category and Sub-Category]])-1)</f>
        <v>film &amp; video</v>
      </c>
      <c r="R123" t="str">
        <f>RIGHT(Table1[[#This Row],[Category and Sub-Category]],LEN(Table1[[#This Row],[Category and Sub-Category]])-FIND("/",Table1[[#This Row],[Category and Sub-Category]]))</f>
        <v>science fiction</v>
      </c>
      <c r="S123" s="9">
        <f>(((Table1[[#This Row],[launched_at]]/60)/60)/24)+DATE(1970,1,1)</f>
        <v>42096.704976851848</v>
      </c>
      <c r="T123" s="9">
        <f>(((Table1[[#This Row],[deadline]]/60)/60)/24)+DATE(1970,1,1)</f>
        <v>42112.427777777775</v>
      </c>
      <c r="U123" s="12" t="str">
        <f>TEXT(Table1[[#This Row],[Date Created Conversion]],"yyyy")</f>
        <v>2015</v>
      </c>
      <c r="V123" s="12" t="str">
        <f>TEXT(Table1[[#This Row],[Date Created Conversion]],"mmm")</f>
        <v>Apr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8388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>Table1[[#This Row],[pledged]]/Table1[[#This Row],[goal]]</f>
        <v>0</v>
      </c>
      <c r="P124">
        <f>IF(Table1[[#This Row],[pledged]]=0,0,Table1[[#This Row],[pledged]]/Table1[[#This Row],[backers_count]])</f>
        <v>0</v>
      </c>
      <c r="Q124" t="str">
        <f>LEFT(Table1[[#This Row],[Category and Sub-Category]],FIND("/",Table1[[#This Row],[Category and Sub-Category]])-1)</f>
        <v>film &amp; video</v>
      </c>
      <c r="R124" t="str">
        <f>RIGHT(Table1[[#This Row],[Category and Sub-Category]],LEN(Table1[[#This Row],[Category and Sub-Category]])-FIND("/",Table1[[#This Row],[Category and Sub-Category]]))</f>
        <v>science fiction</v>
      </c>
      <c r="S124" s="9">
        <f>(((Table1[[#This Row],[launched_at]]/60)/60)/24)+DATE(1970,1,1)</f>
        <v>42593.431793981479</v>
      </c>
      <c r="T124" s="9">
        <f>(((Table1[[#This Row],[deadline]]/60)/60)/24)+DATE(1970,1,1)</f>
        <v>42653.431793981479</v>
      </c>
      <c r="U124" s="12" t="str">
        <f>TEXT(Table1[[#This Row],[Date Created Conversion]],"yyyy")</f>
        <v>2016</v>
      </c>
      <c r="V124" s="12" t="str">
        <f>TEXT(Table1[[#This Row],[Date Created Conversion]],"mmm")</f>
        <v>Aug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8388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>Table1[[#This Row],[pledged]]/Table1[[#This Row],[goal]]</f>
        <v>2.7454545454545453E-3</v>
      </c>
      <c r="P125">
        <f>IF(Table1[[#This Row],[pledged]]=0,0,Table1[[#This Row],[pledged]]/Table1[[#This Row],[backers_count]])</f>
        <v>25.166666666666668</v>
      </c>
      <c r="Q125" t="str">
        <f>LEFT(Table1[[#This Row],[Category and Sub-Category]],FIND("/",Table1[[#This Row],[Category and Sub-Category]])-1)</f>
        <v>film &amp; video</v>
      </c>
      <c r="R125" t="str">
        <f>RIGHT(Table1[[#This Row],[Category and Sub-Category]],LEN(Table1[[#This Row],[Category and Sub-Category]])-FIND("/",Table1[[#This Row],[Category and Sub-Category]]))</f>
        <v>science fiction</v>
      </c>
      <c r="S125" s="9">
        <f>(((Table1[[#This Row],[launched_at]]/60)/60)/24)+DATE(1970,1,1)</f>
        <v>41904.781990740739</v>
      </c>
      <c r="T125" s="9">
        <f>(((Table1[[#This Row],[deadline]]/60)/60)/24)+DATE(1970,1,1)</f>
        <v>41940.916666666664</v>
      </c>
      <c r="U125" s="12" t="str">
        <f>TEXT(Table1[[#This Row],[Date Created Conversion]],"yyyy")</f>
        <v>2014</v>
      </c>
      <c r="V125" s="12" t="str">
        <f>TEXT(Table1[[#This Row],[Date Created Conversion]],"mmm")</f>
        <v>Sep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8388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>Table1[[#This Row],[pledged]]/Table1[[#This Row],[goal]]</f>
        <v>0</v>
      </c>
      <c r="P126">
        <f>IF(Table1[[#This Row],[pledged]]=0,0,Table1[[#This Row],[pledged]]/Table1[[#This Row],[backers_count]])</f>
        <v>0</v>
      </c>
      <c r="Q126" t="str">
        <f>LEFT(Table1[[#This Row],[Category and Sub-Category]],FIND("/",Table1[[#This Row],[Category and Sub-Category]])-1)</f>
        <v>film &amp; video</v>
      </c>
      <c r="R126" t="str">
        <f>RIGHT(Table1[[#This Row],[Category and Sub-Category]],LEN(Table1[[#This Row],[Category and Sub-Category]])-FIND("/",Table1[[#This Row],[Category and Sub-Category]]))</f>
        <v>science fiction</v>
      </c>
      <c r="S126" s="9">
        <f>(((Table1[[#This Row],[launched_at]]/60)/60)/24)+DATE(1970,1,1)</f>
        <v>42114.928726851853</v>
      </c>
      <c r="T126" s="9">
        <f>(((Table1[[#This Row],[deadline]]/60)/60)/24)+DATE(1970,1,1)</f>
        <v>42139.928726851853</v>
      </c>
      <c r="U126" s="12" t="str">
        <f>TEXT(Table1[[#This Row],[Date Created Conversion]],"yyyy")</f>
        <v>2015</v>
      </c>
      <c r="V126" s="12" t="str">
        <f>TEXT(Table1[[#This Row],[Date Created Conversion]],"mmm")</f>
        <v>Apr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8388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>Table1[[#This Row],[pledged]]/Table1[[#This Row],[goal]]</f>
        <v>0.14000000000000001</v>
      </c>
      <c r="P127">
        <f>IF(Table1[[#This Row],[pledged]]=0,0,Table1[[#This Row],[pledged]]/Table1[[#This Row],[backers_count]])</f>
        <v>11.666666666666666</v>
      </c>
      <c r="Q127" t="str">
        <f>LEFT(Table1[[#This Row],[Category and Sub-Category]],FIND("/",Table1[[#This Row],[Category and Sub-Category]])-1)</f>
        <v>film &amp; video</v>
      </c>
      <c r="R127" t="str">
        <f>RIGHT(Table1[[#This Row],[Category and Sub-Category]],LEN(Table1[[#This Row],[Category and Sub-Category]])-FIND("/",Table1[[#This Row],[Category and Sub-Category]]))</f>
        <v>science fiction</v>
      </c>
      <c r="S127" s="9">
        <f>(((Table1[[#This Row],[launched_at]]/60)/60)/24)+DATE(1970,1,1)</f>
        <v>42709.993981481486</v>
      </c>
      <c r="T127" s="9">
        <f>(((Table1[[#This Row],[deadline]]/60)/60)/24)+DATE(1970,1,1)</f>
        <v>42769.993981481486</v>
      </c>
      <c r="U127" s="12" t="str">
        <f>TEXT(Table1[[#This Row],[Date Created Conversion]],"yyyy")</f>
        <v>2016</v>
      </c>
      <c r="V127" s="12" t="str">
        <f>TEXT(Table1[[#This Row],[Date Created Conversion]],"mmm")</f>
        <v>Dec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8388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>Table1[[#This Row],[pledged]]/Table1[[#This Row],[goal]]</f>
        <v>5.5480000000000002E-2</v>
      </c>
      <c r="P128">
        <f>IF(Table1[[#This Row],[pledged]]=0,0,Table1[[#This Row],[pledged]]/Table1[[#This Row],[backers_count]])</f>
        <v>106.69230769230769</v>
      </c>
      <c r="Q128" t="str">
        <f>LEFT(Table1[[#This Row],[Category and Sub-Category]],FIND("/",Table1[[#This Row],[Category and Sub-Category]])-1)</f>
        <v>film &amp; video</v>
      </c>
      <c r="R128" t="str">
        <f>RIGHT(Table1[[#This Row],[Category and Sub-Category]],LEN(Table1[[#This Row],[Category and Sub-Category]])-FIND("/",Table1[[#This Row],[Category and Sub-Category]]))</f>
        <v>science fiction</v>
      </c>
      <c r="S128" s="9">
        <f>(((Table1[[#This Row],[launched_at]]/60)/60)/24)+DATE(1970,1,1)</f>
        <v>42135.589548611111</v>
      </c>
      <c r="T128" s="9">
        <f>(((Table1[[#This Row],[deadline]]/60)/60)/24)+DATE(1970,1,1)</f>
        <v>42166.083333333328</v>
      </c>
      <c r="U128" s="12" t="str">
        <f>TEXT(Table1[[#This Row],[Date Created Conversion]],"yyyy")</f>
        <v>2015</v>
      </c>
      <c r="V128" s="12" t="str">
        <f>TEXT(Table1[[#This Row],[Date Created Conversion]],"mmm")</f>
        <v>May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8388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>Table1[[#This Row],[pledged]]/Table1[[#This Row],[goal]]</f>
        <v>2.375E-2</v>
      </c>
      <c r="P129">
        <f>IF(Table1[[#This Row],[pledged]]=0,0,Table1[[#This Row],[pledged]]/Table1[[#This Row],[backers_count]])</f>
        <v>47.5</v>
      </c>
      <c r="Q129" t="str">
        <f>LEFT(Table1[[#This Row],[Category and Sub-Category]],FIND("/",Table1[[#This Row],[Category and Sub-Category]])-1)</f>
        <v>film &amp; video</v>
      </c>
      <c r="R129" t="str">
        <f>RIGHT(Table1[[#This Row],[Category and Sub-Category]],LEN(Table1[[#This Row],[Category and Sub-Category]])-FIND("/",Table1[[#This Row],[Category and Sub-Category]]))</f>
        <v>science fiction</v>
      </c>
      <c r="S129" s="9">
        <f>(((Table1[[#This Row],[launched_at]]/60)/60)/24)+DATE(1970,1,1)</f>
        <v>42067.62431712963</v>
      </c>
      <c r="T129" s="9">
        <f>(((Table1[[#This Row],[deadline]]/60)/60)/24)+DATE(1970,1,1)</f>
        <v>42097.582650462966</v>
      </c>
      <c r="U129" s="12" t="str">
        <f>TEXT(Table1[[#This Row],[Date Created Conversion]],"yyyy")</f>
        <v>2015</v>
      </c>
      <c r="V129" s="12" t="str">
        <f>TEXT(Table1[[#This Row],[Date Created Conversion]],"mmm")</f>
        <v>Mar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8388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>Table1[[#This Row],[pledged]]/Table1[[#This Row],[goal]]</f>
        <v>1.8669999999999999E-2</v>
      </c>
      <c r="P130">
        <f>IF(Table1[[#This Row],[pledged]]=0,0,Table1[[#This Row],[pledged]]/Table1[[#This Row],[backers_count]])</f>
        <v>311.16666666666669</v>
      </c>
      <c r="Q130" t="str">
        <f>LEFT(Table1[[#This Row],[Category and Sub-Category]],FIND("/",Table1[[#This Row],[Category and Sub-Category]])-1)</f>
        <v>film &amp; video</v>
      </c>
      <c r="R130" t="str">
        <f>RIGHT(Table1[[#This Row],[Category and Sub-Category]],LEN(Table1[[#This Row],[Category and Sub-Category]])-FIND("/",Table1[[#This Row],[Category and Sub-Category]]))</f>
        <v>science fiction</v>
      </c>
      <c r="S130" s="9">
        <f>(((Table1[[#This Row],[launched_at]]/60)/60)/24)+DATE(1970,1,1)</f>
        <v>42628.22792824074</v>
      </c>
      <c r="T130" s="9">
        <f>(((Table1[[#This Row],[deadline]]/60)/60)/24)+DATE(1970,1,1)</f>
        <v>42663.22792824074</v>
      </c>
      <c r="U130" s="12" t="str">
        <f>TEXT(Table1[[#This Row],[Date Created Conversion]],"yyyy")</f>
        <v>2016</v>
      </c>
      <c r="V130" s="12" t="str">
        <f>TEXT(Table1[[#This Row],[Date Created Conversion]],"mmm")</f>
        <v>Sep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8388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>Table1[[#This Row],[pledged]]/Table1[[#This Row],[goal]]</f>
        <v>0</v>
      </c>
      <c r="P131">
        <f>IF(Table1[[#This Row],[pledged]]=0,0,Table1[[#This Row],[pledged]]/Table1[[#This Row],[backers_count]])</f>
        <v>0</v>
      </c>
      <c r="Q131" t="str">
        <f>LEFT(Table1[[#This Row],[Category and Sub-Category]],FIND("/",Table1[[#This Row],[Category and Sub-Category]])-1)</f>
        <v>film &amp; video</v>
      </c>
      <c r="R131" t="str">
        <f>RIGHT(Table1[[#This Row],[Category and Sub-Category]],LEN(Table1[[#This Row],[Category and Sub-Category]])-FIND("/",Table1[[#This Row],[Category and Sub-Category]]))</f>
        <v>science fiction</v>
      </c>
      <c r="S131" s="9">
        <f>(((Table1[[#This Row],[launched_at]]/60)/60)/24)+DATE(1970,1,1)</f>
        <v>41882.937303240738</v>
      </c>
      <c r="T131" s="9">
        <f>(((Table1[[#This Row],[deadline]]/60)/60)/24)+DATE(1970,1,1)</f>
        <v>41942.937303240738</v>
      </c>
      <c r="U131" s="12" t="str">
        <f>TEXT(Table1[[#This Row],[Date Created Conversion]],"yyyy")</f>
        <v>2014</v>
      </c>
      <c r="V131" s="12" t="str">
        <f>TEXT(Table1[[#This Row],[Date Created Conversion]],"mmm")</f>
        <v>Aug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8388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>Table1[[#This Row],[pledged]]/Table1[[#This Row],[goal]]</f>
        <v>0</v>
      </c>
      <c r="P132">
        <f>IF(Table1[[#This Row],[pledged]]=0,0,Table1[[#This Row],[pledged]]/Table1[[#This Row],[backers_count]])</f>
        <v>0</v>
      </c>
      <c r="Q132" t="str">
        <f>LEFT(Table1[[#This Row],[Category and Sub-Category]],FIND("/",Table1[[#This Row],[Category and Sub-Category]])-1)</f>
        <v>film &amp; video</v>
      </c>
      <c r="R132" t="str">
        <f>RIGHT(Table1[[#This Row],[Category and Sub-Category]],LEN(Table1[[#This Row],[Category and Sub-Category]])-FIND("/",Table1[[#This Row],[Category and Sub-Category]]))</f>
        <v>science fiction</v>
      </c>
      <c r="S132" s="9">
        <f>(((Table1[[#This Row],[launched_at]]/60)/60)/24)+DATE(1970,1,1)</f>
        <v>41778.915416666663</v>
      </c>
      <c r="T132" s="9">
        <f>(((Table1[[#This Row],[deadline]]/60)/60)/24)+DATE(1970,1,1)</f>
        <v>41806.844444444447</v>
      </c>
      <c r="U132" s="12" t="str">
        <f>TEXT(Table1[[#This Row],[Date Created Conversion]],"yyyy")</f>
        <v>2014</v>
      </c>
      <c r="V132" s="12" t="str">
        <f>TEXT(Table1[[#This Row],[Date Created Conversion]],"mmm")</f>
        <v>May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8388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>Table1[[#This Row],[pledged]]/Table1[[#This Row],[goal]]</f>
        <v>0</v>
      </c>
      <c r="P133">
        <f>IF(Table1[[#This Row],[pledged]]=0,0,Table1[[#This Row],[pledged]]/Table1[[#This Row],[backers_count]])</f>
        <v>0</v>
      </c>
      <c r="Q133" t="str">
        <f>LEFT(Table1[[#This Row],[Category and Sub-Category]],FIND("/",Table1[[#This Row],[Category and Sub-Category]])-1)</f>
        <v>film &amp; video</v>
      </c>
      <c r="R133" t="str">
        <f>RIGHT(Table1[[#This Row],[Category and Sub-Category]],LEN(Table1[[#This Row],[Category and Sub-Category]])-FIND("/",Table1[[#This Row],[Category and Sub-Category]]))</f>
        <v>science fiction</v>
      </c>
      <c r="S133" s="9">
        <f>(((Table1[[#This Row],[launched_at]]/60)/60)/24)+DATE(1970,1,1)</f>
        <v>42541.837511574078</v>
      </c>
      <c r="T133" s="9">
        <f>(((Table1[[#This Row],[deadline]]/60)/60)/24)+DATE(1970,1,1)</f>
        <v>42557</v>
      </c>
      <c r="U133" s="12" t="str">
        <f>TEXT(Table1[[#This Row],[Date Created Conversion]],"yyyy")</f>
        <v>2016</v>
      </c>
      <c r="V133" s="12" t="str">
        <f>TEXT(Table1[[#This Row],[Date Created Conversion]],"mmm")</f>
        <v>Jun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8388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>Table1[[#This Row],[pledged]]/Table1[[#This Row],[goal]]</f>
        <v>9.5687499999999995E-2</v>
      </c>
      <c r="P134">
        <f>IF(Table1[[#This Row],[pledged]]=0,0,Table1[[#This Row],[pledged]]/Table1[[#This Row],[backers_count]])</f>
        <v>94.506172839506178</v>
      </c>
      <c r="Q134" t="str">
        <f>LEFT(Table1[[#This Row],[Category and Sub-Category]],FIND("/",Table1[[#This Row],[Category and Sub-Category]])-1)</f>
        <v>film &amp; video</v>
      </c>
      <c r="R134" t="str">
        <f>RIGHT(Table1[[#This Row],[Category and Sub-Category]],LEN(Table1[[#This Row],[Category and Sub-Category]])-FIND("/",Table1[[#This Row],[Category and Sub-Category]]))</f>
        <v>science fiction</v>
      </c>
      <c r="S134" s="9">
        <f>(((Table1[[#This Row],[launched_at]]/60)/60)/24)+DATE(1970,1,1)</f>
        <v>41905.812581018516</v>
      </c>
      <c r="T134" s="9">
        <f>(((Table1[[#This Row],[deadline]]/60)/60)/24)+DATE(1970,1,1)</f>
        <v>41950.854247685187</v>
      </c>
      <c r="U134" s="12" t="str">
        <f>TEXT(Table1[[#This Row],[Date Created Conversion]],"yyyy")</f>
        <v>2014</v>
      </c>
      <c r="V134" s="12" t="str">
        <f>TEXT(Table1[[#This Row],[Date Created Conversion]],"mmm")</f>
        <v>Sep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8388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>Table1[[#This Row],[pledged]]/Table1[[#This Row],[goal]]</f>
        <v>0</v>
      </c>
      <c r="P135">
        <f>IF(Table1[[#This Row],[pledged]]=0,0,Table1[[#This Row],[pledged]]/Table1[[#This Row],[backers_count]])</f>
        <v>0</v>
      </c>
      <c r="Q135" t="str">
        <f>LEFT(Table1[[#This Row],[Category and Sub-Category]],FIND("/",Table1[[#This Row],[Category and Sub-Category]])-1)</f>
        <v>film &amp; video</v>
      </c>
      <c r="R135" t="str">
        <f>RIGHT(Table1[[#This Row],[Category and Sub-Category]],LEN(Table1[[#This Row],[Category and Sub-Category]])-FIND("/",Table1[[#This Row],[Category and Sub-Category]]))</f>
        <v>science fiction</v>
      </c>
      <c r="S135" s="9">
        <f>(((Table1[[#This Row],[launched_at]]/60)/60)/24)+DATE(1970,1,1)</f>
        <v>42491.80768518518</v>
      </c>
      <c r="T135" s="9">
        <f>(((Table1[[#This Row],[deadline]]/60)/60)/24)+DATE(1970,1,1)</f>
        <v>42521.729861111111</v>
      </c>
      <c r="U135" s="12" t="str">
        <f>TEXT(Table1[[#This Row],[Date Created Conversion]],"yyyy")</f>
        <v>2016</v>
      </c>
      <c r="V135" s="12" t="str">
        <f>TEXT(Table1[[#This Row],[Date Created Conversion]],"mmm")</f>
        <v>May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8388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>Table1[[#This Row],[pledged]]/Table1[[#This Row],[goal]]</f>
        <v>0</v>
      </c>
      <c r="P136">
        <f>IF(Table1[[#This Row],[pledged]]=0,0,Table1[[#This Row],[pledged]]/Table1[[#This Row],[backers_count]])</f>
        <v>0</v>
      </c>
      <c r="Q136" t="str">
        <f>LEFT(Table1[[#This Row],[Category and Sub-Category]],FIND("/",Table1[[#This Row],[Category and Sub-Category]])-1)</f>
        <v>film &amp; video</v>
      </c>
      <c r="R136" t="str">
        <f>RIGHT(Table1[[#This Row],[Category and Sub-Category]],LEN(Table1[[#This Row],[Category and Sub-Category]])-FIND("/",Table1[[#This Row],[Category and Sub-Category]]))</f>
        <v>science fiction</v>
      </c>
      <c r="S136" s="9">
        <f>(((Table1[[#This Row],[launched_at]]/60)/60)/24)+DATE(1970,1,1)</f>
        <v>42221.909930555557</v>
      </c>
      <c r="T136" s="9">
        <f>(((Table1[[#This Row],[deadline]]/60)/60)/24)+DATE(1970,1,1)</f>
        <v>42251.708333333328</v>
      </c>
      <c r="U136" s="12" t="str">
        <f>TEXT(Table1[[#This Row],[Date Created Conversion]],"yyyy")</f>
        <v>2015</v>
      </c>
      <c r="V136" s="12" t="str">
        <f>TEXT(Table1[[#This Row],[Date Created Conversion]],"mmm")</f>
        <v>Aug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8388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>Table1[[#This Row],[pledged]]/Table1[[#This Row],[goal]]</f>
        <v>0.13433333333333333</v>
      </c>
      <c r="P137">
        <f>IF(Table1[[#This Row],[pledged]]=0,0,Table1[[#This Row],[pledged]]/Table1[[#This Row],[backers_count]])</f>
        <v>80.599999999999994</v>
      </c>
      <c r="Q137" t="str">
        <f>LEFT(Table1[[#This Row],[Category and Sub-Category]],FIND("/",Table1[[#This Row],[Category and Sub-Category]])-1)</f>
        <v>film &amp; video</v>
      </c>
      <c r="R137" t="str">
        <f>RIGHT(Table1[[#This Row],[Category and Sub-Category]],LEN(Table1[[#This Row],[Category and Sub-Category]])-FIND("/",Table1[[#This Row],[Category and Sub-Category]]))</f>
        <v>science fiction</v>
      </c>
      <c r="S137" s="9">
        <f>(((Table1[[#This Row],[launched_at]]/60)/60)/24)+DATE(1970,1,1)</f>
        <v>41788.381909722222</v>
      </c>
      <c r="T137" s="9">
        <f>(((Table1[[#This Row],[deadline]]/60)/60)/24)+DATE(1970,1,1)</f>
        <v>41821.791666666664</v>
      </c>
      <c r="U137" s="12" t="str">
        <f>TEXT(Table1[[#This Row],[Date Created Conversion]],"yyyy")</f>
        <v>2014</v>
      </c>
      <c r="V137" s="12" t="str">
        <f>TEXT(Table1[[#This Row],[Date Created Conversion]],"mmm")</f>
        <v>May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8388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>Table1[[#This Row],[pledged]]/Table1[[#This Row],[goal]]</f>
        <v>0</v>
      </c>
      <c r="P138">
        <f>IF(Table1[[#This Row],[pledged]]=0,0,Table1[[#This Row],[pledged]]/Table1[[#This Row],[backers_count]])</f>
        <v>0</v>
      </c>
      <c r="Q138" t="str">
        <f>LEFT(Table1[[#This Row],[Category and Sub-Category]],FIND("/",Table1[[#This Row],[Category and Sub-Category]])-1)</f>
        <v>film &amp; video</v>
      </c>
      <c r="R138" t="str">
        <f>RIGHT(Table1[[#This Row],[Category and Sub-Category]],LEN(Table1[[#This Row],[Category and Sub-Category]])-FIND("/",Table1[[#This Row],[Category and Sub-Category]]))</f>
        <v>science fiction</v>
      </c>
      <c r="S138" s="9">
        <f>(((Table1[[#This Row],[launched_at]]/60)/60)/24)+DATE(1970,1,1)</f>
        <v>42096.410115740742</v>
      </c>
      <c r="T138" s="9">
        <f>(((Table1[[#This Row],[deadline]]/60)/60)/24)+DATE(1970,1,1)</f>
        <v>42140.427777777775</v>
      </c>
      <c r="U138" s="12" t="str">
        <f>TEXT(Table1[[#This Row],[Date Created Conversion]],"yyyy")</f>
        <v>2015</v>
      </c>
      <c r="V138" s="12" t="str">
        <f>TEXT(Table1[[#This Row],[Date Created Conversion]],"mmm")</f>
        <v>Apr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8388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>Table1[[#This Row],[pledged]]/Table1[[#This Row],[goal]]</f>
        <v>0</v>
      </c>
      <c r="P139">
        <f>IF(Table1[[#This Row],[pledged]]=0,0,Table1[[#This Row],[pledged]]/Table1[[#This Row],[backers_count]])</f>
        <v>0</v>
      </c>
      <c r="Q139" t="str">
        <f>LEFT(Table1[[#This Row],[Category and Sub-Category]],FIND("/",Table1[[#This Row],[Category and Sub-Category]])-1)</f>
        <v>film &amp; video</v>
      </c>
      <c r="R139" t="str">
        <f>RIGHT(Table1[[#This Row],[Category and Sub-Category]],LEN(Table1[[#This Row],[Category and Sub-Category]])-FIND("/",Table1[[#This Row],[Category and Sub-Category]]))</f>
        <v>science fiction</v>
      </c>
      <c r="S139" s="9">
        <f>(((Table1[[#This Row],[launched_at]]/60)/60)/24)+DATE(1970,1,1)</f>
        <v>42239.573993055557</v>
      </c>
      <c r="T139" s="9">
        <f>(((Table1[[#This Row],[deadline]]/60)/60)/24)+DATE(1970,1,1)</f>
        <v>42289.573993055557</v>
      </c>
      <c r="U139" s="12" t="str">
        <f>TEXT(Table1[[#This Row],[Date Created Conversion]],"yyyy")</f>
        <v>2015</v>
      </c>
      <c r="V139" s="12" t="str">
        <f>TEXT(Table1[[#This Row],[Date Created Conversion]],"mmm")</f>
        <v>Aug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8388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>Table1[[#This Row],[pledged]]/Table1[[#This Row],[goal]]</f>
        <v>3.1413333333333335E-2</v>
      </c>
      <c r="P140">
        <f>IF(Table1[[#This Row],[pledged]]=0,0,Table1[[#This Row],[pledged]]/Table1[[#This Row],[backers_count]])</f>
        <v>81.241379310344826</v>
      </c>
      <c r="Q140" t="str">
        <f>LEFT(Table1[[#This Row],[Category and Sub-Category]],FIND("/",Table1[[#This Row],[Category and Sub-Category]])-1)</f>
        <v>film &amp; video</v>
      </c>
      <c r="R140" t="str">
        <f>RIGHT(Table1[[#This Row],[Category and Sub-Category]],LEN(Table1[[#This Row],[Category and Sub-Category]])-FIND("/",Table1[[#This Row],[Category and Sub-Category]]))</f>
        <v>science fiction</v>
      </c>
      <c r="S140" s="9">
        <f>(((Table1[[#This Row],[launched_at]]/60)/60)/24)+DATE(1970,1,1)</f>
        <v>42186.257418981477</v>
      </c>
      <c r="T140" s="9">
        <f>(((Table1[[#This Row],[deadline]]/60)/60)/24)+DATE(1970,1,1)</f>
        <v>42217.207638888889</v>
      </c>
      <c r="U140" s="12" t="str">
        <f>TEXT(Table1[[#This Row],[Date Created Conversion]],"yyyy")</f>
        <v>2015</v>
      </c>
      <c r="V140" s="12" t="str">
        <f>TEXT(Table1[[#This Row],[Date Created Conversion]],"mmm")</f>
        <v>Jul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8388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>Table1[[#This Row],[pledged]]/Table1[[#This Row],[goal]]</f>
        <v>1</v>
      </c>
      <c r="P141">
        <f>IF(Table1[[#This Row],[pledged]]=0,0,Table1[[#This Row],[pledged]]/Table1[[#This Row],[backers_count]])</f>
        <v>500</v>
      </c>
      <c r="Q141" t="str">
        <f>LEFT(Table1[[#This Row],[Category and Sub-Category]],FIND("/",Table1[[#This Row],[Category and Sub-Category]])-1)</f>
        <v>film &amp; video</v>
      </c>
      <c r="R141" t="str">
        <f>RIGHT(Table1[[#This Row],[Category and Sub-Category]],LEN(Table1[[#This Row],[Category and Sub-Category]])-FIND("/",Table1[[#This Row],[Category and Sub-Category]]))</f>
        <v>science fiction</v>
      </c>
      <c r="S141" s="9">
        <f>(((Table1[[#This Row],[launched_at]]/60)/60)/24)+DATE(1970,1,1)</f>
        <v>42187.920972222222</v>
      </c>
      <c r="T141" s="9">
        <f>(((Table1[[#This Row],[deadline]]/60)/60)/24)+DATE(1970,1,1)</f>
        <v>42197.920972222222</v>
      </c>
      <c r="U141" s="12" t="str">
        <f>TEXT(Table1[[#This Row],[Date Created Conversion]],"yyyy")</f>
        <v>2015</v>
      </c>
      <c r="V141" s="12" t="str">
        <f>TEXT(Table1[[#This Row],[Date Created Conversion]],"mmm")</f>
        <v>Jul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8388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>Table1[[#This Row],[pledged]]/Table1[[#This Row],[goal]]</f>
        <v>0</v>
      </c>
      <c r="P142">
        <f>IF(Table1[[#This Row],[pledged]]=0,0,Table1[[#This Row],[pledged]]/Table1[[#This Row],[backers_count]])</f>
        <v>0</v>
      </c>
      <c r="Q142" t="str">
        <f>LEFT(Table1[[#This Row],[Category and Sub-Category]],FIND("/",Table1[[#This Row],[Category and Sub-Category]])-1)</f>
        <v>film &amp; video</v>
      </c>
      <c r="R142" t="str">
        <f>RIGHT(Table1[[#This Row],[Category and Sub-Category]],LEN(Table1[[#This Row],[Category and Sub-Category]])-FIND("/",Table1[[#This Row],[Category and Sub-Category]]))</f>
        <v>science fiction</v>
      </c>
      <c r="S142" s="9">
        <f>(((Table1[[#This Row],[launched_at]]/60)/60)/24)+DATE(1970,1,1)</f>
        <v>42053.198287037041</v>
      </c>
      <c r="T142" s="9">
        <f>(((Table1[[#This Row],[deadline]]/60)/60)/24)+DATE(1970,1,1)</f>
        <v>42083.15662037037</v>
      </c>
      <c r="U142" s="12" t="str">
        <f>TEXT(Table1[[#This Row],[Date Created Conversion]],"yyyy")</f>
        <v>2015</v>
      </c>
      <c r="V142" s="12" t="str">
        <f>TEXT(Table1[[#This Row],[Date Created Conversion]],"mmm")</f>
        <v>Feb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8388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>Table1[[#This Row],[pledged]]/Table1[[#This Row],[goal]]</f>
        <v>0.10775</v>
      </c>
      <c r="P143">
        <f>IF(Table1[[#This Row],[pledged]]=0,0,Table1[[#This Row],[pledged]]/Table1[[#This Row],[backers_count]])</f>
        <v>46.178571428571431</v>
      </c>
      <c r="Q143" t="str">
        <f>LEFT(Table1[[#This Row],[Category and Sub-Category]],FIND("/",Table1[[#This Row],[Category and Sub-Category]])-1)</f>
        <v>film &amp; video</v>
      </c>
      <c r="R143" t="str">
        <f>RIGHT(Table1[[#This Row],[Category and Sub-Category]],LEN(Table1[[#This Row],[Category and Sub-Category]])-FIND("/",Table1[[#This Row],[Category and Sub-Category]]))</f>
        <v>science fiction</v>
      </c>
      <c r="S143" s="9">
        <f>(((Table1[[#This Row],[launched_at]]/60)/60)/24)+DATE(1970,1,1)</f>
        <v>42110.153043981481</v>
      </c>
      <c r="T143" s="9">
        <f>(((Table1[[#This Row],[deadline]]/60)/60)/24)+DATE(1970,1,1)</f>
        <v>42155.153043981481</v>
      </c>
      <c r="U143" s="12" t="str">
        <f>TEXT(Table1[[#This Row],[Date Created Conversion]],"yyyy")</f>
        <v>2015</v>
      </c>
      <c r="V143" s="12" t="str">
        <f>TEXT(Table1[[#This Row],[Date Created Conversion]],"mmm")</f>
        <v>Apr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8388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>Table1[[#This Row],[pledged]]/Table1[[#This Row],[goal]]</f>
        <v>3.3333333333333335E-3</v>
      </c>
      <c r="P144">
        <f>IF(Table1[[#This Row],[pledged]]=0,0,Table1[[#This Row],[pledged]]/Table1[[#This Row],[backers_count]])</f>
        <v>10</v>
      </c>
      <c r="Q144" t="str">
        <f>LEFT(Table1[[#This Row],[Category and Sub-Category]],FIND("/",Table1[[#This Row],[Category and Sub-Category]])-1)</f>
        <v>film &amp; video</v>
      </c>
      <c r="R144" t="str">
        <f>RIGHT(Table1[[#This Row],[Category and Sub-Category]],LEN(Table1[[#This Row],[Category and Sub-Category]])-FIND("/",Table1[[#This Row],[Category and Sub-Category]]))</f>
        <v>science fiction</v>
      </c>
      <c r="S144" s="9">
        <f>(((Table1[[#This Row],[launched_at]]/60)/60)/24)+DATE(1970,1,1)</f>
        <v>41938.893263888887</v>
      </c>
      <c r="T144" s="9">
        <f>(((Table1[[#This Row],[deadline]]/60)/60)/24)+DATE(1970,1,1)</f>
        <v>41959.934930555552</v>
      </c>
      <c r="U144" s="12" t="str">
        <f>TEXT(Table1[[#This Row],[Date Created Conversion]],"yyyy")</f>
        <v>2014</v>
      </c>
      <c r="V144" s="12" t="str">
        <f>TEXT(Table1[[#This Row],[Date Created Conversion]],"mmm")</f>
        <v>Oct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8388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>Table1[[#This Row],[pledged]]/Table1[[#This Row],[goal]]</f>
        <v>0</v>
      </c>
      <c r="P145">
        <f>IF(Table1[[#This Row],[pledged]]=0,0,Table1[[#This Row],[pledged]]/Table1[[#This Row],[backers_count]])</f>
        <v>0</v>
      </c>
      <c r="Q145" t="str">
        <f>LEFT(Table1[[#This Row],[Category and Sub-Category]],FIND("/",Table1[[#This Row],[Category and Sub-Category]])-1)</f>
        <v>film &amp; video</v>
      </c>
      <c r="R145" t="str">
        <f>RIGHT(Table1[[#This Row],[Category and Sub-Category]],LEN(Table1[[#This Row],[Category and Sub-Category]])-FIND("/",Table1[[#This Row],[Category and Sub-Category]]))</f>
        <v>science fiction</v>
      </c>
      <c r="S145" s="9">
        <f>(((Table1[[#This Row],[launched_at]]/60)/60)/24)+DATE(1970,1,1)</f>
        <v>42559.064143518524</v>
      </c>
      <c r="T145" s="9">
        <f>(((Table1[[#This Row],[deadline]]/60)/60)/24)+DATE(1970,1,1)</f>
        <v>42616.246527777781</v>
      </c>
      <c r="U145" s="12" t="str">
        <f>TEXT(Table1[[#This Row],[Date Created Conversion]],"yyyy")</f>
        <v>2016</v>
      </c>
      <c r="V145" s="12" t="str">
        <f>TEXT(Table1[[#This Row],[Date Created Conversion]],"mmm")</f>
        <v>Jul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8388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>Table1[[#This Row],[pledged]]/Table1[[#This Row],[goal]]</f>
        <v>0.27600000000000002</v>
      </c>
      <c r="P146">
        <f>IF(Table1[[#This Row],[pledged]]=0,0,Table1[[#This Row],[pledged]]/Table1[[#This Row],[backers_count]])</f>
        <v>55.945945945945944</v>
      </c>
      <c r="Q146" t="str">
        <f>LEFT(Table1[[#This Row],[Category and Sub-Category]],FIND("/",Table1[[#This Row],[Category and Sub-Category]])-1)</f>
        <v>film &amp; video</v>
      </c>
      <c r="R146" t="str">
        <f>RIGHT(Table1[[#This Row],[Category and Sub-Category]],LEN(Table1[[#This Row],[Category and Sub-Category]])-FIND("/",Table1[[#This Row],[Category and Sub-Category]]))</f>
        <v>science fiction</v>
      </c>
      <c r="S146" s="9">
        <f>(((Table1[[#This Row],[launched_at]]/60)/60)/24)+DATE(1970,1,1)</f>
        <v>42047.762407407412</v>
      </c>
      <c r="T146" s="9">
        <f>(((Table1[[#This Row],[deadline]]/60)/60)/24)+DATE(1970,1,1)</f>
        <v>42107.72074074074</v>
      </c>
      <c r="U146" s="12" t="str">
        <f>TEXT(Table1[[#This Row],[Date Created Conversion]],"yyyy")</f>
        <v>2015</v>
      </c>
      <c r="V146" s="12" t="str">
        <f>TEXT(Table1[[#This Row],[Date Created Conversion]],"mmm")</f>
        <v>Feb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8388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>Table1[[#This Row],[pledged]]/Table1[[#This Row],[goal]]</f>
        <v>7.5111111111111115E-2</v>
      </c>
      <c r="P147">
        <f>IF(Table1[[#This Row],[pledged]]=0,0,Table1[[#This Row],[pledged]]/Table1[[#This Row],[backers_count]])</f>
        <v>37.555555555555557</v>
      </c>
      <c r="Q147" t="str">
        <f>LEFT(Table1[[#This Row],[Category and Sub-Category]],FIND("/",Table1[[#This Row],[Category and Sub-Category]])-1)</f>
        <v>film &amp; video</v>
      </c>
      <c r="R147" t="str">
        <f>RIGHT(Table1[[#This Row],[Category and Sub-Category]],LEN(Table1[[#This Row],[Category and Sub-Category]])-FIND("/",Table1[[#This Row],[Category and Sub-Category]]))</f>
        <v>science fiction</v>
      </c>
      <c r="S147" s="9">
        <f>(((Table1[[#This Row],[launched_at]]/60)/60)/24)+DATE(1970,1,1)</f>
        <v>42200.542268518519</v>
      </c>
      <c r="T147" s="9">
        <f>(((Table1[[#This Row],[deadline]]/60)/60)/24)+DATE(1970,1,1)</f>
        <v>42227.542268518519</v>
      </c>
      <c r="U147" s="12" t="str">
        <f>TEXT(Table1[[#This Row],[Date Created Conversion]],"yyyy")</f>
        <v>2015</v>
      </c>
      <c r="V147" s="12" t="str">
        <f>TEXT(Table1[[#This Row],[Date Created Conversion]],"mmm")</f>
        <v>Jul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8388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>Table1[[#This Row],[pledged]]/Table1[[#This Row],[goal]]</f>
        <v>5.7499999999999999E-3</v>
      </c>
      <c r="P148">
        <f>IF(Table1[[#This Row],[pledged]]=0,0,Table1[[#This Row],[pledged]]/Table1[[#This Row],[backers_count]])</f>
        <v>38.333333333333336</v>
      </c>
      <c r="Q148" t="str">
        <f>LEFT(Table1[[#This Row],[Category and Sub-Category]],FIND("/",Table1[[#This Row],[Category and Sub-Category]])-1)</f>
        <v>film &amp; video</v>
      </c>
      <c r="R148" t="str">
        <f>RIGHT(Table1[[#This Row],[Category and Sub-Category]],LEN(Table1[[#This Row],[Category and Sub-Category]])-FIND("/",Table1[[#This Row],[Category and Sub-Category]]))</f>
        <v>science fiction</v>
      </c>
      <c r="S148" s="9">
        <f>(((Table1[[#This Row],[launched_at]]/60)/60)/24)+DATE(1970,1,1)</f>
        <v>42693.016180555554</v>
      </c>
      <c r="T148" s="9">
        <f>(((Table1[[#This Row],[deadline]]/60)/60)/24)+DATE(1970,1,1)</f>
        <v>42753.016180555554</v>
      </c>
      <c r="U148" s="12" t="str">
        <f>TEXT(Table1[[#This Row],[Date Created Conversion]],"yyyy")</f>
        <v>2016</v>
      </c>
      <c r="V148" s="12" t="str">
        <f>TEXT(Table1[[#This Row],[Date Created Conversion]],"mmm")</f>
        <v>Nov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8388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>Table1[[#This Row],[pledged]]/Table1[[#This Row],[goal]]</f>
        <v>0</v>
      </c>
      <c r="P149">
        <f>IF(Table1[[#This Row],[pledged]]=0,0,Table1[[#This Row],[pledged]]/Table1[[#This Row],[backers_count]])</f>
        <v>0</v>
      </c>
      <c r="Q149" t="str">
        <f>LEFT(Table1[[#This Row],[Category and Sub-Category]],FIND("/",Table1[[#This Row],[Category and Sub-Category]])-1)</f>
        <v>film &amp; video</v>
      </c>
      <c r="R149" t="str">
        <f>RIGHT(Table1[[#This Row],[Category and Sub-Category]],LEN(Table1[[#This Row],[Category and Sub-Category]])-FIND("/",Table1[[#This Row],[Category and Sub-Category]]))</f>
        <v>science fiction</v>
      </c>
      <c r="S149" s="9">
        <f>(((Table1[[#This Row],[launched_at]]/60)/60)/24)+DATE(1970,1,1)</f>
        <v>41969.767824074079</v>
      </c>
      <c r="T149" s="9">
        <f>(((Table1[[#This Row],[deadline]]/60)/60)/24)+DATE(1970,1,1)</f>
        <v>42012.762499999997</v>
      </c>
      <c r="U149" s="12" t="str">
        <f>TEXT(Table1[[#This Row],[Date Created Conversion]],"yyyy")</f>
        <v>2014</v>
      </c>
      <c r="V149" s="12" t="str">
        <f>TEXT(Table1[[#This Row],[Date Created Conversion]],"mmm")</f>
        <v>Nov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8388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>Table1[[#This Row],[pledged]]/Table1[[#This Row],[goal]]</f>
        <v>8.0000000000000004E-4</v>
      </c>
      <c r="P150">
        <f>IF(Table1[[#This Row],[pledged]]=0,0,Table1[[#This Row],[pledged]]/Table1[[#This Row],[backers_count]])</f>
        <v>20</v>
      </c>
      <c r="Q150" t="str">
        <f>LEFT(Table1[[#This Row],[Category and Sub-Category]],FIND("/",Table1[[#This Row],[Category and Sub-Category]])-1)</f>
        <v>film &amp; video</v>
      </c>
      <c r="R150" t="str">
        <f>RIGHT(Table1[[#This Row],[Category and Sub-Category]],LEN(Table1[[#This Row],[Category and Sub-Category]])-FIND("/",Table1[[#This Row],[Category and Sub-Category]]))</f>
        <v>science fiction</v>
      </c>
      <c r="S150" s="9">
        <f>(((Table1[[#This Row],[launched_at]]/60)/60)/24)+DATE(1970,1,1)</f>
        <v>42397.281666666662</v>
      </c>
      <c r="T150" s="9">
        <f>(((Table1[[#This Row],[deadline]]/60)/60)/24)+DATE(1970,1,1)</f>
        <v>42427.281666666662</v>
      </c>
      <c r="U150" s="12" t="str">
        <f>TEXT(Table1[[#This Row],[Date Created Conversion]],"yyyy")</f>
        <v>2016</v>
      </c>
      <c r="V150" s="12" t="str">
        <f>TEXT(Table1[[#This Row],[Date Created Conversion]],"mmm")</f>
        <v>Jan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8388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>Table1[[#This Row],[pledged]]/Table1[[#This Row],[goal]]</f>
        <v>9.1999999999999998E-3</v>
      </c>
      <c r="P151">
        <f>IF(Table1[[#This Row],[pledged]]=0,0,Table1[[#This Row],[pledged]]/Table1[[#This Row],[backers_count]])</f>
        <v>15.333333333333334</v>
      </c>
      <c r="Q151" t="str">
        <f>LEFT(Table1[[#This Row],[Category and Sub-Category]],FIND("/",Table1[[#This Row],[Category and Sub-Category]])-1)</f>
        <v>film &amp; video</v>
      </c>
      <c r="R151" t="str">
        <f>RIGHT(Table1[[#This Row],[Category and Sub-Category]],LEN(Table1[[#This Row],[Category and Sub-Category]])-FIND("/",Table1[[#This Row],[Category and Sub-Category]]))</f>
        <v>science fiction</v>
      </c>
      <c r="S151" s="9">
        <f>(((Table1[[#This Row],[launched_at]]/60)/60)/24)+DATE(1970,1,1)</f>
        <v>41968.172106481477</v>
      </c>
      <c r="T151" s="9">
        <f>(((Table1[[#This Row],[deadline]]/60)/60)/24)+DATE(1970,1,1)</f>
        <v>41998.333333333328</v>
      </c>
      <c r="U151" s="12" t="str">
        <f>TEXT(Table1[[#This Row],[Date Created Conversion]],"yyyy")</f>
        <v>2014</v>
      </c>
      <c r="V151" s="12" t="str">
        <f>TEXT(Table1[[#This Row],[Date Created Conversion]],"mmm")</f>
        <v>Nov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8388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>Table1[[#This Row],[pledged]]/Table1[[#This Row],[goal]]</f>
        <v>0.23163076923076922</v>
      </c>
      <c r="P152">
        <f>IF(Table1[[#This Row],[pledged]]=0,0,Table1[[#This Row],[pledged]]/Table1[[#This Row],[backers_count]])</f>
        <v>449.43283582089555</v>
      </c>
      <c r="Q152" t="str">
        <f>LEFT(Table1[[#This Row],[Category and Sub-Category]],FIND("/",Table1[[#This Row],[Category and Sub-Category]])-1)</f>
        <v>film &amp; video</v>
      </c>
      <c r="R152" t="str">
        <f>RIGHT(Table1[[#This Row],[Category and Sub-Category]],LEN(Table1[[#This Row],[Category and Sub-Category]])-FIND("/",Table1[[#This Row],[Category and Sub-Category]]))</f>
        <v>science fiction</v>
      </c>
      <c r="S152" s="9">
        <f>(((Table1[[#This Row],[launched_at]]/60)/60)/24)+DATE(1970,1,1)</f>
        <v>42090.161828703705</v>
      </c>
      <c r="T152" s="9">
        <f>(((Table1[[#This Row],[deadline]]/60)/60)/24)+DATE(1970,1,1)</f>
        <v>42150.161828703705</v>
      </c>
      <c r="U152" s="12" t="str">
        <f>TEXT(Table1[[#This Row],[Date Created Conversion]],"yyyy")</f>
        <v>2015</v>
      </c>
      <c r="V152" s="12" t="str">
        <f>TEXT(Table1[[#This Row],[Date Created Conversion]],"mmm")</f>
        <v>Mar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8388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>Table1[[#This Row],[pledged]]/Table1[[#This Row],[goal]]</f>
        <v>5.5999999999999995E-4</v>
      </c>
      <c r="P153">
        <f>IF(Table1[[#This Row],[pledged]]=0,0,Table1[[#This Row],[pledged]]/Table1[[#This Row],[backers_count]])</f>
        <v>28</v>
      </c>
      <c r="Q153" t="str">
        <f>LEFT(Table1[[#This Row],[Category and Sub-Category]],FIND("/",Table1[[#This Row],[Category and Sub-Category]])-1)</f>
        <v>film &amp; video</v>
      </c>
      <c r="R153" t="str">
        <f>RIGHT(Table1[[#This Row],[Category and Sub-Category]],LEN(Table1[[#This Row],[Category and Sub-Category]])-FIND("/",Table1[[#This Row],[Category and Sub-Category]]))</f>
        <v>science fiction</v>
      </c>
      <c r="S153" s="9">
        <f>(((Table1[[#This Row],[launched_at]]/60)/60)/24)+DATE(1970,1,1)</f>
        <v>42113.550821759258</v>
      </c>
      <c r="T153" s="9">
        <f>(((Table1[[#This Row],[deadline]]/60)/60)/24)+DATE(1970,1,1)</f>
        <v>42173.550821759258</v>
      </c>
      <c r="U153" s="12" t="str">
        <f>TEXT(Table1[[#This Row],[Date Created Conversion]],"yyyy")</f>
        <v>2015</v>
      </c>
      <c r="V153" s="12" t="str">
        <f>TEXT(Table1[[#This Row],[Date Created Conversion]],"mmm")</f>
        <v>Apr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8388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>Table1[[#This Row],[pledged]]/Table1[[#This Row],[goal]]</f>
        <v>7.8947368421052633E-5</v>
      </c>
      <c r="P154">
        <f>IF(Table1[[#This Row],[pledged]]=0,0,Table1[[#This Row],[pledged]]/Table1[[#This Row],[backers_count]])</f>
        <v>15</v>
      </c>
      <c r="Q154" t="str">
        <f>LEFT(Table1[[#This Row],[Category and Sub-Category]],FIND("/",Table1[[#This Row],[Category and Sub-Category]])-1)</f>
        <v>film &amp; video</v>
      </c>
      <c r="R154" t="str">
        <f>RIGHT(Table1[[#This Row],[Category and Sub-Category]],LEN(Table1[[#This Row],[Category and Sub-Category]])-FIND("/",Table1[[#This Row],[Category and Sub-Category]]))</f>
        <v>science fiction</v>
      </c>
      <c r="S154" s="9">
        <f>(((Table1[[#This Row],[launched_at]]/60)/60)/24)+DATE(1970,1,1)</f>
        <v>41875.077546296299</v>
      </c>
      <c r="T154" s="9">
        <f>(((Table1[[#This Row],[deadline]]/60)/60)/24)+DATE(1970,1,1)</f>
        <v>41905.077546296299</v>
      </c>
      <c r="U154" s="12" t="str">
        <f>TEXT(Table1[[#This Row],[Date Created Conversion]],"yyyy")</f>
        <v>2014</v>
      </c>
      <c r="V154" s="12" t="str">
        <f>TEXT(Table1[[#This Row],[Date Created Conversion]],"mmm")</f>
        <v>Aug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8388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>Table1[[#This Row],[pledged]]/Table1[[#This Row],[goal]]</f>
        <v>7.1799999999999998E-3</v>
      </c>
      <c r="P155">
        <f>IF(Table1[[#This Row],[pledged]]=0,0,Table1[[#This Row],[pledged]]/Table1[[#This Row],[backers_count]])</f>
        <v>35.9</v>
      </c>
      <c r="Q155" t="str">
        <f>LEFT(Table1[[#This Row],[Category and Sub-Category]],FIND("/",Table1[[#This Row],[Category and Sub-Category]])-1)</f>
        <v>film &amp; video</v>
      </c>
      <c r="R155" t="str">
        <f>RIGHT(Table1[[#This Row],[Category and Sub-Category]],LEN(Table1[[#This Row],[Category and Sub-Category]])-FIND("/",Table1[[#This Row],[Category and Sub-Category]]))</f>
        <v>science fiction</v>
      </c>
      <c r="S155" s="9">
        <f>(((Table1[[#This Row],[launched_at]]/60)/60)/24)+DATE(1970,1,1)</f>
        <v>41933.586157407408</v>
      </c>
      <c r="T155" s="9">
        <f>(((Table1[[#This Row],[deadline]]/60)/60)/24)+DATE(1970,1,1)</f>
        <v>41975.627824074079</v>
      </c>
      <c r="U155" s="12" t="str">
        <f>TEXT(Table1[[#This Row],[Date Created Conversion]],"yyyy")</f>
        <v>2014</v>
      </c>
      <c r="V155" s="12" t="str">
        <f>TEXT(Table1[[#This Row],[Date Created Conversion]],"mmm")</f>
        <v>Oct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8388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>Table1[[#This Row],[pledged]]/Table1[[#This Row],[goal]]</f>
        <v>2.6666666666666668E-2</v>
      </c>
      <c r="P156">
        <f>IF(Table1[[#This Row],[pledged]]=0,0,Table1[[#This Row],[pledged]]/Table1[[#This Row],[backers_count]])</f>
        <v>13.333333333333334</v>
      </c>
      <c r="Q156" t="str">
        <f>LEFT(Table1[[#This Row],[Category and Sub-Category]],FIND("/",Table1[[#This Row],[Category and Sub-Category]])-1)</f>
        <v>film &amp; video</v>
      </c>
      <c r="R156" t="str">
        <f>RIGHT(Table1[[#This Row],[Category and Sub-Category]],LEN(Table1[[#This Row],[Category and Sub-Category]])-FIND("/",Table1[[#This Row],[Category and Sub-Category]]))</f>
        <v>science fiction</v>
      </c>
      <c r="S156" s="9">
        <f>(((Table1[[#This Row],[launched_at]]/60)/60)/24)+DATE(1970,1,1)</f>
        <v>42115.547395833331</v>
      </c>
      <c r="T156" s="9">
        <f>(((Table1[[#This Row],[deadline]]/60)/60)/24)+DATE(1970,1,1)</f>
        <v>42158.547395833331</v>
      </c>
      <c r="U156" s="12" t="str">
        <f>TEXT(Table1[[#This Row],[Date Created Conversion]],"yyyy")</f>
        <v>2015</v>
      </c>
      <c r="V156" s="12" t="str">
        <f>TEXT(Table1[[#This Row],[Date Created Conversion]],"mmm")</f>
        <v>Apr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8388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>Table1[[#This Row],[pledged]]/Table1[[#This Row],[goal]]</f>
        <v>6.0000000000000002E-5</v>
      </c>
      <c r="P157">
        <f>IF(Table1[[#This Row],[pledged]]=0,0,Table1[[#This Row],[pledged]]/Table1[[#This Row],[backers_count]])</f>
        <v>20.25</v>
      </c>
      <c r="Q157" t="str">
        <f>LEFT(Table1[[#This Row],[Category and Sub-Category]],FIND("/",Table1[[#This Row],[Category and Sub-Category]])-1)</f>
        <v>film &amp; video</v>
      </c>
      <c r="R157" t="str">
        <f>RIGHT(Table1[[#This Row],[Category and Sub-Category]],LEN(Table1[[#This Row],[Category and Sub-Category]])-FIND("/",Table1[[#This Row],[Category and Sub-Category]]))</f>
        <v>science fiction</v>
      </c>
      <c r="S157" s="9">
        <f>(((Table1[[#This Row],[launched_at]]/60)/60)/24)+DATE(1970,1,1)</f>
        <v>42168.559432870374</v>
      </c>
      <c r="T157" s="9">
        <f>(((Table1[[#This Row],[deadline]]/60)/60)/24)+DATE(1970,1,1)</f>
        <v>42208.559432870374</v>
      </c>
      <c r="U157" s="12" t="str">
        <f>TEXT(Table1[[#This Row],[Date Created Conversion]],"yyyy")</f>
        <v>2015</v>
      </c>
      <c r="V157" s="12" t="str">
        <f>TEXT(Table1[[#This Row],[Date Created Conversion]],"mmm")</f>
        <v>Jun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8388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>Table1[[#This Row],[pledged]]/Table1[[#This Row],[goal]]</f>
        <v>5.0999999999999997E-2</v>
      </c>
      <c r="P158">
        <f>IF(Table1[[#This Row],[pledged]]=0,0,Table1[[#This Row],[pledged]]/Table1[[#This Row],[backers_count]])</f>
        <v>119</v>
      </c>
      <c r="Q158" t="str">
        <f>LEFT(Table1[[#This Row],[Category and Sub-Category]],FIND("/",Table1[[#This Row],[Category and Sub-Category]])-1)</f>
        <v>film &amp; video</v>
      </c>
      <c r="R158" t="str">
        <f>RIGHT(Table1[[#This Row],[Category and Sub-Category]],LEN(Table1[[#This Row],[Category and Sub-Category]])-FIND("/",Table1[[#This Row],[Category and Sub-Category]]))</f>
        <v>science fiction</v>
      </c>
      <c r="S158" s="9">
        <f>(((Table1[[#This Row],[launched_at]]/60)/60)/24)+DATE(1970,1,1)</f>
        <v>41794.124953703707</v>
      </c>
      <c r="T158" s="9">
        <f>(((Table1[[#This Row],[deadline]]/60)/60)/24)+DATE(1970,1,1)</f>
        <v>41854.124953703707</v>
      </c>
      <c r="U158" s="12" t="str">
        <f>TEXT(Table1[[#This Row],[Date Created Conversion]],"yyyy")</f>
        <v>2014</v>
      </c>
      <c r="V158" s="12" t="str">
        <f>TEXT(Table1[[#This Row],[Date Created Conversion]],"mmm")</f>
        <v>Jun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8388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>Table1[[#This Row],[pledged]]/Table1[[#This Row],[goal]]</f>
        <v>2.671118530884808E-3</v>
      </c>
      <c r="P159">
        <f>IF(Table1[[#This Row],[pledged]]=0,0,Table1[[#This Row],[pledged]]/Table1[[#This Row],[backers_count]])</f>
        <v>4</v>
      </c>
      <c r="Q159" t="str">
        <f>LEFT(Table1[[#This Row],[Category and Sub-Category]],FIND("/",Table1[[#This Row],[Category and Sub-Category]])-1)</f>
        <v>film &amp; video</v>
      </c>
      <c r="R159" t="str">
        <f>RIGHT(Table1[[#This Row],[Category and Sub-Category]],LEN(Table1[[#This Row],[Category and Sub-Category]])-FIND("/",Table1[[#This Row],[Category and Sub-Category]]))</f>
        <v>science fiction</v>
      </c>
      <c r="S159" s="9">
        <f>(((Table1[[#This Row],[launched_at]]/60)/60)/24)+DATE(1970,1,1)</f>
        <v>42396.911712962959</v>
      </c>
      <c r="T159" s="9">
        <f>(((Table1[[#This Row],[deadline]]/60)/60)/24)+DATE(1970,1,1)</f>
        <v>42426.911712962959</v>
      </c>
      <c r="U159" s="12" t="str">
        <f>TEXT(Table1[[#This Row],[Date Created Conversion]],"yyyy")</f>
        <v>2016</v>
      </c>
      <c r="V159" s="12" t="str">
        <f>TEXT(Table1[[#This Row],[Date Created Conversion]],"mmm")</f>
        <v>Jan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8388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>Table1[[#This Row],[pledged]]/Table1[[#This Row],[goal]]</f>
        <v>0</v>
      </c>
      <c r="P160">
        <f>IF(Table1[[#This Row],[pledged]]=0,0,Table1[[#This Row],[pledged]]/Table1[[#This Row],[backers_count]])</f>
        <v>0</v>
      </c>
      <c r="Q160" t="str">
        <f>LEFT(Table1[[#This Row],[Category and Sub-Category]],FIND("/",Table1[[#This Row],[Category and Sub-Category]])-1)</f>
        <v>film &amp; video</v>
      </c>
      <c r="R160" t="str">
        <f>RIGHT(Table1[[#This Row],[Category and Sub-Category]],LEN(Table1[[#This Row],[Category and Sub-Category]])-FIND("/",Table1[[#This Row],[Category and Sub-Category]]))</f>
        <v>science fiction</v>
      </c>
      <c r="S160" s="9">
        <f>(((Table1[[#This Row],[launched_at]]/60)/60)/24)+DATE(1970,1,1)</f>
        <v>41904.07671296296</v>
      </c>
      <c r="T160" s="9">
        <f>(((Table1[[#This Row],[deadline]]/60)/60)/24)+DATE(1970,1,1)</f>
        <v>41934.07671296296</v>
      </c>
      <c r="U160" s="12" t="str">
        <f>TEXT(Table1[[#This Row],[Date Created Conversion]],"yyyy")</f>
        <v>2014</v>
      </c>
      <c r="V160" s="12" t="str">
        <f>TEXT(Table1[[#This Row],[Date Created Conversion]],"mmm")</f>
        <v>Sep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8388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>Table1[[#This Row],[pledged]]/Table1[[#This Row],[goal]]</f>
        <v>2.0000000000000002E-5</v>
      </c>
      <c r="P161">
        <f>IF(Table1[[#This Row],[pledged]]=0,0,Table1[[#This Row],[pledged]]/Table1[[#This Row],[backers_count]])</f>
        <v>10</v>
      </c>
      <c r="Q161" t="str">
        <f>LEFT(Table1[[#This Row],[Category and Sub-Category]],FIND("/",Table1[[#This Row],[Category and Sub-Category]])-1)</f>
        <v>film &amp; video</v>
      </c>
      <c r="R161" t="str">
        <f>RIGHT(Table1[[#This Row],[Category and Sub-Category]],LEN(Table1[[#This Row],[Category and Sub-Category]])-FIND("/",Table1[[#This Row],[Category and Sub-Category]]))</f>
        <v>science fiction</v>
      </c>
      <c r="S161" s="9">
        <f>(((Table1[[#This Row],[launched_at]]/60)/60)/24)+DATE(1970,1,1)</f>
        <v>42514.434548611112</v>
      </c>
      <c r="T161" s="9">
        <f>(((Table1[[#This Row],[deadline]]/60)/60)/24)+DATE(1970,1,1)</f>
        <v>42554.434548611112</v>
      </c>
      <c r="U161" s="12" t="str">
        <f>TEXT(Table1[[#This Row],[Date Created Conversion]],"yyyy")</f>
        <v>2016</v>
      </c>
      <c r="V161" s="12" t="str">
        <f>TEXT(Table1[[#This Row],[Date Created Conversion]],"mmm")</f>
        <v>May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>Table1[[#This Row],[pledged]]/Table1[[#This Row],[goal]]</f>
        <v>0</v>
      </c>
      <c r="P162">
        <f>IF(Table1[[#This Row],[pledged]]=0,0,Table1[[#This Row],[pledged]]/Table1[[#This Row],[backers_count]])</f>
        <v>0</v>
      </c>
      <c r="Q162" t="str">
        <f>LEFT(Table1[[#This Row],[Category and Sub-Category]],FIND("/",Table1[[#This Row],[Category and Sub-Category]])-1)</f>
        <v>film &amp; video</v>
      </c>
      <c r="R162" t="str">
        <f>RIGHT(Table1[[#This Row],[Category and Sub-Category]],LEN(Table1[[#This Row],[Category and Sub-Category]])-FIND("/",Table1[[#This Row],[Category and Sub-Category]]))</f>
        <v>drama</v>
      </c>
      <c r="S162" s="9">
        <f>(((Table1[[#This Row],[launched_at]]/60)/60)/24)+DATE(1970,1,1)</f>
        <v>42171.913090277783</v>
      </c>
      <c r="T162" s="9">
        <f>(((Table1[[#This Row],[deadline]]/60)/60)/24)+DATE(1970,1,1)</f>
        <v>42231.913090277783</v>
      </c>
      <c r="U162" s="12" t="str">
        <f>TEXT(Table1[[#This Row],[Date Created Conversion]],"yyyy")</f>
        <v>2015</v>
      </c>
      <c r="V162" s="12" t="str">
        <f>TEXT(Table1[[#This Row],[Date Created Conversion]],"mmm")</f>
        <v>Jun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>Table1[[#This Row],[pledged]]/Table1[[#This Row],[goal]]</f>
        <v>1E-4</v>
      </c>
      <c r="P163">
        <f>IF(Table1[[#This Row],[pledged]]=0,0,Table1[[#This Row],[pledged]]/Table1[[#This Row],[backers_count]])</f>
        <v>5</v>
      </c>
      <c r="Q163" t="str">
        <f>LEFT(Table1[[#This Row],[Category and Sub-Category]],FIND("/",Table1[[#This Row],[Category and Sub-Category]])-1)</f>
        <v>film &amp; video</v>
      </c>
      <c r="R163" t="str">
        <f>RIGHT(Table1[[#This Row],[Category and Sub-Category]],LEN(Table1[[#This Row],[Category and Sub-Category]])-FIND("/",Table1[[#This Row],[Category and Sub-Category]]))</f>
        <v>drama</v>
      </c>
      <c r="S163" s="9">
        <f>(((Table1[[#This Row],[launched_at]]/60)/60)/24)+DATE(1970,1,1)</f>
        <v>41792.687442129631</v>
      </c>
      <c r="T163" s="9">
        <f>(((Table1[[#This Row],[deadline]]/60)/60)/24)+DATE(1970,1,1)</f>
        <v>41822.687442129631</v>
      </c>
      <c r="U163" s="12" t="str">
        <f>TEXT(Table1[[#This Row],[Date Created Conversion]],"yyyy")</f>
        <v>2014</v>
      </c>
      <c r="V163" s="12" t="str">
        <f>TEXT(Table1[[#This Row],[Date Created Conversion]],"mmm")</f>
        <v>Jun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>Table1[[#This Row],[pledged]]/Table1[[#This Row],[goal]]</f>
        <v>0.15535714285714286</v>
      </c>
      <c r="P164">
        <f>IF(Table1[[#This Row],[pledged]]=0,0,Table1[[#This Row],[pledged]]/Table1[[#This Row],[backers_count]])</f>
        <v>43.5</v>
      </c>
      <c r="Q164" t="str">
        <f>LEFT(Table1[[#This Row],[Category and Sub-Category]],FIND("/",Table1[[#This Row],[Category and Sub-Category]])-1)</f>
        <v>film &amp; video</v>
      </c>
      <c r="R164" t="str">
        <f>RIGHT(Table1[[#This Row],[Category and Sub-Category]],LEN(Table1[[#This Row],[Category and Sub-Category]])-FIND("/",Table1[[#This Row],[Category and Sub-Category]]))</f>
        <v>drama</v>
      </c>
      <c r="S164" s="9">
        <f>(((Table1[[#This Row],[launched_at]]/60)/60)/24)+DATE(1970,1,1)</f>
        <v>41835.126805555556</v>
      </c>
      <c r="T164" s="9">
        <f>(((Table1[[#This Row],[deadline]]/60)/60)/24)+DATE(1970,1,1)</f>
        <v>41867.987500000003</v>
      </c>
      <c r="U164" s="12" t="str">
        <f>TEXT(Table1[[#This Row],[Date Created Conversion]],"yyyy")</f>
        <v>2014</v>
      </c>
      <c r="V164" s="12" t="str">
        <f>TEXT(Table1[[#This Row],[Date Created Conversion]],"mmm")</f>
        <v>Jul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>Table1[[#This Row],[pledged]]/Table1[[#This Row],[goal]]</f>
        <v>0</v>
      </c>
      <c r="P165">
        <f>IF(Table1[[#This Row],[pledged]]=0,0,Table1[[#This Row],[pledged]]/Table1[[#This Row],[backers_count]])</f>
        <v>0</v>
      </c>
      <c r="Q165" t="str">
        <f>LEFT(Table1[[#This Row],[Category and Sub-Category]],FIND("/",Table1[[#This Row],[Category and Sub-Category]])-1)</f>
        <v>film &amp; video</v>
      </c>
      <c r="R165" t="str">
        <f>RIGHT(Table1[[#This Row],[Category and Sub-Category]],LEN(Table1[[#This Row],[Category and Sub-Category]])-FIND("/",Table1[[#This Row],[Category and Sub-Category]]))</f>
        <v>drama</v>
      </c>
      <c r="S165" s="9">
        <f>(((Table1[[#This Row],[launched_at]]/60)/60)/24)+DATE(1970,1,1)</f>
        <v>42243.961273148147</v>
      </c>
      <c r="T165" s="9">
        <f>(((Table1[[#This Row],[deadline]]/60)/60)/24)+DATE(1970,1,1)</f>
        <v>42278</v>
      </c>
      <c r="U165" s="12" t="str">
        <f>TEXT(Table1[[#This Row],[Date Created Conversion]],"yyyy")</f>
        <v>2015</v>
      </c>
      <c r="V165" s="12" t="str">
        <f>TEXT(Table1[[#This Row],[Date Created Conversion]],"mmm")</f>
        <v>Aug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>Table1[[#This Row],[pledged]]/Table1[[#This Row],[goal]]</f>
        <v>5.3333333333333332E-3</v>
      </c>
      <c r="P166">
        <f>IF(Table1[[#This Row],[pledged]]=0,0,Table1[[#This Row],[pledged]]/Table1[[#This Row],[backers_count]])</f>
        <v>91.428571428571431</v>
      </c>
      <c r="Q166" t="str">
        <f>LEFT(Table1[[#This Row],[Category and Sub-Category]],FIND("/",Table1[[#This Row],[Category and Sub-Category]])-1)</f>
        <v>film &amp; video</v>
      </c>
      <c r="R166" t="str">
        <f>RIGHT(Table1[[#This Row],[Category and Sub-Category]],LEN(Table1[[#This Row],[Category and Sub-Category]])-FIND("/",Table1[[#This Row],[Category and Sub-Category]]))</f>
        <v>drama</v>
      </c>
      <c r="S166" s="9">
        <f>(((Table1[[#This Row],[launched_at]]/60)/60)/24)+DATE(1970,1,1)</f>
        <v>41841.762743055559</v>
      </c>
      <c r="T166" s="9">
        <f>(((Table1[[#This Row],[deadline]]/60)/60)/24)+DATE(1970,1,1)</f>
        <v>41901.762743055559</v>
      </c>
      <c r="U166" s="12" t="str">
        <f>TEXT(Table1[[#This Row],[Date Created Conversion]],"yyyy")</f>
        <v>2014</v>
      </c>
      <c r="V166" s="12" t="str">
        <f>TEXT(Table1[[#This Row],[Date Created Conversion]],"mmm")</f>
        <v>Jul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>Table1[[#This Row],[pledged]]/Table1[[#This Row],[goal]]</f>
        <v>0</v>
      </c>
      <c r="P167">
        <f>IF(Table1[[#This Row],[pledged]]=0,0,Table1[[#This Row],[pledged]]/Table1[[#This Row],[backers_count]])</f>
        <v>0</v>
      </c>
      <c r="Q167" t="str">
        <f>LEFT(Table1[[#This Row],[Category and Sub-Category]],FIND("/",Table1[[#This Row],[Category and Sub-Category]])-1)</f>
        <v>film &amp; video</v>
      </c>
      <c r="R167" t="str">
        <f>RIGHT(Table1[[#This Row],[Category and Sub-Category]],LEN(Table1[[#This Row],[Category and Sub-Category]])-FIND("/",Table1[[#This Row],[Category and Sub-Category]]))</f>
        <v>drama</v>
      </c>
      <c r="S167" s="9">
        <f>(((Table1[[#This Row],[launched_at]]/60)/60)/24)+DATE(1970,1,1)</f>
        <v>42351.658842592587</v>
      </c>
      <c r="T167" s="9">
        <f>(((Table1[[#This Row],[deadline]]/60)/60)/24)+DATE(1970,1,1)</f>
        <v>42381.658842592587</v>
      </c>
      <c r="U167" s="12" t="str">
        <f>TEXT(Table1[[#This Row],[Date Created Conversion]],"yyyy")</f>
        <v>2015</v>
      </c>
      <c r="V167" s="12" t="str">
        <f>TEXT(Table1[[#This Row],[Date Created Conversion]],"mmm")</f>
        <v>Dec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>Table1[[#This Row],[pledged]]/Table1[[#This Row],[goal]]</f>
        <v>0.6</v>
      </c>
      <c r="P168">
        <f>IF(Table1[[#This Row],[pledged]]=0,0,Table1[[#This Row],[pledged]]/Table1[[#This Row],[backers_count]])</f>
        <v>3000</v>
      </c>
      <c r="Q168" t="str">
        <f>LEFT(Table1[[#This Row],[Category and Sub-Category]],FIND("/",Table1[[#This Row],[Category and Sub-Category]])-1)</f>
        <v>film &amp; video</v>
      </c>
      <c r="R168" t="str">
        <f>RIGHT(Table1[[#This Row],[Category and Sub-Category]],LEN(Table1[[#This Row],[Category and Sub-Category]])-FIND("/",Table1[[#This Row],[Category and Sub-Category]]))</f>
        <v>drama</v>
      </c>
      <c r="S168" s="9">
        <f>(((Table1[[#This Row],[launched_at]]/60)/60)/24)+DATE(1970,1,1)</f>
        <v>42721.075949074075</v>
      </c>
      <c r="T168" s="9">
        <f>(((Table1[[#This Row],[deadline]]/60)/60)/24)+DATE(1970,1,1)</f>
        <v>42751.075949074075</v>
      </c>
      <c r="U168" s="12" t="str">
        <f>TEXT(Table1[[#This Row],[Date Created Conversion]],"yyyy")</f>
        <v>2016</v>
      </c>
      <c r="V168" s="12" t="str">
        <f>TEXT(Table1[[#This Row],[Date Created Conversion]],"mmm")</f>
        <v>Dec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>Table1[[#This Row],[pledged]]/Table1[[#This Row],[goal]]</f>
        <v>1E-4</v>
      </c>
      <c r="P169">
        <f>IF(Table1[[#This Row],[pledged]]=0,0,Table1[[#This Row],[pledged]]/Table1[[#This Row],[backers_count]])</f>
        <v>5.5</v>
      </c>
      <c r="Q169" t="str">
        <f>LEFT(Table1[[#This Row],[Category and Sub-Category]],FIND("/",Table1[[#This Row],[Category and Sub-Category]])-1)</f>
        <v>film &amp; video</v>
      </c>
      <c r="R169" t="str">
        <f>RIGHT(Table1[[#This Row],[Category and Sub-Category]],LEN(Table1[[#This Row],[Category and Sub-Category]])-FIND("/",Table1[[#This Row],[Category and Sub-Category]]))</f>
        <v>drama</v>
      </c>
      <c r="S169" s="9">
        <f>(((Table1[[#This Row],[launched_at]]/60)/60)/24)+DATE(1970,1,1)</f>
        <v>42160.927488425921</v>
      </c>
      <c r="T169" s="9">
        <f>(((Table1[[#This Row],[deadline]]/60)/60)/24)+DATE(1970,1,1)</f>
        <v>42220.927488425921</v>
      </c>
      <c r="U169" s="12" t="str">
        <f>TEXT(Table1[[#This Row],[Date Created Conversion]],"yyyy")</f>
        <v>2015</v>
      </c>
      <c r="V169" s="12" t="str">
        <f>TEXT(Table1[[#This Row],[Date Created Conversion]],"mmm")</f>
        <v>Jun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>Table1[[#This Row],[pledged]]/Table1[[#This Row],[goal]]</f>
        <v>4.0625000000000001E-2</v>
      </c>
      <c r="P170">
        <f>IF(Table1[[#This Row],[pledged]]=0,0,Table1[[#This Row],[pledged]]/Table1[[#This Row],[backers_count]])</f>
        <v>108.33333333333333</v>
      </c>
      <c r="Q170" t="str">
        <f>LEFT(Table1[[#This Row],[Category and Sub-Category]],FIND("/",Table1[[#This Row],[Category and Sub-Category]])-1)</f>
        <v>film &amp; video</v>
      </c>
      <c r="R170" t="str">
        <f>RIGHT(Table1[[#This Row],[Category and Sub-Category]],LEN(Table1[[#This Row],[Category and Sub-Category]])-FIND("/",Table1[[#This Row],[Category and Sub-Category]]))</f>
        <v>drama</v>
      </c>
      <c r="S170" s="9">
        <f>(((Table1[[#This Row],[launched_at]]/60)/60)/24)+DATE(1970,1,1)</f>
        <v>42052.83530092593</v>
      </c>
      <c r="T170" s="9">
        <f>(((Table1[[#This Row],[deadline]]/60)/60)/24)+DATE(1970,1,1)</f>
        <v>42082.793634259258</v>
      </c>
      <c r="U170" s="12" t="str">
        <f>TEXT(Table1[[#This Row],[Date Created Conversion]],"yyyy")</f>
        <v>2015</v>
      </c>
      <c r="V170" s="12" t="str">
        <f>TEXT(Table1[[#This Row],[Date Created Conversion]],"mmm")</f>
        <v>Feb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>Table1[[#This Row],[pledged]]/Table1[[#This Row],[goal]]</f>
        <v>0.224</v>
      </c>
      <c r="P171">
        <f>IF(Table1[[#This Row],[pledged]]=0,0,Table1[[#This Row],[pledged]]/Table1[[#This Row],[backers_count]])</f>
        <v>56</v>
      </c>
      <c r="Q171" t="str">
        <f>LEFT(Table1[[#This Row],[Category and Sub-Category]],FIND("/",Table1[[#This Row],[Category and Sub-Category]])-1)</f>
        <v>film &amp; video</v>
      </c>
      <c r="R171" t="str">
        <f>RIGHT(Table1[[#This Row],[Category and Sub-Category]],LEN(Table1[[#This Row],[Category and Sub-Category]])-FIND("/",Table1[[#This Row],[Category and Sub-Category]]))</f>
        <v>drama</v>
      </c>
      <c r="S171" s="9">
        <f>(((Table1[[#This Row],[launched_at]]/60)/60)/24)+DATE(1970,1,1)</f>
        <v>41900.505312499998</v>
      </c>
      <c r="T171" s="9">
        <f>(((Table1[[#This Row],[deadline]]/60)/60)/24)+DATE(1970,1,1)</f>
        <v>41930.505312499998</v>
      </c>
      <c r="U171" s="12" t="str">
        <f>TEXT(Table1[[#This Row],[Date Created Conversion]],"yyyy")</f>
        <v>2014</v>
      </c>
      <c r="V171" s="12" t="str">
        <f>TEXT(Table1[[#This Row],[Date Created Conversion]],"mmm")</f>
        <v>Sep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>Table1[[#This Row],[pledged]]/Table1[[#This Row],[goal]]</f>
        <v>3.2500000000000001E-2</v>
      </c>
      <c r="P172">
        <f>IF(Table1[[#This Row],[pledged]]=0,0,Table1[[#This Row],[pledged]]/Table1[[#This Row],[backers_count]])</f>
        <v>32.5</v>
      </c>
      <c r="Q172" t="str">
        <f>LEFT(Table1[[#This Row],[Category and Sub-Category]],FIND("/",Table1[[#This Row],[Category and Sub-Category]])-1)</f>
        <v>film &amp; video</v>
      </c>
      <c r="R172" t="str">
        <f>RIGHT(Table1[[#This Row],[Category and Sub-Category]],LEN(Table1[[#This Row],[Category and Sub-Category]])-FIND("/",Table1[[#This Row],[Category and Sub-Category]]))</f>
        <v>drama</v>
      </c>
      <c r="S172" s="9">
        <f>(((Table1[[#This Row],[launched_at]]/60)/60)/24)+DATE(1970,1,1)</f>
        <v>42216.977812500001</v>
      </c>
      <c r="T172" s="9">
        <f>(((Table1[[#This Row],[deadline]]/60)/60)/24)+DATE(1970,1,1)</f>
        <v>42246.227777777778</v>
      </c>
      <c r="U172" s="12" t="str">
        <f>TEXT(Table1[[#This Row],[Date Created Conversion]],"yyyy")</f>
        <v>2015</v>
      </c>
      <c r="V172" s="12" t="str">
        <f>TEXT(Table1[[#This Row],[Date Created Conversion]],"mmm")</f>
        <v>Jul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>Table1[[#This Row],[pledged]]/Table1[[#This Row],[goal]]</f>
        <v>2.0000000000000002E-5</v>
      </c>
      <c r="P173">
        <f>IF(Table1[[#This Row],[pledged]]=0,0,Table1[[#This Row],[pledged]]/Table1[[#This Row],[backers_count]])</f>
        <v>1</v>
      </c>
      <c r="Q173" t="str">
        <f>LEFT(Table1[[#This Row],[Category and Sub-Category]],FIND("/",Table1[[#This Row],[Category and Sub-Category]])-1)</f>
        <v>film &amp; video</v>
      </c>
      <c r="R173" t="str">
        <f>RIGHT(Table1[[#This Row],[Category and Sub-Category]],LEN(Table1[[#This Row],[Category and Sub-Category]])-FIND("/",Table1[[#This Row],[Category and Sub-Category]]))</f>
        <v>drama</v>
      </c>
      <c r="S173" s="9">
        <f>(((Table1[[#This Row],[launched_at]]/60)/60)/24)+DATE(1970,1,1)</f>
        <v>42534.180717592593</v>
      </c>
      <c r="T173" s="9">
        <f>(((Table1[[#This Row],[deadline]]/60)/60)/24)+DATE(1970,1,1)</f>
        <v>42594.180717592593</v>
      </c>
      <c r="U173" s="12" t="str">
        <f>TEXT(Table1[[#This Row],[Date Created Conversion]],"yyyy")</f>
        <v>2016</v>
      </c>
      <c r="V173" s="12" t="str">
        <f>TEXT(Table1[[#This Row],[Date Created Conversion]],"mmm")</f>
        <v>Jun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>Table1[[#This Row],[pledged]]/Table1[[#This Row],[goal]]</f>
        <v>0</v>
      </c>
      <c r="P174">
        <f>IF(Table1[[#This Row],[pledged]]=0,0,Table1[[#This Row],[pledged]]/Table1[[#This Row],[backers_count]])</f>
        <v>0</v>
      </c>
      <c r="Q174" t="str">
        <f>LEFT(Table1[[#This Row],[Category and Sub-Category]],FIND("/",Table1[[#This Row],[Category and Sub-Category]])-1)</f>
        <v>film &amp; video</v>
      </c>
      <c r="R174" t="str">
        <f>RIGHT(Table1[[#This Row],[Category and Sub-Category]],LEN(Table1[[#This Row],[Category and Sub-Category]])-FIND("/",Table1[[#This Row],[Category and Sub-Category]]))</f>
        <v>drama</v>
      </c>
      <c r="S174" s="9">
        <f>(((Table1[[#This Row],[launched_at]]/60)/60)/24)+DATE(1970,1,1)</f>
        <v>42047.394942129627</v>
      </c>
      <c r="T174" s="9">
        <f>(((Table1[[#This Row],[deadline]]/60)/60)/24)+DATE(1970,1,1)</f>
        <v>42082.353275462956</v>
      </c>
      <c r="U174" s="12" t="str">
        <f>TEXT(Table1[[#This Row],[Date Created Conversion]],"yyyy")</f>
        <v>2015</v>
      </c>
      <c r="V174" s="12" t="str">
        <f>TEXT(Table1[[#This Row],[Date Created Conversion]],"mmm")</f>
        <v>Feb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>Table1[[#This Row],[pledged]]/Table1[[#This Row],[goal]]</f>
        <v>0</v>
      </c>
      <c r="P175">
        <f>IF(Table1[[#This Row],[pledged]]=0,0,Table1[[#This Row],[pledged]]/Table1[[#This Row],[backers_count]])</f>
        <v>0</v>
      </c>
      <c r="Q175" t="str">
        <f>LEFT(Table1[[#This Row],[Category and Sub-Category]],FIND("/",Table1[[#This Row],[Category and Sub-Category]])-1)</f>
        <v>film &amp; video</v>
      </c>
      <c r="R175" t="str">
        <f>RIGHT(Table1[[#This Row],[Category and Sub-Category]],LEN(Table1[[#This Row],[Category and Sub-Category]])-FIND("/",Table1[[#This Row],[Category and Sub-Category]]))</f>
        <v>drama</v>
      </c>
      <c r="S175" s="9">
        <f>(((Table1[[#This Row],[launched_at]]/60)/60)/24)+DATE(1970,1,1)</f>
        <v>42033.573009259257</v>
      </c>
      <c r="T175" s="9">
        <f>(((Table1[[#This Row],[deadline]]/60)/60)/24)+DATE(1970,1,1)</f>
        <v>42063.573009259257</v>
      </c>
      <c r="U175" s="12" t="str">
        <f>TEXT(Table1[[#This Row],[Date Created Conversion]],"yyyy")</f>
        <v>2015</v>
      </c>
      <c r="V175" s="12" t="str">
        <f>TEXT(Table1[[#This Row],[Date Created Conversion]],"mmm")</f>
        <v>Jan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>Table1[[#This Row],[pledged]]/Table1[[#This Row],[goal]]</f>
        <v>0</v>
      </c>
      <c r="P176">
        <f>IF(Table1[[#This Row],[pledged]]=0,0,Table1[[#This Row],[pledged]]/Table1[[#This Row],[backers_count]])</f>
        <v>0</v>
      </c>
      <c r="Q176" t="str">
        <f>LEFT(Table1[[#This Row],[Category and Sub-Category]],FIND("/",Table1[[#This Row],[Category and Sub-Category]])-1)</f>
        <v>film &amp; video</v>
      </c>
      <c r="R176" t="str">
        <f>RIGHT(Table1[[#This Row],[Category and Sub-Category]],LEN(Table1[[#This Row],[Category and Sub-Category]])-FIND("/",Table1[[#This Row],[Category and Sub-Category]]))</f>
        <v>drama</v>
      </c>
      <c r="S176" s="9">
        <f>(((Table1[[#This Row],[launched_at]]/60)/60)/24)+DATE(1970,1,1)</f>
        <v>42072.758981481486</v>
      </c>
      <c r="T176" s="9">
        <f>(((Table1[[#This Row],[deadline]]/60)/60)/24)+DATE(1970,1,1)</f>
        <v>42132.758981481486</v>
      </c>
      <c r="U176" s="12" t="str">
        <f>TEXT(Table1[[#This Row],[Date Created Conversion]],"yyyy")</f>
        <v>2015</v>
      </c>
      <c r="V176" s="12" t="str">
        <f>TEXT(Table1[[#This Row],[Date Created Conversion]],"mmm")</f>
        <v>Mar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>Table1[[#This Row],[pledged]]/Table1[[#This Row],[goal]]</f>
        <v>6.4850000000000005E-2</v>
      </c>
      <c r="P177">
        <f>IF(Table1[[#This Row],[pledged]]=0,0,Table1[[#This Row],[pledged]]/Table1[[#This Row],[backers_count]])</f>
        <v>49.884615384615387</v>
      </c>
      <c r="Q177" t="str">
        <f>LEFT(Table1[[#This Row],[Category and Sub-Category]],FIND("/",Table1[[#This Row],[Category and Sub-Category]])-1)</f>
        <v>film &amp; video</v>
      </c>
      <c r="R177" t="str">
        <f>RIGHT(Table1[[#This Row],[Category and Sub-Category]],LEN(Table1[[#This Row],[Category and Sub-Category]])-FIND("/",Table1[[#This Row],[Category and Sub-Category]]))</f>
        <v>drama</v>
      </c>
      <c r="S177" s="9">
        <f>(((Table1[[#This Row],[launched_at]]/60)/60)/24)+DATE(1970,1,1)</f>
        <v>41855.777905092589</v>
      </c>
      <c r="T177" s="9">
        <f>(((Table1[[#This Row],[deadline]]/60)/60)/24)+DATE(1970,1,1)</f>
        <v>41880.777905092589</v>
      </c>
      <c r="U177" s="12" t="str">
        <f>TEXT(Table1[[#This Row],[Date Created Conversion]],"yyyy")</f>
        <v>2014</v>
      </c>
      <c r="V177" s="12" t="str">
        <f>TEXT(Table1[[#This Row],[Date Created Conversion]],"mmm")</f>
        <v>Aug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>Table1[[#This Row],[pledged]]/Table1[[#This Row],[goal]]</f>
        <v>0</v>
      </c>
      <c r="P178">
        <f>IF(Table1[[#This Row],[pledged]]=0,0,Table1[[#This Row],[pledged]]/Table1[[#This Row],[backers_count]])</f>
        <v>0</v>
      </c>
      <c r="Q178" t="str">
        <f>LEFT(Table1[[#This Row],[Category and Sub-Category]],FIND("/",Table1[[#This Row],[Category and Sub-Category]])-1)</f>
        <v>film &amp; video</v>
      </c>
      <c r="R178" t="str">
        <f>RIGHT(Table1[[#This Row],[Category and Sub-Category]],LEN(Table1[[#This Row],[Category and Sub-Category]])-FIND("/",Table1[[#This Row],[Category and Sub-Category]]))</f>
        <v>drama</v>
      </c>
      <c r="S178" s="9">
        <f>(((Table1[[#This Row],[launched_at]]/60)/60)/24)+DATE(1970,1,1)</f>
        <v>42191.824062500003</v>
      </c>
      <c r="T178" s="9">
        <f>(((Table1[[#This Row],[deadline]]/60)/60)/24)+DATE(1970,1,1)</f>
        <v>42221.824062500003</v>
      </c>
      <c r="U178" s="12" t="str">
        <f>TEXT(Table1[[#This Row],[Date Created Conversion]],"yyyy")</f>
        <v>2015</v>
      </c>
      <c r="V178" s="12" t="str">
        <f>TEXT(Table1[[#This Row],[Date Created Conversion]],"mmm")</f>
        <v>Jul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>Table1[[#This Row],[pledged]]/Table1[[#This Row],[goal]]</f>
        <v>0.4</v>
      </c>
      <c r="P179">
        <f>IF(Table1[[#This Row],[pledged]]=0,0,Table1[[#This Row],[pledged]]/Table1[[#This Row],[backers_count]])</f>
        <v>25.714285714285715</v>
      </c>
      <c r="Q179" t="str">
        <f>LEFT(Table1[[#This Row],[Category and Sub-Category]],FIND("/",Table1[[#This Row],[Category and Sub-Category]])-1)</f>
        <v>film &amp; video</v>
      </c>
      <c r="R179" t="str">
        <f>RIGHT(Table1[[#This Row],[Category and Sub-Category]],LEN(Table1[[#This Row],[Category and Sub-Category]])-FIND("/",Table1[[#This Row],[Category and Sub-Category]]))</f>
        <v>drama</v>
      </c>
      <c r="S179" s="9">
        <f>(((Table1[[#This Row],[launched_at]]/60)/60)/24)+DATE(1970,1,1)</f>
        <v>42070.047754629632</v>
      </c>
      <c r="T179" s="9">
        <f>(((Table1[[#This Row],[deadline]]/60)/60)/24)+DATE(1970,1,1)</f>
        <v>42087.00608796296</v>
      </c>
      <c r="U179" s="12" t="str">
        <f>TEXT(Table1[[#This Row],[Date Created Conversion]],"yyyy")</f>
        <v>2015</v>
      </c>
      <c r="V179" s="12" t="str">
        <f>TEXT(Table1[[#This Row],[Date Created Conversion]],"mmm")</f>
        <v>Mar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>Table1[[#This Row],[pledged]]/Table1[[#This Row],[goal]]</f>
        <v>0</v>
      </c>
      <c r="P180">
        <f>IF(Table1[[#This Row],[pledged]]=0,0,Table1[[#This Row],[pledged]]/Table1[[#This Row],[backers_count]])</f>
        <v>0</v>
      </c>
      <c r="Q180" t="str">
        <f>LEFT(Table1[[#This Row],[Category and Sub-Category]],FIND("/",Table1[[#This Row],[Category and Sub-Category]])-1)</f>
        <v>film &amp; video</v>
      </c>
      <c r="R180" t="str">
        <f>RIGHT(Table1[[#This Row],[Category and Sub-Category]],LEN(Table1[[#This Row],[Category and Sub-Category]])-FIND("/",Table1[[#This Row],[Category and Sub-Category]]))</f>
        <v>drama</v>
      </c>
      <c r="S180" s="9">
        <f>(((Table1[[#This Row],[launched_at]]/60)/60)/24)+DATE(1970,1,1)</f>
        <v>42304.955381944441</v>
      </c>
      <c r="T180" s="9">
        <f>(((Table1[[#This Row],[deadline]]/60)/60)/24)+DATE(1970,1,1)</f>
        <v>42334.997048611112</v>
      </c>
      <c r="U180" s="12" t="str">
        <f>TEXT(Table1[[#This Row],[Date Created Conversion]],"yyyy")</f>
        <v>2015</v>
      </c>
      <c r="V180" s="12" t="str">
        <f>TEXT(Table1[[#This Row],[Date Created Conversion]],"mmm")</f>
        <v>Oct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>Table1[[#This Row],[pledged]]/Table1[[#This Row],[goal]]</f>
        <v>0.2</v>
      </c>
      <c r="P181">
        <f>IF(Table1[[#This Row],[pledged]]=0,0,Table1[[#This Row],[pledged]]/Table1[[#This Row],[backers_count]])</f>
        <v>100</v>
      </c>
      <c r="Q181" t="str">
        <f>LEFT(Table1[[#This Row],[Category and Sub-Category]],FIND("/",Table1[[#This Row],[Category and Sub-Category]])-1)</f>
        <v>film &amp; video</v>
      </c>
      <c r="R181" t="str">
        <f>RIGHT(Table1[[#This Row],[Category and Sub-Category]],LEN(Table1[[#This Row],[Category and Sub-Category]])-FIND("/",Table1[[#This Row],[Category and Sub-Category]]))</f>
        <v>drama</v>
      </c>
      <c r="S181" s="9">
        <f>(((Table1[[#This Row],[launched_at]]/60)/60)/24)+DATE(1970,1,1)</f>
        <v>42403.080497685187</v>
      </c>
      <c r="T181" s="9">
        <f>(((Table1[[#This Row],[deadline]]/60)/60)/24)+DATE(1970,1,1)</f>
        <v>42433.080497685187</v>
      </c>
      <c r="U181" s="12" t="str">
        <f>TEXT(Table1[[#This Row],[Date Created Conversion]],"yyyy")</f>
        <v>2016</v>
      </c>
      <c r="V181" s="12" t="str">
        <f>TEXT(Table1[[#This Row],[Date Created Conversion]],"mmm")</f>
        <v>Feb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>Table1[[#This Row],[pledged]]/Table1[[#This Row],[goal]]</f>
        <v>0.33416666666666667</v>
      </c>
      <c r="P182">
        <f>IF(Table1[[#This Row],[pledged]]=0,0,Table1[[#This Row],[pledged]]/Table1[[#This Row],[backers_count]])</f>
        <v>30.846153846153847</v>
      </c>
      <c r="Q182" t="str">
        <f>LEFT(Table1[[#This Row],[Category and Sub-Category]],FIND("/",Table1[[#This Row],[Category and Sub-Category]])-1)</f>
        <v>film &amp; video</v>
      </c>
      <c r="R182" t="str">
        <f>RIGHT(Table1[[#This Row],[Category and Sub-Category]],LEN(Table1[[#This Row],[Category and Sub-Category]])-FIND("/",Table1[[#This Row],[Category and Sub-Category]]))</f>
        <v>drama</v>
      </c>
      <c r="S182" s="9">
        <f>(((Table1[[#This Row],[launched_at]]/60)/60)/24)+DATE(1970,1,1)</f>
        <v>42067.991238425922</v>
      </c>
      <c r="T182" s="9">
        <f>(((Table1[[#This Row],[deadline]]/60)/60)/24)+DATE(1970,1,1)</f>
        <v>42107.791666666672</v>
      </c>
      <c r="U182" s="12" t="str">
        <f>TEXT(Table1[[#This Row],[Date Created Conversion]],"yyyy")</f>
        <v>2015</v>
      </c>
      <c r="V182" s="12" t="str">
        <f>TEXT(Table1[[#This Row],[Date Created Conversion]],"mmm")</f>
        <v>Mar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>Table1[[#This Row],[pledged]]/Table1[[#This Row],[goal]]</f>
        <v>0.21092608822670172</v>
      </c>
      <c r="P183">
        <f>IF(Table1[[#This Row],[pledged]]=0,0,Table1[[#This Row],[pledged]]/Table1[[#This Row],[backers_count]])</f>
        <v>180.5</v>
      </c>
      <c r="Q183" t="str">
        <f>LEFT(Table1[[#This Row],[Category and Sub-Category]],FIND("/",Table1[[#This Row],[Category and Sub-Category]])-1)</f>
        <v>film &amp; video</v>
      </c>
      <c r="R183" t="str">
        <f>RIGHT(Table1[[#This Row],[Category and Sub-Category]],LEN(Table1[[#This Row],[Category and Sub-Category]])-FIND("/",Table1[[#This Row],[Category and Sub-Category]]))</f>
        <v>drama</v>
      </c>
      <c r="S183" s="9">
        <f>(((Table1[[#This Row],[launched_at]]/60)/60)/24)+DATE(1970,1,1)</f>
        <v>42147.741840277777</v>
      </c>
      <c r="T183" s="9">
        <f>(((Table1[[#This Row],[deadline]]/60)/60)/24)+DATE(1970,1,1)</f>
        <v>42177.741840277777</v>
      </c>
      <c r="U183" s="12" t="str">
        <f>TEXT(Table1[[#This Row],[Date Created Conversion]],"yyyy")</f>
        <v>2015</v>
      </c>
      <c r="V183" s="12" t="str">
        <f>TEXT(Table1[[#This Row],[Date Created Conversion]],"mmm")</f>
        <v>May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>Table1[[#This Row],[pledged]]/Table1[[#This Row],[goal]]</f>
        <v>0</v>
      </c>
      <c r="P184">
        <f>IF(Table1[[#This Row],[pledged]]=0,0,Table1[[#This Row],[pledged]]/Table1[[#This Row],[backers_count]])</f>
        <v>0</v>
      </c>
      <c r="Q184" t="str">
        <f>LEFT(Table1[[#This Row],[Category and Sub-Category]],FIND("/",Table1[[#This Row],[Category and Sub-Category]])-1)</f>
        <v>film &amp; video</v>
      </c>
      <c r="R184" t="str">
        <f>RIGHT(Table1[[#This Row],[Category and Sub-Category]],LEN(Table1[[#This Row],[Category and Sub-Category]])-FIND("/",Table1[[#This Row],[Category and Sub-Category]]))</f>
        <v>drama</v>
      </c>
      <c r="S184" s="9">
        <f>(((Table1[[#This Row],[launched_at]]/60)/60)/24)+DATE(1970,1,1)</f>
        <v>42712.011944444443</v>
      </c>
      <c r="T184" s="9">
        <f>(((Table1[[#This Row],[deadline]]/60)/60)/24)+DATE(1970,1,1)</f>
        <v>42742.011944444443</v>
      </c>
      <c r="U184" s="12" t="str">
        <f>TEXT(Table1[[#This Row],[Date Created Conversion]],"yyyy")</f>
        <v>2016</v>
      </c>
      <c r="V184" s="12" t="str">
        <f>TEXT(Table1[[#This Row],[Date Created Conversion]],"mmm")</f>
        <v>Dec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>Table1[[#This Row],[pledged]]/Table1[[#This Row],[goal]]</f>
        <v>0.35855999999999999</v>
      </c>
      <c r="P185">
        <f>IF(Table1[[#This Row],[pledged]]=0,0,Table1[[#This Row],[pledged]]/Table1[[#This Row],[backers_count]])</f>
        <v>373.5</v>
      </c>
      <c r="Q185" t="str">
        <f>LEFT(Table1[[#This Row],[Category and Sub-Category]],FIND("/",Table1[[#This Row],[Category and Sub-Category]])-1)</f>
        <v>film &amp; video</v>
      </c>
      <c r="R185" t="str">
        <f>RIGHT(Table1[[#This Row],[Category and Sub-Category]],LEN(Table1[[#This Row],[Category and Sub-Category]])-FIND("/",Table1[[#This Row],[Category and Sub-Category]]))</f>
        <v>drama</v>
      </c>
      <c r="S185" s="9">
        <f>(((Table1[[#This Row],[launched_at]]/60)/60)/24)+DATE(1970,1,1)</f>
        <v>41939.810300925928</v>
      </c>
      <c r="T185" s="9">
        <f>(((Table1[[#This Row],[deadline]]/60)/60)/24)+DATE(1970,1,1)</f>
        <v>41969.851967592593</v>
      </c>
      <c r="U185" s="12" t="str">
        <f>TEXT(Table1[[#This Row],[Date Created Conversion]],"yyyy")</f>
        <v>2014</v>
      </c>
      <c r="V185" s="12" t="str">
        <f>TEXT(Table1[[#This Row],[Date Created Conversion]],"mmm")</f>
        <v>Oct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>Table1[[#This Row],[pledged]]/Table1[[#This Row],[goal]]</f>
        <v>3.4000000000000002E-2</v>
      </c>
      <c r="P186">
        <f>IF(Table1[[#This Row],[pledged]]=0,0,Table1[[#This Row],[pledged]]/Table1[[#This Row],[backers_count]])</f>
        <v>25.5</v>
      </c>
      <c r="Q186" t="str">
        <f>LEFT(Table1[[#This Row],[Category and Sub-Category]],FIND("/",Table1[[#This Row],[Category and Sub-Category]])-1)</f>
        <v>film &amp; video</v>
      </c>
      <c r="R186" t="str">
        <f>RIGHT(Table1[[#This Row],[Category and Sub-Category]],LEN(Table1[[#This Row],[Category and Sub-Category]])-FIND("/",Table1[[#This Row],[Category and Sub-Category]]))</f>
        <v>drama</v>
      </c>
      <c r="S186" s="9">
        <f>(((Table1[[#This Row],[launched_at]]/60)/60)/24)+DATE(1970,1,1)</f>
        <v>41825.791226851856</v>
      </c>
      <c r="T186" s="9">
        <f>(((Table1[[#This Row],[deadline]]/60)/60)/24)+DATE(1970,1,1)</f>
        <v>41883.165972222225</v>
      </c>
      <c r="U186" s="12" t="str">
        <f>TEXT(Table1[[#This Row],[Date Created Conversion]],"yyyy")</f>
        <v>2014</v>
      </c>
      <c r="V186" s="12" t="str">
        <f>TEXT(Table1[[#This Row],[Date Created Conversion]],"mmm")</f>
        <v>Jul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>Table1[[#This Row],[pledged]]/Table1[[#This Row],[goal]]</f>
        <v>5.5E-2</v>
      </c>
      <c r="P187">
        <f>IF(Table1[[#This Row],[pledged]]=0,0,Table1[[#This Row],[pledged]]/Table1[[#This Row],[backers_count]])</f>
        <v>220</v>
      </c>
      <c r="Q187" t="str">
        <f>LEFT(Table1[[#This Row],[Category and Sub-Category]],FIND("/",Table1[[#This Row],[Category and Sub-Category]])-1)</f>
        <v>film &amp; video</v>
      </c>
      <c r="R187" t="str">
        <f>RIGHT(Table1[[#This Row],[Category and Sub-Category]],LEN(Table1[[#This Row],[Category and Sub-Category]])-FIND("/",Table1[[#This Row],[Category and Sub-Category]]))</f>
        <v>drama</v>
      </c>
      <c r="S187" s="9">
        <f>(((Table1[[#This Row],[launched_at]]/60)/60)/24)+DATE(1970,1,1)</f>
        <v>42570.91133101852</v>
      </c>
      <c r="T187" s="9">
        <f>(((Table1[[#This Row],[deadline]]/60)/60)/24)+DATE(1970,1,1)</f>
        <v>42600.91133101852</v>
      </c>
      <c r="U187" s="12" t="str">
        <f>TEXT(Table1[[#This Row],[Date Created Conversion]],"yyyy")</f>
        <v>2016</v>
      </c>
      <c r="V187" s="12" t="str">
        <f>TEXT(Table1[[#This Row],[Date Created Conversion]],"mmm")</f>
        <v>Jul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>Table1[[#This Row],[pledged]]/Table1[[#This Row],[goal]]</f>
        <v>0</v>
      </c>
      <c r="P188">
        <f>IF(Table1[[#This Row],[pledged]]=0,0,Table1[[#This Row],[pledged]]/Table1[[#This Row],[backers_count]])</f>
        <v>0</v>
      </c>
      <c r="Q188" t="str">
        <f>LEFT(Table1[[#This Row],[Category and Sub-Category]],FIND("/",Table1[[#This Row],[Category and Sub-Category]])-1)</f>
        <v>film &amp; video</v>
      </c>
      <c r="R188" t="str">
        <f>RIGHT(Table1[[#This Row],[Category and Sub-Category]],LEN(Table1[[#This Row],[Category and Sub-Category]])-FIND("/",Table1[[#This Row],[Category and Sub-Category]]))</f>
        <v>drama</v>
      </c>
      <c r="S188" s="9">
        <f>(((Table1[[#This Row],[launched_at]]/60)/60)/24)+DATE(1970,1,1)</f>
        <v>42767.812893518523</v>
      </c>
      <c r="T188" s="9">
        <f>(((Table1[[#This Row],[deadline]]/60)/60)/24)+DATE(1970,1,1)</f>
        <v>42797.833333333328</v>
      </c>
      <c r="U188" s="12" t="str">
        <f>TEXT(Table1[[#This Row],[Date Created Conversion]],"yyyy")</f>
        <v>2017</v>
      </c>
      <c r="V188" s="12" t="str">
        <f>TEXT(Table1[[#This Row],[Date Created Conversion]],"mmm")</f>
        <v>Feb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>Table1[[#This Row],[pledged]]/Table1[[#This Row],[goal]]</f>
        <v>0.16</v>
      </c>
      <c r="P189">
        <f>IF(Table1[[#This Row],[pledged]]=0,0,Table1[[#This Row],[pledged]]/Table1[[#This Row],[backers_count]])</f>
        <v>160</v>
      </c>
      <c r="Q189" t="str">
        <f>LEFT(Table1[[#This Row],[Category and Sub-Category]],FIND("/",Table1[[#This Row],[Category and Sub-Category]])-1)</f>
        <v>film &amp; video</v>
      </c>
      <c r="R189" t="str">
        <f>RIGHT(Table1[[#This Row],[Category and Sub-Category]],LEN(Table1[[#This Row],[Category and Sub-Category]])-FIND("/",Table1[[#This Row],[Category and Sub-Category]]))</f>
        <v>drama</v>
      </c>
      <c r="S189" s="9">
        <f>(((Table1[[#This Row],[launched_at]]/60)/60)/24)+DATE(1970,1,1)</f>
        <v>42182.234456018516</v>
      </c>
      <c r="T189" s="9">
        <f>(((Table1[[#This Row],[deadline]]/60)/60)/24)+DATE(1970,1,1)</f>
        <v>42206.290972222225</v>
      </c>
      <c r="U189" s="12" t="str">
        <f>TEXT(Table1[[#This Row],[Date Created Conversion]],"yyyy")</f>
        <v>2015</v>
      </c>
      <c r="V189" s="12" t="str">
        <f>TEXT(Table1[[#This Row],[Date Created Conversion]],"mmm")</f>
        <v>Jun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>Table1[[#This Row],[pledged]]/Table1[[#This Row],[goal]]</f>
        <v>0</v>
      </c>
      <c r="P190">
        <f>IF(Table1[[#This Row],[pledged]]=0,0,Table1[[#This Row],[pledged]]/Table1[[#This Row],[backers_count]])</f>
        <v>0</v>
      </c>
      <c r="Q190" t="str">
        <f>LEFT(Table1[[#This Row],[Category and Sub-Category]],FIND("/",Table1[[#This Row],[Category and Sub-Category]])-1)</f>
        <v>film &amp; video</v>
      </c>
      <c r="R190" t="str">
        <f>RIGHT(Table1[[#This Row],[Category and Sub-Category]],LEN(Table1[[#This Row],[Category and Sub-Category]])-FIND("/",Table1[[#This Row],[Category and Sub-Category]]))</f>
        <v>drama</v>
      </c>
      <c r="S190" s="9">
        <f>(((Table1[[#This Row],[launched_at]]/60)/60)/24)+DATE(1970,1,1)</f>
        <v>41857.18304398148</v>
      </c>
      <c r="T190" s="9">
        <f>(((Table1[[#This Row],[deadline]]/60)/60)/24)+DATE(1970,1,1)</f>
        <v>41887.18304398148</v>
      </c>
      <c r="U190" s="12" t="str">
        <f>TEXT(Table1[[#This Row],[Date Created Conversion]],"yyyy")</f>
        <v>2014</v>
      </c>
      <c r="V190" s="12" t="str">
        <f>TEXT(Table1[[#This Row],[Date Created Conversion]],"mmm")</f>
        <v>Aug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>Table1[[#This Row],[pledged]]/Table1[[#This Row],[goal]]</f>
        <v>6.8999999999999997E-4</v>
      </c>
      <c r="P191">
        <f>IF(Table1[[#This Row],[pledged]]=0,0,Table1[[#This Row],[pledged]]/Table1[[#This Row],[backers_count]])</f>
        <v>69</v>
      </c>
      <c r="Q191" t="str">
        <f>LEFT(Table1[[#This Row],[Category and Sub-Category]],FIND("/",Table1[[#This Row],[Category and Sub-Category]])-1)</f>
        <v>film &amp; video</v>
      </c>
      <c r="R191" t="str">
        <f>RIGHT(Table1[[#This Row],[Category and Sub-Category]],LEN(Table1[[#This Row],[Category and Sub-Category]])-FIND("/",Table1[[#This Row],[Category and Sub-Category]]))</f>
        <v>drama</v>
      </c>
      <c r="S191" s="9">
        <f>(((Table1[[#This Row],[launched_at]]/60)/60)/24)+DATE(1970,1,1)</f>
        <v>42556.690706018519</v>
      </c>
      <c r="T191" s="9">
        <f>(((Table1[[#This Row],[deadline]]/60)/60)/24)+DATE(1970,1,1)</f>
        <v>42616.690706018519</v>
      </c>
      <c r="U191" s="12" t="str">
        <f>TEXT(Table1[[#This Row],[Date Created Conversion]],"yyyy")</f>
        <v>2016</v>
      </c>
      <c r="V191" s="12" t="str">
        <f>TEXT(Table1[[#This Row],[Date Created Conversion]],"mmm")</f>
        <v>Jul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>Table1[[#This Row],[pledged]]/Table1[[#This Row],[goal]]</f>
        <v>4.1666666666666666E-3</v>
      </c>
      <c r="P192">
        <f>IF(Table1[[#This Row],[pledged]]=0,0,Table1[[#This Row],[pledged]]/Table1[[#This Row],[backers_count]])</f>
        <v>50</v>
      </c>
      <c r="Q192" t="str">
        <f>LEFT(Table1[[#This Row],[Category and Sub-Category]],FIND("/",Table1[[#This Row],[Category and Sub-Category]])-1)</f>
        <v>film &amp; video</v>
      </c>
      <c r="R192" t="str">
        <f>RIGHT(Table1[[#This Row],[Category and Sub-Category]],LEN(Table1[[#This Row],[Category and Sub-Category]])-FIND("/",Table1[[#This Row],[Category and Sub-Category]]))</f>
        <v>drama</v>
      </c>
      <c r="S192" s="9">
        <f>(((Table1[[#This Row],[launched_at]]/60)/60)/24)+DATE(1970,1,1)</f>
        <v>42527.650995370372</v>
      </c>
      <c r="T192" s="9">
        <f>(((Table1[[#This Row],[deadline]]/60)/60)/24)+DATE(1970,1,1)</f>
        <v>42537.650995370372</v>
      </c>
      <c r="U192" s="12" t="str">
        <f>TEXT(Table1[[#This Row],[Date Created Conversion]],"yyyy")</f>
        <v>2016</v>
      </c>
      <c r="V192" s="12" t="str">
        <f>TEXT(Table1[[#This Row],[Date Created Conversion]],"mmm")</f>
        <v>Jun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>Table1[[#This Row],[pledged]]/Table1[[#This Row],[goal]]</f>
        <v>0.05</v>
      </c>
      <c r="P193">
        <f>IF(Table1[[#This Row],[pledged]]=0,0,Table1[[#This Row],[pledged]]/Table1[[#This Row],[backers_count]])</f>
        <v>83.333333333333329</v>
      </c>
      <c r="Q193" t="str">
        <f>LEFT(Table1[[#This Row],[Category and Sub-Category]],FIND("/",Table1[[#This Row],[Category and Sub-Category]])-1)</f>
        <v>film &amp; video</v>
      </c>
      <c r="R193" t="str">
        <f>RIGHT(Table1[[#This Row],[Category and Sub-Category]],LEN(Table1[[#This Row],[Category and Sub-Category]])-FIND("/",Table1[[#This Row],[Category and Sub-Category]]))</f>
        <v>drama</v>
      </c>
      <c r="S193" s="9">
        <f>(((Table1[[#This Row],[launched_at]]/60)/60)/24)+DATE(1970,1,1)</f>
        <v>42239.441412037035</v>
      </c>
      <c r="T193" s="9">
        <f>(((Table1[[#This Row],[deadline]]/60)/60)/24)+DATE(1970,1,1)</f>
        <v>42279.441412037035</v>
      </c>
      <c r="U193" s="12" t="str">
        <f>TEXT(Table1[[#This Row],[Date Created Conversion]],"yyyy")</f>
        <v>2015</v>
      </c>
      <c r="V193" s="12" t="str">
        <f>TEXT(Table1[[#This Row],[Date Created Conversion]],"mmm")</f>
        <v>Aug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>Table1[[#This Row],[pledged]]/Table1[[#This Row],[goal]]</f>
        <v>1.7E-5</v>
      </c>
      <c r="P194">
        <f>IF(Table1[[#This Row],[pledged]]=0,0,Table1[[#This Row],[pledged]]/Table1[[#This Row],[backers_count]])</f>
        <v>5.666666666666667</v>
      </c>
      <c r="Q194" t="str">
        <f>LEFT(Table1[[#This Row],[Category and Sub-Category]],FIND("/",Table1[[#This Row],[Category and Sub-Category]])-1)</f>
        <v>film &amp; video</v>
      </c>
      <c r="R194" t="str">
        <f>RIGHT(Table1[[#This Row],[Category and Sub-Category]],LEN(Table1[[#This Row],[Category and Sub-Category]])-FIND("/",Table1[[#This Row],[Category and Sub-Category]]))</f>
        <v>drama</v>
      </c>
      <c r="S194" s="9">
        <f>(((Table1[[#This Row],[launched_at]]/60)/60)/24)+DATE(1970,1,1)</f>
        <v>41899.792037037041</v>
      </c>
      <c r="T194" s="9">
        <f>(((Table1[[#This Row],[deadline]]/60)/60)/24)+DATE(1970,1,1)</f>
        <v>41929.792037037041</v>
      </c>
      <c r="U194" s="12" t="str">
        <f>TEXT(Table1[[#This Row],[Date Created Conversion]],"yyyy")</f>
        <v>2014</v>
      </c>
      <c r="V194" s="12" t="str">
        <f>TEXT(Table1[[#This Row],[Date Created Conversion]],"mmm")</f>
        <v>Sep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>Table1[[#This Row],[pledged]]/Table1[[#This Row],[goal]]</f>
        <v>0</v>
      </c>
      <c r="P195">
        <f>IF(Table1[[#This Row],[pledged]]=0,0,Table1[[#This Row],[pledged]]/Table1[[#This Row],[backers_count]])</f>
        <v>0</v>
      </c>
      <c r="Q195" t="str">
        <f>LEFT(Table1[[#This Row],[Category and Sub-Category]],FIND("/",Table1[[#This Row],[Category and Sub-Category]])-1)</f>
        <v>film &amp; video</v>
      </c>
      <c r="R195" t="str">
        <f>RIGHT(Table1[[#This Row],[Category and Sub-Category]],LEN(Table1[[#This Row],[Category and Sub-Category]])-FIND("/",Table1[[#This Row],[Category and Sub-Category]]))</f>
        <v>drama</v>
      </c>
      <c r="S195" s="9">
        <f>(((Table1[[#This Row],[launched_at]]/60)/60)/24)+DATE(1970,1,1)</f>
        <v>41911.934791666667</v>
      </c>
      <c r="T195" s="9">
        <f>(((Table1[[#This Row],[deadline]]/60)/60)/24)+DATE(1970,1,1)</f>
        <v>41971.976458333331</v>
      </c>
      <c r="U195" s="12" t="str">
        <f>TEXT(Table1[[#This Row],[Date Created Conversion]],"yyyy")</f>
        <v>2014</v>
      </c>
      <c r="V195" s="12" t="str">
        <f>TEXT(Table1[[#This Row],[Date Created Conversion]],"mmm")</f>
        <v>Sep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>Table1[[#This Row],[pledged]]/Table1[[#This Row],[goal]]</f>
        <v>1.1999999999999999E-3</v>
      </c>
      <c r="P196">
        <f>IF(Table1[[#This Row],[pledged]]=0,0,Table1[[#This Row],[pledged]]/Table1[[#This Row],[backers_count]])</f>
        <v>1</v>
      </c>
      <c r="Q196" t="str">
        <f>LEFT(Table1[[#This Row],[Category and Sub-Category]],FIND("/",Table1[[#This Row],[Category and Sub-Category]])-1)</f>
        <v>film &amp; video</v>
      </c>
      <c r="R196" t="str">
        <f>RIGHT(Table1[[#This Row],[Category and Sub-Category]],LEN(Table1[[#This Row],[Category and Sub-Category]])-FIND("/",Table1[[#This Row],[Category and Sub-Category]]))</f>
        <v>drama</v>
      </c>
      <c r="S196" s="9">
        <f>(((Table1[[#This Row],[launched_at]]/60)/60)/24)+DATE(1970,1,1)</f>
        <v>42375.996886574074</v>
      </c>
      <c r="T196" s="9">
        <f>(((Table1[[#This Row],[deadline]]/60)/60)/24)+DATE(1970,1,1)</f>
        <v>42435.996886574074</v>
      </c>
      <c r="U196" s="12" t="str">
        <f>TEXT(Table1[[#This Row],[Date Created Conversion]],"yyyy")</f>
        <v>2016</v>
      </c>
      <c r="V196" s="12" t="str">
        <f>TEXT(Table1[[#This Row],[Date Created Conversion]],"mmm")</f>
        <v>Jan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>Table1[[#This Row],[pledged]]/Table1[[#This Row],[goal]]</f>
        <v>0</v>
      </c>
      <c r="P197">
        <f>IF(Table1[[#This Row],[pledged]]=0,0,Table1[[#This Row],[pledged]]/Table1[[#This Row],[backers_count]])</f>
        <v>0</v>
      </c>
      <c r="Q197" t="str">
        <f>LEFT(Table1[[#This Row],[Category and Sub-Category]],FIND("/",Table1[[#This Row],[Category and Sub-Category]])-1)</f>
        <v>film &amp; video</v>
      </c>
      <c r="R197" t="str">
        <f>RIGHT(Table1[[#This Row],[Category and Sub-Category]],LEN(Table1[[#This Row],[Category and Sub-Category]])-FIND("/",Table1[[#This Row],[Category and Sub-Category]]))</f>
        <v>drama</v>
      </c>
      <c r="S197" s="9">
        <f>(((Table1[[#This Row],[launched_at]]/60)/60)/24)+DATE(1970,1,1)</f>
        <v>42135.67050925926</v>
      </c>
      <c r="T197" s="9">
        <f>(((Table1[[#This Row],[deadline]]/60)/60)/24)+DATE(1970,1,1)</f>
        <v>42195.67050925926</v>
      </c>
      <c r="U197" s="12" t="str">
        <f>TEXT(Table1[[#This Row],[Date Created Conversion]],"yyyy")</f>
        <v>2015</v>
      </c>
      <c r="V197" s="12" t="str">
        <f>TEXT(Table1[[#This Row],[Date Created Conversion]],"mmm")</f>
        <v>May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>Table1[[#This Row],[pledged]]/Table1[[#This Row],[goal]]</f>
        <v>0.41857142857142859</v>
      </c>
      <c r="P198">
        <f>IF(Table1[[#This Row],[pledged]]=0,0,Table1[[#This Row],[pledged]]/Table1[[#This Row],[backers_count]])</f>
        <v>77.10526315789474</v>
      </c>
      <c r="Q198" t="str">
        <f>LEFT(Table1[[#This Row],[Category and Sub-Category]],FIND("/",Table1[[#This Row],[Category and Sub-Category]])-1)</f>
        <v>film &amp; video</v>
      </c>
      <c r="R198" t="str">
        <f>RIGHT(Table1[[#This Row],[Category and Sub-Category]],LEN(Table1[[#This Row],[Category and Sub-Category]])-FIND("/",Table1[[#This Row],[Category and Sub-Category]]))</f>
        <v>drama</v>
      </c>
      <c r="S198" s="9">
        <f>(((Table1[[#This Row],[launched_at]]/60)/60)/24)+DATE(1970,1,1)</f>
        <v>42259.542800925927</v>
      </c>
      <c r="T198" s="9">
        <f>(((Table1[[#This Row],[deadline]]/60)/60)/24)+DATE(1970,1,1)</f>
        <v>42287.875</v>
      </c>
      <c r="U198" s="12" t="str">
        <f>TEXT(Table1[[#This Row],[Date Created Conversion]],"yyyy")</f>
        <v>2015</v>
      </c>
      <c r="V198" s="12" t="str">
        <f>TEXT(Table1[[#This Row],[Date Created Conversion]],"mmm")</f>
        <v>Sep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>Table1[[#This Row],[pledged]]/Table1[[#This Row],[goal]]</f>
        <v>0.1048</v>
      </c>
      <c r="P199">
        <f>IF(Table1[[#This Row],[pledged]]=0,0,Table1[[#This Row],[pledged]]/Table1[[#This Row],[backers_count]])</f>
        <v>32.75</v>
      </c>
      <c r="Q199" t="str">
        <f>LEFT(Table1[[#This Row],[Category and Sub-Category]],FIND("/",Table1[[#This Row],[Category and Sub-Category]])-1)</f>
        <v>film &amp; video</v>
      </c>
      <c r="R199" t="str">
        <f>RIGHT(Table1[[#This Row],[Category and Sub-Category]],LEN(Table1[[#This Row],[Category and Sub-Category]])-FIND("/",Table1[[#This Row],[Category and Sub-Category]]))</f>
        <v>drama</v>
      </c>
      <c r="S199" s="9">
        <f>(((Table1[[#This Row],[launched_at]]/60)/60)/24)+DATE(1970,1,1)</f>
        <v>42741.848379629635</v>
      </c>
      <c r="T199" s="9">
        <f>(((Table1[[#This Row],[deadline]]/60)/60)/24)+DATE(1970,1,1)</f>
        <v>42783.875</v>
      </c>
      <c r="U199" s="12" t="str">
        <f>TEXT(Table1[[#This Row],[Date Created Conversion]],"yyyy")</f>
        <v>2017</v>
      </c>
      <c r="V199" s="12" t="str">
        <f>TEXT(Table1[[#This Row],[Date Created Conversion]],"mmm")</f>
        <v>Jan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>Table1[[#This Row],[pledged]]/Table1[[#This Row],[goal]]</f>
        <v>1.116E-2</v>
      </c>
      <c r="P200">
        <f>IF(Table1[[#This Row],[pledged]]=0,0,Table1[[#This Row],[pledged]]/Table1[[#This Row],[backers_count]])</f>
        <v>46.5</v>
      </c>
      <c r="Q200" t="str">
        <f>LEFT(Table1[[#This Row],[Category and Sub-Category]],FIND("/",Table1[[#This Row],[Category and Sub-Category]])-1)</f>
        <v>film &amp; video</v>
      </c>
      <c r="R200" t="str">
        <f>RIGHT(Table1[[#This Row],[Category and Sub-Category]],LEN(Table1[[#This Row],[Category and Sub-Category]])-FIND("/",Table1[[#This Row],[Category and Sub-Category]]))</f>
        <v>drama</v>
      </c>
      <c r="S200" s="9">
        <f>(((Table1[[#This Row],[launched_at]]/60)/60)/24)+DATE(1970,1,1)</f>
        <v>41887.383356481485</v>
      </c>
      <c r="T200" s="9">
        <f>(((Table1[[#This Row],[deadline]]/60)/60)/24)+DATE(1970,1,1)</f>
        <v>41917.383356481485</v>
      </c>
      <c r="U200" s="12" t="str">
        <f>TEXT(Table1[[#This Row],[Date Created Conversion]],"yyyy")</f>
        <v>2014</v>
      </c>
      <c r="V200" s="12" t="str">
        <f>TEXT(Table1[[#This Row],[Date Created Conversion]],"mmm")</f>
        <v>Sep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>Table1[[#This Row],[pledged]]/Table1[[#This Row],[goal]]</f>
        <v>0</v>
      </c>
      <c r="P201">
        <f>IF(Table1[[#This Row],[pledged]]=0,0,Table1[[#This Row],[pledged]]/Table1[[#This Row],[backers_count]])</f>
        <v>0</v>
      </c>
      <c r="Q201" t="str">
        <f>LEFT(Table1[[#This Row],[Category and Sub-Category]],FIND("/",Table1[[#This Row],[Category and Sub-Category]])-1)</f>
        <v>film &amp; video</v>
      </c>
      <c r="R201" t="str">
        <f>RIGHT(Table1[[#This Row],[Category and Sub-Category]],LEN(Table1[[#This Row],[Category and Sub-Category]])-FIND("/",Table1[[#This Row],[Category and Sub-Category]]))</f>
        <v>drama</v>
      </c>
      <c r="S201" s="9">
        <f>(((Table1[[#This Row],[launched_at]]/60)/60)/24)+DATE(1970,1,1)</f>
        <v>42584.123865740738</v>
      </c>
      <c r="T201" s="9">
        <f>(((Table1[[#This Row],[deadline]]/60)/60)/24)+DATE(1970,1,1)</f>
        <v>42614.123865740738</v>
      </c>
      <c r="U201" s="12" t="str">
        <f>TEXT(Table1[[#This Row],[Date Created Conversion]],"yyyy")</f>
        <v>2016</v>
      </c>
      <c r="V201" s="12" t="str">
        <f>TEXT(Table1[[#This Row],[Date Created Conversion]],"mmm")</f>
        <v>Aug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>Table1[[#This Row],[pledged]]/Table1[[#This Row],[goal]]</f>
        <v>0.26192500000000002</v>
      </c>
      <c r="P202">
        <f>IF(Table1[[#This Row],[pledged]]=0,0,Table1[[#This Row],[pledged]]/Table1[[#This Row],[backers_count]])</f>
        <v>87.308333333333337</v>
      </c>
      <c r="Q202" t="str">
        <f>LEFT(Table1[[#This Row],[Category and Sub-Category]],FIND("/",Table1[[#This Row],[Category and Sub-Category]])-1)</f>
        <v>film &amp; video</v>
      </c>
      <c r="R202" t="str">
        <f>RIGHT(Table1[[#This Row],[Category and Sub-Category]],LEN(Table1[[#This Row],[Category and Sub-Category]])-FIND("/",Table1[[#This Row],[Category and Sub-Category]]))</f>
        <v>drama</v>
      </c>
      <c r="S202" s="9">
        <f>(((Table1[[#This Row],[launched_at]]/60)/60)/24)+DATE(1970,1,1)</f>
        <v>41867.083368055559</v>
      </c>
      <c r="T202" s="9">
        <f>(((Table1[[#This Row],[deadline]]/60)/60)/24)+DATE(1970,1,1)</f>
        <v>41897.083368055559</v>
      </c>
      <c r="U202" s="12" t="str">
        <f>TEXT(Table1[[#This Row],[Date Created Conversion]],"yyyy")</f>
        <v>2014</v>
      </c>
      <c r="V202" s="12" t="str">
        <f>TEXT(Table1[[#This Row],[Date Created Conversion]],"mmm")</f>
        <v>Aug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>Table1[[#This Row],[pledged]]/Table1[[#This Row],[goal]]</f>
        <v>0.58461538461538465</v>
      </c>
      <c r="P203">
        <f>IF(Table1[[#This Row],[pledged]]=0,0,Table1[[#This Row],[pledged]]/Table1[[#This Row],[backers_count]])</f>
        <v>54.285714285714285</v>
      </c>
      <c r="Q203" t="str">
        <f>LEFT(Table1[[#This Row],[Category and Sub-Category]],FIND("/",Table1[[#This Row],[Category and Sub-Category]])-1)</f>
        <v>film &amp; video</v>
      </c>
      <c r="R203" t="str">
        <f>RIGHT(Table1[[#This Row],[Category and Sub-Category]],LEN(Table1[[#This Row],[Category and Sub-Category]])-FIND("/",Table1[[#This Row],[Category and Sub-Category]]))</f>
        <v>drama</v>
      </c>
      <c r="S203" s="9">
        <f>(((Table1[[#This Row],[launched_at]]/60)/60)/24)+DATE(1970,1,1)</f>
        <v>42023.818622685183</v>
      </c>
      <c r="T203" s="9">
        <f>(((Table1[[#This Row],[deadline]]/60)/60)/24)+DATE(1970,1,1)</f>
        <v>42043.818622685183</v>
      </c>
      <c r="U203" s="12" t="str">
        <f>TEXT(Table1[[#This Row],[Date Created Conversion]],"yyyy")</f>
        <v>2015</v>
      </c>
      <c r="V203" s="12" t="str">
        <f>TEXT(Table1[[#This Row],[Date Created Conversion]],"mmm")</f>
        <v>Jan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>Table1[[#This Row],[pledged]]/Table1[[#This Row],[goal]]</f>
        <v>0</v>
      </c>
      <c r="P204">
        <f>IF(Table1[[#This Row],[pledged]]=0,0,Table1[[#This Row],[pledged]]/Table1[[#This Row],[backers_count]])</f>
        <v>0</v>
      </c>
      <c r="Q204" t="str">
        <f>LEFT(Table1[[#This Row],[Category and Sub-Category]],FIND("/",Table1[[#This Row],[Category and Sub-Category]])-1)</f>
        <v>film &amp; video</v>
      </c>
      <c r="R204" t="str">
        <f>RIGHT(Table1[[#This Row],[Category and Sub-Category]],LEN(Table1[[#This Row],[Category and Sub-Category]])-FIND("/",Table1[[#This Row],[Category and Sub-Category]]))</f>
        <v>drama</v>
      </c>
      <c r="S204" s="9">
        <f>(((Table1[[#This Row],[launched_at]]/60)/60)/24)+DATE(1970,1,1)</f>
        <v>42255.927824074075</v>
      </c>
      <c r="T204" s="9">
        <f>(((Table1[[#This Row],[deadline]]/60)/60)/24)+DATE(1970,1,1)</f>
        <v>42285.874305555553</v>
      </c>
      <c r="U204" s="12" t="str">
        <f>TEXT(Table1[[#This Row],[Date Created Conversion]],"yyyy")</f>
        <v>2015</v>
      </c>
      <c r="V204" s="12" t="str">
        <f>TEXT(Table1[[#This Row],[Date Created Conversion]],"mmm")</f>
        <v>Sep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>Table1[[#This Row],[pledged]]/Table1[[#This Row],[goal]]</f>
        <v>0.2984</v>
      </c>
      <c r="P205">
        <f>IF(Table1[[#This Row],[pledged]]=0,0,Table1[[#This Row],[pledged]]/Table1[[#This Row],[backers_count]])</f>
        <v>93.25</v>
      </c>
      <c r="Q205" t="str">
        <f>LEFT(Table1[[#This Row],[Category and Sub-Category]],FIND("/",Table1[[#This Row],[Category and Sub-Category]])-1)</f>
        <v>film &amp; video</v>
      </c>
      <c r="R205" t="str">
        <f>RIGHT(Table1[[#This Row],[Category and Sub-Category]],LEN(Table1[[#This Row],[Category and Sub-Category]])-FIND("/",Table1[[#This Row],[Category and Sub-Category]]))</f>
        <v>drama</v>
      </c>
      <c r="S205" s="9">
        <f>(((Table1[[#This Row],[launched_at]]/60)/60)/24)+DATE(1970,1,1)</f>
        <v>41973.847962962958</v>
      </c>
      <c r="T205" s="9">
        <f>(((Table1[[#This Row],[deadline]]/60)/60)/24)+DATE(1970,1,1)</f>
        <v>42033.847962962958</v>
      </c>
      <c r="U205" s="12" t="str">
        <f>TEXT(Table1[[#This Row],[Date Created Conversion]],"yyyy")</f>
        <v>2014</v>
      </c>
      <c r="V205" s="12" t="str">
        <f>TEXT(Table1[[#This Row],[Date Created Conversion]],"mmm")</f>
        <v>Nov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>Table1[[#This Row],[pledged]]/Table1[[#This Row],[goal]]</f>
        <v>0.50721666666666665</v>
      </c>
      <c r="P206">
        <f>IF(Table1[[#This Row],[pledged]]=0,0,Table1[[#This Row],[pledged]]/Table1[[#This Row],[backers_count]])</f>
        <v>117.68368136117556</v>
      </c>
      <c r="Q206" t="str">
        <f>LEFT(Table1[[#This Row],[Category and Sub-Category]],FIND("/",Table1[[#This Row],[Category and Sub-Category]])-1)</f>
        <v>film &amp; video</v>
      </c>
      <c r="R206" t="str">
        <f>RIGHT(Table1[[#This Row],[Category and Sub-Category]],LEN(Table1[[#This Row],[Category and Sub-Category]])-FIND("/",Table1[[#This Row],[Category and Sub-Category]]))</f>
        <v>drama</v>
      </c>
      <c r="S206" s="9">
        <f>(((Table1[[#This Row],[launched_at]]/60)/60)/24)+DATE(1970,1,1)</f>
        <v>42556.583368055552</v>
      </c>
      <c r="T206" s="9">
        <f>(((Table1[[#This Row],[deadline]]/60)/60)/24)+DATE(1970,1,1)</f>
        <v>42586.583368055552</v>
      </c>
      <c r="U206" s="12" t="str">
        <f>TEXT(Table1[[#This Row],[Date Created Conversion]],"yyyy")</f>
        <v>2016</v>
      </c>
      <c r="V206" s="12" t="str">
        <f>TEXT(Table1[[#This Row],[Date Created Conversion]],"mmm")</f>
        <v>Jul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>Table1[[#This Row],[pledged]]/Table1[[#This Row],[goal]]</f>
        <v>0.16250000000000001</v>
      </c>
      <c r="P207">
        <f>IF(Table1[[#This Row],[pledged]]=0,0,Table1[[#This Row],[pledged]]/Table1[[#This Row],[backers_count]])</f>
        <v>76.470588235294116</v>
      </c>
      <c r="Q207" t="str">
        <f>LEFT(Table1[[#This Row],[Category and Sub-Category]],FIND("/",Table1[[#This Row],[Category and Sub-Category]])-1)</f>
        <v>film &amp; video</v>
      </c>
      <c r="R207" t="str">
        <f>RIGHT(Table1[[#This Row],[Category and Sub-Category]],LEN(Table1[[#This Row],[Category and Sub-Category]])-FIND("/",Table1[[#This Row],[Category and Sub-Category]]))</f>
        <v>drama</v>
      </c>
      <c r="S207" s="9">
        <f>(((Table1[[#This Row],[launched_at]]/60)/60)/24)+DATE(1970,1,1)</f>
        <v>42248.632199074069</v>
      </c>
      <c r="T207" s="9">
        <f>(((Table1[[#This Row],[deadline]]/60)/60)/24)+DATE(1970,1,1)</f>
        <v>42283.632199074069</v>
      </c>
      <c r="U207" s="12" t="str">
        <f>TEXT(Table1[[#This Row],[Date Created Conversion]],"yyyy")</f>
        <v>2015</v>
      </c>
      <c r="V207" s="12" t="str">
        <f>TEXT(Table1[[#This Row],[Date Created Conversion]],"mmm")</f>
        <v>Sep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>Table1[[#This Row],[pledged]]/Table1[[#This Row],[goal]]</f>
        <v>0</v>
      </c>
      <c r="P208">
        <f>IF(Table1[[#This Row],[pledged]]=0,0,Table1[[#This Row],[pledged]]/Table1[[#This Row],[backers_count]])</f>
        <v>0</v>
      </c>
      <c r="Q208" t="str">
        <f>LEFT(Table1[[#This Row],[Category and Sub-Category]],FIND("/",Table1[[#This Row],[Category and Sub-Category]])-1)</f>
        <v>film &amp; video</v>
      </c>
      <c r="R208" t="str">
        <f>RIGHT(Table1[[#This Row],[Category and Sub-Category]],LEN(Table1[[#This Row],[Category and Sub-Category]])-FIND("/",Table1[[#This Row],[Category and Sub-Category]]))</f>
        <v>drama</v>
      </c>
      <c r="S208" s="9">
        <f>(((Table1[[#This Row],[launched_at]]/60)/60)/24)+DATE(1970,1,1)</f>
        <v>42567.004432870366</v>
      </c>
      <c r="T208" s="9">
        <f>(((Table1[[#This Row],[deadline]]/60)/60)/24)+DATE(1970,1,1)</f>
        <v>42588.004432870366</v>
      </c>
      <c r="U208" s="12" t="str">
        <f>TEXT(Table1[[#This Row],[Date Created Conversion]],"yyyy")</f>
        <v>2016</v>
      </c>
      <c r="V208" s="12" t="str">
        <f>TEXT(Table1[[#This Row],[Date Created Conversion]],"mmm")</f>
        <v>Jul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>Table1[[#This Row],[pledged]]/Table1[[#This Row],[goal]]</f>
        <v>0.15214285714285714</v>
      </c>
      <c r="P209">
        <f>IF(Table1[[#This Row],[pledged]]=0,0,Table1[[#This Row],[pledged]]/Table1[[#This Row],[backers_count]])</f>
        <v>163.84615384615384</v>
      </c>
      <c r="Q209" t="str">
        <f>LEFT(Table1[[#This Row],[Category and Sub-Category]],FIND("/",Table1[[#This Row],[Category and Sub-Category]])-1)</f>
        <v>film &amp; video</v>
      </c>
      <c r="R209" t="str">
        <f>RIGHT(Table1[[#This Row],[Category and Sub-Category]],LEN(Table1[[#This Row],[Category and Sub-Category]])-FIND("/",Table1[[#This Row],[Category and Sub-Category]]))</f>
        <v>drama</v>
      </c>
      <c r="S209" s="9">
        <f>(((Table1[[#This Row],[launched_at]]/60)/60)/24)+DATE(1970,1,1)</f>
        <v>41978.197199074071</v>
      </c>
      <c r="T209" s="9">
        <f>(((Table1[[#This Row],[deadline]]/60)/60)/24)+DATE(1970,1,1)</f>
        <v>42008.197199074071</v>
      </c>
      <c r="U209" s="12" t="str">
        <f>TEXT(Table1[[#This Row],[Date Created Conversion]],"yyyy")</f>
        <v>2014</v>
      </c>
      <c r="V209" s="12" t="str">
        <f>TEXT(Table1[[#This Row],[Date Created Conversion]],"mmm")</f>
        <v>Dec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>Table1[[#This Row],[pledged]]/Table1[[#This Row],[goal]]</f>
        <v>0</v>
      </c>
      <c r="P210">
        <f>IF(Table1[[#This Row],[pledged]]=0,0,Table1[[#This Row],[pledged]]/Table1[[#This Row],[backers_count]])</f>
        <v>0</v>
      </c>
      <c r="Q210" t="str">
        <f>LEFT(Table1[[#This Row],[Category and Sub-Category]],FIND("/",Table1[[#This Row],[Category and Sub-Category]])-1)</f>
        <v>film &amp; video</v>
      </c>
      <c r="R210" t="str">
        <f>RIGHT(Table1[[#This Row],[Category and Sub-Category]],LEN(Table1[[#This Row],[Category and Sub-Category]])-FIND("/",Table1[[#This Row],[Category and Sub-Category]]))</f>
        <v>drama</v>
      </c>
      <c r="S210" s="9">
        <f>(((Table1[[#This Row],[launched_at]]/60)/60)/24)+DATE(1970,1,1)</f>
        <v>41959.369988425926</v>
      </c>
      <c r="T210" s="9">
        <f>(((Table1[[#This Row],[deadline]]/60)/60)/24)+DATE(1970,1,1)</f>
        <v>41989.369988425926</v>
      </c>
      <c r="U210" s="12" t="str">
        <f>TEXT(Table1[[#This Row],[Date Created Conversion]],"yyyy")</f>
        <v>2014</v>
      </c>
      <c r="V210" s="12" t="str">
        <f>TEXT(Table1[[#This Row],[Date Created Conversion]],"mmm")</f>
        <v>Nov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>Table1[[#This Row],[pledged]]/Table1[[#This Row],[goal]]</f>
        <v>0</v>
      </c>
      <c r="P211">
        <f>IF(Table1[[#This Row],[pledged]]=0,0,Table1[[#This Row],[pledged]]/Table1[[#This Row],[backers_count]])</f>
        <v>0</v>
      </c>
      <c r="Q211" t="str">
        <f>LEFT(Table1[[#This Row],[Category and Sub-Category]],FIND("/",Table1[[#This Row],[Category and Sub-Category]])-1)</f>
        <v>film &amp; video</v>
      </c>
      <c r="R211" t="str">
        <f>RIGHT(Table1[[#This Row],[Category and Sub-Category]],LEN(Table1[[#This Row],[Category and Sub-Category]])-FIND("/",Table1[[#This Row],[Category and Sub-Category]]))</f>
        <v>drama</v>
      </c>
      <c r="S211" s="9">
        <f>(((Table1[[#This Row],[launched_at]]/60)/60)/24)+DATE(1970,1,1)</f>
        <v>42165.922858796301</v>
      </c>
      <c r="T211" s="9">
        <f>(((Table1[[#This Row],[deadline]]/60)/60)/24)+DATE(1970,1,1)</f>
        <v>42195.922858796301</v>
      </c>
      <c r="U211" s="12" t="str">
        <f>TEXT(Table1[[#This Row],[Date Created Conversion]],"yyyy")</f>
        <v>2015</v>
      </c>
      <c r="V211" s="12" t="str">
        <f>TEXT(Table1[[#This Row],[Date Created Conversion]],"mmm")</f>
        <v>Jun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>Table1[[#This Row],[pledged]]/Table1[[#This Row],[goal]]</f>
        <v>0.2525</v>
      </c>
      <c r="P212">
        <f>IF(Table1[[#This Row],[pledged]]=0,0,Table1[[#This Row],[pledged]]/Table1[[#This Row],[backers_count]])</f>
        <v>91.818181818181813</v>
      </c>
      <c r="Q212" t="str">
        <f>LEFT(Table1[[#This Row],[Category and Sub-Category]],FIND("/",Table1[[#This Row],[Category and Sub-Category]])-1)</f>
        <v>film &amp; video</v>
      </c>
      <c r="R212" t="str">
        <f>RIGHT(Table1[[#This Row],[Category and Sub-Category]],LEN(Table1[[#This Row],[Category and Sub-Category]])-FIND("/",Table1[[#This Row],[Category and Sub-Category]]))</f>
        <v>drama</v>
      </c>
      <c r="S212" s="9">
        <f>(((Table1[[#This Row],[launched_at]]/60)/60)/24)+DATE(1970,1,1)</f>
        <v>42249.064722222218</v>
      </c>
      <c r="T212" s="9">
        <f>(((Table1[[#This Row],[deadline]]/60)/60)/24)+DATE(1970,1,1)</f>
        <v>42278.208333333328</v>
      </c>
      <c r="U212" s="12" t="str">
        <f>TEXT(Table1[[#This Row],[Date Created Conversion]],"yyyy")</f>
        <v>2015</v>
      </c>
      <c r="V212" s="12" t="str">
        <f>TEXT(Table1[[#This Row],[Date Created Conversion]],"mmm")</f>
        <v>Sep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>Table1[[#This Row],[pledged]]/Table1[[#This Row],[goal]]</f>
        <v>0.44600000000000001</v>
      </c>
      <c r="P213">
        <f>IF(Table1[[#This Row],[pledged]]=0,0,Table1[[#This Row],[pledged]]/Table1[[#This Row],[backers_count]])</f>
        <v>185.83333333333334</v>
      </c>
      <c r="Q213" t="str">
        <f>LEFT(Table1[[#This Row],[Category and Sub-Category]],FIND("/",Table1[[#This Row],[Category and Sub-Category]])-1)</f>
        <v>film &amp; video</v>
      </c>
      <c r="R213" t="str">
        <f>RIGHT(Table1[[#This Row],[Category and Sub-Category]],LEN(Table1[[#This Row],[Category and Sub-Category]])-FIND("/",Table1[[#This Row],[Category and Sub-Category]]))</f>
        <v>drama</v>
      </c>
      <c r="S213" s="9">
        <f>(((Table1[[#This Row],[launched_at]]/60)/60)/24)+DATE(1970,1,1)</f>
        <v>42236.159918981488</v>
      </c>
      <c r="T213" s="9">
        <f>(((Table1[[#This Row],[deadline]]/60)/60)/24)+DATE(1970,1,1)</f>
        <v>42266.159918981488</v>
      </c>
      <c r="U213" s="12" t="str">
        <f>TEXT(Table1[[#This Row],[Date Created Conversion]],"yyyy")</f>
        <v>2015</v>
      </c>
      <c r="V213" s="12" t="str">
        <f>TEXT(Table1[[#This Row],[Date Created Conversion]],"mmm")</f>
        <v>Aug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>Table1[[#This Row],[pledged]]/Table1[[#This Row],[goal]]</f>
        <v>1.5873015873015873E-4</v>
      </c>
      <c r="P214">
        <f>IF(Table1[[#This Row],[pledged]]=0,0,Table1[[#This Row],[pledged]]/Table1[[#This Row],[backers_count]])</f>
        <v>1</v>
      </c>
      <c r="Q214" t="str">
        <f>LEFT(Table1[[#This Row],[Category and Sub-Category]],FIND("/",Table1[[#This Row],[Category and Sub-Category]])-1)</f>
        <v>film &amp; video</v>
      </c>
      <c r="R214" t="str">
        <f>RIGHT(Table1[[#This Row],[Category and Sub-Category]],LEN(Table1[[#This Row],[Category and Sub-Category]])-FIND("/",Table1[[#This Row],[Category and Sub-Category]]))</f>
        <v>drama</v>
      </c>
      <c r="S214" s="9">
        <f>(((Table1[[#This Row],[launched_at]]/60)/60)/24)+DATE(1970,1,1)</f>
        <v>42416.881018518514</v>
      </c>
      <c r="T214" s="9">
        <f>(((Table1[[#This Row],[deadline]]/60)/60)/24)+DATE(1970,1,1)</f>
        <v>42476.839351851857</v>
      </c>
      <c r="U214" s="12" t="str">
        <f>TEXT(Table1[[#This Row],[Date Created Conversion]],"yyyy")</f>
        <v>2016</v>
      </c>
      <c r="V214" s="12" t="str">
        <f>TEXT(Table1[[#This Row],[Date Created Conversion]],"mmm")</f>
        <v>Feb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>Table1[[#This Row],[pledged]]/Table1[[#This Row],[goal]]</f>
        <v>4.0000000000000002E-4</v>
      </c>
      <c r="P215">
        <f>IF(Table1[[#This Row],[pledged]]=0,0,Table1[[#This Row],[pledged]]/Table1[[#This Row],[backers_count]])</f>
        <v>20</v>
      </c>
      <c r="Q215" t="str">
        <f>LEFT(Table1[[#This Row],[Category and Sub-Category]],FIND("/",Table1[[#This Row],[Category and Sub-Category]])-1)</f>
        <v>film &amp; video</v>
      </c>
      <c r="R215" t="str">
        <f>RIGHT(Table1[[#This Row],[Category and Sub-Category]],LEN(Table1[[#This Row],[Category and Sub-Category]])-FIND("/",Table1[[#This Row],[Category and Sub-Category]]))</f>
        <v>drama</v>
      </c>
      <c r="S215" s="9">
        <f>(((Table1[[#This Row],[launched_at]]/60)/60)/24)+DATE(1970,1,1)</f>
        <v>42202.594293981485</v>
      </c>
      <c r="T215" s="9">
        <f>(((Table1[[#This Row],[deadline]]/60)/60)/24)+DATE(1970,1,1)</f>
        <v>42232.587974537033</v>
      </c>
      <c r="U215" s="12" t="str">
        <f>TEXT(Table1[[#This Row],[Date Created Conversion]],"yyyy")</f>
        <v>2015</v>
      </c>
      <c r="V215" s="12" t="str">
        <f>TEXT(Table1[[#This Row],[Date Created Conversion]],"mmm")</f>
        <v>Jul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>Table1[[#This Row],[pledged]]/Table1[[#This Row],[goal]]</f>
        <v>8.0000000000000007E-5</v>
      </c>
      <c r="P216">
        <f>IF(Table1[[#This Row],[pledged]]=0,0,Table1[[#This Row],[pledged]]/Table1[[#This Row],[backers_count]])</f>
        <v>1</v>
      </c>
      <c r="Q216" t="str">
        <f>LEFT(Table1[[#This Row],[Category and Sub-Category]],FIND("/",Table1[[#This Row],[Category and Sub-Category]])-1)</f>
        <v>film &amp; video</v>
      </c>
      <c r="R216" t="str">
        <f>RIGHT(Table1[[#This Row],[Category and Sub-Category]],LEN(Table1[[#This Row],[Category and Sub-Category]])-FIND("/",Table1[[#This Row],[Category and Sub-Category]]))</f>
        <v>drama</v>
      </c>
      <c r="S216" s="9">
        <f>(((Table1[[#This Row],[launched_at]]/60)/60)/24)+DATE(1970,1,1)</f>
        <v>42009.64061342593</v>
      </c>
      <c r="T216" s="9">
        <f>(((Table1[[#This Row],[deadline]]/60)/60)/24)+DATE(1970,1,1)</f>
        <v>42069.64061342593</v>
      </c>
      <c r="U216" s="12" t="str">
        <f>TEXT(Table1[[#This Row],[Date Created Conversion]],"yyyy")</f>
        <v>2015</v>
      </c>
      <c r="V216" s="12" t="str">
        <f>TEXT(Table1[[#This Row],[Date Created Conversion]],"mmm")</f>
        <v>Jan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>Table1[[#This Row],[pledged]]/Table1[[#This Row],[goal]]</f>
        <v>2.2727272727272726E-3</v>
      </c>
      <c r="P217">
        <f>IF(Table1[[#This Row],[pledged]]=0,0,Table1[[#This Row],[pledged]]/Table1[[#This Row],[backers_count]])</f>
        <v>10</v>
      </c>
      <c r="Q217" t="str">
        <f>LEFT(Table1[[#This Row],[Category and Sub-Category]],FIND("/",Table1[[#This Row],[Category and Sub-Category]])-1)</f>
        <v>film &amp; video</v>
      </c>
      <c r="R217" t="str">
        <f>RIGHT(Table1[[#This Row],[Category and Sub-Category]],LEN(Table1[[#This Row],[Category and Sub-Category]])-FIND("/",Table1[[#This Row],[Category and Sub-Category]]))</f>
        <v>drama</v>
      </c>
      <c r="S217" s="9">
        <f>(((Table1[[#This Row],[launched_at]]/60)/60)/24)+DATE(1970,1,1)</f>
        <v>42375.230115740742</v>
      </c>
      <c r="T217" s="9">
        <f>(((Table1[[#This Row],[deadline]]/60)/60)/24)+DATE(1970,1,1)</f>
        <v>42417.999305555553</v>
      </c>
      <c r="U217" s="12" t="str">
        <f>TEXT(Table1[[#This Row],[Date Created Conversion]],"yyyy")</f>
        <v>2016</v>
      </c>
      <c r="V217" s="12" t="str">
        <f>TEXT(Table1[[#This Row],[Date Created Conversion]],"mmm")</f>
        <v>Jan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>Table1[[#This Row],[pledged]]/Table1[[#This Row],[goal]]</f>
        <v>0.55698440000000005</v>
      </c>
      <c r="P218">
        <f>IF(Table1[[#This Row],[pledged]]=0,0,Table1[[#This Row],[pledged]]/Table1[[#This Row],[backers_count]])</f>
        <v>331.53833333333336</v>
      </c>
      <c r="Q218" t="str">
        <f>LEFT(Table1[[#This Row],[Category and Sub-Category]],FIND("/",Table1[[#This Row],[Category and Sub-Category]])-1)</f>
        <v>film &amp; video</v>
      </c>
      <c r="R218" t="str">
        <f>RIGHT(Table1[[#This Row],[Category and Sub-Category]],LEN(Table1[[#This Row],[Category and Sub-Category]])-FIND("/",Table1[[#This Row],[Category and Sub-Category]]))</f>
        <v>drama</v>
      </c>
      <c r="S218" s="9">
        <f>(((Table1[[#This Row],[launched_at]]/60)/60)/24)+DATE(1970,1,1)</f>
        <v>42066.958761574075</v>
      </c>
      <c r="T218" s="9">
        <f>(((Table1[[#This Row],[deadline]]/60)/60)/24)+DATE(1970,1,1)</f>
        <v>42116.917094907403</v>
      </c>
      <c r="U218" s="12" t="str">
        <f>TEXT(Table1[[#This Row],[Date Created Conversion]],"yyyy")</f>
        <v>2015</v>
      </c>
      <c r="V218" s="12" t="str">
        <f>TEXT(Table1[[#This Row],[Date Created Conversion]],"mmm")</f>
        <v>Mar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>Table1[[#This Row],[pledged]]/Table1[[#This Row],[goal]]</f>
        <v>0.11942999999999999</v>
      </c>
      <c r="P219">
        <f>IF(Table1[[#This Row],[pledged]]=0,0,Table1[[#This Row],[pledged]]/Table1[[#This Row],[backers_count]])</f>
        <v>314.28947368421052</v>
      </c>
      <c r="Q219" t="str">
        <f>LEFT(Table1[[#This Row],[Category and Sub-Category]],FIND("/",Table1[[#This Row],[Category and Sub-Category]])-1)</f>
        <v>film &amp; video</v>
      </c>
      <c r="R219" t="str">
        <f>RIGHT(Table1[[#This Row],[Category and Sub-Category]],LEN(Table1[[#This Row],[Category and Sub-Category]])-FIND("/",Table1[[#This Row],[Category and Sub-Category]]))</f>
        <v>drama</v>
      </c>
      <c r="S219" s="9">
        <f>(((Table1[[#This Row],[launched_at]]/60)/60)/24)+DATE(1970,1,1)</f>
        <v>41970.64061342593</v>
      </c>
      <c r="T219" s="9">
        <f>(((Table1[[#This Row],[deadline]]/60)/60)/24)+DATE(1970,1,1)</f>
        <v>42001.64061342593</v>
      </c>
      <c r="U219" s="12" t="str">
        <f>TEXT(Table1[[#This Row],[Date Created Conversion]],"yyyy")</f>
        <v>2014</v>
      </c>
      <c r="V219" s="12" t="str">
        <f>TEXT(Table1[[#This Row],[Date Created Conversion]],"mmm")</f>
        <v>Nov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>Table1[[#This Row],[pledged]]/Table1[[#This Row],[goal]]</f>
        <v>0.02</v>
      </c>
      <c r="P220">
        <f>IF(Table1[[#This Row],[pledged]]=0,0,Table1[[#This Row],[pledged]]/Table1[[#This Row],[backers_count]])</f>
        <v>100</v>
      </c>
      <c r="Q220" t="str">
        <f>LEFT(Table1[[#This Row],[Category and Sub-Category]],FIND("/",Table1[[#This Row],[Category and Sub-Category]])-1)</f>
        <v>film &amp; video</v>
      </c>
      <c r="R220" t="str">
        <f>RIGHT(Table1[[#This Row],[Category and Sub-Category]],LEN(Table1[[#This Row],[Category and Sub-Category]])-FIND("/",Table1[[#This Row],[Category and Sub-Category]]))</f>
        <v>drama</v>
      </c>
      <c r="S220" s="9">
        <f>(((Table1[[#This Row],[launched_at]]/60)/60)/24)+DATE(1970,1,1)</f>
        <v>42079.628344907411</v>
      </c>
      <c r="T220" s="9">
        <f>(((Table1[[#This Row],[deadline]]/60)/60)/24)+DATE(1970,1,1)</f>
        <v>42139.628344907411</v>
      </c>
      <c r="U220" s="12" t="str">
        <f>TEXT(Table1[[#This Row],[Date Created Conversion]],"yyyy")</f>
        <v>2015</v>
      </c>
      <c r="V220" s="12" t="str">
        <f>TEXT(Table1[[#This Row],[Date Created Conversion]],"mmm")</f>
        <v>Mar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>Table1[[#This Row],[pledged]]/Table1[[#This Row],[goal]]</f>
        <v>0.17630000000000001</v>
      </c>
      <c r="P221">
        <f>IF(Table1[[#This Row],[pledged]]=0,0,Table1[[#This Row],[pledged]]/Table1[[#This Row],[backers_count]])</f>
        <v>115.98684210526316</v>
      </c>
      <c r="Q221" t="str">
        <f>LEFT(Table1[[#This Row],[Category and Sub-Category]],FIND("/",Table1[[#This Row],[Category and Sub-Category]])-1)</f>
        <v>film &amp; video</v>
      </c>
      <c r="R221" t="str">
        <f>RIGHT(Table1[[#This Row],[Category and Sub-Category]],LEN(Table1[[#This Row],[Category and Sub-Category]])-FIND("/",Table1[[#This Row],[Category and Sub-Category]]))</f>
        <v>drama</v>
      </c>
      <c r="S221" s="9">
        <f>(((Table1[[#This Row],[launched_at]]/60)/60)/24)+DATE(1970,1,1)</f>
        <v>42429.326678240745</v>
      </c>
      <c r="T221" s="9">
        <f>(((Table1[[#This Row],[deadline]]/60)/60)/24)+DATE(1970,1,1)</f>
        <v>42461.290972222225</v>
      </c>
      <c r="U221" s="12" t="str">
        <f>TEXT(Table1[[#This Row],[Date Created Conversion]],"yyyy")</f>
        <v>2016</v>
      </c>
      <c r="V221" s="12" t="str">
        <f>TEXT(Table1[[#This Row],[Date Created Conversion]],"mmm")</f>
        <v>Feb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>Table1[[#This Row],[pledged]]/Table1[[#This Row],[goal]]</f>
        <v>7.1999999999999998E-3</v>
      </c>
      <c r="P222">
        <f>IF(Table1[[#This Row],[pledged]]=0,0,Table1[[#This Row],[pledged]]/Table1[[#This Row],[backers_count]])</f>
        <v>120</v>
      </c>
      <c r="Q222" t="str">
        <f>LEFT(Table1[[#This Row],[Category and Sub-Category]],FIND("/",Table1[[#This Row],[Category and Sub-Category]])-1)</f>
        <v>film &amp; video</v>
      </c>
      <c r="R222" t="str">
        <f>RIGHT(Table1[[#This Row],[Category and Sub-Category]],LEN(Table1[[#This Row],[Category and Sub-Category]])-FIND("/",Table1[[#This Row],[Category and Sub-Category]]))</f>
        <v>drama</v>
      </c>
      <c r="S222" s="9">
        <f>(((Table1[[#This Row],[launched_at]]/60)/60)/24)+DATE(1970,1,1)</f>
        <v>42195.643865740742</v>
      </c>
      <c r="T222" s="9">
        <f>(((Table1[[#This Row],[deadline]]/60)/60)/24)+DATE(1970,1,1)</f>
        <v>42236.837499999994</v>
      </c>
      <c r="U222" s="12" t="str">
        <f>TEXT(Table1[[#This Row],[Date Created Conversion]],"yyyy")</f>
        <v>2015</v>
      </c>
      <c r="V222" s="12" t="str">
        <f>TEXT(Table1[[#This Row],[Date Created Conversion]],"mmm")</f>
        <v>Jul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>Table1[[#This Row],[pledged]]/Table1[[#This Row],[goal]]</f>
        <v>0</v>
      </c>
      <c r="P223">
        <f>IF(Table1[[#This Row],[pledged]]=0,0,Table1[[#This Row],[pledged]]/Table1[[#This Row],[backers_count]])</f>
        <v>0</v>
      </c>
      <c r="Q223" t="str">
        <f>LEFT(Table1[[#This Row],[Category and Sub-Category]],FIND("/",Table1[[#This Row],[Category and Sub-Category]])-1)</f>
        <v>film &amp; video</v>
      </c>
      <c r="R223" t="str">
        <f>RIGHT(Table1[[#This Row],[Category and Sub-Category]],LEN(Table1[[#This Row],[Category and Sub-Category]])-FIND("/",Table1[[#This Row],[Category and Sub-Category]]))</f>
        <v>drama</v>
      </c>
      <c r="S223" s="9">
        <f>(((Table1[[#This Row],[launched_at]]/60)/60)/24)+DATE(1970,1,1)</f>
        <v>42031.837546296301</v>
      </c>
      <c r="T223" s="9">
        <f>(((Table1[[#This Row],[deadline]]/60)/60)/24)+DATE(1970,1,1)</f>
        <v>42091.79587962963</v>
      </c>
      <c r="U223" s="12" t="str">
        <f>TEXT(Table1[[#This Row],[Date Created Conversion]],"yyyy")</f>
        <v>2015</v>
      </c>
      <c r="V223" s="12" t="str">
        <f>TEXT(Table1[[#This Row],[Date Created Conversion]],"mmm")</f>
        <v>Jan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>Table1[[#This Row],[pledged]]/Table1[[#This Row],[goal]]</f>
        <v>0.13</v>
      </c>
      <c r="P224">
        <f>IF(Table1[[#This Row],[pledged]]=0,0,Table1[[#This Row],[pledged]]/Table1[[#This Row],[backers_count]])</f>
        <v>65</v>
      </c>
      <c r="Q224" t="str">
        <f>LEFT(Table1[[#This Row],[Category and Sub-Category]],FIND("/",Table1[[#This Row],[Category and Sub-Category]])-1)</f>
        <v>film &amp; video</v>
      </c>
      <c r="R224" t="str">
        <f>RIGHT(Table1[[#This Row],[Category and Sub-Category]],LEN(Table1[[#This Row],[Category and Sub-Category]])-FIND("/",Table1[[#This Row],[Category and Sub-Category]]))</f>
        <v>drama</v>
      </c>
      <c r="S224" s="9">
        <f>(((Table1[[#This Row],[launched_at]]/60)/60)/24)+DATE(1970,1,1)</f>
        <v>42031.769884259258</v>
      </c>
      <c r="T224" s="9">
        <f>(((Table1[[#This Row],[deadline]]/60)/60)/24)+DATE(1970,1,1)</f>
        <v>42090.110416666663</v>
      </c>
      <c r="U224" s="12" t="str">
        <f>TEXT(Table1[[#This Row],[Date Created Conversion]],"yyyy")</f>
        <v>2015</v>
      </c>
      <c r="V224" s="12" t="str">
        <f>TEXT(Table1[[#This Row],[Date Created Conversion]],"mmm")</f>
        <v>Jan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>Table1[[#This Row],[pledged]]/Table1[[#This Row],[goal]]</f>
        <v>0</v>
      </c>
      <c r="P225">
        <f>IF(Table1[[#This Row],[pledged]]=0,0,Table1[[#This Row],[pledged]]/Table1[[#This Row],[backers_count]])</f>
        <v>0</v>
      </c>
      <c r="Q225" t="str">
        <f>LEFT(Table1[[#This Row],[Category and Sub-Category]],FIND("/",Table1[[#This Row],[Category and Sub-Category]])-1)</f>
        <v>film &amp; video</v>
      </c>
      <c r="R225" t="str">
        <f>RIGHT(Table1[[#This Row],[Category and Sub-Category]],LEN(Table1[[#This Row],[Category and Sub-Category]])-FIND("/",Table1[[#This Row],[Category and Sub-Category]]))</f>
        <v>drama</v>
      </c>
      <c r="S225" s="9">
        <f>(((Table1[[#This Row],[launched_at]]/60)/60)/24)+DATE(1970,1,1)</f>
        <v>42482.048032407409</v>
      </c>
      <c r="T225" s="9">
        <f>(((Table1[[#This Row],[deadline]]/60)/60)/24)+DATE(1970,1,1)</f>
        <v>42512.045138888891</v>
      </c>
      <c r="U225" s="12" t="str">
        <f>TEXT(Table1[[#This Row],[Date Created Conversion]],"yyyy")</f>
        <v>2016</v>
      </c>
      <c r="V225" s="12" t="str">
        <f>TEXT(Table1[[#This Row],[Date Created Conversion]],"mmm")</f>
        <v>Apr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>Table1[[#This Row],[pledged]]/Table1[[#This Row],[goal]]</f>
        <v>0</v>
      </c>
      <c r="P226">
        <f>IF(Table1[[#This Row],[pledged]]=0,0,Table1[[#This Row],[pledged]]/Table1[[#This Row],[backers_count]])</f>
        <v>0</v>
      </c>
      <c r="Q226" t="str">
        <f>LEFT(Table1[[#This Row],[Category and Sub-Category]],FIND("/",Table1[[#This Row],[Category and Sub-Category]])-1)</f>
        <v>film &amp; video</v>
      </c>
      <c r="R226" t="str">
        <f>RIGHT(Table1[[#This Row],[Category and Sub-Category]],LEN(Table1[[#This Row],[Category and Sub-Category]])-FIND("/",Table1[[#This Row],[Category and Sub-Category]]))</f>
        <v>drama</v>
      </c>
      <c r="S226" s="9">
        <f>(((Table1[[#This Row],[launched_at]]/60)/60)/24)+DATE(1970,1,1)</f>
        <v>42135.235254629632</v>
      </c>
      <c r="T226" s="9">
        <f>(((Table1[[#This Row],[deadline]]/60)/60)/24)+DATE(1970,1,1)</f>
        <v>42195.235254629632</v>
      </c>
      <c r="U226" s="12" t="str">
        <f>TEXT(Table1[[#This Row],[Date Created Conversion]],"yyyy")</f>
        <v>2015</v>
      </c>
      <c r="V226" s="12" t="str">
        <f>TEXT(Table1[[#This Row],[Date Created Conversion]],"mmm")</f>
        <v>May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>Table1[[#This Row],[pledged]]/Table1[[#This Row],[goal]]</f>
        <v>0</v>
      </c>
      <c r="P227">
        <f>IF(Table1[[#This Row],[pledged]]=0,0,Table1[[#This Row],[pledged]]/Table1[[#This Row],[backers_count]])</f>
        <v>0</v>
      </c>
      <c r="Q227" t="str">
        <f>LEFT(Table1[[#This Row],[Category and Sub-Category]],FIND("/",Table1[[#This Row],[Category and Sub-Category]])-1)</f>
        <v>film &amp; video</v>
      </c>
      <c r="R227" t="str">
        <f>RIGHT(Table1[[#This Row],[Category and Sub-Category]],LEN(Table1[[#This Row],[Category and Sub-Category]])-FIND("/",Table1[[#This Row],[Category and Sub-Category]]))</f>
        <v>drama</v>
      </c>
      <c r="S227" s="9">
        <f>(((Table1[[#This Row],[launched_at]]/60)/60)/24)+DATE(1970,1,1)</f>
        <v>42438.961273148147</v>
      </c>
      <c r="T227" s="9">
        <f>(((Table1[[#This Row],[deadline]]/60)/60)/24)+DATE(1970,1,1)</f>
        <v>42468.919606481482</v>
      </c>
      <c r="U227" s="12" t="str">
        <f>TEXT(Table1[[#This Row],[Date Created Conversion]],"yyyy")</f>
        <v>2016</v>
      </c>
      <c r="V227" s="12" t="str">
        <f>TEXT(Table1[[#This Row],[Date Created Conversion]],"mmm")</f>
        <v>Mar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>Table1[[#This Row],[pledged]]/Table1[[#This Row],[goal]]</f>
        <v>8.6206896551724137E-3</v>
      </c>
      <c r="P228">
        <f>IF(Table1[[#This Row],[pledged]]=0,0,Table1[[#This Row],[pledged]]/Table1[[#This Row],[backers_count]])</f>
        <v>125</v>
      </c>
      <c r="Q228" t="str">
        <f>LEFT(Table1[[#This Row],[Category and Sub-Category]],FIND("/",Table1[[#This Row],[Category and Sub-Category]])-1)</f>
        <v>film &amp; video</v>
      </c>
      <c r="R228" t="str">
        <f>RIGHT(Table1[[#This Row],[Category and Sub-Category]],LEN(Table1[[#This Row],[Category and Sub-Category]])-FIND("/",Table1[[#This Row],[Category and Sub-Category]]))</f>
        <v>drama</v>
      </c>
      <c r="S228" s="9">
        <f>(((Table1[[#This Row],[launched_at]]/60)/60)/24)+DATE(1970,1,1)</f>
        <v>42106.666018518517</v>
      </c>
      <c r="T228" s="9">
        <f>(((Table1[[#This Row],[deadline]]/60)/60)/24)+DATE(1970,1,1)</f>
        <v>42155.395138888889</v>
      </c>
      <c r="U228" s="12" t="str">
        <f>TEXT(Table1[[#This Row],[Date Created Conversion]],"yyyy")</f>
        <v>2015</v>
      </c>
      <c r="V228" s="12" t="str">
        <f>TEXT(Table1[[#This Row],[Date Created Conversion]],"mmm")</f>
        <v>Apr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>Table1[[#This Row],[pledged]]/Table1[[#This Row],[goal]]</f>
        <v>0</v>
      </c>
      <c r="P229">
        <f>IF(Table1[[#This Row],[pledged]]=0,0,Table1[[#This Row],[pledged]]/Table1[[#This Row],[backers_count]])</f>
        <v>0</v>
      </c>
      <c r="Q229" t="str">
        <f>LEFT(Table1[[#This Row],[Category and Sub-Category]],FIND("/",Table1[[#This Row],[Category and Sub-Category]])-1)</f>
        <v>film &amp; video</v>
      </c>
      <c r="R229" t="str">
        <f>RIGHT(Table1[[#This Row],[Category and Sub-Category]],LEN(Table1[[#This Row],[Category and Sub-Category]])-FIND("/",Table1[[#This Row],[Category and Sub-Category]]))</f>
        <v>drama</v>
      </c>
      <c r="S229" s="9">
        <f>(((Table1[[#This Row],[launched_at]]/60)/60)/24)+DATE(1970,1,1)</f>
        <v>42164.893993055557</v>
      </c>
      <c r="T229" s="9">
        <f>(((Table1[[#This Row],[deadline]]/60)/60)/24)+DATE(1970,1,1)</f>
        <v>42194.893993055557</v>
      </c>
      <c r="U229" s="12" t="str">
        <f>TEXT(Table1[[#This Row],[Date Created Conversion]],"yyyy")</f>
        <v>2015</v>
      </c>
      <c r="V229" s="12" t="str">
        <f>TEXT(Table1[[#This Row],[Date Created Conversion]],"mmm")</f>
        <v>Jun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>Table1[[#This Row],[pledged]]/Table1[[#This Row],[goal]]</f>
        <v>0</v>
      </c>
      <c r="P230">
        <f>IF(Table1[[#This Row],[pledged]]=0,0,Table1[[#This Row],[pledged]]/Table1[[#This Row],[backers_count]])</f>
        <v>0</v>
      </c>
      <c r="Q230" t="str">
        <f>LEFT(Table1[[#This Row],[Category and Sub-Category]],FIND("/",Table1[[#This Row],[Category and Sub-Category]])-1)</f>
        <v>film &amp; video</v>
      </c>
      <c r="R230" t="str">
        <f>RIGHT(Table1[[#This Row],[Category and Sub-Category]],LEN(Table1[[#This Row],[Category and Sub-Category]])-FIND("/",Table1[[#This Row],[Category and Sub-Category]]))</f>
        <v>drama</v>
      </c>
      <c r="S230" s="9">
        <f>(((Table1[[#This Row],[launched_at]]/60)/60)/24)+DATE(1970,1,1)</f>
        <v>42096.686400462961</v>
      </c>
      <c r="T230" s="9">
        <f>(((Table1[[#This Row],[deadline]]/60)/60)/24)+DATE(1970,1,1)</f>
        <v>42156.686400462961</v>
      </c>
      <c r="U230" s="12" t="str">
        <f>TEXT(Table1[[#This Row],[Date Created Conversion]],"yyyy")</f>
        <v>2015</v>
      </c>
      <c r="V230" s="12" t="str">
        <f>TEXT(Table1[[#This Row],[Date Created Conversion]],"mmm")</f>
        <v>Apr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>Table1[[#This Row],[pledged]]/Table1[[#This Row],[goal]]</f>
        <v>0</v>
      </c>
      <c r="P231">
        <f>IF(Table1[[#This Row],[pledged]]=0,0,Table1[[#This Row],[pledged]]/Table1[[#This Row],[backers_count]])</f>
        <v>0</v>
      </c>
      <c r="Q231" t="str">
        <f>LEFT(Table1[[#This Row],[Category and Sub-Category]],FIND("/",Table1[[#This Row],[Category and Sub-Category]])-1)</f>
        <v>film &amp; video</v>
      </c>
      <c r="R231" t="str">
        <f>RIGHT(Table1[[#This Row],[Category and Sub-Category]],LEN(Table1[[#This Row],[Category and Sub-Category]])-FIND("/",Table1[[#This Row],[Category and Sub-Category]]))</f>
        <v>drama</v>
      </c>
      <c r="S231" s="9">
        <f>(((Table1[[#This Row],[launched_at]]/60)/60)/24)+DATE(1970,1,1)</f>
        <v>42383.933993055558</v>
      </c>
      <c r="T231" s="9">
        <f>(((Table1[[#This Row],[deadline]]/60)/60)/24)+DATE(1970,1,1)</f>
        <v>42413.933993055558</v>
      </c>
      <c r="U231" s="12" t="str">
        <f>TEXT(Table1[[#This Row],[Date Created Conversion]],"yyyy")</f>
        <v>2016</v>
      </c>
      <c r="V231" s="12" t="str">
        <f>TEXT(Table1[[#This Row],[Date Created Conversion]],"mmm")</f>
        <v>Jan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>Table1[[#This Row],[pledged]]/Table1[[#This Row],[goal]]</f>
        <v>4.0000000000000001E-3</v>
      </c>
      <c r="P232">
        <f>IF(Table1[[#This Row],[pledged]]=0,0,Table1[[#This Row],[pledged]]/Table1[[#This Row],[backers_count]])</f>
        <v>30</v>
      </c>
      <c r="Q232" t="str">
        <f>LEFT(Table1[[#This Row],[Category and Sub-Category]],FIND("/",Table1[[#This Row],[Category and Sub-Category]])-1)</f>
        <v>film &amp; video</v>
      </c>
      <c r="R232" t="str">
        <f>RIGHT(Table1[[#This Row],[Category and Sub-Category]],LEN(Table1[[#This Row],[Category and Sub-Category]])-FIND("/",Table1[[#This Row],[Category and Sub-Category]]))</f>
        <v>drama</v>
      </c>
      <c r="S232" s="9">
        <f>(((Table1[[#This Row],[launched_at]]/60)/60)/24)+DATE(1970,1,1)</f>
        <v>42129.777210648142</v>
      </c>
      <c r="T232" s="9">
        <f>(((Table1[[#This Row],[deadline]]/60)/60)/24)+DATE(1970,1,1)</f>
        <v>42159.777210648142</v>
      </c>
      <c r="U232" s="12" t="str">
        <f>TEXT(Table1[[#This Row],[Date Created Conversion]],"yyyy")</f>
        <v>2015</v>
      </c>
      <c r="V232" s="12" t="str">
        <f>TEXT(Table1[[#This Row],[Date Created Conversion]],"mmm")</f>
        <v>May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>Table1[[#This Row],[pledged]]/Table1[[#This Row],[goal]]</f>
        <v>0</v>
      </c>
      <c r="P233">
        <f>IF(Table1[[#This Row],[pledged]]=0,0,Table1[[#This Row],[pledged]]/Table1[[#This Row],[backers_count]])</f>
        <v>0</v>
      </c>
      <c r="Q233" t="str">
        <f>LEFT(Table1[[#This Row],[Category and Sub-Category]],FIND("/",Table1[[#This Row],[Category and Sub-Category]])-1)</f>
        <v>film &amp; video</v>
      </c>
      <c r="R233" t="str">
        <f>RIGHT(Table1[[#This Row],[Category and Sub-Category]],LEN(Table1[[#This Row],[Category and Sub-Category]])-FIND("/",Table1[[#This Row],[Category and Sub-Category]]))</f>
        <v>drama</v>
      </c>
      <c r="S233" s="9">
        <f>(((Table1[[#This Row],[launched_at]]/60)/60)/24)+DATE(1970,1,1)</f>
        <v>42341.958923611113</v>
      </c>
      <c r="T233" s="9">
        <f>(((Table1[[#This Row],[deadline]]/60)/60)/24)+DATE(1970,1,1)</f>
        <v>42371.958923611113</v>
      </c>
      <c r="U233" s="12" t="str">
        <f>TEXT(Table1[[#This Row],[Date Created Conversion]],"yyyy")</f>
        <v>2015</v>
      </c>
      <c r="V233" s="12" t="str">
        <f>TEXT(Table1[[#This Row],[Date Created Conversion]],"mmm")</f>
        <v>Dec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>Table1[[#This Row],[pledged]]/Table1[[#This Row],[goal]]</f>
        <v>2.75E-2</v>
      </c>
      <c r="P234">
        <f>IF(Table1[[#This Row],[pledged]]=0,0,Table1[[#This Row],[pledged]]/Table1[[#This Row],[backers_count]])</f>
        <v>15.714285714285714</v>
      </c>
      <c r="Q234" t="str">
        <f>LEFT(Table1[[#This Row],[Category and Sub-Category]],FIND("/",Table1[[#This Row],[Category and Sub-Category]])-1)</f>
        <v>film &amp; video</v>
      </c>
      <c r="R234" t="str">
        <f>RIGHT(Table1[[#This Row],[Category and Sub-Category]],LEN(Table1[[#This Row],[Category and Sub-Category]])-FIND("/",Table1[[#This Row],[Category and Sub-Category]]))</f>
        <v>drama</v>
      </c>
      <c r="S234" s="9">
        <f>(((Table1[[#This Row],[launched_at]]/60)/60)/24)+DATE(1970,1,1)</f>
        <v>42032.82576388889</v>
      </c>
      <c r="T234" s="9">
        <f>(((Table1[[#This Row],[deadline]]/60)/60)/24)+DATE(1970,1,1)</f>
        <v>42062.82576388889</v>
      </c>
      <c r="U234" s="12" t="str">
        <f>TEXT(Table1[[#This Row],[Date Created Conversion]],"yyyy")</f>
        <v>2015</v>
      </c>
      <c r="V234" s="12" t="str">
        <f>TEXT(Table1[[#This Row],[Date Created Conversion]],"mmm")</f>
        <v>Jan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>Table1[[#This Row],[pledged]]/Table1[[#This Row],[goal]]</f>
        <v>0</v>
      </c>
      <c r="P235">
        <f>IF(Table1[[#This Row],[pledged]]=0,0,Table1[[#This Row],[pledged]]/Table1[[#This Row],[backers_count]])</f>
        <v>0</v>
      </c>
      <c r="Q235" t="str">
        <f>LEFT(Table1[[#This Row],[Category and Sub-Category]],FIND("/",Table1[[#This Row],[Category and Sub-Category]])-1)</f>
        <v>film &amp; video</v>
      </c>
      <c r="R235" t="str">
        <f>RIGHT(Table1[[#This Row],[Category and Sub-Category]],LEN(Table1[[#This Row],[Category and Sub-Category]])-FIND("/",Table1[[#This Row],[Category and Sub-Category]]))</f>
        <v>drama</v>
      </c>
      <c r="S235" s="9">
        <f>(((Table1[[#This Row],[launched_at]]/60)/60)/24)+DATE(1970,1,1)</f>
        <v>42612.911712962959</v>
      </c>
      <c r="T235" s="9">
        <f>(((Table1[[#This Row],[deadline]]/60)/60)/24)+DATE(1970,1,1)</f>
        <v>42642.911712962959</v>
      </c>
      <c r="U235" s="12" t="str">
        <f>TEXT(Table1[[#This Row],[Date Created Conversion]],"yyyy")</f>
        <v>2016</v>
      </c>
      <c r="V235" s="12" t="str">
        <f>TEXT(Table1[[#This Row],[Date Created Conversion]],"mmm")</f>
        <v>Aug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>Table1[[#This Row],[pledged]]/Table1[[#This Row],[goal]]</f>
        <v>0.40100000000000002</v>
      </c>
      <c r="P236">
        <f>IF(Table1[[#This Row],[pledged]]=0,0,Table1[[#This Row],[pledged]]/Table1[[#This Row],[backers_count]])</f>
        <v>80.2</v>
      </c>
      <c r="Q236" t="str">
        <f>LEFT(Table1[[#This Row],[Category and Sub-Category]],FIND("/",Table1[[#This Row],[Category and Sub-Category]])-1)</f>
        <v>film &amp; video</v>
      </c>
      <c r="R236" t="str">
        <f>RIGHT(Table1[[#This Row],[Category and Sub-Category]],LEN(Table1[[#This Row],[Category and Sub-Category]])-FIND("/",Table1[[#This Row],[Category and Sub-Category]]))</f>
        <v>drama</v>
      </c>
      <c r="S236" s="9">
        <f>(((Table1[[#This Row],[launched_at]]/60)/60)/24)+DATE(1970,1,1)</f>
        <v>42136.035405092596</v>
      </c>
      <c r="T236" s="9">
        <f>(((Table1[[#This Row],[deadline]]/60)/60)/24)+DATE(1970,1,1)</f>
        <v>42176.035405092596</v>
      </c>
      <c r="U236" s="12" t="str">
        <f>TEXT(Table1[[#This Row],[Date Created Conversion]],"yyyy")</f>
        <v>2015</v>
      </c>
      <c r="V236" s="12" t="str">
        <f>TEXT(Table1[[#This Row],[Date Created Conversion]],"mmm")</f>
        <v>May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>Table1[[#This Row],[pledged]]/Table1[[#This Row],[goal]]</f>
        <v>0</v>
      </c>
      <c r="P237">
        <f>IF(Table1[[#This Row],[pledged]]=0,0,Table1[[#This Row],[pledged]]/Table1[[#This Row],[backers_count]])</f>
        <v>0</v>
      </c>
      <c r="Q237" t="str">
        <f>LEFT(Table1[[#This Row],[Category and Sub-Category]],FIND("/",Table1[[#This Row],[Category and Sub-Category]])-1)</f>
        <v>film &amp; video</v>
      </c>
      <c r="R237" t="str">
        <f>RIGHT(Table1[[#This Row],[Category and Sub-Category]],LEN(Table1[[#This Row],[Category and Sub-Category]])-FIND("/",Table1[[#This Row],[Category and Sub-Category]]))</f>
        <v>drama</v>
      </c>
      <c r="S237" s="9">
        <f>(((Table1[[#This Row],[launched_at]]/60)/60)/24)+DATE(1970,1,1)</f>
        <v>42164.908530092594</v>
      </c>
      <c r="T237" s="9">
        <f>(((Table1[[#This Row],[deadline]]/60)/60)/24)+DATE(1970,1,1)</f>
        <v>42194.908530092594</v>
      </c>
      <c r="U237" s="12" t="str">
        <f>TEXT(Table1[[#This Row],[Date Created Conversion]],"yyyy")</f>
        <v>2015</v>
      </c>
      <c r="V237" s="12" t="str">
        <f>TEXT(Table1[[#This Row],[Date Created Conversion]],"mmm")</f>
        <v>Jun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>Table1[[#This Row],[pledged]]/Table1[[#This Row],[goal]]</f>
        <v>0</v>
      </c>
      <c r="P238">
        <f>IF(Table1[[#This Row],[pledged]]=0,0,Table1[[#This Row],[pledged]]/Table1[[#This Row],[backers_count]])</f>
        <v>0</v>
      </c>
      <c r="Q238" t="str">
        <f>LEFT(Table1[[#This Row],[Category and Sub-Category]],FIND("/",Table1[[#This Row],[Category and Sub-Category]])-1)</f>
        <v>film &amp; video</v>
      </c>
      <c r="R238" t="str">
        <f>RIGHT(Table1[[#This Row],[Category and Sub-Category]],LEN(Table1[[#This Row],[Category and Sub-Category]])-FIND("/",Table1[[#This Row],[Category and Sub-Category]]))</f>
        <v>drama</v>
      </c>
      <c r="S238" s="9">
        <f>(((Table1[[#This Row],[launched_at]]/60)/60)/24)+DATE(1970,1,1)</f>
        <v>42321.08447916666</v>
      </c>
      <c r="T238" s="9">
        <f>(((Table1[[#This Row],[deadline]]/60)/60)/24)+DATE(1970,1,1)</f>
        <v>42374</v>
      </c>
      <c r="U238" s="12" t="str">
        <f>TEXT(Table1[[#This Row],[Date Created Conversion]],"yyyy")</f>
        <v>2015</v>
      </c>
      <c r="V238" s="12" t="str">
        <f>TEXT(Table1[[#This Row],[Date Created Conversion]],"mmm")</f>
        <v>Nov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>Table1[[#This Row],[pledged]]/Table1[[#This Row],[goal]]</f>
        <v>3.3333333333333335E-3</v>
      </c>
      <c r="P239">
        <f>IF(Table1[[#This Row],[pledged]]=0,0,Table1[[#This Row],[pledged]]/Table1[[#This Row],[backers_count]])</f>
        <v>50</v>
      </c>
      <c r="Q239" t="str">
        <f>LEFT(Table1[[#This Row],[Category and Sub-Category]],FIND("/",Table1[[#This Row],[Category and Sub-Category]])-1)</f>
        <v>film &amp; video</v>
      </c>
      <c r="R239" t="str">
        <f>RIGHT(Table1[[#This Row],[Category and Sub-Category]],LEN(Table1[[#This Row],[Category and Sub-Category]])-FIND("/",Table1[[#This Row],[Category and Sub-Category]]))</f>
        <v>drama</v>
      </c>
      <c r="S239" s="9">
        <f>(((Table1[[#This Row],[launched_at]]/60)/60)/24)+DATE(1970,1,1)</f>
        <v>42377.577187499999</v>
      </c>
      <c r="T239" s="9">
        <f>(((Table1[[#This Row],[deadline]]/60)/60)/24)+DATE(1970,1,1)</f>
        <v>42437.577187499999</v>
      </c>
      <c r="U239" s="12" t="str">
        <f>TEXT(Table1[[#This Row],[Date Created Conversion]],"yyyy")</f>
        <v>2016</v>
      </c>
      <c r="V239" s="12" t="str">
        <f>TEXT(Table1[[#This Row],[Date Created Conversion]],"mmm")</f>
        <v>Jan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>Table1[[#This Row],[pledged]]/Table1[[#This Row],[goal]]</f>
        <v>0</v>
      </c>
      <c r="P240">
        <f>IF(Table1[[#This Row],[pledged]]=0,0,Table1[[#This Row],[pledged]]/Table1[[#This Row],[backers_count]])</f>
        <v>0</v>
      </c>
      <c r="Q240" t="str">
        <f>LEFT(Table1[[#This Row],[Category and Sub-Category]],FIND("/",Table1[[#This Row],[Category and Sub-Category]])-1)</f>
        <v>film &amp; video</v>
      </c>
      <c r="R240" t="str">
        <f>RIGHT(Table1[[#This Row],[Category and Sub-Category]],LEN(Table1[[#This Row],[Category and Sub-Category]])-FIND("/",Table1[[#This Row],[Category and Sub-Category]]))</f>
        <v>drama</v>
      </c>
      <c r="S240" s="9">
        <f>(((Table1[[#This Row],[launched_at]]/60)/60)/24)+DATE(1970,1,1)</f>
        <v>42713.962499999994</v>
      </c>
      <c r="T240" s="9">
        <f>(((Table1[[#This Row],[deadline]]/60)/60)/24)+DATE(1970,1,1)</f>
        <v>42734.375</v>
      </c>
      <c r="U240" s="12" t="str">
        <f>TEXT(Table1[[#This Row],[Date Created Conversion]],"yyyy")</f>
        <v>2016</v>
      </c>
      <c r="V240" s="12" t="str">
        <f>TEXT(Table1[[#This Row],[Date Created Conversion]],"mmm")</f>
        <v>Dec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>Table1[[#This Row],[pledged]]/Table1[[#This Row],[goal]]</f>
        <v>0.25</v>
      </c>
      <c r="P241">
        <f>IF(Table1[[#This Row],[pledged]]=0,0,Table1[[#This Row],[pledged]]/Table1[[#This Row],[backers_count]])</f>
        <v>50</v>
      </c>
      <c r="Q241" t="str">
        <f>LEFT(Table1[[#This Row],[Category and Sub-Category]],FIND("/",Table1[[#This Row],[Category and Sub-Category]])-1)</f>
        <v>film &amp; video</v>
      </c>
      <c r="R241" t="str">
        <f>RIGHT(Table1[[#This Row],[Category and Sub-Category]],LEN(Table1[[#This Row],[Category and Sub-Category]])-FIND("/",Table1[[#This Row],[Category and Sub-Category]]))</f>
        <v>drama</v>
      </c>
      <c r="S241" s="9">
        <f>(((Table1[[#This Row],[launched_at]]/60)/60)/24)+DATE(1970,1,1)</f>
        <v>42297.110300925924</v>
      </c>
      <c r="T241" s="9">
        <f>(((Table1[[#This Row],[deadline]]/60)/60)/24)+DATE(1970,1,1)</f>
        <v>42316.5</v>
      </c>
      <c r="U241" s="12" t="str">
        <f>TEXT(Table1[[#This Row],[Date Created Conversion]],"yyyy")</f>
        <v>2015</v>
      </c>
      <c r="V241" s="12" t="str">
        <f>TEXT(Table1[[#This Row],[Date Created Conversion]],"mmm")</f>
        <v>Oct</v>
      </c>
    </row>
    <row r="242" spans="1:22" ht="58" x14ac:dyDescent="0.35">
      <c r="A242">
        <v>240</v>
      </c>
      <c r="B242" s="3" t="s">
        <v>242</v>
      </c>
      <c r="C242" s="3" t="s">
        <v>4350</v>
      </c>
      <c r="D242" s="16">
        <v>15000</v>
      </c>
      <c r="E242">
        <v>16145.12</v>
      </c>
      <c r="F242" s="1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>Table1[[#This Row],[pledged]]/Table1[[#This Row],[goal]]</f>
        <v>1.0763413333333334</v>
      </c>
      <c r="P242">
        <f>IF(Table1[[#This Row],[pledged]]=0,0,Table1[[#This Row],[pledged]]/Table1[[#This Row],[backers_count]])</f>
        <v>117.84759124087591</v>
      </c>
      <c r="Q242" t="str">
        <f>LEFT(Table1[[#This Row],[Category and Sub-Category]],FIND("/",Table1[[#This Row],[Category and Sub-Category]])-1)</f>
        <v>film &amp; video</v>
      </c>
      <c r="R242" t="str">
        <f>RIGHT(Table1[[#This Row],[Category and Sub-Category]],LEN(Table1[[#This Row],[Category and Sub-Category]])-FIND("/",Table1[[#This Row],[Category and Sub-Category]]))</f>
        <v>documentary</v>
      </c>
      <c r="S242" s="9">
        <f>(((Table1[[#This Row],[launched_at]]/60)/60)/24)+DATE(1970,1,1)</f>
        <v>41354.708460648151</v>
      </c>
      <c r="T242" s="9">
        <f>(((Table1[[#This Row],[deadline]]/60)/60)/24)+DATE(1970,1,1)</f>
        <v>41399.708460648151</v>
      </c>
      <c r="U242" s="12" t="str">
        <f>TEXT(Table1[[#This Row],[Date Created Conversion]],"yyyy")</f>
        <v>2013</v>
      </c>
      <c r="V242" s="12" t="str">
        <f>TEXT(Table1[[#This Row],[Date Created Conversion]],"mmm")</f>
        <v>Mar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 s="16">
        <v>36400</v>
      </c>
      <c r="E243">
        <v>41000</v>
      </c>
      <c r="F243" s="12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>Table1[[#This Row],[pledged]]/Table1[[#This Row],[goal]]</f>
        <v>1.1263736263736264</v>
      </c>
      <c r="P243">
        <f>IF(Table1[[#This Row],[pledged]]=0,0,Table1[[#This Row],[pledged]]/Table1[[#This Row],[backers_count]])</f>
        <v>109.04255319148936</v>
      </c>
      <c r="Q243" t="str">
        <f>LEFT(Table1[[#This Row],[Category and Sub-Category]],FIND("/",Table1[[#This Row],[Category and Sub-Category]])-1)</f>
        <v>film &amp; video</v>
      </c>
      <c r="R243" t="str">
        <f>RIGHT(Table1[[#This Row],[Category and Sub-Category]],LEN(Table1[[#This Row],[Category and Sub-Category]])-FIND("/",Table1[[#This Row],[Category and Sub-Category]]))</f>
        <v>documentary</v>
      </c>
      <c r="S243" s="9">
        <f>(((Table1[[#This Row],[launched_at]]/60)/60)/24)+DATE(1970,1,1)</f>
        <v>41949.697962962964</v>
      </c>
      <c r="T243" s="9">
        <f>(((Table1[[#This Row],[deadline]]/60)/60)/24)+DATE(1970,1,1)</f>
        <v>41994.697962962964</v>
      </c>
      <c r="U243" s="12" t="str">
        <f>TEXT(Table1[[#This Row],[Date Created Conversion]],"yyyy")</f>
        <v>2014</v>
      </c>
      <c r="V243" s="12" t="str">
        <f>TEXT(Table1[[#This Row],[Date Created Conversion]],"mmm")</f>
        <v>Nov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 s="16">
        <v>13000</v>
      </c>
      <c r="E244">
        <v>14750</v>
      </c>
      <c r="F244" s="12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>Table1[[#This Row],[pledged]]/Table1[[#This Row],[goal]]</f>
        <v>1.1346153846153846</v>
      </c>
      <c r="P244">
        <f>IF(Table1[[#This Row],[pledged]]=0,0,Table1[[#This Row],[pledged]]/Table1[[#This Row],[backers_count]])</f>
        <v>73.019801980198025</v>
      </c>
      <c r="Q244" t="str">
        <f>LEFT(Table1[[#This Row],[Category and Sub-Category]],FIND("/",Table1[[#This Row],[Category and Sub-Category]])-1)</f>
        <v>film &amp; video</v>
      </c>
      <c r="R244" t="str">
        <f>RIGHT(Table1[[#This Row],[Category and Sub-Category]],LEN(Table1[[#This Row],[Category and Sub-Category]])-FIND("/",Table1[[#This Row],[Category and Sub-Category]]))</f>
        <v>documentary</v>
      </c>
      <c r="S244" s="9">
        <f>(((Table1[[#This Row],[launched_at]]/60)/60)/24)+DATE(1970,1,1)</f>
        <v>40862.492939814816</v>
      </c>
      <c r="T244" s="9">
        <f>(((Table1[[#This Row],[deadline]]/60)/60)/24)+DATE(1970,1,1)</f>
        <v>40897.492939814816</v>
      </c>
      <c r="U244" s="12" t="str">
        <f>TEXT(Table1[[#This Row],[Date Created Conversion]],"yyyy")</f>
        <v>2011</v>
      </c>
      <c r="V244" s="12" t="str">
        <f>TEXT(Table1[[#This Row],[Date Created Conversion]],"mmm")</f>
        <v>Nov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 s="16">
        <v>25000</v>
      </c>
      <c r="E245">
        <v>25648</v>
      </c>
      <c r="F245" s="12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>Table1[[#This Row],[pledged]]/Table1[[#This Row],[goal]]</f>
        <v>1.0259199999999999</v>
      </c>
      <c r="P245">
        <f>IF(Table1[[#This Row],[pledged]]=0,0,Table1[[#This Row],[pledged]]/Table1[[#This Row],[backers_count]])</f>
        <v>78.195121951219505</v>
      </c>
      <c r="Q245" t="str">
        <f>LEFT(Table1[[#This Row],[Category and Sub-Category]],FIND("/",Table1[[#This Row],[Category and Sub-Category]])-1)</f>
        <v>film &amp; video</v>
      </c>
      <c r="R245" t="str">
        <f>RIGHT(Table1[[#This Row],[Category and Sub-Category]],LEN(Table1[[#This Row],[Category and Sub-Category]])-FIND("/",Table1[[#This Row],[Category and Sub-Category]]))</f>
        <v>documentary</v>
      </c>
      <c r="S245" s="9">
        <f>(((Table1[[#This Row],[launched_at]]/60)/60)/24)+DATE(1970,1,1)</f>
        <v>41662.047500000001</v>
      </c>
      <c r="T245" s="9">
        <f>(((Table1[[#This Row],[deadline]]/60)/60)/24)+DATE(1970,1,1)</f>
        <v>41692.047500000001</v>
      </c>
      <c r="U245" s="12" t="str">
        <f>TEXT(Table1[[#This Row],[Date Created Conversion]],"yyyy")</f>
        <v>2014</v>
      </c>
      <c r="V245" s="12" t="str">
        <f>TEXT(Table1[[#This Row],[Date Created Conversion]],"mmm")</f>
        <v>Jan</v>
      </c>
    </row>
    <row r="246" spans="1:22" ht="58" x14ac:dyDescent="0.35">
      <c r="A246">
        <v>244</v>
      </c>
      <c r="B246" s="4">
        <v>39756</v>
      </c>
      <c r="C246" s="3" t="s">
        <v>4354</v>
      </c>
      <c r="D246" s="16">
        <v>3500</v>
      </c>
      <c r="E246">
        <v>3981.5</v>
      </c>
      <c r="F246" s="12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>Table1[[#This Row],[pledged]]/Table1[[#This Row],[goal]]</f>
        <v>1.1375714285714287</v>
      </c>
      <c r="P246">
        <f>IF(Table1[[#This Row],[pledged]]=0,0,Table1[[#This Row],[pledged]]/Table1[[#This Row],[backers_count]])</f>
        <v>47.398809523809526</v>
      </c>
      <c r="Q246" t="str">
        <f>LEFT(Table1[[#This Row],[Category and Sub-Category]],FIND("/",Table1[[#This Row],[Category and Sub-Category]])-1)</f>
        <v>film &amp; video</v>
      </c>
      <c r="R246" t="str">
        <f>RIGHT(Table1[[#This Row],[Category and Sub-Category]],LEN(Table1[[#This Row],[Category and Sub-Category]])-FIND("/",Table1[[#This Row],[Category and Sub-Category]]))</f>
        <v>documentary</v>
      </c>
      <c r="S246" s="9">
        <f>(((Table1[[#This Row],[launched_at]]/60)/60)/24)+DATE(1970,1,1)</f>
        <v>40213.323599537034</v>
      </c>
      <c r="T246" s="9">
        <f>(((Table1[[#This Row],[deadline]]/60)/60)/24)+DATE(1970,1,1)</f>
        <v>40253.29583333333</v>
      </c>
      <c r="U246" s="12" t="str">
        <f>TEXT(Table1[[#This Row],[Date Created Conversion]],"yyyy")</f>
        <v>2010</v>
      </c>
      <c r="V246" s="12" t="str">
        <f>TEXT(Table1[[#This Row],[Date Created Conversion]],"mmm")</f>
        <v>Feb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 s="16">
        <v>5000</v>
      </c>
      <c r="E247">
        <v>5186</v>
      </c>
      <c r="F247" s="12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>Table1[[#This Row],[pledged]]/Table1[[#This Row],[goal]]</f>
        <v>1.0371999999999999</v>
      </c>
      <c r="P247">
        <f>IF(Table1[[#This Row],[pledged]]=0,0,Table1[[#This Row],[pledged]]/Table1[[#This Row],[backers_count]])</f>
        <v>54.020833333333336</v>
      </c>
      <c r="Q247" t="str">
        <f>LEFT(Table1[[#This Row],[Category and Sub-Category]],FIND("/",Table1[[#This Row],[Category and Sub-Category]])-1)</f>
        <v>film &amp; video</v>
      </c>
      <c r="R247" t="str">
        <f>RIGHT(Table1[[#This Row],[Category and Sub-Category]],LEN(Table1[[#This Row],[Category and Sub-Category]])-FIND("/",Table1[[#This Row],[Category and Sub-Category]]))</f>
        <v>documentary</v>
      </c>
      <c r="S247" s="9">
        <f>(((Table1[[#This Row],[launched_at]]/60)/60)/24)+DATE(1970,1,1)</f>
        <v>41107.053067129629</v>
      </c>
      <c r="T247" s="9">
        <f>(((Table1[[#This Row],[deadline]]/60)/60)/24)+DATE(1970,1,1)</f>
        <v>41137.053067129629</v>
      </c>
      <c r="U247" s="12" t="str">
        <f>TEXT(Table1[[#This Row],[Date Created Conversion]],"yyyy")</f>
        <v>2012</v>
      </c>
      <c r="V247" s="12" t="str">
        <f>TEXT(Table1[[#This Row],[Date Created Conversion]],"mmm")</f>
        <v>Jul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 s="16">
        <v>5000</v>
      </c>
      <c r="E248">
        <v>15273</v>
      </c>
      <c r="F248" s="12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>Table1[[#This Row],[pledged]]/Table1[[#This Row],[goal]]</f>
        <v>3.0546000000000002</v>
      </c>
      <c r="P248">
        <f>IF(Table1[[#This Row],[pledged]]=0,0,Table1[[#This Row],[pledged]]/Table1[[#This Row],[backers_count]])</f>
        <v>68.488789237668158</v>
      </c>
      <c r="Q248" t="str">
        <f>LEFT(Table1[[#This Row],[Category and Sub-Category]],FIND("/",Table1[[#This Row],[Category and Sub-Category]])-1)</f>
        <v>film &amp; video</v>
      </c>
      <c r="R248" t="str">
        <f>RIGHT(Table1[[#This Row],[Category and Sub-Category]],LEN(Table1[[#This Row],[Category and Sub-Category]])-FIND("/",Table1[[#This Row],[Category and Sub-Category]]))</f>
        <v>documentary</v>
      </c>
      <c r="S248" s="9">
        <f>(((Table1[[#This Row],[launched_at]]/60)/60)/24)+DATE(1970,1,1)</f>
        <v>40480.363483796296</v>
      </c>
      <c r="T248" s="9">
        <f>(((Table1[[#This Row],[deadline]]/60)/60)/24)+DATE(1970,1,1)</f>
        <v>40530.405150462961</v>
      </c>
      <c r="U248" s="12" t="str">
        <f>TEXT(Table1[[#This Row],[Date Created Conversion]],"yyyy")</f>
        <v>2010</v>
      </c>
      <c r="V248" s="12" t="str">
        <f>TEXT(Table1[[#This Row],[Date Created Conversion]],"mmm")</f>
        <v>Oct</v>
      </c>
    </row>
    <row r="249" spans="1:22" ht="58" x14ac:dyDescent="0.35">
      <c r="A249">
        <v>247</v>
      </c>
      <c r="B249" s="3" t="s">
        <v>248</v>
      </c>
      <c r="C249" s="3" t="s">
        <v>4357</v>
      </c>
      <c r="D249" s="16">
        <v>5000</v>
      </c>
      <c r="E249">
        <v>6705</v>
      </c>
      <c r="F249" s="12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>Table1[[#This Row],[pledged]]/Table1[[#This Row],[goal]]</f>
        <v>1.341</v>
      </c>
      <c r="P249">
        <f>IF(Table1[[#This Row],[pledged]]=0,0,Table1[[#This Row],[pledged]]/Table1[[#This Row],[backers_count]])</f>
        <v>108.14516129032258</v>
      </c>
      <c r="Q249" t="str">
        <f>LEFT(Table1[[#This Row],[Category and Sub-Category]],FIND("/",Table1[[#This Row],[Category and Sub-Category]])-1)</f>
        <v>film &amp; video</v>
      </c>
      <c r="R249" t="str">
        <f>RIGHT(Table1[[#This Row],[Category and Sub-Category]],LEN(Table1[[#This Row],[Category and Sub-Category]])-FIND("/",Table1[[#This Row],[Category and Sub-Category]]))</f>
        <v>documentary</v>
      </c>
      <c r="S249" s="9">
        <f>(((Table1[[#This Row],[launched_at]]/60)/60)/24)+DATE(1970,1,1)</f>
        <v>40430.604328703703</v>
      </c>
      <c r="T249" s="9">
        <f>(((Table1[[#This Row],[deadline]]/60)/60)/24)+DATE(1970,1,1)</f>
        <v>40467.152083333334</v>
      </c>
      <c r="U249" s="12" t="str">
        <f>TEXT(Table1[[#This Row],[Date Created Conversion]],"yyyy")</f>
        <v>2010</v>
      </c>
      <c r="V249" s="12" t="str">
        <f>TEXT(Table1[[#This Row],[Date Created Conversion]],"mmm")</f>
        <v>Sep</v>
      </c>
    </row>
    <row r="250" spans="1:22" ht="58" x14ac:dyDescent="0.35">
      <c r="A250">
        <v>248</v>
      </c>
      <c r="B250" s="3" t="s">
        <v>249</v>
      </c>
      <c r="C250" s="3" t="s">
        <v>4358</v>
      </c>
      <c r="D250" s="16">
        <v>85000</v>
      </c>
      <c r="E250">
        <v>86133</v>
      </c>
      <c r="F250" s="12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>Table1[[#This Row],[pledged]]/Table1[[#This Row],[goal]]</f>
        <v>1.0133294117647058</v>
      </c>
      <c r="P250">
        <f>IF(Table1[[#This Row],[pledged]]=0,0,Table1[[#This Row],[pledged]]/Table1[[#This Row],[backers_count]])</f>
        <v>589.95205479452056</v>
      </c>
      <c r="Q250" t="str">
        <f>LEFT(Table1[[#This Row],[Category and Sub-Category]],FIND("/",Table1[[#This Row],[Category and Sub-Category]])-1)</f>
        <v>film &amp; video</v>
      </c>
      <c r="R250" t="str">
        <f>RIGHT(Table1[[#This Row],[Category and Sub-Category]],LEN(Table1[[#This Row],[Category and Sub-Category]])-FIND("/",Table1[[#This Row],[Category and Sub-Category]]))</f>
        <v>documentary</v>
      </c>
      <c r="S250" s="9">
        <f>(((Table1[[#This Row],[launched_at]]/60)/60)/24)+DATE(1970,1,1)</f>
        <v>40870.774409722224</v>
      </c>
      <c r="T250" s="9">
        <f>(((Table1[[#This Row],[deadline]]/60)/60)/24)+DATE(1970,1,1)</f>
        <v>40915.774409722224</v>
      </c>
      <c r="U250" s="12" t="str">
        <f>TEXT(Table1[[#This Row],[Date Created Conversion]],"yyyy")</f>
        <v>2011</v>
      </c>
      <c r="V250" s="12" t="str">
        <f>TEXT(Table1[[#This Row],[Date Created Conversion]],"mmm")</f>
        <v>Nov</v>
      </c>
    </row>
    <row r="251" spans="1:22" ht="58" x14ac:dyDescent="0.35">
      <c r="A251">
        <v>249</v>
      </c>
      <c r="B251" s="3" t="s">
        <v>250</v>
      </c>
      <c r="C251" s="3" t="s">
        <v>4359</v>
      </c>
      <c r="D251" s="16">
        <v>10000</v>
      </c>
      <c r="E251">
        <v>11292</v>
      </c>
      <c r="F251" s="12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>Table1[[#This Row],[pledged]]/Table1[[#This Row],[goal]]</f>
        <v>1.1292</v>
      </c>
      <c r="P251">
        <f>IF(Table1[[#This Row],[pledged]]=0,0,Table1[[#This Row],[pledged]]/Table1[[#This Row],[backers_count]])</f>
        <v>48.051063829787232</v>
      </c>
      <c r="Q251" t="str">
        <f>LEFT(Table1[[#This Row],[Category and Sub-Category]],FIND("/",Table1[[#This Row],[Category and Sub-Category]])-1)</f>
        <v>film &amp; video</v>
      </c>
      <c r="R251" t="str">
        <f>RIGHT(Table1[[#This Row],[Category and Sub-Category]],LEN(Table1[[#This Row],[Category and Sub-Category]])-FIND("/",Table1[[#This Row],[Category and Sub-Category]]))</f>
        <v>documentary</v>
      </c>
      <c r="S251" s="9">
        <f>(((Table1[[#This Row],[launched_at]]/60)/60)/24)+DATE(1970,1,1)</f>
        <v>40332.923842592594</v>
      </c>
      <c r="T251" s="9">
        <f>(((Table1[[#This Row],[deadline]]/60)/60)/24)+DATE(1970,1,1)</f>
        <v>40412.736111111109</v>
      </c>
      <c r="U251" s="12" t="str">
        <f>TEXT(Table1[[#This Row],[Date Created Conversion]],"yyyy")</f>
        <v>2010</v>
      </c>
      <c r="V251" s="12" t="str">
        <f>TEXT(Table1[[#This Row],[Date Created Conversion]],"mmm")</f>
        <v>Jun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 s="16">
        <v>30000</v>
      </c>
      <c r="E252">
        <v>31675</v>
      </c>
      <c r="F252" s="1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>Table1[[#This Row],[pledged]]/Table1[[#This Row],[goal]]</f>
        <v>1.0558333333333334</v>
      </c>
      <c r="P252">
        <f>IF(Table1[[#This Row],[pledged]]=0,0,Table1[[#This Row],[pledged]]/Table1[[#This Row],[backers_count]])</f>
        <v>72.482837528604122</v>
      </c>
      <c r="Q252" t="str">
        <f>LEFT(Table1[[#This Row],[Category and Sub-Category]],FIND("/",Table1[[#This Row],[Category and Sub-Category]])-1)</f>
        <v>film &amp; video</v>
      </c>
      <c r="R252" t="str">
        <f>RIGHT(Table1[[#This Row],[Category and Sub-Category]],LEN(Table1[[#This Row],[Category and Sub-Category]])-FIND("/",Table1[[#This Row],[Category and Sub-Category]]))</f>
        <v>documentary</v>
      </c>
      <c r="S252" s="9">
        <f>(((Table1[[#This Row],[launched_at]]/60)/60)/24)+DATE(1970,1,1)</f>
        <v>41401.565868055557</v>
      </c>
      <c r="T252" s="9">
        <f>(((Table1[[#This Row],[deadline]]/60)/60)/24)+DATE(1970,1,1)</f>
        <v>41431.565868055557</v>
      </c>
      <c r="U252" s="12" t="str">
        <f>TEXT(Table1[[#This Row],[Date Created Conversion]],"yyyy")</f>
        <v>2013</v>
      </c>
      <c r="V252" s="12" t="str">
        <f>TEXT(Table1[[#This Row],[Date Created Conversion]],"mmm")</f>
        <v>May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 s="16">
        <v>3500</v>
      </c>
      <c r="E253">
        <v>4395</v>
      </c>
      <c r="F253" s="12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>Table1[[#This Row],[pledged]]/Table1[[#This Row],[goal]]</f>
        <v>1.2557142857142858</v>
      </c>
      <c r="P253">
        <f>IF(Table1[[#This Row],[pledged]]=0,0,Table1[[#This Row],[pledged]]/Table1[[#This Row],[backers_count]])</f>
        <v>57.077922077922075</v>
      </c>
      <c r="Q253" t="str">
        <f>LEFT(Table1[[#This Row],[Category and Sub-Category]],FIND("/",Table1[[#This Row],[Category and Sub-Category]])-1)</f>
        <v>film &amp; video</v>
      </c>
      <c r="R253" t="str">
        <f>RIGHT(Table1[[#This Row],[Category and Sub-Category]],LEN(Table1[[#This Row],[Category and Sub-Category]])-FIND("/",Table1[[#This Row],[Category and Sub-Category]]))</f>
        <v>documentary</v>
      </c>
      <c r="S253" s="9">
        <f>(((Table1[[#This Row],[launched_at]]/60)/60)/24)+DATE(1970,1,1)</f>
        <v>41013.787569444445</v>
      </c>
      <c r="T253" s="9">
        <f>(((Table1[[#This Row],[deadline]]/60)/60)/24)+DATE(1970,1,1)</f>
        <v>41045.791666666664</v>
      </c>
      <c r="U253" s="12" t="str">
        <f>TEXT(Table1[[#This Row],[Date Created Conversion]],"yyyy")</f>
        <v>2012</v>
      </c>
      <c r="V253" s="12" t="str">
        <f>TEXT(Table1[[#This Row],[Date Created Conversion]],"mmm")</f>
        <v>Apr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 s="16">
        <v>5000</v>
      </c>
      <c r="E254">
        <v>9228</v>
      </c>
      <c r="F254" s="12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>Table1[[#This Row],[pledged]]/Table1[[#This Row],[goal]]</f>
        <v>1.8455999999999999</v>
      </c>
      <c r="P254">
        <f>IF(Table1[[#This Row],[pledged]]=0,0,Table1[[#This Row],[pledged]]/Table1[[#This Row],[backers_count]])</f>
        <v>85.444444444444443</v>
      </c>
      <c r="Q254" t="str">
        <f>LEFT(Table1[[#This Row],[Category and Sub-Category]],FIND("/",Table1[[#This Row],[Category and Sub-Category]])-1)</f>
        <v>film &amp; video</v>
      </c>
      <c r="R254" t="str">
        <f>RIGHT(Table1[[#This Row],[Category and Sub-Category]],LEN(Table1[[#This Row],[Category and Sub-Category]])-FIND("/",Table1[[#This Row],[Category and Sub-Category]]))</f>
        <v>documentary</v>
      </c>
      <c r="S254" s="9">
        <f>(((Table1[[#This Row],[launched_at]]/60)/60)/24)+DATE(1970,1,1)</f>
        <v>40266.662708333337</v>
      </c>
      <c r="T254" s="9">
        <f>(((Table1[[#This Row],[deadline]]/60)/60)/24)+DATE(1970,1,1)</f>
        <v>40330.165972222225</v>
      </c>
      <c r="U254" s="12" t="str">
        <f>TEXT(Table1[[#This Row],[Date Created Conversion]],"yyyy")</f>
        <v>2010</v>
      </c>
      <c r="V254" s="12" t="str">
        <f>TEXT(Table1[[#This Row],[Date Created Conversion]],"mmm")</f>
        <v>Mar</v>
      </c>
    </row>
    <row r="255" spans="1:22" ht="58" x14ac:dyDescent="0.35">
      <c r="A255">
        <v>253</v>
      </c>
      <c r="B255" s="3" t="s">
        <v>254</v>
      </c>
      <c r="C255" s="3" t="s">
        <v>4363</v>
      </c>
      <c r="D255" s="16">
        <v>1500</v>
      </c>
      <c r="E255">
        <v>1511</v>
      </c>
      <c r="F255" s="12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>Table1[[#This Row],[pledged]]/Table1[[#This Row],[goal]]</f>
        <v>1.0073333333333334</v>
      </c>
      <c r="P255">
        <f>IF(Table1[[#This Row],[pledged]]=0,0,Table1[[#This Row],[pledged]]/Table1[[#This Row],[backers_count]])</f>
        <v>215.85714285714286</v>
      </c>
      <c r="Q255" t="str">
        <f>LEFT(Table1[[#This Row],[Category and Sub-Category]],FIND("/",Table1[[#This Row],[Category and Sub-Category]])-1)</f>
        <v>film &amp; video</v>
      </c>
      <c r="R255" t="str">
        <f>RIGHT(Table1[[#This Row],[Category and Sub-Category]],LEN(Table1[[#This Row],[Category and Sub-Category]])-FIND("/",Table1[[#This Row],[Category and Sub-Category]]))</f>
        <v>documentary</v>
      </c>
      <c r="S255" s="9">
        <f>(((Table1[[#This Row],[launched_at]]/60)/60)/24)+DATE(1970,1,1)</f>
        <v>40924.650868055556</v>
      </c>
      <c r="T255" s="9">
        <f>(((Table1[[#This Row],[deadline]]/60)/60)/24)+DATE(1970,1,1)</f>
        <v>40954.650868055556</v>
      </c>
      <c r="U255" s="12" t="str">
        <f>TEXT(Table1[[#This Row],[Date Created Conversion]],"yyyy")</f>
        <v>2012</v>
      </c>
      <c r="V255" s="12" t="str">
        <f>TEXT(Table1[[#This Row],[Date Created Conversion]],"mmm")</f>
        <v>Jan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 s="16">
        <v>24000</v>
      </c>
      <c r="E256">
        <v>28067.34</v>
      </c>
      <c r="F256" s="12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>Table1[[#This Row],[pledged]]/Table1[[#This Row],[goal]]</f>
        <v>1.1694724999999999</v>
      </c>
      <c r="P256">
        <f>IF(Table1[[#This Row],[pledged]]=0,0,Table1[[#This Row],[pledged]]/Table1[[#This Row],[backers_count]])</f>
        <v>89.38643312101911</v>
      </c>
      <c r="Q256" t="str">
        <f>LEFT(Table1[[#This Row],[Category and Sub-Category]],FIND("/",Table1[[#This Row],[Category and Sub-Category]])-1)</f>
        <v>film &amp; video</v>
      </c>
      <c r="R256" t="str">
        <f>RIGHT(Table1[[#This Row],[Category and Sub-Category]],LEN(Table1[[#This Row],[Category and Sub-Category]])-FIND("/",Table1[[#This Row],[Category and Sub-Category]]))</f>
        <v>documentary</v>
      </c>
      <c r="S256" s="9">
        <f>(((Table1[[#This Row],[launched_at]]/60)/60)/24)+DATE(1970,1,1)</f>
        <v>42263.952662037031</v>
      </c>
      <c r="T256" s="9">
        <f>(((Table1[[#This Row],[deadline]]/60)/60)/24)+DATE(1970,1,1)</f>
        <v>42294.083333333328</v>
      </c>
      <c r="U256" s="12" t="str">
        <f>TEXT(Table1[[#This Row],[Date Created Conversion]],"yyyy")</f>
        <v>2015</v>
      </c>
      <c r="V256" s="12" t="str">
        <f>TEXT(Table1[[#This Row],[Date Created Conversion]],"mmm")</f>
        <v>Sep</v>
      </c>
    </row>
    <row r="257" spans="1:22" ht="29" x14ac:dyDescent="0.35">
      <c r="A257">
        <v>255</v>
      </c>
      <c r="B257" s="3" t="s">
        <v>256</v>
      </c>
      <c r="C257" s="3" t="s">
        <v>4365</v>
      </c>
      <c r="D257" s="16">
        <v>8000</v>
      </c>
      <c r="E257">
        <v>8538.66</v>
      </c>
      <c r="F257" s="12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>Table1[[#This Row],[pledged]]/Table1[[#This Row],[goal]]</f>
        <v>1.0673325</v>
      </c>
      <c r="P257">
        <f>IF(Table1[[#This Row],[pledged]]=0,0,Table1[[#This Row],[pledged]]/Table1[[#This Row],[backers_count]])</f>
        <v>45.418404255319146</v>
      </c>
      <c r="Q257" t="str">
        <f>LEFT(Table1[[#This Row],[Category and Sub-Category]],FIND("/",Table1[[#This Row],[Category and Sub-Category]])-1)</f>
        <v>film &amp; video</v>
      </c>
      <c r="R257" t="str">
        <f>RIGHT(Table1[[#This Row],[Category and Sub-Category]],LEN(Table1[[#This Row],[Category and Sub-Category]])-FIND("/",Table1[[#This Row],[Category and Sub-Category]]))</f>
        <v>documentary</v>
      </c>
      <c r="S257" s="9">
        <f>(((Table1[[#This Row],[launched_at]]/60)/60)/24)+DATE(1970,1,1)</f>
        <v>40588.526412037041</v>
      </c>
      <c r="T257" s="9">
        <f>(((Table1[[#This Row],[deadline]]/60)/60)/24)+DATE(1970,1,1)</f>
        <v>40618.48474537037</v>
      </c>
      <c r="U257" s="12" t="str">
        <f>TEXT(Table1[[#This Row],[Date Created Conversion]],"yyyy")</f>
        <v>2011</v>
      </c>
      <c r="V257" s="12" t="str">
        <f>TEXT(Table1[[#This Row],[Date Created Conversion]],"mmm")</f>
        <v>Feb</v>
      </c>
    </row>
    <row r="258" spans="1:22" ht="58" x14ac:dyDescent="0.35">
      <c r="A258">
        <v>256</v>
      </c>
      <c r="B258" s="3" t="s">
        <v>257</v>
      </c>
      <c r="C258" s="3" t="s">
        <v>4366</v>
      </c>
      <c r="D258" s="16">
        <v>13000</v>
      </c>
      <c r="E258">
        <v>18083</v>
      </c>
      <c r="F258" s="12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>Table1[[#This Row],[pledged]]/Table1[[#This Row],[goal]]</f>
        <v>1.391</v>
      </c>
      <c r="P258">
        <f>IF(Table1[[#This Row],[pledged]]=0,0,Table1[[#This Row],[pledged]]/Table1[[#This Row],[backers_count]])</f>
        <v>65.756363636363631</v>
      </c>
      <c r="Q258" t="str">
        <f>LEFT(Table1[[#This Row],[Category and Sub-Category]],FIND("/",Table1[[#This Row],[Category and Sub-Category]])-1)</f>
        <v>film &amp; video</v>
      </c>
      <c r="R258" t="str">
        <f>RIGHT(Table1[[#This Row],[Category and Sub-Category]],LEN(Table1[[#This Row],[Category and Sub-Category]])-FIND("/",Table1[[#This Row],[Category and Sub-Category]]))</f>
        <v>documentary</v>
      </c>
      <c r="S258" s="9">
        <f>(((Table1[[#This Row],[launched_at]]/60)/60)/24)+DATE(1970,1,1)</f>
        <v>41319.769293981481</v>
      </c>
      <c r="T258" s="9">
        <f>(((Table1[[#This Row],[deadline]]/60)/60)/24)+DATE(1970,1,1)</f>
        <v>41349.769293981481</v>
      </c>
      <c r="U258" s="12" t="str">
        <f>TEXT(Table1[[#This Row],[Date Created Conversion]],"yyyy")</f>
        <v>2013</v>
      </c>
      <c r="V258" s="12" t="str">
        <f>TEXT(Table1[[#This Row],[Date Created Conversion]],"mmm")</f>
        <v>Feb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 s="16">
        <v>35000</v>
      </c>
      <c r="E259">
        <v>37354.269999999997</v>
      </c>
      <c r="F259" s="12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>Table1[[#This Row],[pledged]]/Table1[[#This Row],[goal]]</f>
        <v>1.0672648571428571</v>
      </c>
      <c r="P259">
        <f>IF(Table1[[#This Row],[pledged]]=0,0,Table1[[#This Row],[pledged]]/Table1[[#This Row],[backers_count]])</f>
        <v>66.70405357142856</v>
      </c>
      <c r="Q259" t="str">
        <f>LEFT(Table1[[#This Row],[Category and Sub-Category]],FIND("/",Table1[[#This Row],[Category and Sub-Category]])-1)</f>
        <v>film &amp; video</v>
      </c>
      <c r="R259" t="str">
        <f>RIGHT(Table1[[#This Row],[Category and Sub-Category]],LEN(Table1[[#This Row],[Category and Sub-Category]])-FIND("/",Table1[[#This Row],[Category and Sub-Category]]))</f>
        <v>documentary</v>
      </c>
      <c r="S259" s="9">
        <f>(((Table1[[#This Row],[launched_at]]/60)/60)/24)+DATE(1970,1,1)</f>
        <v>42479.626875000002</v>
      </c>
      <c r="T259" s="9">
        <f>(((Table1[[#This Row],[deadline]]/60)/60)/24)+DATE(1970,1,1)</f>
        <v>42509.626875000002</v>
      </c>
      <c r="U259" s="12" t="str">
        <f>TEXT(Table1[[#This Row],[Date Created Conversion]],"yyyy")</f>
        <v>2016</v>
      </c>
      <c r="V259" s="12" t="str">
        <f>TEXT(Table1[[#This Row],[Date Created Conversion]],"mmm")</f>
        <v>Apr</v>
      </c>
    </row>
    <row r="260" spans="1:22" ht="58" x14ac:dyDescent="0.35">
      <c r="A260">
        <v>258</v>
      </c>
      <c r="B260" s="3" t="s">
        <v>259</v>
      </c>
      <c r="C260" s="3" t="s">
        <v>4368</v>
      </c>
      <c r="D260" s="16">
        <v>30000</v>
      </c>
      <c r="E260">
        <v>57342</v>
      </c>
      <c r="F260" s="12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>Table1[[#This Row],[pledged]]/Table1[[#This Row],[goal]]</f>
        <v>1.9114</v>
      </c>
      <c r="P260">
        <f>IF(Table1[[#This Row],[pledged]]=0,0,Table1[[#This Row],[pledged]]/Table1[[#This Row],[backers_count]])</f>
        <v>83.345930232558146</v>
      </c>
      <c r="Q260" t="str">
        <f>LEFT(Table1[[#This Row],[Category and Sub-Category]],FIND("/",Table1[[#This Row],[Category and Sub-Category]])-1)</f>
        <v>film &amp; video</v>
      </c>
      <c r="R260" t="str">
        <f>RIGHT(Table1[[#This Row],[Category and Sub-Category]],LEN(Table1[[#This Row],[Category and Sub-Category]])-FIND("/",Table1[[#This Row],[Category and Sub-Category]]))</f>
        <v>documentary</v>
      </c>
      <c r="S260" s="9">
        <f>(((Table1[[#This Row],[launched_at]]/60)/60)/24)+DATE(1970,1,1)</f>
        <v>40682.051689814813</v>
      </c>
      <c r="T260" s="9">
        <f>(((Table1[[#This Row],[deadline]]/60)/60)/24)+DATE(1970,1,1)</f>
        <v>40712.051689814813</v>
      </c>
      <c r="U260" s="12" t="str">
        <f>TEXT(Table1[[#This Row],[Date Created Conversion]],"yyyy")</f>
        <v>2011</v>
      </c>
      <c r="V260" s="12" t="str">
        <f>TEXT(Table1[[#This Row],[Date Created Conversion]],"mmm")</f>
        <v>May</v>
      </c>
    </row>
    <row r="261" spans="1:22" ht="58" x14ac:dyDescent="0.35">
      <c r="A261">
        <v>259</v>
      </c>
      <c r="B261" s="3" t="s">
        <v>260</v>
      </c>
      <c r="C261" s="3" t="s">
        <v>4369</v>
      </c>
      <c r="D261" s="16">
        <v>75000</v>
      </c>
      <c r="E261">
        <v>98953.42</v>
      </c>
      <c r="F261" s="12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>Table1[[#This Row],[pledged]]/Table1[[#This Row],[goal]]</f>
        <v>1.3193789333333332</v>
      </c>
      <c r="P261">
        <f>IF(Table1[[#This Row],[pledged]]=0,0,Table1[[#This Row],[pledged]]/Table1[[#This Row],[backers_count]])</f>
        <v>105.04609341825902</v>
      </c>
      <c r="Q261" t="str">
        <f>LEFT(Table1[[#This Row],[Category and Sub-Category]],FIND("/",Table1[[#This Row],[Category and Sub-Category]])-1)</f>
        <v>film &amp; video</v>
      </c>
      <c r="R261" t="str">
        <f>RIGHT(Table1[[#This Row],[Category and Sub-Category]],LEN(Table1[[#This Row],[Category and Sub-Category]])-FIND("/",Table1[[#This Row],[Category and Sub-Category]]))</f>
        <v>documentary</v>
      </c>
      <c r="S261" s="9">
        <f>(((Table1[[#This Row],[launched_at]]/60)/60)/24)+DATE(1970,1,1)</f>
        <v>42072.738067129627</v>
      </c>
      <c r="T261" s="9">
        <f>(((Table1[[#This Row],[deadline]]/60)/60)/24)+DATE(1970,1,1)</f>
        <v>42102.738067129627</v>
      </c>
      <c r="U261" s="12" t="str">
        <f>TEXT(Table1[[#This Row],[Date Created Conversion]],"yyyy")</f>
        <v>2015</v>
      </c>
      <c r="V261" s="12" t="str">
        <f>TEXT(Table1[[#This Row],[Date Created Conversion]],"mmm")</f>
        <v>Mar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 s="16">
        <v>10000</v>
      </c>
      <c r="E262">
        <v>10640</v>
      </c>
      <c r="F262" s="1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>Table1[[#This Row],[pledged]]/Table1[[#This Row],[goal]]</f>
        <v>1.0640000000000001</v>
      </c>
      <c r="P262">
        <f>IF(Table1[[#This Row],[pledged]]=0,0,Table1[[#This Row],[pledged]]/Table1[[#This Row],[backers_count]])</f>
        <v>120.90909090909091</v>
      </c>
      <c r="Q262" t="str">
        <f>LEFT(Table1[[#This Row],[Category and Sub-Category]],FIND("/",Table1[[#This Row],[Category and Sub-Category]])-1)</f>
        <v>film &amp; video</v>
      </c>
      <c r="R262" t="str">
        <f>RIGHT(Table1[[#This Row],[Category and Sub-Category]],LEN(Table1[[#This Row],[Category and Sub-Category]])-FIND("/",Table1[[#This Row],[Category and Sub-Category]]))</f>
        <v>documentary</v>
      </c>
      <c r="S262" s="9">
        <f>(((Table1[[#This Row],[launched_at]]/60)/60)/24)+DATE(1970,1,1)</f>
        <v>40330.755543981482</v>
      </c>
      <c r="T262" s="9">
        <f>(((Table1[[#This Row],[deadline]]/60)/60)/24)+DATE(1970,1,1)</f>
        <v>40376.415972222225</v>
      </c>
      <c r="U262" s="12" t="str">
        <f>TEXT(Table1[[#This Row],[Date Created Conversion]],"yyyy")</f>
        <v>2010</v>
      </c>
      <c r="V262" s="12" t="str">
        <f>TEXT(Table1[[#This Row],[Date Created Conversion]],"mmm")</f>
        <v>Jun</v>
      </c>
    </row>
    <row r="263" spans="1:22" ht="29" x14ac:dyDescent="0.35">
      <c r="A263">
        <v>261</v>
      </c>
      <c r="B263" s="3" t="s">
        <v>262</v>
      </c>
      <c r="C263" s="3" t="s">
        <v>4371</v>
      </c>
      <c r="D263" s="16">
        <v>20000</v>
      </c>
      <c r="E263">
        <v>21480</v>
      </c>
      <c r="F263" s="12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>Table1[[#This Row],[pledged]]/Table1[[#This Row],[goal]]</f>
        <v>1.0740000000000001</v>
      </c>
      <c r="P263">
        <f>IF(Table1[[#This Row],[pledged]]=0,0,Table1[[#This Row],[pledged]]/Table1[[#This Row],[backers_count]])</f>
        <v>97.63636363636364</v>
      </c>
      <c r="Q263" t="str">
        <f>LEFT(Table1[[#This Row],[Category and Sub-Category]],FIND("/",Table1[[#This Row],[Category and Sub-Category]])-1)</f>
        <v>film &amp; video</v>
      </c>
      <c r="R263" t="str">
        <f>RIGHT(Table1[[#This Row],[Category and Sub-Category]],LEN(Table1[[#This Row],[Category and Sub-Category]])-FIND("/",Table1[[#This Row],[Category and Sub-Category]]))</f>
        <v>documentary</v>
      </c>
      <c r="S263" s="9">
        <f>(((Table1[[#This Row],[launched_at]]/60)/60)/24)+DATE(1970,1,1)</f>
        <v>41017.885462962964</v>
      </c>
      <c r="T263" s="9">
        <f>(((Table1[[#This Row],[deadline]]/60)/60)/24)+DATE(1970,1,1)</f>
        <v>41067.621527777781</v>
      </c>
      <c r="U263" s="12" t="str">
        <f>TEXT(Table1[[#This Row],[Date Created Conversion]],"yyyy")</f>
        <v>2012</v>
      </c>
      <c r="V263" s="12" t="str">
        <f>TEXT(Table1[[#This Row],[Date Created Conversion]],"mmm")</f>
        <v>Apr</v>
      </c>
    </row>
    <row r="264" spans="1:22" ht="29" x14ac:dyDescent="0.35">
      <c r="A264">
        <v>262</v>
      </c>
      <c r="B264" s="3" t="s">
        <v>263</v>
      </c>
      <c r="C264" s="3" t="s">
        <v>4372</v>
      </c>
      <c r="D264" s="16">
        <v>2500</v>
      </c>
      <c r="E264">
        <v>6000</v>
      </c>
      <c r="F264" s="12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>Table1[[#This Row],[pledged]]/Table1[[#This Row],[goal]]</f>
        <v>2.4</v>
      </c>
      <c r="P264">
        <f>IF(Table1[[#This Row],[pledged]]=0,0,Table1[[#This Row],[pledged]]/Table1[[#This Row],[backers_count]])</f>
        <v>41.379310344827587</v>
      </c>
      <c r="Q264" t="str">
        <f>LEFT(Table1[[#This Row],[Category and Sub-Category]],FIND("/",Table1[[#This Row],[Category and Sub-Category]])-1)</f>
        <v>film &amp; video</v>
      </c>
      <c r="R264" t="str">
        <f>RIGHT(Table1[[#This Row],[Category and Sub-Category]],LEN(Table1[[#This Row],[Category and Sub-Category]])-FIND("/",Table1[[#This Row],[Category and Sub-Category]]))</f>
        <v>documentary</v>
      </c>
      <c r="S264" s="9">
        <f>(((Table1[[#This Row],[launched_at]]/60)/60)/24)+DATE(1970,1,1)</f>
        <v>40555.24800925926</v>
      </c>
      <c r="T264" s="9">
        <f>(((Table1[[#This Row],[deadline]]/60)/60)/24)+DATE(1970,1,1)</f>
        <v>40600.24800925926</v>
      </c>
      <c r="U264" s="12" t="str">
        <f>TEXT(Table1[[#This Row],[Date Created Conversion]],"yyyy")</f>
        <v>2011</v>
      </c>
      <c r="V264" s="12" t="str">
        <f>TEXT(Table1[[#This Row],[Date Created Conversion]],"mmm")</f>
        <v>Jan</v>
      </c>
    </row>
    <row r="265" spans="1:22" ht="58" x14ac:dyDescent="0.35">
      <c r="A265">
        <v>263</v>
      </c>
      <c r="B265" s="3" t="s">
        <v>264</v>
      </c>
      <c r="C265" s="3" t="s">
        <v>4373</v>
      </c>
      <c r="D265" s="16">
        <v>25000</v>
      </c>
      <c r="E265">
        <v>29520.27</v>
      </c>
      <c r="F265" s="12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>Table1[[#This Row],[pledged]]/Table1[[#This Row],[goal]]</f>
        <v>1.1808107999999999</v>
      </c>
      <c r="P265">
        <f>IF(Table1[[#This Row],[pledged]]=0,0,Table1[[#This Row],[pledged]]/Table1[[#This Row],[backers_count]])</f>
        <v>30.654485981308412</v>
      </c>
      <c r="Q265" t="str">
        <f>LEFT(Table1[[#This Row],[Category and Sub-Category]],FIND("/",Table1[[#This Row],[Category and Sub-Category]])-1)</f>
        <v>film &amp; video</v>
      </c>
      <c r="R265" t="str">
        <f>RIGHT(Table1[[#This Row],[Category and Sub-Category]],LEN(Table1[[#This Row],[Category and Sub-Category]])-FIND("/",Table1[[#This Row],[Category and Sub-Category]]))</f>
        <v>documentary</v>
      </c>
      <c r="S265" s="9">
        <f>(((Table1[[#This Row],[launched_at]]/60)/60)/24)+DATE(1970,1,1)</f>
        <v>41149.954791666663</v>
      </c>
      <c r="T265" s="9">
        <f>(((Table1[[#This Row],[deadline]]/60)/60)/24)+DATE(1970,1,1)</f>
        <v>41179.954791666663</v>
      </c>
      <c r="U265" s="12" t="str">
        <f>TEXT(Table1[[#This Row],[Date Created Conversion]],"yyyy")</f>
        <v>2012</v>
      </c>
      <c r="V265" s="12" t="str">
        <f>TEXT(Table1[[#This Row],[Date Created Conversion]],"mmm")</f>
        <v>Aug</v>
      </c>
    </row>
    <row r="266" spans="1:22" ht="58" x14ac:dyDescent="0.35">
      <c r="A266">
        <v>264</v>
      </c>
      <c r="B266" s="3" t="s">
        <v>265</v>
      </c>
      <c r="C266" s="3" t="s">
        <v>4374</v>
      </c>
      <c r="D266" s="16">
        <v>5000</v>
      </c>
      <c r="E266">
        <v>5910</v>
      </c>
      <c r="F266" s="12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>Table1[[#This Row],[pledged]]/Table1[[#This Row],[goal]]</f>
        <v>1.1819999999999999</v>
      </c>
      <c r="P266">
        <f>IF(Table1[[#This Row],[pledged]]=0,0,Table1[[#This Row],[pledged]]/Table1[[#This Row],[backers_count]])</f>
        <v>64.945054945054949</v>
      </c>
      <c r="Q266" t="str">
        <f>LEFT(Table1[[#This Row],[Category and Sub-Category]],FIND("/",Table1[[#This Row],[Category and Sub-Category]])-1)</f>
        <v>film &amp; video</v>
      </c>
      <c r="R266" t="str">
        <f>RIGHT(Table1[[#This Row],[Category and Sub-Category]],LEN(Table1[[#This Row],[Category and Sub-Category]])-FIND("/",Table1[[#This Row],[Category and Sub-Category]]))</f>
        <v>documentary</v>
      </c>
      <c r="S266" s="9">
        <f>(((Table1[[#This Row],[launched_at]]/60)/60)/24)+DATE(1970,1,1)</f>
        <v>41010.620312500003</v>
      </c>
      <c r="T266" s="9">
        <f>(((Table1[[#This Row],[deadline]]/60)/60)/24)+DATE(1970,1,1)</f>
        <v>41040.620312500003</v>
      </c>
      <c r="U266" s="12" t="str">
        <f>TEXT(Table1[[#This Row],[Date Created Conversion]],"yyyy")</f>
        <v>2012</v>
      </c>
      <c r="V266" s="12" t="str">
        <f>TEXT(Table1[[#This Row],[Date Created Conversion]],"mmm")</f>
        <v>Apr</v>
      </c>
    </row>
    <row r="267" spans="1:22" ht="58" x14ac:dyDescent="0.35">
      <c r="A267">
        <v>265</v>
      </c>
      <c r="B267" s="3" t="s">
        <v>266</v>
      </c>
      <c r="C267" s="3" t="s">
        <v>4375</v>
      </c>
      <c r="D267" s="16">
        <v>5000</v>
      </c>
      <c r="E267">
        <v>5555</v>
      </c>
      <c r="F267" s="12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>Table1[[#This Row],[pledged]]/Table1[[#This Row],[goal]]</f>
        <v>1.111</v>
      </c>
      <c r="P267">
        <f>IF(Table1[[#This Row],[pledged]]=0,0,Table1[[#This Row],[pledged]]/Table1[[#This Row],[backers_count]])</f>
        <v>95.775862068965523</v>
      </c>
      <c r="Q267" t="str">
        <f>LEFT(Table1[[#This Row],[Category and Sub-Category]],FIND("/",Table1[[#This Row],[Category and Sub-Category]])-1)</f>
        <v>film &amp; video</v>
      </c>
      <c r="R267" t="str">
        <f>RIGHT(Table1[[#This Row],[Category and Sub-Category]],LEN(Table1[[#This Row],[Category and Sub-Category]])-FIND("/",Table1[[#This Row],[Category and Sub-Category]]))</f>
        <v>documentary</v>
      </c>
      <c r="S267" s="9">
        <f>(((Table1[[#This Row],[launched_at]]/60)/60)/24)+DATE(1970,1,1)</f>
        <v>40267.245717592588</v>
      </c>
      <c r="T267" s="9">
        <f>(((Table1[[#This Row],[deadline]]/60)/60)/24)+DATE(1970,1,1)</f>
        <v>40308.844444444447</v>
      </c>
      <c r="U267" s="12" t="str">
        <f>TEXT(Table1[[#This Row],[Date Created Conversion]],"yyyy")</f>
        <v>2010</v>
      </c>
      <c r="V267" s="12" t="str">
        <f>TEXT(Table1[[#This Row],[Date Created Conversion]],"mmm")</f>
        <v>Mar</v>
      </c>
    </row>
    <row r="268" spans="1:22" ht="58" x14ac:dyDescent="0.35">
      <c r="A268">
        <v>266</v>
      </c>
      <c r="B268" s="3" t="s">
        <v>267</v>
      </c>
      <c r="C268" s="3" t="s">
        <v>4376</v>
      </c>
      <c r="D268" s="16">
        <v>1000</v>
      </c>
      <c r="E268">
        <v>1455</v>
      </c>
      <c r="F268" s="12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>Table1[[#This Row],[pledged]]/Table1[[#This Row],[goal]]</f>
        <v>1.4550000000000001</v>
      </c>
      <c r="P268">
        <f>IF(Table1[[#This Row],[pledged]]=0,0,Table1[[#This Row],[pledged]]/Table1[[#This Row],[backers_count]])</f>
        <v>40.416666666666664</v>
      </c>
      <c r="Q268" t="str">
        <f>LEFT(Table1[[#This Row],[Category and Sub-Category]],FIND("/",Table1[[#This Row],[Category and Sub-Category]])-1)</f>
        <v>film &amp; video</v>
      </c>
      <c r="R268" t="str">
        <f>RIGHT(Table1[[#This Row],[Category and Sub-Category]],LEN(Table1[[#This Row],[Category and Sub-Category]])-FIND("/",Table1[[#This Row],[Category and Sub-Category]]))</f>
        <v>documentary</v>
      </c>
      <c r="S268" s="9">
        <f>(((Table1[[#This Row],[launched_at]]/60)/60)/24)+DATE(1970,1,1)</f>
        <v>40205.174849537041</v>
      </c>
      <c r="T268" s="9">
        <f>(((Table1[[#This Row],[deadline]]/60)/60)/24)+DATE(1970,1,1)</f>
        <v>40291.160416666666</v>
      </c>
      <c r="U268" s="12" t="str">
        <f>TEXT(Table1[[#This Row],[Date Created Conversion]],"yyyy")</f>
        <v>2010</v>
      </c>
      <c r="V268" s="12" t="str">
        <f>TEXT(Table1[[#This Row],[Date Created Conversion]],"mmm")</f>
        <v>Jan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 s="16">
        <v>9850</v>
      </c>
      <c r="E269">
        <v>12965.44</v>
      </c>
      <c r="F269" s="12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>Table1[[#This Row],[pledged]]/Table1[[#This Row],[goal]]</f>
        <v>1.3162883248730965</v>
      </c>
      <c r="P269">
        <f>IF(Table1[[#This Row],[pledged]]=0,0,Table1[[#This Row],[pledged]]/Table1[[#This Row],[backers_count]])</f>
        <v>78.578424242424248</v>
      </c>
      <c r="Q269" t="str">
        <f>LEFT(Table1[[#This Row],[Category and Sub-Category]],FIND("/",Table1[[#This Row],[Category and Sub-Category]])-1)</f>
        <v>film &amp; video</v>
      </c>
      <c r="R269" t="str">
        <f>RIGHT(Table1[[#This Row],[Category and Sub-Category]],LEN(Table1[[#This Row],[Category and Sub-Category]])-FIND("/",Table1[[#This Row],[Category and Sub-Category]]))</f>
        <v>documentary</v>
      </c>
      <c r="S269" s="9">
        <f>(((Table1[[#This Row],[launched_at]]/60)/60)/24)+DATE(1970,1,1)</f>
        <v>41785.452534722222</v>
      </c>
      <c r="T269" s="9">
        <f>(((Table1[[#This Row],[deadline]]/60)/60)/24)+DATE(1970,1,1)</f>
        <v>41815.452534722222</v>
      </c>
      <c r="U269" s="12" t="str">
        <f>TEXT(Table1[[#This Row],[Date Created Conversion]],"yyyy")</f>
        <v>2014</v>
      </c>
      <c r="V269" s="12" t="str">
        <f>TEXT(Table1[[#This Row],[Date Created Conversion]],"mmm")</f>
        <v>May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 s="16">
        <v>5000</v>
      </c>
      <c r="E270">
        <v>5570</v>
      </c>
      <c r="F270" s="12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>Table1[[#This Row],[pledged]]/Table1[[#This Row],[goal]]</f>
        <v>1.1140000000000001</v>
      </c>
      <c r="P270">
        <f>IF(Table1[[#This Row],[pledged]]=0,0,Table1[[#This Row],[pledged]]/Table1[[#This Row],[backers_count]])</f>
        <v>50.18018018018018</v>
      </c>
      <c r="Q270" t="str">
        <f>LEFT(Table1[[#This Row],[Category and Sub-Category]],FIND("/",Table1[[#This Row],[Category and Sub-Category]])-1)</f>
        <v>film &amp; video</v>
      </c>
      <c r="R270" t="str">
        <f>RIGHT(Table1[[#This Row],[Category and Sub-Category]],LEN(Table1[[#This Row],[Category and Sub-Category]])-FIND("/",Table1[[#This Row],[Category and Sub-Category]]))</f>
        <v>documentary</v>
      </c>
      <c r="S270" s="9">
        <f>(((Table1[[#This Row],[launched_at]]/60)/60)/24)+DATE(1970,1,1)</f>
        <v>40809.15252314815</v>
      </c>
      <c r="T270" s="9">
        <f>(((Table1[[#This Row],[deadline]]/60)/60)/24)+DATE(1970,1,1)</f>
        <v>40854.194189814814</v>
      </c>
      <c r="U270" s="12" t="str">
        <f>TEXT(Table1[[#This Row],[Date Created Conversion]],"yyyy")</f>
        <v>2011</v>
      </c>
      <c r="V270" s="12" t="str">
        <f>TEXT(Table1[[#This Row],[Date Created Conversion]],"mmm")</f>
        <v>Sep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 s="16">
        <v>100000</v>
      </c>
      <c r="E271">
        <v>147233.76999999999</v>
      </c>
      <c r="F271" s="12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>Table1[[#This Row],[pledged]]/Table1[[#This Row],[goal]]</f>
        <v>1.4723377</v>
      </c>
      <c r="P271">
        <f>IF(Table1[[#This Row],[pledged]]=0,0,Table1[[#This Row],[pledged]]/Table1[[#This Row],[backers_count]])</f>
        <v>92.251735588972423</v>
      </c>
      <c r="Q271" t="str">
        <f>LEFT(Table1[[#This Row],[Category and Sub-Category]],FIND("/",Table1[[#This Row],[Category and Sub-Category]])-1)</f>
        <v>film &amp; video</v>
      </c>
      <c r="R271" t="str">
        <f>RIGHT(Table1[[#This Row],[Category and Sub-Category]],LEN(Table1[[#This Row],[Category and Sub-Category]])-FIND("/",Table1[[#This Row],[Category and Sub-Category]]))</f>
        <v>documentary</v>
      </c>
      <c r="S271" s="9">
        <f>(((Table1[[#This Row],[launched_at]]/60)/60)/24)+DATE(1970,1,1)</f>
        <v>42758.197013888886</v>
      </c>
      <c r="T271" s="9">
        <f>(((Table1[[#This Row],[deadline]]/60)/60)/24)+DATE(1970,1,1)</f>
        <v>42788.197013888886</v>
      </c>
      <c r="U271" s="12" t="str">
        <f>TEXT(Table1[[#This Row],[Date Created Conversion]],"yyyy")</f>
        <v>2017</v>
      </c>
      <c r="V271" s="12" t="str">
        <f>TEXT(Table1[[#This Row],[Date Created Conversion]],"mmm")</f>
        <v>Jan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 s="16">
        <v>2300</v>
      </c>
      <c r="E272">
        <v>3510</v>
      </c>
      <c r="F272" s="1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>Table1[[#This Row],[pledged]]/Table1[[#This Row],[goal]]</f>
        <v>1.5260869565217392</v>
      </c>
      <c r="P272">
        <f>IF(Table1[[#This Row],[pledged]]=0,0,Table1[[#This Row],[pledged]]/Table1[[#This Row],[backers_count]])</f>
        <v>57.540983606557376</v>
      </c>
      <c r="Q272" t="str">
        <f>LEFT(Table1[[#This Row],[Category and Sub-Category]],FIND("/",Table1[[#This Row],[Category and Sub-Category]])-1)</f>
        <v>film &amp; video</v>
      </c>
      <c r="R272" t="str">
        <f>RIGHT(Table1[[#This Row],[Category and Sub-Category]],LEN(Table1[[#This Row],[Category and Sub-Category]])-FIND("/",Table1[[#This Row],[Category and Sub-Category]]))</f>
        <v>documentary</v>
      </c>
      <c r="S272" s="9">
        <f>(((Table1[[#This Row],[launched_at]]/60)/60)/24)+DATE(1970,1,1)</f>
        <v>40637.866550925923</v>
      </c>
      <c r="T272" s="9">
        <f>(((Table1[[#This Row],[deadline]]/60)/60)/24)+DATE(1970,1,1)</f>
        <v>40688.166666666664</v>
      </c>
      <c r="U272" s="12" t="str">
        <f>TEXT(Table1[[#This Row],[Date Created Conversion]],"yyyy")</f>
        <v>2011</v>
      </c>
      <c r="V272" s="12" t="str">
        <f>TEXT(Table1[[#This Row],[Date Created Conversion]],"mmm")</f>
        <v>Apr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 s="16">
        <v>30000</v>
      </c>
      <c r="E273">
        <v>31404</v>
      </c>
      <c r="F273" s="12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>Table1[[#This Row],[pledged]]/Table1[[#This Row],[goal]]</f>
        <v>1.0468</v>
      </c>
      <c r="P273">
        <f>IF(Table1[[#This Row],[pledged]]=0,0,Table1[[#This Row],[pledged]]/Table1[[#This Row],[backers_count]])</f>
        <v>109.42160278745645</v>
      </c>
      <c r="Q273" t="str">
        <f>LEFT(Table1[[#This Row],[Category and Sub-Category]],FIND("/",Table1[[#This Row],[Category and Sub-Category]])-1)</f>
        <v>film &amp; video</v>
      </c>
      <c r="R273" t="str">
        <f>RIGHT(Table1[[#This Row],[Category and Sub-Category]],LEN(Table1[[#This Row],[Category and Sub-Category]])-FIND("/",Table1[[#This Row],[Category and Sub-Category]]))</f>
        <v>documentary</v>
      </c>
      <c r="S273" s="9">
        <f>(((Table1[[#This Row],[launched_at]]/60)/60)/24)+DATE(1970,1,1)</f>
        <v>41612.10024305556</v>
      </c>
      <c r="T273" s="9">
        <f>(((Table1[[#This Row],[deadline]]/60)/60)/24)+DATE(1970,1,1)</f>
        <v>41641.333333333336</v>
      </c>
      <c r="U273" s="12" t="str">
        <f>TEXT(Table1[[#This Row],[Date Created Conversion]],"yyyy")</f>
        <v>2013</v>
      </c>
      <c r="V273" s="12" t="str">
        <f>TEXT(Table1[[#This Row],[Date Created Conversion]],"mmm")</f>
        <v>Dec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 s="16">
        <v>3000</v>
      </c>
      <c r="E274">
        <v>5323.01</v>
      </c>
      <c r="F274" s="12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>Table1[[#This Row],[pledged]]/Table1[[#This Row],[goal]]</f>
        <v>1.7743366666666667</v>
      </c>
      <c r="P274">
        <f>IF(Table1[[#This Row],[pledged]]=0,0,Table1[[#This Row],[pledged]]/Table1[[#This Row],[backers_count]])</f>
        <v>81.892461538461546</v>
      </c>
      <c r="Q274" t="str">
        <f>LEFT(Table1[[#This Row],[Category and Sub-Category]],FIND("/",Table1[[#This Row],[Category and Sub-Category]])-1)</f>
        <v>film &amp; video</v>
      </c>
      <c r="R274" t="str">
        <f>RIGHT(Table1[[#This Row],[Category and Sub-Category]],LEN(Table1[[#This Row],[Category and Sub-Category]])-FIND("/",Table1[[#This Row],[Category and Sub-Category]]))</f>
        <v>documentary</v>
      </c>
      <c r="S274" s="9">
        <f>(((Table1[[#This Row],[launched_at]]/60)/60)/24)+DATE(1970,1,1)</f>
        <v>40235.900358796294</v>
      </c>
      <c r="T274" s="9">
        <f>(((Table1[[#This Row],[deadline]]/60)/60)/24)+DATE(1970,1,1)</f>
        <v>40296.78402777778</v>
      </c>
      <c r="U274" s="12" t="str">
        <f>TEXT(Table1[[#This Row],[Date Created Conversion]],"yyyy")</f>
        <v>2010</v>
      </c>
      <c r="V274" s="12" t="str">
        <f>TEXT(Table1[[#This Row],[Date Created Conversion]],"mmm")</f>
        <v>Feb</v>
      </c>
    </row>
    <row r="275" spans="1:22" ht="58" x14ac:dyDescent="0.35">
      <c r="A275">
        <v>273</v>
      </c>
      <c r="B275" s="3" t="s">
        <v>274</v>
      </c>
      <c r="C275" s="3" t="s">
        <v>4383</v>
      </c>
      <c r="D275" s="16">
        <v>5000</v>
      </c>
      <c r="E275">
        <v>5388.79</v>
      </c>
      <c r="F275" s="12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>Table1[[#This Row],[pledged]]/Table1[[#This Row],[goal]]</f>
        <v>1.077758</v>
      </c>
      <c r="P275">
        <f>IF(Table1[[#This Row],[pledged]]=0,0,Table1[[#This Row],[pledged]]/Table1[[#This Row],[backers_count]])</f>
        <v>45.667711864406776</v>
      </c>
      <c r="Q275" t="str">
        <f>LEFT(Table1[[#This Row],[Category and Sub-Category]],FIND("/",Table1[[#This Row],[Category and Sub-Category]])-1)</f>
        <v>film &amp; video</v>
      </c>
      <c r="R275" t="str">
        <f>RIGHT(Table1[[#This Row],[Category and Sub-Category]],LEN(Table1[[#This Row],[Category and Sub-Category]])-FIND("/",Table1[[#This Row],[Category and Sub-Category]]))</f>
        <v>documentary</v>
      </c>
      <c r="S275" s="9">
        <f>(((Table1[[#This Row],[launched_at]]/60)/60)/24)+DATE(1970,1,1)</f>
        <v>40697.498449074075</v>
      </c>
      <c r="T275" s="9">
        <f>(((Table1[[#This Row],[deadline]]/60)/60)/24)+DATE(1970,1,1)</f>
        <v>40727.498449074075</v>
      </c>
      <c r="U275" s="12" t="str">
        <f>TEXT(Table1[[#This Row],[Date Created Conversion]],"yyyy")</f>
        <v>2011</v>
      </c>
      <c r="V275" s="12" t="str">
        <f>TEXT(Table1[[#This Row],[Date Created Conversion]],"mmm")</f>
        <v>Jun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 s="16">
        <v>4000</v>
      </c>
      <c r="E276">
        <v>6240</v>
      </c>
      <c r="F276" s="12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>Table1[[#This Row],[pledged]]/Table1[[#This Row],[goal]]</f>
        <v>1.56</v>
      </c>
      <c r="P276">
        <f>IF(Table1[[#This Row],[pledged]]=0,0,Table1[[#This Row],[pledged]]/Table1[[#This Row],[backers_count]])</f>
        <v>55.221238938053098</v>
      </c>
      <c r="Q276" t="str">
        <f>LEFT(Table1[[#This Row],[Category and Sub-Category]],FIND("/",Table1[[#This Row],[Category and Sub-Category]])-1)</f>
        <v>film &amp; video</v>
      </c>
      <c r="R276" t="str">
        <f>RIGHT(Table1[[#This Row],[Category and Sub-Category]],LEN(Table1[[#This Row],[Category and Sub-Category]])-FIND("/",Table1[[#This Row],[Category and Sub-Category]]))</f>
        <v>documentary</v>
      </c>
      <c r="S276" s="9">
        <f>(((Table1[[#This Row],[launched_at]]/60)/60)/24)+DATE(1970,1,1)</f>
        <v>40969.912372685183</v>
      </c>
      <c r="T276" s="9">
        <f>(((Table1[[#This Row],[deadline]]/60)/60)/24)+DATE(1970,1,1)</f>
        <v>41004.290972222225</v>
      </c>
      <c r="U276" s="12" t="str">
        <f>TEXT(Table1[[#This Row],[Date Created Conversion]],"yyyy")</f>
        <v>2012</v>
      </c>
      <c r="V276" s="12" t="str">
        <f>TEXT(Table1[[#This Row],[Date Created Conversion]],"mmm")</f>
        <v>Mar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 s="16">
        <v>20000</v>
      </c>
      <c r="E277">
        <v>21679</v>
      </c>
      <c r="F277" s="12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>Table1[[#This Row],[pledged]]/Table1[[#This Row],[goal]]</f>
        <v>1.08395</v>
      </c>
      <c r="P277">
        <f>IF(Table1[[#This Row],[pledged]]=0,0,Table1[[#This Row],[pledged]]/Table1[[#This Row],[backers_count]])</f>
        <v>65.298192771084331</v>
      </c>
      <c r="Q277" t="str">
        <f>LEFT(Table1[[#This Row],[Category and Sub-Category]],FIND("/",Table1[[#This Row],[Category and Sub-Category]])-1)</f>
        <v>film &amp; video</v>
      </c>
      <c r="R277" t="str">
        <f>RIGHT(Table1[[#This Row],[Category and Sub-Category]],LEN(Table1[[#This Row],[Category and Sub-Category]])-FIND("/",Table1[[#This Row],[Category and Sub-Category]]))</f>
        <v>documentary</v>
      </c>
      <c r="S277" s="9">
        <f>(((Table1[[#This Row],[launched_at]]/60)/60)/24)+DATE(1970,1,1)</f>
        <v>41193.032013888893</v>
      </c>
      <c r="T277" s="9">
        <f>(((Table1[[#This Row],[deadline]]/60)/60)/24)+DATE(1970,1,1)</f>
        <v>41223.073680555557</v>
      </c>
      <c r="U277" s="12" t="str">
        <f>TEXT(Table1[[#This Row],[Date Created Conversion]],"yyyy")</f>
        <v>2012</v>
      </c>
      <c r="V277" s="12" t="str">
        <f>TEXT(Table1[[#This Row],[Date Created Conversion]],"mmm")</f>
        <v>Oct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 s="16">
        <v>4000</v>
      </c>
      <c r="E278">
        <v>5904</v>
      </c>
      <c r="F278" s="12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>Table1[[#This Row],[pledged]]/Table1[[#This Row],[goal]]</f>
        <v>1.476</v>
      </c>
      <c r="P278">
        <f>IF(Table1[[#This Row],[pledged]]=0,0,Table1[[#This Row],[pledged]]/Table1[[#This Row],[backers_count]])</f>
        <v>95.225806451612897</v>
      </c>
      <c r="Q278" t="str">
        <f>LEFT(Table1[[#This Row],[Category and Sub-Category]],FIND("/",Table1[[#This Row],[Category and Sub-Category]])-1)</f>
        <v>film &amp; video</v>
      </c>
      <c r="R278" t="str">
        <f>RIGHT(Table1[[#This Row],[Category and Sub-Category]],LEN(Table1[[#This Row],[Category and Sub-Category]])-FIND("/",Table1[[#This Row],[Category and Sub-Category]]))</f>
        <v>documentary</v>
      </c>
      <c r="S278" s="9">
        <f>(((Table1[[#This Row],[launched_at]]/60)/60)/24)+DATE(1970,1,1)</f>
        <v>40967.081874999996</v>
      </c>
      <c r="T278" s="9">
        <f>(((Table1[[#This Row],[deadline]]/60)/60)/24)+DATE(1970,1,1)</f>
        <v>41027.040208333332</v>
      </c>
      <c r="U278" s="12" t="str">
        <f>TEXT(Table1[[#This Row],[Date Created Conversion]],"yyyy")</f>
        <v>2012</v>
      </c>
      <c r="V278" s="12" t="str">
        <f>TEXT(Table1[[#This Row],[Date Created Conversion]],"mmm")</f>
        <v>Feb</v>
      </c>
    </row>
    <row r="279" spans="1:22" ht="58" x14ac:dyDescent="0.35">
      <c r="A279">
        <v>277</v>
      </c>
      <c r="B279" s="3" t="s">
        <v>278</v>
      </c>
      <c r="C279" s="3" t="s">
        <v>4387</v>
      </c>
      <c r="D279" s="16">
        <v>65000</v>
      </c>
      <c r="E279">
        <v>71748</v>
      </c>
      <c r="F279" s="12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>Table1[[#This Row],[pledged]]/Table1[[#This Row],[goal]]</f>
        <v>1.1038153846153846</v>
      </c>
      <c r="P279">
        <f>IF(Table1[[#This Row],[pledged]]=0,0,Table1[[#This Row],[pledged]]/Table1[[#This Row],[backers_count]])</f>
        <v>75.444794952681391</v>
      </c>
      <c r="Q279" t="str">
        <f>LEFT(Table1[[#This Row],[Category and Sub-Category]],FIND("/",Table1[[#This Row],[Category and Sub-Category]])-1)</f>
        <v>film &amp; video</v>
      </c>
      <c r="R279" t="str">
        <f>RIGHT(Table1[[#This Row],[Category and Sub-Category]],LEN(Table1[[#This Row],[Category and Sub-Category]])-FIND("/",Table1[[#This Row],[Category and Sub-Category]]))</f>
        <v>documentary</v>
      </c>
      <c r="S279" s="9">
        <f>(((Table1[[#This Row],[launched_at]]/60)/60)/24)+DATE(1970,1,1)</f>
        <v>42117.891423611116</v>
      </c>
      <c r="T279" s="9">
        <f>(((Table1[[#This Row],[deadline]]/60)/60)/24)+DATE(1970,1,1)</f>
        <v>42147.891423611116</v>
      </c>
      <c r="U279" s="12" t="str">
        <f>TEXT(Table1[[#This Row],[Date Created Conversion]],"yyyy")</f>
        <v>2015</v>
      </c>
      <c r="V279" s="12" t="str">
        <f>TEXT(Table1[[#This Row],[Date Created Conversion]],"mmm")</f>
        <v>Apr</v>
      </c>
    </row>
    <row r="280" spans="1:22" ht="29" x14ac:dyDescent="0.35">
      <c r="A280">
        <v>278</v>
      </c>
      <c r="B280" s="3" t="s">
        <v>279</v>
      </c>
      <c r="C280" s="3" t="s">
        <v>4388</v>
      </c>
      <c r="D280" s="16">
        <v>27000</v>
      </c>
      <c r="E280">
        <v>40594</v>
      </c>
      <c r="F280" s="12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>Table1[[#This Row],[pledged]]/Table1[[#This Row],[goal]]</f>
        <v>1.5034814814814814</v>
      </c>
      <c r="P280">
        <f>IF(Table1[[#This Row],[pledged]]=0,0,Table1[[#This Row],[pledged]]/Table1[[#This Row],[backers_count]])</f>
        <v>97.816867469879512</v>
      </c>
      <c r="Q280" t="str">
        <f>LEFT(Table1[[#This Row],[Category and Sub-Category]],FIND("/",Table1[[#This Row],[Category and Sub-Category]])-1)</f>
        <v>film &amp; video</v>
      </c>
      <c r="R280" t="str">
        <f>RIGHT(Table1[[#This Row],[Category and Sub-Category]],LEN(Table1[[#This Row],[Category and Sub-Category]])-FIND("/",Table1[[#This Row],[Category and Sub-Category]]))</f>
        <v>documentary</v>
      </c>
      <c r="S280" s="9">
        <f>(((Table1[[#This Row],[launched_at]]/60)/60)/24)+DATE(1970,1,1)</f>
        <v>41164.040960648148</v>
      </c>
      <c r="T280" s="9">
        <f>(((Table1[[#This Row],[deadline]]/60)/60)/24)+DATE(1970,1,1)</f>
        <v>41194.040960648148</v>
      </c>
      <c r="U280" s="12" t="str">
        <f>TEXT(Table1[[#This Row],[Date Created Conversion]],"yyyy")</f>
        <v>2012</v>
      </c>
      <c r="V280" s="12" t="str">
        <f>TEXT(Table1[[#This Row],[Date Created Conversion]],"mmm")</f>
        <v>Sep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 s="16">
        <v>17000</v>
      </c>
      <c r="E281">
        <v>26744.11</v>
      </c>
      <c r="F281" s="12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>Table1[[#This Row],[pledged]]/Table1[[#This Row],[goal]]</f>
        <v>1.5731829411764706</v>
      </c>
      <c r="P281">
        <f>IF(Table1[[#This Row],[pledged]]=0,0,Table1[[#This Row],[pledged]]/Table1[[#This Row],[backers_count]])</f>
        <v>87.685606557377056</v>
      </c>
      <c r="Q281" t="str">
        <f>LEFT(Table1[[#This Row],[Category and Sub-Category]],FIND("/",Table1[[#This Row],[Category and Sub-Category]])-1)</f>
        <v>film &amp; video</v>
      </c>
      <c r="R281" t="str">
        <f>RIGHT(Table1[[#This Row],[Category and Sub-Category]],LEN(Table1[[#This Row],[Category and Sub-Category]])-FIND("/",Table1[[#This Row],[Category and Sub-Category]]))</f>
        <v>documentary</v>
      </c>
      <c r="S281" s="9">
        <f>(((Table1[[#This Row],[launched_at]]/60)/60)/24)+DATE(1970,1,1)</f>
        <v>42759.244166666671</v>
      </c>
      <c r="T281" s="9">
        <f>(((Table1[[#This Row],[deadline]]/60)/60)/24)+DATE(1970,1,1)</f>
        <v>42793.084027777775</v>
      </c>
      <c r="U281" s="12" t="str">
        <f>TEXT(Table1[[#This Row],[Date Created Conversion]],"yyyy")</f>
        <v>2017</v>
      </c>
      <c r="V281" s="12" t="str">
        <f>TEXT(Table1[[#This Row],[Date Created Conversion]],"mmm")</f>
        <v>Jan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 s="16">
        <v>75000</v>
      </c>
      <c r="E282">
        <v>117108</v>
      </c>
      <c r="F282" s="1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>Table1[[#This Row],[pledged]]/Table1[[#This Row],[goal]]</f>
        <v>1.5614399999999999</v>
      </c>
      <c r="P282">
        <f>IF(Table1[[#This Row],[pledged]]=0,0,Table1[[#This Row],[pledged]]/Table1[[#This Row],[backers_count]])</f>
        <v>54.748948106591868</v>
      </c>
      <c r="Q282" t="str">
        <f>LEFT(Table1[[#This Row],[Category and Sub-Category]],FIND("/",Table1[[#This Row],[Category and Sub-Category]])-1)</f>
        <v>film &amp; video</v>
      </c>
      <c r="R282" t="str">
        <f>RIGHT(Table1[[#This Row],[Category and Sub-Category]],LEN(Table1[[#This Row],[Category and Sub-Category]])-FIND("/",Table1[[#This Row],[Category and Sub-Category]]))</f>
        <v>documentary</v>
      </c>
      <c r="S282" s="9">
        <f>(((Table1[[#This Row],[launched_at]]/60)/60)/24)+DATE(1970,1,1)</f>
        <v>41744.590682870366</v>
      </c>
      <c r="T282" s="9">
        <f>(((Table1[[#This Row],[deadline]]/60)/60)/24)+DATE(1970,1,1)</f>
        <v>41789.590682870366</v>
      </c>
      <c r="U282" s="12" t="str">
        <f>TEXT(Table1[[#This Row],[Date Created Conversion]],"yyyy")</f>
        <v>2014</v>
      </c>
      <c r="V282" s="12" t="str">
        <f>TEXT(Table1[[#This Row],[Date Created Conversion]],"mmm")</f>
        <v>Apr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 s="16">
        <v>5500</v>
      </c>
      <c r="E283">
        <v>6632.32</v>
      </c>
      <c r="F283" s="12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>Table1[[#This Row],[pledged]]/Table1[[#This Row],[goal]]</f>
        <v>1.2058763636363636</v>
      </c>
      <c r="P283">
        <f>IF(Table1[[#This Row],[pledged]]=0,0,Table1[[#This Row],[pledged]]/Table1[[#This Row],[backers_count]])</f>
        <v>83.953417721518989</v>
      </c>
      <c r="Q283" t="str">
        <f>LEFT(Table1[[#This Row],[Category and Sub-Category]],FIND("/",Table1[[#This Row],[Category and Sub-Category]])-1)</f>
        <v>film &amp; video</v>
      </c>
      <c r="R283" t="str">
        <f>RIGHT(Table1[[#This Row],[Category and Sub-Category]],LEN(Table1[[#This Row],[Category and Sub-Category]])-FIND("/",Table1[[#This Row],[Category and Sub-Category]]))</f>
        <v>documentary</v>
      </c>
      <c r="S283" s="9">
        <f>(((Table1[[#This Row],[launched_at]]/60)/60)/24)+DATE(1970,1,1)</f>
        <v>39950.163344907407</v>
      </c>
      <c r="T283" s="9">
        <f>(((Table1[[#This Row],[deadline]]/60)/60)/24)+DATE(1970,1,1)</f>
        <v>40035.80972222222</v>
      </c>
      <c r="U283" s="12" t="str">
        <f>TEXT(Table1[[#This Row],[Date Created Conversion]],"yyyy")</f>
        <v>2009</v>
      </c>
      <c r="V283" s="12" t="str">
        <f>TEXT(Table1[[#This Row],[Date Created Conversion]],"mmm")</f>
        <v>May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 s="16">
        <v>45000</v>
      </c>
      <c r="E284">
        <v>45535</v>
      </c>
      <c r="F284" s="12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>Table1[[#This Row],[pledged]]/Table1[[#This Row],[goal]]</f>
        <v>1.0118888888888888</v>
      </c>
      <c r="P284">
        <f>IF(Table1[[#This Row],[pledged]]=0,0,Table1[[#This Row],[pledged]]/Table1[[#This Row],[backers_count]])</f>
        <v>254.38547486033519</v>
      </c>
      <c r="Q284" t="str">
        <f>LEFT(Table1[[#This Row],[Category and Sub-Category]],FIND("/",Table1[[#This Row],[Category and Sub-Category]])-1)</f>
        <v>film &amp; video</v>
      </c>
      <c r="R284" t="str">
        <f>RIGHT(Table1[[#This Row],[Category and Sub-Category]],LEN(Table1[[#This Row],[Category and Sub-Category]])-FIND("/",Table1[[#This Row],[Category and Sub-Category]]))</f>
        <v>documentary</v>
      </c>
      <c r="S284" s="9">
        <f>(((Table1[[#This Row],[launched_at]]/60)/60)/24)+DATE(1970,1,1)</f>
        <v>40194.920046296298</v>
      </c>
      <c r="T284" s="9">
        <f>(((Table1[[#This Row],[deadline]]/60)/60)/24)+DATE(1970,1,1)</f>
        <v>40231.916666666664</v>
      </c>
      <c r="U284" s="12" t="str">
        <f>TEXT(Table1[[#This Row],[Date Created Conversion]],"yyyy")</f>
        <v>2010</v>
      </c>
      <c r="V284" s="12" t="str">
        <f>TEXT(Table1[[#This Row],[Date Created Conversion]],"mmm")</f>
        <v>Jan</v>
      </c>
    </row>
    <row r="285" spans="1:22" ht="29" x14ac:dyDescent="0.35">
      <c r="A285">
        <v>283</v>
      </c>
      <c r="B285" s="3" t="s">
        <v>284</v>
      </c>
      <c r="C285" s="3" t="s">
        <v>4393</v>
      </c>
      <c r="D285" s="16">
        <v>18000</v>
      </c>
      <c r="E285">
        <v>20569.05</v>
      </c>
      <c r="F285" s="12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>Table1[[#This Row],[pledged]]/Table1[[#This Row],[goal]]</f>
        <v>1.142725</v>
      </c>
      <c r="P285">
        <f>IF(Table1[[#This Row],[pledged]]=0,0,Table1[[#This Row],[pledged]]/Table1[[#This Row],[backers_count]])</f>
        <v>101.8269801980198</v>
      </c>
      <c r="Q285" t="str">
        <f>LEFT(Table1[[#This Row],[Category and Sub-Category]],FIND("/",Table1[[#This Row],[Category and Sub-Category]])-1)</f>
        <v>film &amp; video</v>
      </c>
      <c r="R285" t="str">
        <f>RIGHT(Table1[[#This Row],[Category and Sub-Category]],LEN(Table1[[#This Row],[Category and Sub-Category]])-FIND("/",Table1[[#This Row],[Category and Sub-Category]]))</f>
        <v>documentary</v>
      </c>
      <c r="S285" s="9">
        <f>(((Table1[[#This Row],[launched_at]]/60)/60)/24)+DATE(1970,1,1)</f>
        <v>40675.71</v>
      </c>
      <c r="T285" s="9">
        <f>(((Table1[[#This Row],[deadline]]/60)/60)/24)+DATE(1970,1,1)</f>
        <v>40695.207638888889</v>
      </c>
      <c r="U285" s="12" t="str">
        <f>TEXT(Table1[[#This Row],[Date Created Conversion]],"yyyy")</f>
        <v>2011</v>
      </c>
      <c r="V285" s="12" t="str">
        <f>TEXT(Table1[[#This Row],[Date Created Conversion]],"mmm")</f>
        <v>May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 s="16">
        <v>40000</v>
      </c>
      <c r="E286">
        <v>41850.46</v>
      </c>
      <c r="F286" s="12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>Table1[[#This Row],[pledged]]/Table1[[#This Row],[goal]]</f>
        <v>1.0462615</v>
      </c>
      <c r="P286">
        <f>IF(Table1[[#This Row],[pledged]]=0,0,Table1[[#This Row],[pledged]]/Table1[[#This Row],[backers_count]])</f>
        <v>55.066394736842106</v>
      </c>
      <c r="Q286" t="str">
        <f>LEFT(Table1[[#This Row],[Category and Sub-Category]],FIND("/",Table1[[#This Row],[Category and Sub-Category]])-1)</f>
        <v>film &amp; video</v>
      </c>
      <c r="R286" t="str">
        <f>RIGHT(Table1[[#This Row],[Category and Sub-Category]],LEN(Table1[[#This Row],[Category and Sub-Category]])-FIND("/",Table1[[#This Row],[Category and Sub-Category]]))</f>
        <v>documentary</v>
      </c>
      <c r="S286" s="9">
        <f>(((Table1[[#This Row],[launched_at]]/60)/60)/24)+DATE(1970,1,1)</f>
        <v>40904.738194444442</v>
      </c>
      <c r="T286" s="9">
        <f>(((Table1[[#This Row],[deadline]]/60)/60)/24)+DATE(1970,1,1)</f>
        <v>40929.738194444442</v>
      </c>
      <c r="U286" s="12" t="str">
        <f>TEXT(Table1[[#This Row],[Date Created Conversion]],"yyyy")</f>
        <v>2011</v>
      </c>
      <c r="V286" s="12" t="str">
        <f>TEXT(Table1[[#This Row],[Date Created Conversion]],"mmm")</f>
        <v>Dec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 s="16">
        <v>14000</v>
      </c>
      <c r="E287">
        <v>32035.51</v>
      </c>
      <c r="F287" s="12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>Table1[[#This Row],[pledged]]/Table1[[#This Row],[goal]]</f>
        <v>2.2882507142857142</v>
      </c>
      <c r="P287">
        <f>IF(Table1[[#This Row],[pledged]]=0,0,Table1[[#This Row],[pledged]]/Table1[[#This Row],[backers_count]])</f>
        <v>56.901438721136763</v>
      </c>
      <c r="Q287" t="str">
        <f>LEFT(Table1[[#This Row],[Category and Sub-Category]],FIND("/",Table1[[#This Row],[Category and Sub-Category]])-1)</f>
        <v>film &amp; video</v>
      </c>
      <c r="R287" t="str">
        <f>RIGHT(Table1[[#This Row],[Category and Sub-Category]],LEN(Table1[[#This Row],[Category and Sub-Category]])-FIND("/",Table1[[#This Row],[Category and Sub-Category]]))</f>
        <v>documentary</v>
      </c>
      <c r="S287" s="9">
        <f>(((Table1[[#This Row],[launched_at]]/60)/60)/24)+DATE(1970,1,1)</f>
        <v>41506.756111111114</v>
      </c>
      <c r="T287" s="9">
        <f>(((Table1[[#This Row],[deadline]]/60)/60)/24)+DATE(1970,1,1)</f>
        <v>41536.756111111114</v>
      </c>
      <c r="U287" s="12" t="str">
        <f>TEXT(Table1[[#This Row],[Date Created Conversion]],"yyyy")</f>
        <v>2013</v>
      </c>
      <c r="V287" s="12" t="str">
        <f>TEXT(Table1[[#This Row],[Date Created Conversion]],"mmm")</f>
        <v>Aug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 s="16">
        <v>15000</v>
      </c>
      <c r="E288">
        <v>16373</v>
      </c>
      <c r="F288" s="12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>Table1[[#This Row],[pledged]]/Table1[[#This Row],[goal]]</f>
        <v>1.0915333333333332</v>
      </c>
      <c r="P288">
        <f>IF(Table1[[#This Row],[pledged]]=0,0,Table1[[#This Row],[pledged]]/Table1[[#This Row],[backers_count]])</f>
        <v>121.28148148148148</v>
      </c>
      <c r="Q288" t="str">
        <f>LEFT(Table1[[#This Row],[Category and Sub-Category]],FIND("/",Table1[[#This Row],[Category and Sub-Category]])-1)</f>
        <v>film &amp; video</v>
      </c>
      <c r="R288" t="str">
        <f>RIGHT(Table1[[#This Row],[Category and Sub-Category]],LEN(Table1[[#This Row],[Category and Sub-Category]])-FIND("/",Table1[[#This Row],[Category and Sub-Category]]))</f>
        <v>documentary</v>
      </c>
      <c r="S288" s="9">
        <f>(((Table1[[#This Row],[launched_at]]/60)/60)/24)+DATE(1970,1,1)</f>
        <v>41313.816249999996</v>
      </c>
      <c r="T288" s="9">
        <f>(((Table1[[#This Row],[deadline]]/60)/60)/24)+DATE(1970,1,1)</f>
        <v>41358.774583333332</v>
      </c>
      <c r="U288" s="12" t="str">
        <f>TEXT(Table1[[#This Row],[Date Created Conversion]],"yyyy")</f>
        <v>2013</v>
      </c>
      <c r="V288" s="12" t="str">
        <f>TEXT(Table1[[#This Row],[Date Created Conversion]],"mmm")</f>
        <v>Feb</v>
      </c>
    </row>
    <row r="289" spans="1:22" ht="29" x14ac:dyDescent="0.35">
      <c r="A289">
        <v>287</v>
      </c>
      <c r="B289" s="3" t="s">
        <v>288</v>
      </c>
      <c r="C289" s="3" t="s">
        <v>4397</v>
      </c>
      <c r="D289" s="16">
        <v>15000</v>
      </c>
      <c r="E289">
        <v>26445</v>
      </c>
      <c r="F289" s="12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>Table1[[#This Row],[pledged]]/Table1[[#This Row],[goal]]</f>
        <v>1.7629999999999999</v>
      </c>
      <c r="P289">
        <f>IF(Table1[[#This Row],[pledged]]=0,0,Table1[[#This Row],[pledged]]/Table1[[#This Row],[backers_count]])</f>
        <v>91.189655172413794</v>
      </c>
      <c r="Q289" t="str">
        <f>LEFT(Table1[[#This Row],[Category and Sub-Category]],FIND("/",Table1[[#This Row],[Category and Sub-Category]])-1)</f>
        <v>film &amp; video</v>
      </c>
      <c r="R289" t="str">
        <f>RIGHT(Table1[[#This Row],[Category and Sub-Category]],LEN(Table1[[#This Row],[Category and Sub-Category]])-FIND("/",Table1[[#This Row],[Category and Sub-Category]]))</f>
        <v>documentary</v>
      </c>
      <c r="S289" s="9">
        <f>(((Table1[[#This Row],[launched_at]]/60)/60)/24)+DATE(1970,1,1)</f>
        <v>41184.277986111112</v>
      </c>
      <c r="T289" s="9">
        <f>(((Table1[[#This Row],[deadline]]/60)/60)/24)+DATE(1970,1,1)</f>
        <v>41215.166666666664</v>
      </c>
      <c r="U289" s="12" t="str">
        <f>TEXT(Table1[[#This Row],[Date Created Conversion]],"yyyy")</f>
        <v>2012</v>
      </c>
      <c r="V289" s="12" t="str">
        <f>TEXT(Table1[[#This Row],[Date Created Conversion]],"mmm")</f>
        <v>Oct</v>
      </c>
    </row>
    <row r="290" spans="1:22" ht="58" x14ac:dyDescent="0.35">
      <c r="A290">
        <v>288</v>
      </c>
      <c r="B290" s="3" t="s">
        <v>289</v>
      </c>
      <c r="C290" s="3" t="s">
        <v>4398</v>
      </c>
      <c r="D290" s="16">
        <v>50000</v>
      </c>
      <c r="E290">
        <v>51605.31</v>
      </c>
      <c r="F290" s="12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>Table1[[#This Row],[pledged]]/Table1[[#This Row],[goal]]</f>
        <v>1.0321061999999999</v>
      </c>
      <c r="P290">
        <f>IF(Table1[[#This Row],[pledged]]=0,0,Table1[[#This Row],[pledged]]/Table1[[#This Row],[backers_count]])</f>
        <v>115.44812080536913</v>
      </c>
      <c r="Q290" t="str">
        <f>LEFT(Table1[[#This Row],[Category and Sub-Category]],FIND("/",Table1[[#This Row],[Category and Sub-Category]])-1)</f>
        <v>film &amp; video</v>
      </c>
      <c r="R290" t="str">
        <f>RIGHT(Table1[[#This Row],[Category and Sub-Category]],LEN(Table1[[#This Row],[Category and Sub-Category]])-FIND("/",Table1[[#This Row],[Category and Sub-Category]]))</f>
        <v>documentary</v>
      </c>
      <c r="S290" s="9">
        <f>(((Table1[[#This Row],[launched_at]]/60)/60)/24)+DATE(1970,1,1)</f>
        <v>41051.168900462959</v>
      </c>
      <c r="T290" s="9">
        <f>(((Table1[[#This Row],[deadline]]/60)/60)/24)+DATE(1970,1,1)</f>
        <v>41086.168900462959</v>
      </c>
      <c r="U290" s="12" t="str">
        <f>TEXT(Table1[[#This Row],[Date Created Conversion]],"yyyy")</f>
        <v>2012</v>
      </c>
      <c r="V290" s="12" t="str">
        <f>TEXT(Table1[[#This Row],[Date Created Conversion]],"mmm")</f>
        <v>May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 s="16">
        <v>15000</v>
      </c>
      <c r="E291">
        <v>15723</v>
      </c>
      <c r="F291" s="12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>Table1[[#This Row],[pledged]]/Table1[[#This Row],[goal]]</f>
        <v>1.0482</v>
      </c>
      <c r="P291">
        <f>IF(Table1[[#This Row],[pledged]]=0,0,Table1[[#This Row],[pledged]]/Table1[[#This Row],[backers_count]])</f>
        <v>67.771551724137936</v>
      </c>
      <c r="Q291" t="str">
        <f>LEFT(Table1[[#This Row],[Category and Sub-Category]],FIND("/",Table1[[#This Row],[Category and Sub-Category]])-1)</f>
        <v>film &amp; video</v>
      </c>
      <c r="R291" t="str">
        <f>RIGHT(Table1[[#This Row],[Category and Sub-Category]],LEN(Table1[[#This Row],[Category and Sub-Category]])-FIND("/",Table1[[#This Row],[Category and Sub-Category]]))</f>
        <v>documentary</v>
      </c>
      <c r="S291" s="9">
        <f>(((Table1[[#This Row],[launched_at]]/60)/60)/24)+DATE(1970,1,1)</f>
        <v>41550.456412037034</v>
      </c>
      <c r="T291" s="9">
        <f>(((Table1[[#This Row],[deadline]]/60)/60)/24)+DATE(1970,1,1)</f>
        <v>41580.456412037034</v>
      </c>
      <c r="U291" s="12" t="str">
        <f>TEXT(Table1[[#This Row],[Date Created Conversion]],"yyyy")</f>
        <v>2013</v>
      </c>
      <c r="V291" s="12" t="str">
        <f>TEXT(Table1[[#This Row],[Date Created Conversion]],"mmm")</f>
        <v>Oct</v>
      </c>
    </row>
    <row r="292" spans="1:22" ht="29" x14ac:dyDescent="0.35">
      <c r="A292">
        <v>290</v>
      </c>
      <c r="B292" s="3" t="s">
        <v>291</v>
      </c>
      <c r="C292" s="3" t="s">
        <v>4400</v>
      </c>
      <c r="D292" s="16">
        <v>4500</v>
      </c>
      <c r="E292">
        <v>4800.8</v>
      </c>
      <c r="F292" s="1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>Table1[[#This Row],[pledged]]/Table1[[#This Row],[goal]]</f>
        <v>1.0668444444444445</v>
      </c>
      <c r="P292">
        <f>IF(Table1[[#This Row],[pledged]]=0,0,Table1[[#This Row],[pledged]]/Table1[[#This Row],[backers_count]])</f>
        <v>28.576190476190476</v>
      </c>
      <c r="Q292" t="str">
        <f>LEFT(Table1[[#This Row],[Category and Sub-Category]],FIND("/",Table1[[#This Row],[Category and Sub-Category]])-1)</f>
        <v>film &amp; video</v>
      </c>
      <c r="R292" t="str">
        <f>RIGHT(Table1[[#This Row],[Category and Sub-Category]],LEN(Table1[[#This Row],[Category and Sub-Category]])-FIND("/",Table1[[#This Row],[Category and Sub-Category]]))</f>
        <v>documentary</v>
      </c>
      <c r="S292" s="9">
        <f>(((Table1[[#This Row],[launched_at]]/60)/60)/24)+DATE(1970,1,1)</f>
        <v>40526.36917824074</v>
      </c>
      <c r="T292" s="9">
        <f>(((Table1[[#This Row],[deadline]]/60)/60)/24)+DATE(1970,1,1)</f>
        <v>40576.332638888889</v>
      </c>
      <c r="U292" s="12" t="str">
        <f>TEXT(Table1[[#This Row],[Date Created Conversion]],"yyyy")</f>
        <v>2010</v>
      </c>
      <c r="V292" s="12" t="str">
        <f>TEXT(Table1[[#This Row],[Date Created Conversion]],"mmm")</f>
        <v>Dec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 s="16">
        <v>5000</v>
      </c>
      <c r="E293">
        <v>6001</v>
      </c>
      <c r="F293" s="12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>Table1[[#This Row],[pledged]]/Table1[[#This Row],[goal]]</f>
        <v>1.2001999999999999</v>
      </c>
      <c r="P293">
        <f>IF(Table1[[#This Row],[pledged]]=0,0,Table1[[#This Row],[pledged]]/Table1[[#This Row],[backers_count]])</f>
        <v>46.8828125</v>
      </c>
      <c r="Q293" t="str">
        <f>LEFT(Table1[[#This Row],[Category and Sub-Category]],FIND("/",Table1[[#This Row],[Category and Sub-Category]])-1)</f>
        <v>film &amp; video</v>
      </c>
      <c r="R293" t="str">
        <f>RIGHT(Table1[[#This Row],[Category and Sub-Category]],LEN(Table1[[#This Row],[Category and Sub-Category]])-FIND("/",Table1[[#This Row],[Category and Sub-Category]]))</f>
        <v>documentary</v>
      </c>
      <c r="S293" s="9">
        <f>(((Table1[[#This Row],[launched_at]]/60)/60)/24)+DATE(1970,1,1)</f>
        <v>41376.769050925926</v>
      </c>
      <c r="T293" s="9">
        <f>(((Table1[[#This Row],[deadline]]/60)/60)/24)+DATE(1970,1,1)</f>
        <v>41395.000694444447</v>
      </c>
      <c r="U293" s="12" t="str">
        <f>TEXT(Table1[[#This Row],[Date Created Conversion]],"yyyy")</f>
        <v>2013</v>
      </c>
      <c r="V293" s="12" t="str">
        <f>TEXT(Table1[[#This Row],[Date Created Conversion]],"mmm")</f>
        <v>Apr</v>
      </c>
    </row>
    <row r="294" spans="1:22" ht="58" x14ac:dyDescent="0.35">
      <c r="A294">
        <v>292</v>
      </c>
      <c r="B294" s="3" t="s">
        <v>293</v>
      </c>
      <c r="C294" s="3" t="s">
        <v>4402</v>
      </c>
      <c r="D294" s="16">
        <v>75000</v>
      </c>
      <c r="E294">
        <v>76130.2</v>
      </c>
      <c r="F294" s="12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>Table1[[#This Row],[pledged]]/Table1[[#This Row],[goal]]</f>
        <v>1.0150693333333334</v>
      </c>
      <c r="P294">
        <f>IF(Table1[[#This Row],[pledged]]=0,0,Table1[[#This Row],[pledged]]/Table1[[#This Row],[backers_count]])</f>
        <v>154.42231237322514</v>
      </c>
      <c r="Q294" t="str">
        <f>LEFT(Table1[[#This Row],[Category and Sub-Category]],FIND("/",Table1[[#This Row],[Category and Sub-Category]])-1)</f>
        <v>film &amp; video</v>
      </c>
      <c r="R294" t="str">
        <f>RIGHT(Table1[[#This Row],[Category and Sub-Category]],LEN(Table1[[#This Row],[Category and Sub-Category]])-FIND("/",Table1[[#This Row],[Category and Sub-Category]]))</f>
        <v>documentary</v>
      </c>
      <c r="S294" s="9">
        <f>(((Table1[[#This Row],[launched_at]]/60)/60)/24)+DATE(1970,1,1)</f>
        <v>40812.803229166668</v>
      </c>
      <c r="T294" s="9">
        <f>(((Table1[[#This Row],[deadline]]/60)/60)/24)+DATE(1970,1,1)</f>
        <v>40845.165972222225</v>
      </c>
      <c r="U294" s="12" t="str">
        <f>TEXT(Table1[[#This Row],[Date Created Conversion]],"yyyy")</f>
        <v>2011</v>
      </c>
      <c r="V294" s="12" t="str">
        <f>TEXT(Table1[[#This Row],[Date Created Conversion]],"mmm")</f>
        <v>Sep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 s="16">
        <v>26000</v>
      </c>
      <c r="E295">
        <v>26360</v>
      </c>
      <c r="F295" s="12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>Table1[[#This Row],[pledged]]/Table1[[#This Row],[goal]]</f>
        <v>1.0138461538461538</v>
      </c>
      <c r="P295">
        <f>IF(Table1[[#This Row],[pledged]]=0,0,Table1[[#This Row],[pledged]]/Table1[[#This Row],[backers_count]])</f>
        <v>201.22137404580153</v>
      </c>
      <c r="Q295" t="str">
        <f>LEFT(Table1[[#This Row],[Category and Sub-Category]],FIND("/",Table1[[#This Row],[Category and Sub-Category]])-1)</f>
        <v>film &amp; video</v>
      </c>
      <c r="R295" t="str">
        <f>RIGHT(Table1[[#This Row],[Category and Sub-Category]],LEN(Table1[[#This Row],[Category and Sub-Category]])-FIND("/",Table1[[#This Row],[Category and Sub-Category]]))</f>
        <v>documentary</v>
      </c>
      <c r="S295" s="9">
        <f>(((Table1[[#This Row],[launched_at]]/60)/60)/24)+DATE(1970,1,1)</f>
        <v>41719.667986111112</v>
      </c>
      <c r="T295" s="9">
        <f>(((Table1[[#This Row],[deadline]]/60)/60)/24)+DATE(1970,1,1)</f>
        <v>41749.667986111112</v>
      </c>
      <c r="U295" s="12" t="str">
        <f>TEXT(Table1[[#This Row],[Date Created Conversion]],"yyyy")</f>
        <v>2014</v>
      </c>
      <c r="V295" s="12" t="str">
        <f>TEXT(Table1[[#This Row],[Date Created Conversion]],"mmm")</f>
        <v>Mar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 s="16">
        <v>5000</v>
      </c>
      <c r="E296">
        <v>5000</v>
      </c>
      <c r="F296" s="12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>Table1[[#This Row],[pledged]]/Table1[[#This Row],[goal]]</f>
        <v>1</v>
      </c>
      <c r="P296">
        <f>IF(Table1[[#This Row],[pledged]]=0,0,Table1[[#This Row],[pledged]]/Table1[[#This Row],[backers_count]])</f>
        <v>100</v>
      </c>
      <c r="Q296" t="str">
        <f>LEFT(Table1[[#This Row],[Category and Sub-Category]],FIND("/",Table1[[#This Row],[Category and Sub-Category]])-1)</f>
        <v>film &amp; video</v>
      </c>
      <c r="R296" t="str">
        <f>RIGHT(Table1[[#This Row],[Category and Sub-Category]],LEN(Table1[[#This Row],[Category and Sub-Category]])-FIND("/",Table1[[#This Row],[Category and Sub-Category]]))</f>
        <v>documentary</v>
      </c>
      <c r="S296" s="9">
        <f>(((Table1[[#This Row],[launched_at]]/60)/60)/24)+DATE(1970,1,1)</f>
        <v>40343.084421296298</v>
      </c>
      <c r="T296" s="9">
        <f>(((Table1[[#This Row],[deadline]]/60)/60)/24)+DATE(1970,1,1)</f>
        <v>40378.666666666664</v>
      </c>
      <c r="U296" s="12" t="str">
        <f>TEXT(Table1[[#This Row],[Date Created Conversion]],"yyyy")</f>
        <v>2010</v>
      </c>
      <c r="V296" s="12" t="str">
        <f>TEXT(Table1[[#This Row],[Date Created Conversion]],"mmm")</f>
        <v>Jun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 s="16">
        <v>50000</v>
      </c>
      <c r="E297">
        <v>66554.559999999998</v>
      </c>
      <c r="F297" s="12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>Table1[[#This Row],[pledged]]/Table1[[#This Row],[goal]]</f>
        <v>1.3310911999999999</v>
      </c>
      <c r="P297">
        <f>IF(Table1[[#This Row],[pledged]]=0,0,Table1[[#This Row],[pledged]]/Table1[[#This Row],[backers_count]])</f>
        <v>100.08204511278196</v>
      </c>
      <c r="Q297" t="str">
        <f>LEFT(Table1[[#This Row],[Category and Sub-Category]],FIND("/",Table1[[#This Row],[Category and Sub-Category]])-1)</f>
        <v>film &amp; video</v>
      </c>
      <c r="R297" t="str">
        <f>RIGHT(Table1[[#This Row],[Category and Sub-Category]],LEN(Table1[[#This Row],[Category and Sub-Category]])-FIND("/",Table1[[#This Row],[Category and Sub-Category]]))</f>
        <v>documentary</v>
      </c>
      <c r="S297" s="9">
        <f>(((Table1[[#This Row],[launched_at]]/60)/60)/24)+DATE(1970,1,1)</f>
        <v>41519.004733796297</v>
      </c>
      <c r="T297" s="9">
        <f>(((Table1[[#This Row],[deadline]]/60)/60)/24)+DATE(1970,1,1)</f>
        <v>41579</v>
      </c>
      <c r="U297" s="12" t="str">
        <f>TEXT(Table1[[#This Row],[Date Created Conversion]],"yyyy")</f>
        <v>2013</v>
      </c>
      <c r="V297" s="12" t="str">
        <f>TEXT(Table1[[#This Row],[Date Created Conversion]],"mmm")</f>
        <v>Sep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 s="16">
        <v>25000</v>
      </c>
      <c r="E298">
        <v>29681.55</v>
      </c>
      <c r="F298" s="12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>Table1[[#This Row],[pledged]]/Table1[[#This Row],[goal]]</f>
        <v>1.187262</v>
      </c>
      <c r="P298">
        <f>IF(Table1[[#This Row],[pledged]]=0,0,Table1[[#This Row],[pledged]]/Table1[[#This Row],[backers_count]])</f>
        <v>230.08953488372092</v>
      </c>
      <c r="Q298" t="str">
        <f>LEFT(Table1[[#This Row],[Category and Sub-Category]],FIND("/",Table1[[#This Row],[Category and Sub-Category]])-1)</f>
        <v>film &amp; video</v>
      </c>
      <c r="R298" t="str">
        <f>RIGHT(Table1[[#This Row],[Category and Sub-Category]],LEN(Table1[[#This Row],[Category and Sub-Category]])-FIND("/",Table1[[#This Row],[Category and Sub-Category]]))</f>
        <v>documentary</v>
      </c>
      <c r="S298" s="9">
        <f>(((Table1[[#This Row],[launched_at]]/60)/60)/24)+DATE(1970,1,1)</f>
        <v>41134.475497685184</v>
      </c>
      <c r="T298" s="9">
        <f>(((Table1[[#This Row],[deadline]]/60)/60)/24)+DATE(1970,1,1)</f>
        <v>41159.475497685184</v>
      </c>
      <c r="U298" s="12" t="str">
        <f>TEXT(Table1[[#This Row],[Date Created Conversion]],"yyyy")</f>
        <v>2012</v>
      </c>
      <c r="V298" s="12" t="str">
        <f>TEXT(Table1[[#This Row],[Date Created Conversion]],"mmm")</f>
        <v>Aug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 s="16">
        <v>20000</v>
      </c>
      <c r="E299">
        <v>20128</v>
      </c>
      <c r="F299" s="12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>Table1[[#This Row],[pledged]]/Table1[[#This Row],[goal]]</f>
        <v>1.0064</v>
      </c>
      <c r="P299">
        <f>IF(Table1[[#This Row],[pledged]]=0,0,Table1[[#This Row],[pledged]]/Table1[[#This Row],[backers_count]])</f>
        <v>141.74647887323943</v>
      </c>
      <c r="Q299" t="str">
        <f>LEFT(Table1[[#This Row],[Category and Sub-Category]],FIND("/",Table1[[#This Row],[Category and Sub-Category]])-1)</f>
        <v>film &amp; video</v>
      </c>
      <c r="R299" t="str">
        <f>RIGHT(Table1[[#This Row],[Category and Sub-Category]],LEN(Table1[[#This Row],[Category and Sub-Category]])-FIND("/",Table1[[#This Row],[Category and Sub-Category]]))</f>
        <v>documentary</v>
      </c>
      <c r="S299" s="9">
        <f>(((Table1[[#This Row],[launched_at]]/60)/60)/24)+DATE(1970,1,1)</f>
        <v>42089.72802083334</v>
      </c>
      <c r="T299" s="9">
        <f>(((Table1[[#This Row],[deadline]]/60)/60)/24)+DATE(1970,1,1)</f>
        <v>42125.165972222225</v>
      </c>
      <c r="U299" s="12" t="str">
        <f>TEXT(Table1[[#This Row],[Date Created Conversion]],"yyyy")</f>
        <v>2015</v>
      </c>
      <c r="V299" s="12" t="str">
        <f>TEXT(Table1[[#This Row],[Date Created Conversion]],"mmm")</f>
        <v>Mar</v>
      </c>
    </row>
    <row r="300" spans="1:22" ht="29" x14ac:dyDescent="0.35">
      <c r="A300">
        <v>298</v>
      </c>
      <c r="B300" s="3" t="s">
        <v>299</v>
      </c>
      <c r="C300" s="3" t="s">
        <v>4408</v>
      </c>
      <c r="D300" s="16">
        <v>126000</v>
      </c>
      <c r="E300">
        <v>137254.84</v>
      </c>
      <c r="F300" s="12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>Table1[[#This Row],[pledged]]/Table1[[#This Row],[goal]]</f>
        <v>1.089324126984127</v>
      </c>
      <c r="P300">
        <f>IF(Table1[[#This Row],[pledged]]=0,0,Table1[[#This Row],[pledged]]/Table1[[#This Row],[backers_count]])</f>
        <v>56.344351395730705</v>
      </c>
      <c r="Q300" t="str">
        <f>LEFT(Table1[[#This Row],[Category and Sub-Category]],FIND("/",Table1[[#This Row],[Category and Sub-Category]])-1)</f>
        <v>film &amp; video</v>
      </c>
      <c r="R300" t="str">
        <f>RIGHT(Table1[[#This Row],[Category and Sub-Category]],LEN(Table1[[#This Row],[Category and Sub-Category]])-FIND("/",Table1[[#This Row],[Category and Sub-Category]]))</f>
        <v>documentary</v>
      </c>
      <c r="S300" s="9">
        <f>(((Table1[[#This Row],[launched_at]]/60)/60)/24)+DATE(1970,1,1)</f>
        <v>41709.463518518518</v>
      </c>
      <c r="T300" s="9">
        <f>(((Table1[[#This Row],[deadline]]/60)/60)/24)+DATE(1970,1,1)</f>
        <v>41768.875</v>
      </c>
      <c r="U300" s="12" t="str">
        <f>TEXT(Table1[[#This Row],[Date Created Conversion]],"yyyy")</f>
        <v>2014</v>
      </c>
      <c r="V300" s="12" t="str">
        <f>TEXT(Table1[[#This Row],[Date Created Conversion]],"mmm")</f>
        <v>Mar</v>
      </c>
    </row>
    <row r="301" spans="1:22" ht="58" x14ac:dyDescent="0.35">
      <c r="A301">
        <v>299</v>
      </c>
      <c r="B301" s="3" t="s">
        <v>300</v>
      </c>
      <c r="C301" s="3" t="s">
        <v>4409</v>
      </c>
      <c r="D301" s="16">
        <v>10000</v>
      </c>
      <c r="E301">
        <v>17895.25</v>
      </c>
      <c r="F301" s="12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>Table1[[#This Row],[pledged]]/Table1[[#This Row],[goal]]</f>
        <v>1.789525</v>
      </c>
      <c r="P301">
        <f>IF(Table1[[#This Row],[pledged]]=0,0,Table1[[#This Row],[pledged]]/Table1[[#This Row],[backers_count]])</f>
        <v>73.341188524590166</v>
      </c>
      <c r="Q301" t="str">
        <f>LEFT(Table1[[#This Row],[Category and Sub-Category]],FIND("/",Table1[[#This Row],[Category and Sub-Category]])-1)</f>
        <v>film &amp; video</v>
      </c>
      <c r="R301" t="str">
        <f>RIGHT(Table1[[#This Row],[Category and Sub-Category]],LEN(Table1[[#This Row],[Category and Sub-Category]])-FIND("/",Table1[[#This Row],[Category and Sub-Category]]))</f>
        <v>documentary</v>
      </c>
      <c r="S301" s="9">
        <f>(((Table1[[#This Row],[launched_at]]/60)/60)/24)+DATE(1970,1,1)</f>
        <v>40469.225231481483</v>
      </c>
      <c r="T301" s="9">
        <f>(((Table1[[#This Row],[deadline]]/60)/60)/24)+DATE(1970,1,1)</f>
        <v>40499.266898148147</v>
      </c>
      <c r="U301" s="12" t="str">
        <f>TEXT(Table1[[#This Row],[Date Created Conversion]],"yyyy")</f>
        <v>2010</v>
      </c>
      <c r="V301" s="12" t="str">
        <f>TEXT(Table1[[#This Row],[Date Created Conversion]],"mmm")</f>
        <v>Oct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 s="16">
        <v>25000</v>
      </c>
      <c r="E302">
        <v>25430.66</v>
      </c>
      <c r="F302" s="1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>Table1[[#This Row],[pledged]]/Table1[[#This Row],[goal]]</f>
        <v>1.0172264</v>
      </c>
      <c r="P302">
        <f>IF(Table1[[#This Row],[pledged]]=0,0,Table1[[#This Row],[pledged]]/Table1[[#This Row],[backers_count]])</f>
        <v>85.337785234899329</v>
      </c>
      <c r="Q302" t="str">
        <f>LEFT(Table1[[#This Row],[Category and Sub-Category]],FIND("/",Table1[[#This Row],[Category and Sub-Category]])-1)</f>
        <v>film &amp; video</v>
      </c>
      <c r="R302" t="str">
        <f>RIGHT(Table1[[#This Row],[Category and Sub-Category]],LEN(Table1[[#This Row],[Category and Sub-Category]])-FIND("/",Table1[[#This Row],[Category and Sub-Category]]))</f>
        <v>documentary</v>
      </c>
      <c r="S302" s="9">
        <f>(((Table1[[#This Row],[launched_at]]/60)/60)/24)+DATE(1970,1,1)</f>
        <v>40626.959930555553</v>
      </c>
      <c r="T302" s="9">
        <f>(((Table1[[#This Row],[deadline]]/60)/60)/24)+DATE(1970,1,1)</f>
        <v>40657.959930555553</v>
      </c>
      <c r="U302" s="12" t="str">
        <f>TEXT(Table1[[#This Row],[Date Created Conversion]],"yyyy")</f>
        <v>2011</v>
      </c>
      <c r="V302" s="12" t="str">
        <f>TEXT(Table1[[#This Row],[Date Created Conversion]],"mmm")</f>
        <v>Mar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 s="16">
        <v>13000</v>
      </c>
      <c r="E303">
        <v>15435.55</v>
      </c>
      <c r="F303" s="12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>Table1[[#This Row],[pledged]]/Table1[[#This Row],[goal]]</f>
        <v>1.1873499999999999</v>
      </c>
      <c r="P303">
        <f>IF(Table1[[#This Row],[pledged]]=0,0,Table1[[#This Row],[pledged]]/Table1[[#This Row],[backers_count]])</f>
        <v>61.496215139442228</v>
      </c>
      <c r="Q303" t="str">
        <f>LEFT(Table1[[#This Row],[Category and Sub-Category]],FIND("/",Table1[[#This Row],[Category and Sub-Category]])-1)</f>
        <v>film &amp; video</v>
      </c>
      <c r="R303" t="str">
        <f>RIGHT(Table1[[#This Row],[Category and Sub-Category]],LEN(Table1[[#This Row],[Category and Sub-Category]])-FIND("/",Table1[[#This Row],[Category and Sub-Category]]))</f>
        <v>documentary</v>
      </c>
      <c r="S303" s="9">
        <f>(((Table1[[#This Row],[launched_at]]/60)/60)/24)+DATE(1970,1,1)</f>
        <v>41312.737673611111</v>
      </c>
      <c r="T303" s="9">
        <f>(((Table1[[#This Row],[deadline]]/60)/60)/24)+DATE(1970,1,1)</f>
        <v>41352.696006944447</v>
      </c>
      <c r="U303" s="12" t="str">
        <f>TEXT(Table1[[#This Row],[Date Created Conversion]],"yyyy")</f>
        <v>2013</v>
      </c>
      <c r="V303" s="12" t="str">
        <f>TEXT(Table1[[#This Row],[Date Created Conversion]],"mmm")</f>
        <v>Feb</v>
      </c>
    </row>
    <row r="304" spans="1:22" ht="58" x14ac:dyDescent="0.35">
      <c r="A304">
        <v>302</v>
      </c>
      <c r="B304" s="3" t="s">
        <v>303</v>
      </c>
      <c r="C304" s="3" t="s">
        <v>4412</v>
      </c>
      <c r="D304" s="16">
        <v>10000</v>
      </c>
      <c r="E304">
        <v>10046</v>
      </c>
      <c r="F304" s="12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>Table1[[#This Row],[pledged]]/Table1[[#This Row],[goal]]</f>
        <v>1.0045999999999999</v>
      </c>
      <c r="P304">
        <f>IF(Table1[[#This Row],[pledged]]=0,0,Table1[[#This Row],[pledged]]/Table1[[#This Row],[backers_count]])</f>
        <v>93.018518518518519</v>
      </c>
      <c r="Q304" t="str">
        <f>LEFT(Table1[[#This Row],[Category and Sub-Category]],FIND("/",Table1[[#This Row],[Category and Sub-Category]])-1)</f>
        <v>film &amp; video</v>
      </c>
      <c r="R304" t="str">
        <f>RIGHT(Table1[[#This Row],[Category and Sub-Category]],LEN(Table1[[#This Row],[Category and Sub-Category]])-FIND("/",Table1[[#This Row],[Category and Sub-Category]]))</f>
        <v>documentary</v>
      </c>
      <c r="S304" s="9">
        <f>(((Table1[[#This Row],[launched_at]]/60)/60)/24)+DATE(1970,1,1)</f>
        <v>40933.856921296298</v>
      </c>
      <c r="T304" s="9">
        <f>(((Table1[[#This Row],[deadline]]/60)/60)/24)+DATE(1970,1,1)</f>
        <v>40963.856921296298</v>
      </c>
      <c r="U304" s="12" t="str">
        <f>TEXT(Table1[[#This Row],[Date Created Conversion]],"yyyy")</f>
        <v>2012</v>
      </c>
      <c r="V304" s="12" t="str">
        <f>TEXT(Table1[[#This Row],[Date Created Conversion]],"mmm")</f>
        <v>Jan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 s="16">
        <v>3000</v>
      </c>
      <c r="E305">
        <v>4124</v>
      </c>
      <c r="F305" s="12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>Table1[[#This Row],[pledged]]/Table1[[#This Row],[goal]]</f>
        <v>1.3746666666666667</v>
      </c>
      <c r="P305">
        <f>IF(Table1[[#This Row],[pledged]]=0,0,Table1[[#This Row],[pledged]]/Table1[[#This Row],[backers_count]])</f>
        <v>50.292682926829265</v>
      </c>
      <c r="Q305" t="str">
        <f>LEFT(Table1[[#This Row],[Category and Sub-Category]],FIND("/",Table1[[#This Row],[Category and Sub-Category]])-1)</f>
        <v>film &amp; video</v>
      </c>
      <c r="R305" t="str">
        <f>RIGHT(Table1[[#This Row],[Category and Sub-Category]],LEN(Table1[[#This Row],[Category and Sub-Category]])-FIND("/",Table1[[#This Row],[Category and Sub-Category]]))</f>
        <v>documentary</v>
      </c>
      <c r="S305" s="9">
        <f>(((Table1[[#This Row],[launched_at]]/60)/60)/24)+DATE(1970,1,1)</f>
        <v>41032.071134259262</v>
      </c>
      <c r="T305" s="9">
        <f>(((Table1[[#This Row],[deadline]]/60)/60)/24)+DATE(1970,1,1)</f>
        <v>41062.071134259262</v>
      </c>
      <c r="U305" s="12" t="str">
        <f>TEXT(Table1[[#This Row],[Date Created Conversion]],"yyyy")</f>
        <v>2012</v>
      </c>
      <c r="V305" s="12" t="str">
        <f>TEXT(Table1[[#This Row],[Date Created Conversion]],"mmm")</f>
        <v>May</v>
      </c>
    </row>
    <row r="306" spans="1:22" ht="29" x14ac:dyDescent="0.35">
      <c r="A306">
        <v>304</v>
      </c>
      <c r="B306" s="3" t="s">
        <v>305</v>
      </c>
      <c r="C306" s="3" t="s">
        <v>4414</v>
      </c>
      <c r="D306" s="16">
        <v>3400</v>
      </c>
      <c r="E306">
        <v>7876</v>
      </c>
      <c r="F306" s="12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>Table1[[#This Row],[pledged]]/Table1[[#This Row],[goal]]</f>
        <v>2.3164705882352941</v>
      </c>
      <c r="P306">
        <f>IF(Table1[[#This Row],[pledged]]=0,0,Table1[[#This Row],[pledged]]/Table1[[#This Row],[backers_count]])</f>
        <v>106.43243243243244</v>
      </c>
      <c r="Q306" t="str">
        <f>LEFT(Table1[[#This Row],[Category and Sub-Category]],FIND("/",Table1[[#This Row],[Category and Sub-Category]])-1)</f>
        <v>film &amp; video</v>
      </c>
      <c r="R306" t="str">
        <f>RIGHT(Table1[[#This Row],[Category and Sub-Category]],LEN(Table1[[#This Row],[Category and Sub-Category]])-FIND("/",Table1[[#This Row],[Category and Sub-Category]]))</f>
        <v>documentary</v>
      </c>
      <c r="S306" s="9">
        <f>(((Table1[[#This Row],[launched_at]]/60)/60)/24)+DATE(1970,1,1)</f>
        <v>41114.094872685186</v>
      </c>
      <c r="T306" s="9">
        <f>(((Table1[[#This Row],[deadline]]/60)/60)/24)+DATE(1970,1,1)</f>
        <v>41153.083333333336</v>
      </c>
      <c r="U306" s="12" t="str">
        <f>TEXT(Table1[[#This Row],[Date Created Conversion]],"yyyy")</f>
        <v>2012</v>
      </c>
      <c r="V306" s="12" t="str">
        <f>TEXT(Table1[[#This Row],[Date Created Conversion]],"mmm")</f>
        <v>Jul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 s="16">
        <v>7500</v>
      </c>
      <c r="E307">
        <v>9775</v>
      </c>
      <c r="F307" s="12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>Table1[[#This Row],[pledged]]/Table1[[#This Row],[goal]]</f>
        <v>1.3033333333333332</v>
      </c>
      <c r="P307">
        <f>IF(Table1[[#This Row],[pledged]]=0,0,Table1[[#This Row],[pledged]]/Table1[[#This Row],[backers_count]])</f>
        <v>51.719576719576722</v>
      </c>
      <c r="Q307" t="str">
        <f>LEFT(Table1[[#This Row],[Category and Sub-Category]],FIND("/",Table1[[#This Row],[Category and Sub-Category]])-1)</f>
        <v>film &amp; video</v>
      </c>
      <c r="R307" t="str">
        <f>RIGHT(Table1[[#This Row],[Category and Sub-Category]],LEN(Table1[[#This Row],[Category and Sub-Category]])-FIND("/",Table1[[#This Row],[Category and Sub-Category]]))</f>
        <v>documentary</v>
      </c>
      <c r="S307" s="9">
        <f>(((Table1[[#This Row],[launched_at]]/60)/60)/24)+DATE(1970,1,1)</f>
        <v>40948.630196759259</v>
      </c>
      <c r="T307" s="9">
        <f>(((Table1[[#This Row],[deadline]]/60)/60)/24)+DATE(1970,1,1)</f>
        <v>40978.630196759259</v>
      </c>
      <c r="U307" s="12" t="str">
        <f>TEXT(Table1[[#This Row],[Date Created Conversion]],"yyyy")</f>
        <v>2012</v>
      </c>
      <c r="V307" s="12" t="str">
        <f>TEXT(Table1[[#This Row],[Date Created Conversion]],"mmm")</f>
        <v>Feb</v>
      </c>
    </row>
    <row r="308" spans="1:22" ht="29" x14ac:dyDescent="0.35">
      <c r="A308">
        <v>306</v>
      </c>
      <c r="B308" s="3" t="s">
        <v>307</v>
      </c>
      <c r="C308" s="3" t="s">
        <v>4416</v>
      </c>
      <c r="D308" s="16">
        <v>1000</v>
      </c>
      <c r="E308">
        <v>2929</v>
      </c>
      <c r="F308" s="12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>Table1[[#This Row],[pledged]]/Table1[[#This Row],[goal]]</f>
        <v>2.9289999999999998</v>
      </c>
      <c r="P308">
        <f>IF(Table1[[#This Row],[pledged]]=0,0,Table1[[#This Row],[pledged]]/Table1[[#This Row],[backers_count]])</f>
        <v>36.612499999999997</v>
      </c>
      <c r="Q308" t="str">
        <f>LEFT(Table1[[#This Row],[Category and Sub-Category]],FIND("/",Table1[[#This Row],[Category and Sub-Category]])-1)</f>
        <v>film &amp; video</v>
      </c>
      <c r="R308" t="str">
        <f>RIGHT(Table1[[#This Row],[Category and Sub-Category]],LEN(Table1[[#This Row],[Category and Sub-Category]])-FIND("/",Table1[[#This Row],[Category and Sub-Category]]))</f>
        <v>documentary</v>
      </c>
      <c r="S308" s="9">
        <f>(((Table1[[#This Row],[launched_at]]/60)/60)/24)+DATE(1970,1,1)</f>
        <v>41333.837187500001</v>
      </c>
      <c r="T308" s="9">
        <f>(((Table1[[#This Row],[deadline]]/60)/60)/24)+DATE(1970,1,1)</f>
        <v>41353.795520833337</v>
      </c>
      <c r="U308" s="12" t="str">
        <f>TEXT(Table1[[#This Row],[Date Created Conversion]],"yyyy")</f>
        <v>2013</v>
      </c>
      <c r="V308" s="12" t="str">
        <f>TEXT(Table1[[#This Row],[Date Created Conversion]],"mmm")</f>
        <v>Feb</v>
      </c>
    </row>
    <row r="309" spans="1:22" x14ac:dyDescent="0.35">
      <c r="A309">
        <v>307</v>
      </c>
      <c r="B309" s="3" t="s">
        <v>308</v>
      </c>
      <c r="C309" s="3" t="s">
        <v>4417</v>
      </c>
      <c r="D309" s="16">
        <v>22000</v>
      </c>
      <c r="E309">
        <v>24490</v>
      </c>
      <c r="F309" s="12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>Table1[[#This Row],[pledged]]/Table1[[#This Row],[goal]]</f>
        <v>1.1131818181818183</v>
      </c>
      <c r="P309">
        <f>IF(Table1[[#This Row],[pledged]]=0,0,Table1[[#This Row],[pledged]]/Table1[[#This Row],[backers_count]])</f>
        <v>42.517361111111114</v>
      </c>
      <c r="Q309" t="str">
        <f>LEFT(Table1[[#This Row],[Category and Sub-Category]],FIND("/",Table1[[#This Row],[Category and Sub-Category]])-1)</f>
        <v>film &amp; video</v>
      </c>
      <c r="R309" t="str">
        <f>RIGHT(Table1[[#This Row],[Category and Sub-Category]],LEN(Table1[[#This Row],[Category and Sub-Category]])-FIND("/",Table1[[#This Row],[Category and Sub-Category]]))</f>
        <v>documentary</v>
      </c>
      <c r="S309" s="9">
        <f>(((Table1[[#This Row],[launched_at]]/60)/60)/24)+DATE(1970,1,1)</f>
        <v>41282.944456018515</v>
      </c>
      <c r="T309" s="9">
        <f>(((Table1[[#This Row],[deadline]]/60)/60)/24)+DATE(1970,1,1)</f>
        <v>41312.944456018515</v>
      </c>
      <c r="U309" s="12" t="str">
        <f>TEXT(Table1[[#This Row],[Date Created Conversion]],"yyyy")</f>
        <v>2013</v>
      </c>
      <c r="V309" s="12" t="str">
        <f>TEXT(Table1[[#This Row],[Date Created Conversion]],"mmm")</f>
        <v>Jan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 s="16">
        <v>12000</v>
      </c>
      <c r="E310">
        <v>12668</v>
      </c>
      <c r="F310" s="12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>Table1[[#This Row],[pledged]]/Table1[[#This Row],[goal]]</f>
        <v>1.0556666666666668</v>
      </c>
      <c r="P310">
        <f>IF(Table1[[#This Row],[pledged]]=0,0,Table1[[#This Row],[pledged]]/Table1[[#This Row],[backers_count]])</f>
        <v>62.712871287128714</v>
      </c>
      <c r="Q310" t="str">
        <f>LEFT(Table1[[#This Row],[Category and Sub-Category]],FIND("/",Table1[[#This Row],[Category and Sub-Category]])-1)</f>
        <v>film &amp; video</v>
      </c>
      <c r="R310" t="str">
        <f>RIGHT(Table1[[#This Row],[Category and Sub-Category]],LEN(Table1[[#This Row],[Category and Sub-Category]])-FIND("/",Table1[[#This Row],[Category and Sub-Category]]))</f>
        <v>documentary</v>
      </c>
      <c r="S310" s="9">
        <f>(((Table1[[#This Row],[launched_at]]/60)/60)/24)+DATE(1970,1,1)</f>
        <v>40567.694560185184</v>
      </c>
      <c r="T310" s="9">
        <f>(((Table1[[#This Row],[deadline]]/60)/60)/24)+DATE(1970,1,1)</f>
        <v>40612.694560185184</v>
      </c>
      <c r="U310" s="12" t="str">
        <f>TEXT(Table1[[#This Row],[Date Created Conversion]],"yyyy")</f>
        <v>2011</v>
      </c>
      <c r="V310" s="12" t="str">
        <f>TEXT(Table1[[#This Row],[Date Created Conversion]],"mmm")</f>
        <v>Jan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 s="16">
        <v>18000</v>
      </c>
      <c r="E311">
        <v>21410</v>
      </c>
      <c r="F311" s="12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>Table1[[#This Row],[pledged]]/Table1[[#This Row],[goal]]</f>
        <v>1.1894444444444445</v>
      </c>
      <c r="P311">
        <f>IF(Table1[[#This Row],[pledged]]=0,0,Table1[[#This Row],[pledged]]/Table1[[#This Row],[backers_count]])</f>
        <v>89.957983193277315</v>
      </c>
      <c r="Q311" t="str">
        <f>LEFT(Table1[[#This Row],[Category and Sub-Category]],FIND("/",Table1[[#This Row],[Category and Sub-Category]])-1)</f>
        <v>film &amp; video</v>
      </c>
      <c r="R311" t="str">
        <f>RIGHT(Table1[[#This Row],[Category and Sub-Category]],LEN(Table1[[#This Row],[Category and Sub-Category]])-FIND("/",Table1[[#This Row],[Category and Sub-Category]]))</f>
        <v>documentary</v>
      </c>
      <c r="S311" s="9">
        <f>(((Table1[[#This Row],[launched_at]]/60)/60)/24)+DATE(1970,1,1)</f>
        <v>41134.751550925925</v>
      </c>
      <c r="T311" s="9">
        <f>(((Table1[[#This Row],[deadline]]/60)/60)/24)+DATE(1970,1,1)</f>
        <v>41155.751550925925</v>
      </c>
      <c r="U311" s="12" t="str">
        <f>TEXT(Table1[[#This Row],[Date Created Conversion]],"yyyy")</f>
        <v>2012</v>
      </c>
      <c r="V311" s="12" t="str">
        <f>TEXT(Table1[[#This Row],[Date Created Conversion]],"mmm")</f>
        <v>Aug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 s="16">
        <v>1000</v>
      </c>
      <c r="E312">
        <v>1041.29</v>
      </c>
      <c r="F312" s="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>Table1[[#This Row],[pledged]]/Table1[[#This Row],[goal]]</f>
        <v>1.04129</v>
      </c>
      <c r="P312">
        <f>IF(Table1[[#This Row],[pledged]]=0,0,Table1[[#This Row],[pledged]]/Table1[[#This Row],[backers_count]])</f>
        <v>28.924722222222222</v>
      </c>
      <c r="Q312" t="str">
        <f>LEFT(Table1[[#This Row],[Category and Sub-Category]],FIND("/",Table1[[#This Row],[Category and Sub-Category]])-1)</f>
        <v>film &amp; video</v>
      </c>
      <c r="R312" t="str">
        <f>RIGHT(Table1[[#This Row],[Category and Sub-Category]],LEN(Table1[[#This Row],[Category and Sub-Category]])-FIND("/",Table1[[#This Row],[Category and Sub-Category]]))</f>
        <v>documentary</v>
      </c>
      <c r="S312" s="9">
        <f>(((Table1[[#This Row],[launched_at]]/60)/60)/24)+DATE(1970,1,1)</f>
        <v>40821.183136574073</v>
      </c>
      <c r="T312" s="9">
        <f>(((Table1[[#This Row],[deadline]]/60)/60)/24)+DATE(1970,1,1)</f>
        <v>40836.083333333336</v>
      </c>
      <c r="U312" s="12" t="str">
        <f>TEXT(Table1[[#This Row],[Date Created Conversion]],"yyyy")</f>
        <v>2011</v>
      </c>
      <c r="V312" s="12" t="str">
        <f>TEXT(Table1[[#This Row],[Date Created Conversion]],"mmm")</f>
        <v>Oct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 s="16">
        <v>20000</v>
      </c>
      <c r="E313">
        <v>20820.330000000002</v>
      </c>
      <c r="F313" s="12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>Table1[[#This Row],[pledged]]/Table1[[#This Row],[goal]]</f>
        <v>1.0410165</v>
      </c>
      <c r="P313">
        <f>IF(Table1[[#This Row],[pledged]]=0,0,Table1[[#This Row],[pledged]]/Table1[[#This Row],[backers_count]])</f>
        <v>138.8022</v>
      </c>
      <c r="Q313" t="str">
        <f>LEFT(Table1[[#This Row],[Category and Sub-Category]],FIND("/",Table1[[#This Row],[Category and Sub-Category]])-1)</f>
        <v>film &amp; video</v>
      </c>
      <c r="R313" t="str">
        <f>RIGHT(Table1[[#This Row],[Category and Sub-Category]],LEN(Table1[[#This Row],[Category and Sub-Category]])-FIND("/",Table1[[#This Row],[Category and Sub-Category]]))</f>
        <v>documentary</v>
      </c>
      <c r="S313" s="9">
        <f>(((Table1[[#This Row],[launched_at]]/60)/60)/24)+DATE(1970,1,1)</f>
        <v>40868.219814814816</v>
      </c>
      <c r="T313" s="9">
        <f>(((Table1[[#This Row],[deadline]]/60)/60)/24)+DATE(1970,1,1)</f>
        <v>40909.332638888889</v>
      </c>
      <c r="U313" s="12" t="str">
        <f>TEXT(Table1[[#This Row],[Date Created Conversion]],"yyyy")</f>
        <v>2011</v>
      </c>
      <c r="V313" s="12" t="str">
        <f>TEXT(Table1[[#This Row],[Date Created Conversion]],"mmm")</f>
        <v>Nov</v>
      </c>
    </row>
    <row r="314" spans="1:22" ht="58" x14ac:dyDescent="0.35">
      <c r="A314">
        <v>312</v>
      </c>
      <c r="B314" s="3" t="s">
        <v>313</v>
      </c>
      <c r="C314" s="3" t="s">
        <v>4422</v>
      </c>
      <c r="D314" s="16">
        <v>8000</v>
      </c>
      <c r="E314">
        <v>8950</v>
      </c>
      <c r="F314" s="12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>Table1[[#This Row],[pledged]]/Table1[[#This Row],[goal]]</f>
        <v>1.1187499999999999</v>
      </c>
      <c r="P314">
        <f>IF(Table1[[#This Row],[pledged]]=0,0,Table1[[#This Row],[pledged]]/Table1[[#This Row],[backers_count]])</f>
        <v>61.301369863013697</v>
      </c>
      <c r="Q314" t="str">
        <f>LEFT(Table1[[#This Row],[Category and Sub-Category]],FIND("/",Table1[[#This Row],[Category and Sub-Category]])-1)</f>
        <v>film &amp; video</v>
      </c>
      <c r="R314" t="str">
        <f>RIGHT(Table1[[#This Row],[Category and Sub-Category]],LEN(Table1[[#This Row],[Category and Sub-Category]])-FIND("/",Table1[[#This Row],[Category and Sub-Category]]))</f>
        <v>documentary</v>
      </c>
      <c r="S314" s="9">
        <f>(((Table1[[#This Row],[launched_at]]/60)/60)/24)+DATE(1970,1,1)</f>
        <v>41348.877685185187</v>
      </c>
      <c r="T314" s="9">
        <f>(((Table1[[#This Row],[deadline]]/60)/60)/24)+DATE(1970,1,1)</f>
        <v>41378.877685185187</v>
      </c>
      <c r="U314" s="12" t="str">
        <f>TEXT(Table1[[#This Row],[Date Created Conversion]],"yyyy")</f>
        <v>2013</v>
      </c>
      <c r="V314" s="12" t="str">
        <f>TEXT(Table1[[#This Row],[Date Created Conversion]],"mmm")</f>
        <v>Mar</v>
      </c>
    </row>
    <row r="315" spans="1:22" ht="58" x14ac:dyDescent="0.35">
      <c r="A315">
        <v>313</v>
      </c>
      <c r="B315" s="3" t="s">
        <v>314</v>
      </c>
      <c r="C315" s="3" t="s">
        <v>4423</v>
      </c>
      <c r="D315" s="16">
        <v>17000</v>
      </c>
      <c r="E315">
        <v>17805</v>
      </c>
      <c r="F315" s="12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>Table1[[#This Row],[pledged]]/Table1[[#This Row],[goal]]</f>
        <v>1.0473529411764706</v>
      </c>
      <c r="P315">
        <f>IF(Table1[[#This Row],[pledged]]=0,0,Table1[[#This Row],[pledged]]/Table1[[#This Row],[backers_count]])</f>
        <v>80.202702702702709</v>
      </c>
      <c r="Q315" t="str">
        <f>LEFT(Table1[[#This Row],[Category and Sub-Category]],FIND("/",Table1[[#This Row],[Category and Sub-Category]])-1)</f>
        <v>film &amp; video</v>
      </c>
      <c r="R315" t="str">
        <f>RIGHT(Table1[[#This Row],[Category and Sub-Category]],LEN(Table1[[#This Row],[Category and Sub-Category]])-FIND("/",Table1[[#This Row],[Category and Sub-Category]]))</f>
        <v>documentary</v>
      </c>
      <c r="S315" s="9">
        <f>(((Table1[[#This Row],[launched_at]]/60)/60)/24)+DATE(1970,1,1)</f>
        <v>40357.227939814817</v>
      </c>
      <c r="T315" s="9">
        <f>(((Table1[[#This Row],[deadline]]/60)/60)/24)+DATE(1970,1,1)</f>
        <v>40401.665972222225</v>
      </c>
      <c r="U315" s="12" t="str">
        <f>TEXT(Table1[[#This Row],[Date Created Conversion]],"yyyy")</f>
        <v>2010</v>
      </c>
      <c r="V315" s="12" t="str">
        <f>TEXT(Table1[[#This Row],[Date Created Conversion]],"mmm")</f>
        <v>Jun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 s="16">
        <v>1000</v>
      </c>
      <c r="E316">
        <v>3851.5</v>
      </c>
      <c r="F316" s="12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>Table1[[#This Row],[pledged]]/Table1[[#This Row],[goal]]</f>
        <v>3.8515000000000001</v>
      </c>
      <c r="P316">
        <f>IF(Table1[[#This Row],[pledged]]=0,0,Table1[[#This Row],[pledged]]/Table1[[#This Row],[backers_count]])</f>
        <v>32.095833333333331</v>
      </c>
      <c r="Q316" t="str">
        <f>LEFT(Table1[[#This Row],[Category and Sub-Category]],FIND("/",Table1[[#This Row],[Category and Sub-Category]])-1)</f>
        <v>film &amp; video</v>
      </c>
      <c r="R316" t="str">
        <f>RIGHT(Table1[[#This Row],[Category and Sub-Category]],LEN(Table1[[#This Row],[Category and Sub-Category]])-FIND("/",Table1[[#This Row],[Category and Sub-Category]]))</f>
        <v>documentary</v>
      </c>
      <c r="S316" s="9">
        <f>(((Table1[[#This Row],[launched_at]]/60)/60)/24)+DATE(1970,1,1)</f>
        <v>41304.833194444444</v>
      </c>
      <c r="T316" s="9">
        <f>(((Table1[[#This Row],[deadline]]/60)/60)/24)+DATE(1970,1,1)</f>
        <v>41334.833194444444</v>
      </c>
      <c r="U316" s="12" t="str">
        <f>TEXT(Table1[[#This Row],[Date Created Conversion]],"yyyy")</f>
        <v>2013</v>
      </c>
      <c r="V316" s="12" t="str">
        <f>TEXT(Table1[[#This Row],[Date Created Conversion]],"mmm")</f>
        <v>Jan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 s="16">
        <v>25000</v>
      </c>
      <c r="E317">
        <v>25312</v>
      </c>
      <c r="F317" s="12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>Table1[[#This Row],[pledged]]/Table1[[#This Row],[goal]]</f>
        <v>1.01248</v>
      </c>
      <c r="P317">
        <f>IF(Table1[[#This Row],[pledged]]=0,0,Table1[[#This Row],[pledged]]/Table1[[#This Row],[backers_count]])</f>
        <v>200.88888888888889</v>
      </c>
      <c r="Q317" t="str">
        <f>LEFT(Table1[[#This Row],[Category and Sub-Category]],FIND("/",Table1[[#This Row],[Category and Sub-Category]])-1)</f>
        <v>film &amp; video</v>
      </c>
      <c r="R317" t="str">
        <f>RIGHT(Table1[[#This Row],[Category and Sub-Category]],LEN(Table1[[#This Row],[Category and Sub-Category]])-FIND("/",Table1[[#This Row],[Category and Sub-Category]]))</f>
        <v>documentary</v>
      </c>
      <c r="S317" s="9">
        <f>(((Table1[[#This Row],[launched_at]]/60)/60)/24)+DATE(1970,1,1)</f>
        <v>41113.77238425926</v>
      </c>
      <c r="T317" s="9">
        <f>(((Table1[[#This Row],[deadline]]/60)/60)/24)+DATE(1970,1,1)</f>
        <v>41143.77238425926</v>
      </c>
      <c r="U317" s="12" t="str">
        <f>TEXT(Table1[[#This Row],[Date Created Conversion]],"yyyy")</f>
        <v>2012</v>
      </c>
      <c r="V317" s="12" t="str">
        <f>TEXT(Table1[[#This Row],[Date Created Conversion]],"mmm")</f>
        <v>Jul</v>
      </c>
    </row>
    <row r="318" spans="1:22" ht="29" x14ac:dyDescent="0.35">
      <c r="A318">
        <v>316</v>
      </c>
      <c r="B318" s="3" t="s">
        <v>317</v>
      </c>
      <c r="C318" s="3" t="s">
        <v>4426</v>
      </c>
      <c r="D318" s="16">
        <v>15000</v>
      </c>
      <c r="E318">
        <v>17066</v>
      </c>
      <c r="F318" s="12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>Table1[[#This Row],[pledged]]/Table1[[#This Row],[goal]]</f>
        <v>1.1377333333333333</v>
      </c>
      <c r="P318">
        <f>IF(Table1[[#This Row],[pledged]]=0,0,Table1[[#This Row],[pledged]]/Table1[[#This Row],[backers_count]])</f>
        <v>108.01265822784811</v>
      </c>
      <c r="Q318" t="str">
        <f>LEFT(Table1[[#This Row],[Category and Sub-Category]],FIND("/",Table1[[#This Row],[Category and Sub-Category]])-1)</f>
        <v>film &amp; video</v>
      </c>
      <c r="R318" t="str">
        <f>RIGHT(Table1[[#This Row],[Category and Sub-Category]],LEN(Table1[[#This Row],[Category and Sub-Category]])-FIND("/",Table1[[#This Row],[Category and Sub-Category]]))</f>
        <v>documentary</v>
      </c>
      <c r="S318" s="9">
        <f>(((Table1[[#This Row],[launched_at]]/60)/60)/24)+DATE(1970,1,1)</f>
        <v>41950.923576388886</v>
      </c>
      <c r="T318" s="9">
        <f>(((Table1[[#This Row],[deadline]]/60)/60)/24)+DATE(1970,1,1)</f>
        <v>41984.207638888889</v>
      </c>
      <c r="U318" s="12" t="str">
        <f>TEXT(Table1[[#This Row],[Date Created Conversion]],"yyyy")</f>
        <v>2014</v>
      </c>
      <c r="V318" s="12" t="str">
        <f>TEXT(Table1[[#This Row],[Date Created Conversion]],"mmm")</f>
        <v>Nov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 s="16">
        <v>30000</v>
      </c>
      <c r="E319">
        <v>30241</v>
      </c>
      <c r="F319" s="12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>Table1[[#This Row],[pledged]]/Table1[[#This Row],[goal]]</f>
        <v>1.0080333333333333</v>
      </c>
      <c r="P319">
        <f>IF(Table1[[#This Row],[pledged]]=0,0,Table1[[#This Row],[pledged]]/Table1[[#This Row],[backers_count]])</f>
        <v>95.699367088607602</v>
      </c>
      <c r="Q319" t="str">
        <f>LEFT(Table1[[#This Row],[Category and Sub-Category]],FIND("/",Table1[[#This Row],[Category and Sub-Category]])-1)</f>
        <v>film &amp; video</v>
      </c>
      <c r="R319" t="str">
        <f>RIGHT(Table1[[#This Row],[Category and Sub-Category]],LEN(Table1[[#This Row],[Category and Sub-Category]])-FIND("/",Table1[[#This Row],[Category and Sub-Category]]))</f>
        <v>documentary</v>
      </c>
      <c r="S319" s="9">
        <f>(((Table1[[#This Row],[launched_at]]/60)/60)/24)+DATE(1970,1,1)</f>
        <v>41589.676886574074</v>
      </c>
      <c r="T319" s="9">
        <f>(((Table1[[#This Row],[deadline]]/60)/60)/24)+DATE(1970,1,1)</f>
        <v>41619.676886574074</v>
      </c>
      <c r="U319" s="12" t="str">
        <f>TEXT(Table1[[#This Row],[Date Created Conversion]],"yyyy")</f>
        <v>2013</v>
      </c>
      <c r="V319" s="12" t="str">
        <f>TEXT(Table1[[#This Row],[Date Created Conversion]],"mmm")</f>
        <v>Nov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 s="16">
        <v>5000</v>
      </c>
      <c r="E320">
        <v>14166</v>
      </c>
      <c r="F320" s="12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>Table1[[#This Row],[pledged]]/Table1[[#This Row],[goal]]</f>
        <v>2.8332000000000002</v>
      </c>
      <c r="P320">
        <f>IF(Table1[[#This Row],[pledged]]=0,0,Table1[[#This Row],[pledged]]/Table1[[#This Row],[backers_count]])</f>
        <v>49.880281690140848</v>
      </c>
      <c r="Q320" t="str">
        <f>LEFT(Table1[[#This Row],[Category and Sub-Category]],FIND("/",Table1[[#This Row],[Category and Sub-Category]])-1)</f>
        <v>film &amp; video</v>
      </c>
      <c r="R320" t="str">
        <f>RIGHT(Table1[[#This Row],[Category and Sub-Category]],LEN(Table1[[#This Row],[Category and Sub-Category]])-FIND("/",Table1[[#This Row],[Category and Sub-Category]]))</f>
        <v>documentary</v>
      </c>
      <c r="S320" s="9">
        <f>(((Table1[[#This Row],[launched_at]]/60)/60)/24)+DATE(1970,1,1)</f>
        <v>41330.038784722223</v>
      </c>
      <c r="T320" s="9">
        <f>(((Table1[[#This Row],[deadline]]/60)/60)/24)+DATE(1970,1,1)</f>
        <v>41359.997118055559</v>
      </c>
      <c r="U320" s="12" t="str">
        <f>TEXT(Table1[[#This Row],[Date Created Conversion]],"yyyy")</f>
        <v>2013</v>
      </c>
      <c r="V320" s="12" t="str">
        <f>TEXT(Table1[[#This Row],[Date Created Conversion]],"mmm")</f>
        <v>Feb</v>
      </c>
    </row>
    <row r="321" spans="1:22" ht="58" x14ac:dyDescent="0.35">
      <c r="A321">
        <v>319</v>
      </c>
      <c r="B321" s="3" t="s">
        <v>320</v>
      </c>
      <c r="C321" s="3" t="s">
        <v>4429</v>
      </c>
      <c r="D321" s="16">
        <v>5000</v>
      </c>
      <c r="E321">
        <v>5634</v>
      </c>
      <c r="F321" s="12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>Table1[[#This Row],[pledged]]/Table1[[#This Row],[goal]]</f>
        <v>1.1268</v>
      </c>
      <c r="P321">
        <f>IF(Table1[[#This Row],[pledged]]=0,0,Table1[[#This Row],[pledged]]/Table1[[#This Row],[backers_count]])</f>
        <v>110.47058823529412</v>
      </c>
      <c r="Q321" t="str">
        <f>LEFT(Table1[[#This Row],[Category and Sub-Category]],FIND("/",Table1[[#This Row],[Category and Sub-Category]])-1)</f>
        <v>film &amp; video</v>
      </c>
      <c r="R321" t="str">
        <f>RIGHT(Table1[[#This Row],[Category and Sub-Category]],LEN(Table1[[#This Row],[Category and Sub-Category]])-FIND("/",Table1[[#This Row],[Category and Sub-Category]]))</f>
        <v>documentary</v>
      </c>
      <c r="S321" s="9">
        <f>(((Table1[[#This Row],[launched_at]]/60)/60)/24)+DATE(1970,1,1)</f>
        <v>40123.83829861111</v>
      </c>
      <c r="T321" s="9">
        <f>(((Table1[[#This Row],[deadline]]/60)/60)/24)+DATE(1970,1,1)</f>
        <v>40211.332638888889</v>
      </c>
      <c r="U321" s="12" t="str">
        <f>TEXT(Table1[[#This Row],[Date Created Conversion]],"yyyy")</f>
        <v>2009</v>
      </c>
      <c r="V321" s="12" t="str">
        <f>TEXT(Table1[[#This Row],[Date Created Conversion]],"mmm")</f>
        <v>Nov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 s="16">
        <v>20000</v>
      </c>
      <c r="E322">
        <v>21316</v>
      </c>
      <c r="F322" s="1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>Table1[[#This Row],[pledged]]/Table1[[#This Row],[goal]]</f>
        <v>1.0658000000000001</v>
      </c>
      <c r="P322">
        <f>IF(Table1[[#This Row],[pledged]]=0,0,Table1[[#This Row],[pledged]]/Table1[[#This Row],[backers_count]])</f>
        <v>134.91139240506328</v>
      </c>
      <c r="Q322" t="str">
        <f>LEFT(Table1[[#This Row],[Category and Sub-Category]],FIND("/",Table1[[#This Row],[Category and Sub-Category]])-1)</f>
        <v>film &amp; video</v>
      </c>
      <c r="R322" t="str">
        <f>RIGHT(Table1[[#This Row],[Category and Sub-Category]],LEN(Table1[[#This Row],[Category and Sub-Category]])-FIND("/",Table1[[#This Row],[Category and Sub-Category]]))</f>
        <v>documentary</v>
      </c>
      <c r="S322" s="9">
        <f>(((Table1[[#This Row],[launched_at]]/60)/60)/24)+DATE(1970,1,1)</f>
        <v>42331.551307870366</v>
      </c>
      <c r="T322" s="9">
        <f>(((Table1[[#This Row],[deadline]]/60)/60)/24)+DATE(1970,1,1)</f>
        <v>42360.958333333328</v>
      </c>
      <c r="U322" s="12" t="str">
        <f>TEXT(Table1[[#This Row],[Date Created Conversion]],"yyyy")</f>
        <v>2015</v>
      </c>
      <c r="V322" s="12" t="str">
        <f>TEXT(Table1[[#This Row],[Date Created Conversion]],"mmm")</f>
        <v>Nov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 s="16">
        <v>35000</v>
      </c>
      <c r="E323">
        <v>35932</v>
      </c>
      <c r="F323" s="12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>Table1[[#This Row],[pledged]]/Table1[[#This Row],[goal]]</f>
        <v>1.0266285714285714</v>
      </c>
      <c r="P323">
        <f>IF(Table1[[#This Row],[pledged]]=0,0,Table1[[#This Row],[pledged]]/Table1[[#This Row],[backers_count]])</f>
        <v>106.62314540059347</v>
      </c>
      <c r="Q323" t="str">
        <f>LEFT(Table1[[#This Row],[Category and Sub-Category]],FIND("/",Table1[[#This Row],[Category and Sub-Category]])-1)</f>
        <v>film &amp; video</v>
      </c>
      <c r="R323" t="str">
        <f>RIGHT(Table1[[#This Row],[Category and Sub-Category]],LEN(Table1[[#This Row],[Category and Sub-Category]])-FIND("/",Table1[[#This Row],[Category and Sub-Category]]))</f>
        <v>documentary</v>
      </c>
      <c r="S323" s="9">
        <f>(((Table1[[#This Row],[launched_at]]/60)/60)/24)+DATE(1970,1,1)</f>
        <v>42647.446597222224</v>
      </c>
      <c r="T323" s="9">
        <f>(((Table1[[#This Row],[deadline]]/60)/60)/24)+DATE(1970,1,1)</f>
        <v>42682.488263888896</v>
      </c>
      <c r="U323" s="12" t="str">
        <f>TEXT(Table1[[#This Row],[Date Created Conversion]],"yyyy")</f>
        <v>2016</v>
      </c>
      <c r="V323" s="12" t="str">
        <f>TEXT(Table1[[#This Row],[Date Created Conversion]],"mmm")</f>
        <v>Oct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 s="16">
        <v>25000</v>
      </c>
      <c r="E324">
        <v>26978</v>
      </c>
      <c r="F324" s="12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>Table1[[#This Row],[pledged]]/Table1[[#This Row],[goal]]</f>
        <v>1.0791200000000001</v>
      </c>
      <c r="P324">
        <f>IF(Table1[[#This Row],[pledged]]=0,0,Table1[[#This Row],[pledged]]/Table1[[#This Row],[backers_count]])</f>
        <v>145.04301075268816</v>
      </c>
      <c r="Q324" t="str">
        <f>LEFT(Table1[[#This Row],[Category and Sub-Category]],FIND("/",Table1[[#This Row],[Category and Sub-Category]])-1)</f>
        <v>film &amp; video</v>
      </c>
      <c r="R324" t="str">
        <f>RIGHT(Table1[[#This Row],[Category and Sub-Category]],LEN(Table1[[#This Row],[Category and Sub-Category]])-FIND("/",Table1[[#This Row],[Category and Sub-Category]]))</f>
        <v>documentary</v>
      </c>
      <c r="S324" s="9">
        <f>(((Table1[[#This Row],[launched_at]]/60)/60)/24)+DATE(1970,1,1)</f>
        <v>42473.57</v>
      </c>
      <c r="T324" s="9">
        <f>(((Table1[[#This Row],[deadline]]/60)/60)/24)+DATE(1970,1,1)</f>
        <v>42503.57</v>
      </c>
      <c r="U324" s="12" t="str">
        <f>TEXT(Table1[[#This Row],[Date Created Conversion]],"yyyy")</f>
        <v>2016</v>
      </c>
      <c r="V324" s="12" t="str">
        <f>TEXT(Table1[[#This Row],[Date Created Conversion]],"mmm")</f>
        <v>Apr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 s="16">
        <v>5400</v>
      </c>
      <c r="E325">
        <v>6646</v>
      </c>
      <c r="F325" s="12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>Table1[[#This Row],[pledged]]/Table1[[#This Row],[goal]]</f>
        <v>1.2307407407407407</v>
      </c>
      <c r="P325">
        <f>IF(Table1[[#This Row],[pledged]]=0,0,Table1[[#This Row],[pledged]]/Table1[[#This Row],[backers_count]])</f>
        <v>114.58620689655173</v>
      </c>
      <c r="Q325" t="str">
        <f>LEFT(Table1[[#This Row],[Category and Sub-Category]],FIND("/",Table1[[#This Row],[Category and Sub-Category]])-1)</f>
        <v>film &amp; video</v>
      </c>
      <c r="R325" t="str">
        <f>RIGHT(Table1[[#This Row],[Category and Sub-Category]],LEN(Table1[[#This Row],[Category and Sub-Category]])-FIND("/",Table1[[#This Row],[Category and Sub-Category]]))</f>
        <v>documentary</v>
      </c>
      <c r="S325" s="9">
        <f>(((Table1[[#This Row],[launched_at]]/60)/60)/24)+DATE(1970,1,1)</f>
        <v>42697.32136574074</v>
      </c>
      <c r="T325" s="9">
        <f>(((Table1[[#This Row],[deadline]]/60)/60)/24)+DATE(1970,1,1)</f>
        <v>42725.332638888889</v>
      </c>
      <c r="U325" s="12" t="str">
        <f>TEXT(Table1[[#This Row],[Date Created Conversion]],"yyyy")</f>
        <v>2016</v>
      </c>
      <c r="V325" s="12" t="str">
        <f>TEXT(Table1[[#This Row],[Date Created Conversion]],"mmm")</f>
        <v>Nov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 s="16">
        <v>8500</v>
      </c>
      <c r="E326">
        <v>8636</v>
      </c>
      <c r="F326" s="12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>Table1[[#This Row],[pledged]]/Table1[[#This Row],[goal]]</f>
        <v>1.016</v>
      </c>
      <c r="P326">
        <f>IF(Table1[[#This Row],[pledged]]=0,0,Table1[[#This Row],[pledged]]/Table1[[#This Row],[backers_count]])</f>
        <v>105.3170731707317</v>
      </c>
      <c r="Q326" t="str">
        <f>LEFT(Table1[[#This Row],[Category and Sub-Category]],FIND("/",Table1[[#This Row],[Category and Sub-Category]])-1)</f>
        <v>film &amp; video</v>
      </c>
      <c r="R326" t="str">
        <f>RIGHT(Table1[[#This Row],[Category and Sub-Category]],LEN(Table1[[#This Row],[Category and Sub-Category]])-FIND("/",Table1[[#This Row],[Category and Sub-Category]]))</f>
        <v>documentary</v>
      </c>
      <c r="S326" s="9">
        <f>(((Table1[[#This Row],[launched_at]]/60)/60)/24)+DATE(1970,1,1)</f>
        <v>42184.626250000001</v>
      </c>
      <c r="T326" s="9">
        <f>(((Table1[[#This Row],[deadline]]/60)/60)/24)+DATE(1970,1,1)</f>
        <v>42217.626250000001</v>
      </c>
      <c r="U326" s="12" t="str">
        <f>TEXT(Table1[[#This Row],[Date Created Conversion]],"yyyy")</f>
        <v>2015</v>
      </c>
      <c r="V326" s="12" t="str">
        <f>TEXT(Table1[[#This Row],[Date Created Conversion]],"mmm")</f>
        <v>Jun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 s="16">
        <v>50000</v>
      </c>
      <c r="E327">
        <v>52198</v>
      </c>
      <c r="F327" s="12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>Table1[[#This Row],[pledged]]/Table1[[#This Row],[goal]]</f>
        <v>1.04396</v>
      </c>
      <c r="P327">
        <f>IF(Table1[[#This Row],[pledged]]=0,0,Table1[[#This Row],[pledged]]/Table1[[#This Row],[backers_count]])</f>
        <v>70.921195652173907</v>
      </c>
      <c r="Q327" t="str">
        <f>LEFT(Table1[[#This Row],[Category and Sub-Category]],FIND("/",Table1[[#This Row],[Category and Sub-Category]])-1)</f>
        <v>film &amp; video</v>
      </c>
      <c r="R327" t="str">
        <f>RIGHT(Table1[[#This Row],[Category and Sub-Category]],LEN(Table1[[#This Row],[Category and Sub-Category]])-FIND("/",Table1[[#This Row],[Category and Sub-Category]]))</f>
        <v>documentary</v>
      </c>
      <c r="S327" s="9">
        <f>(((Table1[[#This Row],[launched_at]]/60)/60)/24)+DATE(1970,1,1)</f>
        <v>42689.187881944439</v>
      </c>
      <c r="T327" s="9">
        <f>(((Table1[[#This Row],[deadline]]/60)/60)/24)+DATE(1970,1,1)</f>
        <v>42724.187881944439</v>
      </c>
      <c r="U327" s="12" t="str">
        <f>TEXT(Table1[[#This Row],[Date Created Conversion]],"yyyy")</f>
        <v>2016</v>
      </c>
      <c r="V327" s="12" t="str">
        <f>TEXT(Table1[[#This Row],[Date Created Conversion]],"mmm")</f>
        <v>Nov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 s="16">
        <v>150000</v>
      </c>
      <c r="E328">
        <v>169394.6</v>
      </c>
      <c r="F328" s="12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>Table1[[#This Row],[pledged]]/Table1[[#This Row],[goal]]</f>
        <v>1.1292973333333334</v>
      </c>
      <c r="P328">
        <f>IF(Table1[[#This Row],[pledged]]=0,0,Table1[[#This Row],[pledged]]/Table1[[#This Row],[backers_count]])</f>
        <v>147.17167680278018</v>
      </c>
      <c r="Q328" t="str">
        <f>LEFT(Table1[[#This Row],[Category and Sub-Category]],FIND("/",Table1[[#This Row],[Category and Sub-Category]])-1)</f>
        <v>film &amp; video</v>
      </c>
      <c r="R328" t="str">
        <f>RIGHT(Table1[[#This Row],[Category and Sub-Category]],LEN(Table1[[#This Row],[Category and Sub-Category]])-FIND("/",Table1[[#This Row],[Category and Sub-Category]]))</f>
        <v>documentary</v>
      </c>
      <c r="S328" s="9">
        <f>(((Table1[[#This Row],[launched_at]]/60)/60)/24)+DATE(1970,1,1)</f>
        <v>42775.314884259264</v>
      </c>
      <c r="T328" s="9">
        <f>(((Table1[[#This Row],[deadline]]/60)/60)/24)+DATE(1970,1,1)</f>
        <v>42808.956250000003</v>
      </c>
      <c r="U328" s="12" t="str">
        <f>TEXT(Table1[[#This Row],[Date Created Conversion]],"yyyy")</f>
        <v>2017</v>
      </c>
      <c r="V328" s="12" t="str">
        <f>TEXT(Table1[[#This Row],[Date Created Conversion]],"mmm")</f>
        <v>Feb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 s="16">
        <v>4000</v>
      </c>
      <c r="E329">
        <v>5456</v>
      </c>
      <c r="F329" s="12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>Table1[[#This Row],[pledged]]/Table1[[#This Row],[goal]]</f>
        <v>1.3640000000000001</v>
      </c>
      <c r="P329">
        <f>IF(Table1[[#This Row],[pledged]]=0,0,Table1[[#This Row],[pledged]]/Table1[[#This Row],[backers_count]])</f>
        <v>160.47058823529412</v>
      </c>
      <c r="Q329" t="str">
        <f>LEFT(Table1[[#This Row],[Category and Sub-Category]],FIND("/",Table1[[#This Row],[Category and Sub-Category]])-1)</f>
        <v>film &amp; video</v>
      </c>
      <c r="R329" t="str">
        <f>RIGHT(Table1[[#This Row],[Category and Sub-Category]],LEN(Table1[[#This Row],[Category and Sub-Category]])-FIND("/",Table1[[#This Row],[Category and Sub-Category]]))</f>
        <v>documentary</v>
      </c>
      <c r="S329" s="9">
        <f>(((Table1[[#This Row],[launched_at]]/60)/60)/24)+DATE(1970,1,1)</f>
        <v>42058.235289351855</v>
      </c>
      <c r="T329" s="9">
        <f>(((Table1[[#This Row],[deadline]]/60)/60)/24)+DATE(1970,1,1)</f>
        <v>42085.333333333328</v>
      </c>
      <c r="U329" s="12" t="str">
        <f>TEXT(Table1[[#This Row],[Date Created Conversion]],"yyyy")</f>
        <v>2015</v>
      </c>
      <c r="V329" s="12" t="str">
        <f>TEXT(Table1[[#This Row],[Date Created Conversion]],"mmm")</f>
        <v>Feb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 s="16">
        <v>75000</v>
      </c>
      <c r="E330">
        <v>77710.8</v>
      </c>
      <c r="F330" s="12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>Table1[[#This Row],[pledged]]/Table1[[#This Row],[goal]]</f>
        <v>1.036144</v>
      </c>
      <c r="P330">
        <f>IF(Table1[[#This Row],[pledged]]=0,0,Table1[[#This Row],[pledged]]/Table1[[#This Row],[backers_count]])</f>
        <v>156.04578313253012</v>
      </c>
      <c r="Q330" t="str">
        <f>LEFT(Table1[[#This Row],[Category and Sub-Category]],FIND("/",Table1[[#This Row],[Category and Sub-Category]])-1)</f>
        <v>film &amp; video</v>
      </c>
      <c r="R330" t="str">
        <f>RIGHT(Table1[[#This Row],[Category and Sub-Category]],LEN(Table1[[#This Row],[Category and Sub-Category]])-FIND("/",Table1[[#This Row],[Category and Sub-Category]]))</f>
        <v>documentary</v>
      </c>
      <c r="S330" s="9">
        <f>(((Table1[[#This Row],[launched_at]]/60)/60)/24)+DATE(1970,1,1)</f>
        <v>42278.946620370371</v>
      </c>
      <c r="T330" s="9">
        <f>(((Table1[[#This Row],[deadline]]/60)/60)/24)+DATE(1970,1,1)</f>
        <v>42309.166666666672</v>
      </c>
      <c r="U330" s="12" t="str">
        <f>TEXT(Table1[[#This Row],[Date Created Conversion]],"yyyy")</f>
        <v>2015</v>
      </c>
      <c r="V330" s="12" t="str">
        <f>TEXT(Table1[[#This Row],[Date Created Conversion]],"mmm")</f>
        <v>Oct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 s="16">
        <v>10000</v>
      </c>
      <c r="E331">
        <v>10550</v>
      </c>
      <c r="F331" s="12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>Table1[[#This Row],[pledged]]/Table1[[#This Row],[goal]]</f>
        <v>1.0549999999999999</v>
      </c>
      <c r="P331">
        <f>IF(Table1[[#This Row],[pledged]]=0,0,Table1[[#This Row],[pledged]]/Table1[[#This Row],[backers_count]])</f>
        <v>63.17365269461078</v>
      </c>
      <c r="Q331" t="str">
        <f>LEFT(Table1[[#This Row],[Category and Sub-Category]],FIND("/",Table1[[#This Row],[Category and Sub-Category]])-1)</f>
        <v>film &amp; video</v>
      </c>
      <c r="R331" t="str">
        <f>RIGHT(Table1[[#This Row],[Category and Sub-Category]],LEN(Table1[[#This Row],[Category and Sub-Category]])-FIND("/",Table1[[#This Row],[Category and Sub-Category]]))</f>
        <v>documentary</v>
      </c>
      <c r="S331" s="9">
        <f>(((Table1[[#This Row],[launched_at]]/60)/60)/24)+DATE(1970,1,1)</f>
        <v>42291.46674768519</v>
      </c>
      <c r="T331" s="9">
        <f>(((Table1[[#This Row],[deadline]]/60)/60)/24)+DATE(1970,1,1)</f>
        <v>42315.166666666672</v>
      </c>
      <c r="U331" s="12" t="str">
        <f>TEXT(Table1[[#This Row],[Date Created Conversion]],"yyyy")</f>
        <v>2015</v>
      </c>
      <c r="V331" s="12" t="str">
        <f>TEXT(Table1[[#This Row],[Date Created Conversion]],"mmm")</f>
        <v>Oct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 s="16">
        <v>35000</v>
      </c>
      <c r="E332">
        <v>35640</v>
      </c>
      <c r="F332" s="1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>Table1[[#This Row],[pledged]]/Table1[[#This Row],[goal]]</f>
        <v>1.0182857142857142</v>
      </c>
      <c r="P332">
        <f>IF(Table1[[#This Row],[pledged]]=0,0,Table1[[#This Row],[pledged]]/Table1[[#This Row],[backers_count]])</f>
        <v>104.82352941176471</v>
      </c>
      <c r="Q332" t="str">
        <f>LEFT(Table1[[#This Row],[Category and Sub-Category]],FIND("/",Table1[[#This Row],[Category and Sub-Category]])-1)</f>
        <v>film &amp; video</v>
      </c>
      <c r="R332" t="str">
        <f>RIGHT(Table1[[#This Row],[Category and Sub-Category]],LEN(Table1[[#This Row],[Category and Sub-Category]])-FIND("/",Table1[[#This Row],[Category and Sub-Category]]))</f>
        <v>documentary</v>
      </c>
      <c r="S332" s="9">
        <f>(((Table1[[#This Row],[launched_at]]/60)/60)/24)+DATE(1970,1,1)</f>
        <v>41379.515775462962</v>
      </c>
      <c r="T332" s="9">
        <f>(((Table1[[#This Row],[deadline]]/60)/60)/24)+DATE(1970,1,1)</f>
        <v>41411.165972222225</v>
      </c>
      <c r="U332" s="12" t="str">
        <f>TEXT(Table1[[#This Row],[Date Created Conversion]],"yyyy")</f>
        <v>2013</v>
      </c>
      <c r="V332" s="12" t="str">
        <f>TEXT(Table1[[#This Row],[Date Created Conversion]],"mmm")</f>
        <v>Apr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 s="16">
        <v>40000</v>
      </c>
      <c r="E333">
        <v>42642</v>
      </c>
      <c r="F333" s="12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>Table1[[#This Row],[pledged]]/Table1[[#This Row],[goal]]</f>
        <v>1.0660499999999999</v>
      </c>
      <c r="P333">
        <f>IF(Table1[[#This Row],[pledged]]=0,0,Table1[[#This Row],[pledged]]/Table1[[#This Row],[backers_count]])</f>
        <v>97.356164383561648</v>
      </c>
      <c r="Q333" t="str">
        <f>LEFT(Table1[[#This Row],[Category and Sub-Category]],FIND("/",Table1[[#This Row],[Category and Sub-Category]])-1)</f>
        <v>film &amp; video</v>
      </c>
      <c r="R333" t="str">
        <f>RIGHT(Table1[[#This Row],[Category and Sub-Category]],LEN(Table1[[#This Row],[Category and Sub-Category]])-FIND("/",Table1[[#This Row],[Category and Sub-Category]]))</f>
        <v>documentary</v>
      </c>
      <c r="S333" s="9">
        <f>(((Table1[[#This Row],[launched_at]]/60)/60)/24)+DATE(1970,1,1)</f>
        <v>42507.581412037034</v>
      </c>
      <c r="T333" s="9">
        <f>(((Table1[[#This Row],[deadline]]/60)/60)/24)+DATE(1970,1,1)</f>
        <v>42538.581412037034</v>
      </c>
      <c r="U333" s="12" t="str">
        <f>TEXT(Table1[[#This Row],[Date Created Conversion]],"yyyy")</f>
        <v>2016</v>
      </c>
      <c r="V333" s="12" t="str">
        <f>TEXT(Table1[[#This Row],[Date Created Conversion]],"mmm")</f>
        <v>May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 s="16">
        <v>100000</v>
      </c>
      <c r="E334">
        <v>113015</v>
      </c>
      <c r="F334" s="12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>Table1[[#This Row],[pledged]]/Table1[[#This Row],[goal]]</f>
        <v>1.13015</v>
      </c>
      <c r="P334">
        <f>IF(Table1[[#This Row],[pledged]]=0,0,Table1[[#This Row],[pledged]]/Table1[[#This Row],[backers_count]])</f>
        <v>203.63063063063063</v>
      </c>
      <c r="Q334" t="str">
        <f>LEFT(Table1[[#This Row],[Category and Sub-Category]],FIND("/",Table1[[#This Row],[Category and Sub-Category]])-1)</f>
        <v>film &amp; video</v>
      </c>
      <c r="R334" t="str">
        <f>RIGHT(Table1[[#This Row],[Category and Sub-Category]],LEN(Table1[[#This Row],[Category and Sub-Category]])-FIND("/",Table1[[#This Row],[Category and Sub-Category]]))</f>
        <v>documentary</v>
      </c>
      <c r="S334" s="9">
        <f>(((Table1[[#This Row],[launched_at]]/60)/60)/24)+DATE(1970,1,1)</f>
        <v>42263.680289351847</v>
      </c>
      <c r="T334" s="9">
        <f>(((Table1[[#This Row],[deadline]]/60)/60)/24)+DATE(1970,1,1)</f>
        <v>42305.333333333328</v>
      </c>
      <c r="U334" s="12" t="str">
        <f>TEXT(Table1[[#This Row],[Date Created Conversion]],"yyyy")</f>
        <v>2015</v>
      </c>
      <c r="V334" s="12" t="str">
        <f>TEXT(Table1[[#This Row],[Date Created Conversion]],"mmm")</f>
        <v>Sep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 s="16">
        <v>40000</v>
      </c>
      <c r="E335">
        <v>50091</v>
      </c>
      <c r="F335" s="12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>Table1[[#This Row],[pledged]]/Table1[[#This Row],[goal]]</f>
        <v>1.252275</v>
      </c>
      <c r="P335">
        <f>IF(Table1[[#This Row],[pledged]]=0,0,Table1[[#This Row],[pledged]]/Table1[[#This Row],[backers_count]])</f>
        <v>188.31203007518798</v>
      </c>
      <c r="Q335" t="str">
        <f>LEFT(Table1[[#This Row],[Category and Sub-Category]],FIND("/",Table1[[#This Row],[Category and Sub-Category]])-1)</f>
        <v>film &amp; video</v>
      </c>
      <c r="R335" t="str">
        <f>RIGHT(Table1[[#This Row],[Category and Sub-Category]],LEN(Table1[[#This Row],[Category and Sub-Category]])-FIND("/",Table1[[#This Row],[Category and Sub-Category]]))</f>
        <v>documentary</v>
      </c>
      <c r="S335" s="9">
        <f>(((Table1[[#This Row],[launched_at]]/60)/60)/24)+DATE(1970,1,1)</f>
        <v>42437.636469907404</v>
      </c>
      <c r="T335" s="9">
        <f>(((Table1[[#This Row],[deadline]]/60)/60)/24)+DATE(1970,1,1)</f>
        <v>42467.59480324074</v>
      </c>
      <c r="U335" s="12" t="str">
        <f>TEXT(Table1[[#This Row],[Date Created Conversion]],"yyyy")</f>
        <v>2016</v>
      </c>
      <c r="V335" s="12" t="str">
        <f>TEXT(Table1[[#This Row],[Date Created Conversion]],"mmm")</f>
        <v>Mar</v>
      </c>
    </row>
    <row r="336" spans="1:22" ht="58" x14ac:dyDescent="0.35">
      <c r="A336">
        <v>334</v>
      </c>
      <c r="B336" s="3" t="s">
        <v>335</v>
      </c>
      <c r="C336" s="3" t="s">
        <v>4444</v>
      </c>
      <c r="D336" s="16">
        <v>10000</v>
      </c>
      <c r="E336">
        <v>10119</v>
      </c>
      <c r="F336" s="12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>Table1[[#This Row],[pledged]]/Table1[[#This Row],[goal]]</f>
        <v>1.0119</v>
      </c>
      <c r="P336">
        <f>IF(Table1[[#This Row],[pledged]]=0,0,Table1[[#This Row],[pledged]]/Table1[[#This Row],[backers_count]])</f>
        <v>146.65217391304347</v>
      </c>
      <c r="Q336" t="str">
        <f>LEFT(Table1[[#This Row],[Category and Sub-Category]],FIND("/",Table1[[#This Row],[Category and Sub-Category]])-1)</f>
        <v>film &amp; video</v>
      </c>
      <c r="R336" t="str">
        <f>RIGHT(Table1[[#This Row],[Category and Sub-Category]],LEN(Table1[[#This Row],[Category and Sub-Category]])-FIND("/",Table1[[#This Row],[Category and Sub-Category]]))</f>
        <v>documentary</v>
      </c>
      <c r="S336" s="9">
        <f>(((Table1[[#This Row],[launched_at]]/60)/60)/24)+DATE(1970,1,1)</f>
        <v>42101.682372685187</v>
      </c>
      <c r="T336" s="9">
        <f>(((Table1[[#This Row],[deadline]]/60)/60)/24)+DATE(1970,1,1)</f>
        <v>42139.791666666672</v>
      </c>
      <c r="U336" s="12" t="str">
        <f>TEXT(Table1[[#This Row],[Date Created Conversion]],"yyyy")</f>
        <v>2015</v>
      </c>
      <c r="V336" s="12" t="str">
        <f>TEXT(Table1[[#This Row],[Date Created Conversion]],"mmm")</f>
        <v>Apr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 s="16">
        <v>8500</v>
      </c>
      <c r="E337">
        <v>8735</v>
      </c>
      <c r="F337" s="12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>Table1[[#This Row],[pledged]]/Table1[[#This Row],[goal]]</f>
        <v>1.0276470588235294</v>
      </c>
      <c r="P337">
        <f>IF(Table1[[#This Row],[pledged]]=0,0,Table1[[#This Row],[pledged]]/Table1[[#This Row],[backers_count]])</f>
        <v>109.1875</v>
      </c>
      <c r="Q337" t="str">
        <f>LEFT(Table1[[#This Row],[Category and Sub-Category]],FIND("/",Table1[[#This Row],[Category and Sub-Category]])-1)</f>
        <v>film &amp; video</v>
      </c>
      <c r="R337" t="str">
        <f>RIGHT(Table1[[#This Row],[Category and Sub-Category]],LEN(Table1[[#This Row],[Category and Sub-Category]])-FIND("/",Table1[[#This Row],[Category and Sub-Category]]))</f>
        <v>documentary</v>
      </c>
      <c r="S337" s="9">
        <f>(((Table1[[#This Row],[launched_at]]/60)/60)/24)+DATE(1970,1,1)</f>
        <v>42101.737442129626</v>
      </c>
      <c r="T337" s="9">
        <f>(((Table1[[#This Row],[deadline]]/60)/60)/24)+DATE(1970,1,1)</f>
        <v>42132.916666666672</v>
      </c>
      <c r="U337" s="12" t="str">
        <f>TEXT(Table1[[#This Row],[Date Created Conversion]],"yyyy")</f>
        <v>2015</v>
      </c>
      <c r="V337" s="12" t="str">
        <f>TEXT(Table1[[#This Row],[Date Created Conversion]],"mmm")</f>
        <v>Apr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 s="16">
        <v>25000</v>
      </c>
      <c r="E338">
        <v>29209.78</v>
      </c>
      <c r="F338" s="12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>Table1[[#This Row],[pledged]]/Table1[[#This Row],[goal]]</f>
        <v>1.1683911999999999</v>
      </c>
      <c r="P338">
        <f>IF(Table1[[#This Row],[pledged]]=0,0,Table1[[#This Row],[pledged]]/Table1[[#This Row],[backers_count]])</f>
        <v>59.249046653144013</v>
      </c>
      <c r="Q338" t="str">
        <f>LEFT(Table1[[#This Row],[Category and Sub-Category]],FIND("/",Table1[[#This Row],[Category and Sub-Category]])-1)</f>
        <v>film &amp; video</v>
      </c>
      <c r="R338" t="str">
        <f>RIGHT(Table1[[#This Row],[Category and Sub-Category]],LEN(Table1[[#This Row],[Category and Sub-Category]])-FIND("/",Table1[[#This Row],[Category and Sub-Category]]))</f>
        <v>documentary</v>
      </c>
      <c r="S338" s="9">
        <f>(((Table1[[#This Row],[launched_at]]/60)/60)/24)+DATE(1970,1,1)</f>
        <v>42291.596273148149</v>
      </c>
      <c r="T338" s="9">
        <f>(((Table1[[#This Row],[deadline]]/60)/60)/24)+DATE(1970,1,1)</f>
        <v>42321.637939814813</v>
      </c>
      <c r="U338" s="12" t="str">
        <f>TEXT(Table1[[#This Row],[Date Created Conversion]],"yyyy")</f>
        <v>2015</v>
      </c>
      <c r="V338" s="12" t="str">
        <f>TEXT(Table1[[#This Row],[Date Created Conversion]],"mmm")</f>
        <v>Oct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 s="16">
        <v>3000</v>
      </c>
      <c r="E339">
        <v>3035.05</v>
      </c>
      <c r="F339" s="12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>Table1[[#This Row],[pledged]]/Table1[[#This Row],[goal]]</f>
        <v>1.0116833333333335</v>
      </c>
      <c r="P339">
        <f>IF(Table1[[#This Row],[pledged]]=0,0,Table1[[#This Row],[pledged]]/Table1[[#This Row],[backers_count]])</f>
        <v>97.904838709677421</v>
      </c>
      <c r="Q339" t="str">
        <f>LEFT(Table1[[#This Row],[Category and Sub-Category]],FIND("/",Table1[[#This Row],[Category and Sub-Category]])-1)</f>
        <v>film &amp; video</v>
      </c>
      <c r="R339" t="str">
        <f>RIGHT(Table1[[#This Row],[Category and Sub-Category]],LEN(Table1[[#This Row],[Category and Sub-Category]])-FIND("/",Table1[[#This Row],[Category and Sub-Category]]))</f>
        <v>documentary</v>
      </c>
      <c r="S339" s="9">
        <f>(((Table1[[#This Row],[launched_at]]/60)/60)/24)+DATE(1970,1,1)</f>
        <v>42047.128564814819</v>
      </c>
      <c r="T339" s="9">
        <f>(((Table1[[#This Row],[deadline]]/60)/60)/24)+DATE(1970,1,1)</f>
        <v>42077.086898148147</v>
      </c>
      <c r="U339" s="12" t="str">
        <f>TEXT(Table1[[#This Row],[Date Created Conversion]],"yyyy")</f>
        <v>2015</v>
      </c>
      <c r="V339" s="12" t="str">
        <f>TEXT(Table1[[#This Row],[Date Created Conversion]],"mmm")</f>
        <v>Feb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 s="16">
        <v>15000</v>
      </c>
      <c r="E340">
        <v>16520.04</v>
      </c>
      <c r="F340" s="12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>Table1[[#This Row],[pledged]]/Table1[[#This Row],[goal]]</f>
        <v>1.1013360000000001</v>
      </c>
      <c r="P340">
        <f>IF(Table1[[#This Row],[pledged]]=0,0,Table1[[#This Row],[pledged]]/Table1[[#This Row],[backers_count]])</f>
        <v>70.000169491525426</v>
      </c>
      <c r="Q340" t="str">
        <f>LEFT(Table1[[#This Row],[Category and Sub-Category]],FIND("/",Table1[[#This Row],[Category and Sub-Category]])-1)</f>
        <v>film &amp; video</v>
      </c>
      <c r="R340" t="str">
        <f>RIGHT(Table1[[#This Row],[Category and Sub-Category]],LEN(Table1[[#This Row],[Category and Sub-Category]])-FIND("/",Table1[[#This Row],[Category and Sub-Category]]))</f>
        <v>documentary</v>
      </c>
      <c r="S340" s="9">
        <f>(((Table1[[#This Row],[launched_at]]/60)/60)/24)+DATE(1970,1,1)</f>
        <v>42559.755671296298</v>
      </c>
      <c r="T340" s="9">
        <f>(((Table1[[#This Row],[deadline]]/60)/60)/24)+DATE(1970,1,1)</f>
        <v>42616.041666666672</v>
      </c>
      <c r="U340" s="12" t="str">
        <f>TEXT(Table1[[#This Row],[Date Created Conversion]],"yyyy")</f>
        <v>2016</v>
      </c>
      <c r="V340" s="12" t="str">
        <f>TEXT(Table1[[#This Row],[Date Created Conversion]],"mmm")</f>
        <v>Jul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 s="16">
        <v>6000</v>
      </c>
      <c r="E341">
        <v>6485</v>
      </c>
      <c r="F341" s="12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>Table1[[#This Row],[pledged]]/Table1[[#This Row],[goal]]</f>
        <v>1.0808333333333333</v>
      </c>
      <c r="P341">
        <f>IF(Table1[[#This Row],[pledged]]=0,0,Table1[[#This Row],[pledged]]/Table1[[#This Row],[backers_count]])</f>
        <v>72.865168539325836</v>
      </c>
      <c r="Q341" t="str">
        <f>LEFT(Table1[[#This Row],[Category and Sub-Category]],FIND("/",Table1[[#This Row],[Category and Sub-Category]])-1)</f>
        <v>film &amp; video</v>
      </c>
      <c r="R341" t="str">
        <f>RIGHT(Table1[[#This Row],[Category and Sub-Category]],LEN(Table1[[#This Row],[Category and Sub-Category]])-FIND("/",Table1[[#This Row],[Category and Sub-Category]]))</f>
        <v>documentary</v>
      </c>
      <c r="S341" s="9">
        <f>(((Table1[[#This Row],[launched_at]]/60)/60)/24)+DATE(1970,1,1)</f>
        <v>42093.760046296295</v>
      </c>
      <c r="T341" s="9">
        <f>(((Table1[[#This Row],[deadline]]/60)/60)/24)+DATE(1970,1,1)</f>
        <v>42123.760046296295</v>
      </c>
      <c r="U341" s="12" t="str">
        <f>TEXT(Table1[[#This Row],[Date Created Conversion]],"yyyy")</f>
        <v>2015</v>
      </c>
      <c r="V341" s="12" t="str">
        <f>TEXT(Table1[[#This Row],[Date Created Conversion]],"mmm")</f>
        <v>Mar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 s="16">
        <v>35000</v>
      </c>
      <c r="E342">
        <v>43758</v>
      </c>
      <c r="F342" s="1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>Table1[[#This Row],[pledged]]/Table1[[#This Row],[goal]]</f>
        <v>1.2502285714285715</v>
      </c>
      <c r="P342">
        <f>IF(Table1[[#This Row],[pledged]]=0,0,Table1[[#This Row],[pledged]]/Table1[[#This Row],[backers_count]])</f>
        <v>146.34782608695653</v>
      </c>
      <c r="Q342" t="str">
        <f>LEFT(Table1[[#This Row],[Category and Sub-Category]],FIND("/",Table1[[#This Row],[Category and Sub-Category]])-1)</f>
        <v>film &amp; video</v>
      </c>
      <c r="R342" t="str">
        <f>RIGHT(Table1[[#This Row],[Category and Sub-Category]],LEN(Table1[[#This Row],[Category and Sub-Category]])-FIND("/",Table1[[#This Row],[Category and Sub-Category]]))</f>
        <v>documentary</v>
      </c>
      <c r="S342" s="9">
        <f>(((Table1[[#This Row],[launched_at]]/60)/60)/24)+DATE(1970,1,1)</f>
        <v>42772.669062500005</v>
      </c>
      <c r="T342" s="9">
        <f>(((Table1[[#This Row],[deadline]]/60)/60)/24)+DATE(1970,1,1)</f>
        <v>42802.875</v>
      </c>
      <c r="U342" s="12" t="str">
        <f>TEXT(Table1[[#This Row],[Date Created Conversion]],"yyyy")</f>
        <v>2017</v>
      </c>
      <c r="V342" s="12" t="str">
        <f>TEXT(Table1[[#This Row],[Date Created Conversion]],"mmm")</f>
        <v>Feb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 s="16">
        <v>3500</v>
      </c>
      <c r="E343">
        <v>3735</v>
      </c>
      <c r="F343" s="12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>Table1[[#This Row],[pledged]]/Table1[[#This Row],[goal]]</f>
        <v>1.0671428571428572</v>
      </c>
      <c r="P343">
        <f>IF(Table1[[#This Row],[pledged]]=0,0,Table1[[#This Row],[pledged]]/Table1[[#This Row],[backers_count]])</f>
        <v>67.909090909090907</v>
      </c>
      <c r="Q343" t="str">
        <f>LEFT(Table1[[#This Row],[Category and Sub-Category]],FIND("/",Table1[[#This Row],[Category and Sub-Category]])-1)</f>
        <v>film &amp; video</v>
      </c>
      <c r="R343" t="str">
        <f>RIGHT(Table1[[#This Row],[Category and Sub-Category]],LEN(Table1[[#This Row],[Category and Sub-Category]])-FIND("/",Table1[[#This Row],[Category and Sub-Category]]))</f>
        <v>documentary</v>
      </c>
      <c r="S343" s="9">
        <f>(((Table1[[#This Row],[launched_at]]/60)/60)/24)+DATE(1970,1,1)</f>
        <v>41894.879606481481</v>
      </c>
      <c r="T343" s="9">
        <f>(((Table1[[#This Row],[deadline]]/60)/60)/24)+DATE(1970,1,1)</f>
        <v>41913.165972222225</v>
      </c>
      <c r="U343" s="12" t="str">
        <f>TEXT(Table1[[#This Row],[Date Created Conversion]],"yyyy")</f>
        <v>2014</v>
      </c>
      <c r="V343" s="12" t="str">
        <f>TEXT(Table1[[#This Row],[Date Created Conversion]],"mmm")</f>
        <v>Sep</v>
      </c>
    </row>
    <row r="344" spans="1:22" ht="29" x14ac:dyDescent="0.35">
      <c r="A344">
        <v>342</v>
      </c>
      <c r="B344" s="3" t="s">
        <v>343</v>
      </c>
      <c r="C344" s="3" t="s">
        <v>4452</v>
      </c>
      <c r="D344" s="16">
        <v>55000</v>
      </c>
      <c r="E344">
        <v>55201.52</v>
      </c>
      <c r="F344" s="12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>Table1[[#This Row],[pledged]]/Table1[[#This Row],[goal]]</f>
        <v>1.0036639999999999</v>
      </c>
      <c r="P344">
        <f>IF(Table1[[#This Row],[pledged]]=0,0,Table1[[#This Row],[pledged]]/Table1[[#This Row],[backers_count]])</f>
        <v>169.85083076923075</v>
      </c>
      <c r="Q344" t="str">
        <f>LEFT(Table1[[#This Row],[Category and Sub-Category]],FIND("/",Table1[[#This Row],[Category and Sub-Category]])-1)</f>
        <v>film &amp; video</v>
      </c>
      <c r="R344" t="str">
        <f>RIGHT(Table1[[#This Row],[Category and Sub-Category]],LEN(Table1[[#This Row],[Category and Sub-Category]])-FIND("/",Table1[[#This Row],[Category and Sub-Category]]))</f>
        <v>documentary</v>
      </c>
      <c r="S344" s="9">
        <f>(((Table1[[#This Row],[launched_at]]/60)/60)/24)+DATE(1970,1,1)</f>
        <v>42459.780844907407</v>
      </c>
      <c r="T344" s="9">
        <f>(((Table1[[#This Row],[deadline]]/60)/60)/24)+DATE(1970,1,1)</f>
        <v>42489.780844907407</v>
      </c>
      <c r="U344" s="12" t="str">
        <f>TEXT(Table1[[#This Row],[Date Created Conversion]],"yyyy")</f>
        <v>2016</v>
      </c>
      <c r="V344" s="12" t="str">
        <f>TEXT(Table1[[#This Row],[Date Created Conversion]],"mmm")</f>
        <v>Mar</v>
      </c>
    </row>
    <row r="345" spans="1:22" ht="58" x14ac:dyDescent="0.35">
      <c r="A345">
        <v>343</v>
      </c>
      <c r="B345" s="3" t="s">
        <v>344</v>
      </c>
      <c r="C345" s="3" t="s">
        <v>4453</v>
      </c>
      <c r="D345" s="16">
        <v>30000</v>
      </c>
      <c r="E345">
        <v>30608.59</v>
      </c>
      <c r="F345" s="12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>Table1[[#This Row],[pledged]]/Table1[[#This Row],[goal]]</f>
        <v>1.0202863333333334</v>
      </c>
      <c r="P345">
        <f>IF(Table1[[#This Row],[pledged]]=0,0,Table1[[#This Row],[pledged]]/Table1[[#This Row],[backers_count]])</f>
        <v>58.413339694656486</v>
      </c>
      <c r="Q345" t="str">
        <f>LEFT(Table1[[#This Row],[Category and Sub-Category]],FIND("/",Table1[[#This Row],[Category and Sub-Category]])-1)</f>
        <v>film &amp; video</v>
      </c>
      <c r="R345" t="str">
        <f>RIGHT(Table1[[#This Row],[Category and Sub-Category]],LEN(Table1[[#This Row],[Category and Sub-Category]])-FIND("/",Table1[[#This Row],[Category and Sub-Category]]))</f>
        <v>documentary</v>
      </c>
      <c r="S345" s="9">
        <f>(((Table1[[#This Row],[launched_at]]/60)/60)/24)+DATE(1970,1,1)</f>
        <v>41926.73778935185</v>
      </c>
      <c r="T345" s="9">
        <f>(((Table1[[#This Row],[deadline]]/60)/60)/24)+DATE(1970,1,1)</f>
        <v>41957.125</v>
      </c>
      <c r="U345" s="12" t="str">
        <f>TEXT(Table1[[#This Row],[Date Created Conversion]],"yyyy")</f>
        <v>2014</v>
      </c>
      <c r="V345" s="12" t="str">
        <f>TEXT(Table1[[#This Row],[Date Created Conversion]],"mmm")</f>
        <v>Oct</v>
      </c>
    </row>
    <row r="346" spans="1:22" ht="58" x14ac:dyDescent="0.35">
      <c r="A346">
        <v>344</v>
      </c>
      <c r="B346" s="3" t="s">
        <v>345</v>
      </c>
      <c r="C346" s="3" t="s">
        <v>4454</v>
      </c>
      <c r="D346" s="16">
        <v>33500</v>
      </c>
      <c r="E346">
        <v>34198</v>
      </c>
      <c r="F346" s="12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>Table1[[#This Row],[pledged]]/Table1[[#This Row],[goal]]</f>
        <v>1.0208358208955224</v>
      </c>
      <c r="P346">
        <f>IF(Table1[[#This Row],[pledged]]=0,0,Table1[[#This Row],[pledged]]/Table1[[#This Row],[backers_count]])</f>
        <v>119.99298245614035</v>
      </c>
      <c r="Q346" t="str">
        <f>LEFT(Table1[[#This Row],[Category and Sub-Category]],FIND("/",Table1[[#This Row],[Category and Sub-Category]])-1)</f>
        <v>film &amp; video</v>
      </c>
      <c r="R346" t="str">
        <f>RIGHT(Table1[[#This Row],[Category and Sub-Category]],LEN(Table1[[#This Row],[Category and Sub-Category]])-FIND("/",Table1[[#This Row],[Category and Sub-Category]]))</f>
        <v>documentary</v>
      </c>
      <c r="S346" s="9">
        <f>(((Table1[[#This Row],[launched_at]]/60)/60)/24)+DATE(1970,1,1)</f>
        <v>42111.970995370371</v>
      </c>
      <c r="T346" s="9">
        <f>(((Table1[[#This Row],[deadline]]/60)/60)/24)+DATE(1970,1,1)</f>
        <v>42156.097222222219</v>
      </c>
      <c r="U346" s="12" t="str">
        <f>TEXT(Table1[[#This Row],[Date Created Conversion]],"yyyy")</f>
        <v>2015</v>
      </c>
      <c r="V346" s="12" t="str">
        <f>TEXT(Table1[[#This Row],[Date Created Conversion]],"mmm")</f>
        <v>Apr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 s="16">
        <v>14500</v>
      </c>
      <c r="E347">
        <v>17875</v>
      </c>
      <c r="F347" s="12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>Table1[[#This Row],[pledged]]/Table1[[#This Row],[goal]]</f>
        <v>1.2327586206896552</v>
      </c>
      <c r="P347">
        <f>IF(Table1[[#This Row],[pledged]]=0,0,Table1[[#This Row],[pledged]]/Table1[[#This Row],[backers_count]])</f>
        <v>99.860335195530723</v>
      </c>
      <c r="Q347" t="str">
        <f>LEFT(Table1[[#This Row],[Category and Sub-Category]],FIND("/",Table1[[#This Row],[Category and Sub-Category]])-1)</f>
        <v>film &amp; video</v>
      </c>
      <c r="R347" t="str">
        <f>RIGHT(Table1[[#This Row],[Category and Sub-Category]],LEN(Table1[[#This Row],[Category and Sub-Category]])-FIND("/",Table1[[#This Row],[Category and Sub-Category]]))</f>
        <v>documentary</v>
      </c>
      <c r="S347" s="9">
        <f>(((Table1[[#This Row],[launched_at]]/60)/60)/24)+DATE(1970,1,1)</f>
        <v>42114.944328703699</v>
      </c>
      <c r="T347" s="9">
        <f>(((Table1[[#This Row],[deadline]]/60)/60)/24)+DATE(1970,1,1)</f>
        <v>42144.944328703699</v>
      </c>
      <c r="U347" s="12" t="str">
        <f>TEXT(Table1[[#This Row],[Date Created Conversion]],"yyyy")</f>
        <v>2015</v>
      </c>
      <c r="V347" s="12" t="str">
        <f>TEXT(Table1[[#This Row],[Date Created Conversion]],"mmm")</f>
        <v>Apr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 s="16">
        <v>10000</v>
      </c>
      <c r="E348">
        <v>17028.88</v>
      </c>
      <c r="F348" s="12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>Table1[[#This Row],[pledged]]/Table1[[#This Row],[goal]]</f>
        <v>1.7028880000000002</v>
      </c>
      <c r="P348">
        <f>IF(Table1[[#This Row],[pledged]]=0,0,Table1[[#This Row],[pledged]]/Table1[[#This Row],[backers_count]])</f>
        <v>90.579148936170213</v>
      </c>
      <c r="Q348" t="str">
        <f>LEFT(Table1[[#This Row],[Category and Sub-Category]],FIND("/",Table1[[#This Row],[Category and Sub-Category]])-1)</f>
        <v>film &amp; video</v>
      </c>
      <c r="R348" t="str">
        <f>RIGHT(Table1[[#This Row],[Category and Sub-Category]],LEN(Table1[[#This Row],[Category and Sub-Category]])-FIND("/",Table1[[#This Row],[Category and Sub-Category]]))</f>
        <v>documentary</v>
      </c>
      <c r="S348" s="9">
        <f>(((Table1[[#This Row],[launched_at]]/60)/60)/24)+DATE(1970,1,1)</f>
        <v>42261.500243055561</v>
      </c>
      <c r="T348" s="9">
        <f>(((Table1[[#This Row],[deadline]]/60)/60)/24)+DATE(1970,1,1)</f>
        <v>42291.500243055561</v>
      </c>
      <c r="U348" s="12" t="str">
        <f>TEXT(Table1[[#This Row],[Date Created Conversion]],"yyyy")</f>
        <v>2015</v>
      </c>
      <c r="V348" s="12" t="str">
        <f>TEXT(Table1[[#This Row],[Date Created Conversion]],"mmm")</f>
        <v>Sep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 s="16">
        <v>40000</v>
      </c>
      <c r="E349">
        <v>44636.2</v>
      </c>
      <c r="F349" s="12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>Table1[[#This Row],[pledged]]/Table1[[#This Row],[goal]]</f>
        <v>1.1159049999999999</v>
      </c>
      <c r="P349">
        <f>IF(Table1[[#This Row],[pledged]]=0,0,Table1[[#This Row],[pledged]]/Table1[[#This Row],[backers_count]])</f>
        <v>117.77361477572559</v>
      </c>
      <c r="Q349" t="str">
        <f>LEFT(Table1[[#This Row],[Category and Sub-Category]],FIND("/",Table1[[#This Row],[Category and Sub-Category]])-1)</f>
        <v>film &amp; video</v>
      </c>
      <c r="R349" t="str">
        <f>RIGHT(Table1[[#This Row],[Category and Sub-Category]],LEN(Table1[[#This Row],[Category and Sub-Category]])-FIND("/",Table1[[#This Row],[Category and Sub-Category]]))</f>
        <v>documentary</v>
      </c>
      <c r="S349" s="9">
        <f>(((Table1[[#This Row],[launched_at]]/60)/60)/24)+DATE(1970,1,1)</f>
        <v>42292.495474537034</v>
      </c>
      <c r="T349" s="9">
        <f>(((Table1[[#This Row],[deadline]]/60)/60)/24)+DATE(1970,1,1)</f>
        <v>42322.537141203706</v>
      </c>
      <c r="U349" s="12" t="str">
        <f>TEXT(Table1[[#This Row],[Date Created Conversion]],"yyyy")</f>
        <v>2015</v>
      </c>
      <c r="V349" s="12" t="str">
        <f>TEXT(Table1[[#This Row],[Date Created Conversion]],"mmm")</f>
        <v>Oct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 s="16">
        <v>10000</v>
      </c>
      <c r="E350">
        <v>10300</v>
      </c>
      <c r="F350" s="12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>Table1[[#This Row],[pledged]]/Table1[[#This Row],[goal]]</f>
        <v>1.03</v>
      </c>
      <c r="P350">
        <f>IF(Table1[[#This Row],[pledged]]=0,0,Table1[[#This Row],[pledged]]/Table1[[#This Row],[backers_count]])</f>
        <v>86.554621848739501</v>
      </c>
      <c r="Q350" t="str">
        <f>LEFT(Table1[[#This Row],[Category and Sub-Category]],FIND("/",Table1[[#This Row],[Category and Sub-Category]])-1)</f>
        <v>film &amp; video</v>
      </c>
      <c r="R350" t="str">
        <f>RIGHT(Table1[[#This Row],[Category and Sub-Category]],LEN(Table1[[#This Row],[Category and Sub-Category]])-FIND("/",Table1[[#This Row],[Category and Sub-Category]]))</f>
        <v>documentary</v>
      </c>
      <c r="S350" s="9">
        <f>(((Table1[[#This Row],[launched_at]]/60)/60)/24)+DATE(1970,1,1)</f>
        <v>42207.58699074074</v>
      </c>
      <c r="T350" s="9">
        <f>(((Table1[[#This Row],[deadline]]/60)/60)/24)+DATE(1970,1,1)</f>
        <v>42237.58699074074</v>
      </c>
      <c r="U350" s="12" t="str">
        <f>TEXT(Table1[[#This Row],[Date Created Conversion]],"yyyy")</f>
        <v>2015</v>
      </c>
      <c r="V350" s="12" t="str">
        <f>TEXT(Table1[[#This Row],[Date Created Conversion]],"mmm")</f>
        <v>Jul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 s="16">
        <v>11260</v>
      </c>
      <c r="E351">
        <v>12007.18</v>
      </c>
      <c r="F351" s="12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>Table1[[#This Row],[pledged]]/Table1[[#This Row],[goal]]</f>
        <v>1.0663570159857905</v>
      </c>
      <c r="P351">
        <f>IF(Table1[[#This Row],[pledged]]=0,0,Table1[[#This Row],[pledged]]/Table1[[#This Row],[backers_count]])</f>
        <v>71.899281437125751</v>
      </c>
      <c r="Q351" t="str">
        <f>LEFT(Table1[[#This Row],[Category and Sub-Category]],FIND("/",Table1[[#This Row],[Category and Sub-Category]])-1)</f>
        <v>film &amp; video</v>
      </c>
      <c r="R351" t="str">
        <f>RIGHT(Table1[[#This Row],[Category and Sub-Category]],LEN(Table1[[#This Row],[Category and Sub-Category]])-FIND("/",Table1[[#This Row],[Category and Sub-Category]]))</f>
        <v>documentary</v>
      </c>
      <c r="S351" s="9">
        <f>(((Table1[[#This Row],[launched_at]]/60)/60)/24)+DATE(1970,1,1)</f>
        <v>42760.498935185184</v>
      </c>
      <c r="T351" s="9">
        <f>(((Table1[[#This Row],[deadline]]/60)/60)/24)+DATE(1970,1,1)</f>
        <v>42790.498935185184</v>
      </c>
      <c r="U351" s="12" t="str">
        <f>TEXT(Table1[[#This Row],[Date Created Conversion]],"yyyy")</f>
        <v>2017</v>
      </c>
      <c r="V351" s="12" t="str">
        <f>TEXT(Table1[[#This Row],[Date Created Conversion]],"mmm")</f>
        <v>Jan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 s="16">
        <v>25000</v>
      </c>
      <c r="E352">
        <v>28690</v>
      </c>
      <c r="F352" s="1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>Table1[[#This Row],[pledged]]/Table1[[#This Row],[goal]]</f>
        <v>1.1476</v>
      </c>
      <c r="P352">
        <f>IF(Table1[[#This Row],[pledged]]=0,0,Table1[[#This Row],[pledged]]/Table1[[#This Row],[backers_count]])</f>
        <v>129.81900452488688</v>
      </c>
      <c r="Q352" t="str">
        <f>LEFT(Table1[[#This Row],[Category and Sub-Category]],FIND("/",Table1[[#This Row],[Category and Sub-Category]])-1)</f>
        <v>film &amp; video</v>
      </c>
      <c r="R352" t="str">
        <f>RIGHT(Table1[[#This Row],[Category and Sub-Category]],LEN(Table1[[#This Row],[Category and Sub-Category]])-FIND("/",Table1[[#This Row],[Category and Sub-Category]]))</f>
        <v>documentary</v>
      </c>
      <c r="S352" s="9">
        <f>(((Table1[[#This Row],[launched_at]]/60)/60)/24)+DATE(1970,1,1)</f>
        <v>42586.066076388888</v>
      </c>
      <c r="T352" s="9">
        <f>(((Table1[[#This Row],[deadline]]/60)/60)/24)+DATE(1970,1,1)</f>
        <v>42624.165972222225</v>
      </c>
      <c r="U352" s="12" t="str">
        <f>TEXT(Table1[[#This Row],[Date Created Conversion]],"yyyy")</f>
        <v>2016</v>
      </c>
      <c r="V352" s="12" t="str">
        <f>TEXT(Table1[[#This Row],[Date Created Conversion]],"mmm")</f>
        <v>Aug</v>
      </c>
    </row>
    <row r="353" spans="1:22" ht="58" x14ac:dyDescent="0.35">
      <c r="A353">
        <v>351</v>
      </c>
      <c r="B353" s="3" t="s">
        <v>352</v>
      </c>
      <c r="C353" s="3" t="s">
        <v>4461</v>
      </c>
      <c r="D353" s="16">
        <v>34000</v>
      </c>
      <c r="E353">
        <v>43296</v>
      </c>
      <c r="F353" s="12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>Table1[[#This Row],[pledged]]/Table1[[#This Row],[goal]]</f>
        <v>1.2734117647058822</v>
      </c>
      <c r="P353">
        <f>IF(Table1[[#This Row],[pledged]]=0,0,Table1[[#This Row],[pledged]]/Table1[[#This Row],[backers_count]])</f>
        <v>44.912863070539416</v>
      </c>
      <c r="Q353" t="str">
        <f>LEFT(Table1[[#This Row],[Category and Sub-Category]],FIND("/",Table1[[#This Row],[Category and Sub-Category]])-1)</f>
        <v>film &amp; video</v>
      </c>
      <c r="R353" t="str">
        <f>RIGHT(Table1[[#This Row],[Category and Sub-Category]],LEN(Table1[[#This Row],[Category and Sub-Category]])-FIND("/",Table1[[#This Row],[Category and Sub-Category]]))</f>
        <v>documentary</v>
      </c>
      <c r="S353" s="9">
        <f>(((Table1[[#This Row],[launched_at]]/60)/60)/24)+DATE(1970,1,1)</f>
        <v>42427.964745370366</v>
      </c>
      <c r="T353" s="9">
        <f>(((Table1[[#This Row],[deadline]]/60)/60)/24)+DATE(1970,1,1)</f>
        <v>42467.923078703709</v>
      </c>
      <c r="U353" s="12" t="str">
        <f>TEXT(Table1[[#This Row],[Date Created Conversion]],"yyyy")</f>
        <v>2016</v>
      </c>
      <c r="V353" s="12" t="str">
        <f>TEXT(Table1[[#This Row],[Date Created Conversion]],"mmm")</f>
        <v>Feb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 s="16">
        <v>10000</v>
      </c>
      <c r="E354">
        <v>11656</v>
      </c>
      <c r="F354" s="12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>Table1[[#This Row],[pledged]]/Table1[[#This Row],[goal]]</f>
        <v>1.1656</v>
      </c>
      <c r="P354">
        <f>IF(Table1[[#This Row],[pledged]]=0,0,Table1[[#This Row],[pledged]]/Table1[[#This Row],[backers_count]])</f>
        <v>40.755244755244753</v>
      </c>
      <c r="Q354" t="str">
        <f>LEFT(Table1[[#This Row],[Category and Sub-Category]],FIND("/",Table1[[#This Row],[Category and Sub-Category]])-1)</f>
        <v>film &amp; video</v>
      </c>
      <c r="R354" t="str">
        <f>RIGHT(Table1[[#This Row],[Category and Sub-Category]],LEN(Table1[[#This Row],[Category and Sub-Category]])-FIND("/",Table1[[#This Row],[Category and Sub-Category]]))</f>
        <v>documentary</v>
      </c>
      <c r="S354" s="9">
        <f>(((Table1[[#This Row],[launched_at]]/60)/60)/24)+DATE(1970,1,1)</f>
        <v>41890.167453703703</v>
      </c>
      <c r="T354" s="9">
        <f>(((Table1[[#This Row],[deadline]]/60)/60)/24)+DATE(1970,1,1)</f>
        <v>41920.167453703703</v>
      </c>
      <c r="U354" s="12" t="str">
        <f>TEXT(Table1[[#This Row],[Date Created Conversion]],"yyyy")</f>
        <v>2014</v>
      </c>
      <c r="V354" s="12" t="str">
        <f>TEXT(Table1[[#This Row],[Date Created Conversion]],"mmm")</f>
        <v>Sep</v>
      </c>
    </row>
    <row r="355" spans="1:22" ht="58" x14ac:dyDescent="0.35">
      <c r="A355">
        <v>353</v>
      </c>
      <c r="B355" s="3" t="s">
        <v>354</v>
      </c>
      <c r="C355" s="3" t="s">
        <v>4463</v>
      </c>
      <c r="D355" s="16">
        <v>58425</v>
      </c>
      <c r="E355">
        <v>63460.18</v>
      </c>
      <c r="F355" s="12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>Table1[[#This Row],[pledged]]/Table1[[#This Row],[goal]]</f>
        <v>1.0861819426615318</v>
      </c>
      <c r="P355">
        <f>IF(Table1[[#This Row],[pledged]]=0,0,Table1[[#This Row],[pledged]]/Table1[[#This Row],[backers_count]])</f>
        <v>103.52394779771615</v>
      </c>
      <c r="Q355" t="str">
        <f>LEFT(Table1[[#This Row],[Category and Sub-Category]],FIND("/",Table1[[#This Row],[Category and Sub-Category]])-1)</f>
        <v>film &amp; video</v>
      </c>
      <c r="R355" t="str">
        <f>RIGHT(Table1[[#This Row],[Category and Sub-Category]],LEN(Table1[[#This Row],[Category and Sub-Category]])-FIND("/",Table1[[#This Row],[Category and Sub-Category]]))</f>
        <v>documentary</v>
      </c>
      <c r="S355" s="9">
        <f>(((Table1[[#This Row],[launched_at]]/60)/60)/24)+DATE(1970,1,1)</f>
        <v>42297.791886574079</v>
      </c>
      <c r="T355" s="9">
        <f>(((Table1[[#This Row],[deadline]]/60)/60)/24)+DATE(1970,1,1)</f>
        <v>42327.833553240736</v>
      </c>
      <c r="U355" s="12" t="str">
        <f>TEXT(Table1[[#This Row],[Date Created Conversion]],"yyyy")</f>
        <v>2015</v>
      </c>
      <c r="V355" s="12" t="str">
        <f>TEXT(Table1[[#This Row],[Date Created Conversion]],"mmm")</f>
        <v>Oct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 s="16">
        <v>3500</v>
      </c>
      <c r="E356">
        <v>3638</v>
      </c>
      <c r="F356" s="12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>Table1[[#This Row],[pledged]]/Table1[[#This Row],[goal]]</f>
        <v>1.0394285714285714</v>
      </c>
      <c r="P356">
        <f>IF(Table1[[#This Row],[pledged]]=0,0,Table1[[#This Row],[pledged]]/Table1[[#This Row],[backers_count]])</f>
        <v>125.44827586206897</v>
      </c>
      <c r="Q356" t="str">
        <f>LEFT(Table1[[#This Row],[Category and Sub-Category]],FIND("/",Table1[[#This Row],[Category and Sub-Category]])-1)</f>
        <v>film &amp; video</v>
      </c>
      <c r="R356" t="str">
        <f>RIGHT(Table1[[#This Row],[Category and Sub-Category]],LEN(Table1[[#This Row],[Category and Sub-Category]])-FIND("/",Table1[[#This Row],[Category and Sub-Category]]))</f>
        <v>documentary</v>
      </c>
      <c r="S356" s="9">
        <f>(((Table1[[#This Row],[launched_at]]/60)/60)/24)+DATE(1970,1,1)</f>
        <v>42438.827789351853</v>
      </c>
      <c r="T356" s="9">
        <f>(((Table1[[#This Row],[deadline]]/60)/60)/24)+DATE(1970,1,1)</f>
        <v>42468.786122685182</v>
      </c>
      <c r="U356" s="12" t="str">
        <f>TEXT(Table1[[#This Row],[Date Created Conversion]],"yyyy")</f>
        <v>2016</v>
      </c>
      <c r="V356" s="12" t="str">
        <f>TEXT(Table1[[#This Row],[Date Created Conversion]],"mmm")</f>
        <v>Mar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 s="16">
        <v>35000</v>
      </c>
      <c r="E357">
        <v>40690</v>
      </c>
      <c r="F357" s="12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>Table1[[#This Row],[pledged]]/Table1[[#This Row],[goal]]</f>
        <v>1.1625714285714286</v>
      </c>
      <c r="P357">
        <f>IF(Table1[[#This Row],[pledged]]=0,0,Table1[[#This Row],[pledged]]/Table1[[#This Row],[backers_count]])</f>
        <v>246.60606060606059</v>
      </c>
      <c r="Q357" t="str">
        <f>LEFT(Table1[[#This Row],[Category and Sub-Category]],FIND("/",Table1[[#This Row],[Category and Sub-Category]])-1)</f>
        <v>film &amp; video</v>
      </c>
      <c r="R357" t="str">
        <f>RIGHT(Table1[[#This Row],[Category and Sub-Category]],LEN(Table1[[#This Row],[Category and Sub-Category]])-FIND("/",Table1[[#This Row],[Category and Sub-Category]]))</f>
        <v>documentary</v>
      </c>
      <c r="S357" s="9">
        <f>(((Table1[[#This Row],[launched_at]]/60)/60)/24)+DATE(1970,1,1)</f>
        <v>41943.293912037036</v>
      </c>
      <c r="T357" s="9">
        <f>(((Table1[[#This Row],[deadline]]/60)/60)/24)+DATE(1970,1,1)</f>
        <v>41974.3355787037</v>
      </c>
      <c r="U357" s="12" t="str">
        <f>TEXT(Table1[[#This Row],[Date Created Conversion]],"yyyy")</f>
        <v>2014</v>
      </c>
      <c r="V357" s="12" t="str">
        <f>TEXT(Table1[[#This Row],[Date Created Conversion]],"mmm")</f>
        <v>Oct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 s="16">
        <v>7500</v>
      </c>
      <c r="E358">
        <v>7701.93</v>
      </c>
      <c r="F358" s="12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>Table1[[#This Row],[pledged]]/Table1[[#This Row],[goal]]</f>
        <v>1.0269239999999999</v>
      </c>
      <c r="P358">
        <f>IF(Table1[[#This Row],[pledged]]=0,0,Table1[[#This Row],[pledged]]/Table1[[#This Row],[backers_count]])</f>
        <v>79.401340206185566</v>
      </c>
      <c r="Q358" t="str">
        <f>LEFT(Table1[[#This Row],[Category and Sub-Category]],FIND("/",Table1[[#This Row],[Category and Sub-Category]])-1)</f>
        <v>film &amp; video</v>
      </c>
      <c r="R358" t="str">
        <f>RIGHT(Table1[[#This Row],[Category and Sub-Category]],LEN(Table1[[#This Row],[Category and Sub-Category]])-FIND("/",Table1[[#This Row],[Category and Sub-Category]]))</f>
        <v>documentary</v>
      </c>
      <c r="S358" s="9">
        <f>(((Table1[[#This Row],[launched_at]]/60)/60)/24)+DATE(1970,1,1)</f>
        <v>42415.803159722222</v>
      </c>
      <c r="T358" s="9">
        <f>(((Table1[[#This Row],[deadline]]/60)/60)/24)+DATE(1970,1,1)</f>
        <v>42445.761493055557</v>
      </c>
      <c r="U358" s="12" t="str">
        <f>TEXT(Table1[[#This Row],[Date Created Conversion]],"yyyy")</f>
        <v>2016</v>
      </c>
      <c r="V358" s="12" t="str">
        <f>TEXT(Table1[[#This Row],[Date Created Conversion]],"mmm")</f>
        <v>Feb</v>
      </c>
    </row>
    <row r="359" spans="1:22" ht="58" x14ac:dyDescent="0.35">
      <c r="A359">
        <v>357</v>
      </c>
      <c r="B359" s="3" t="s">
        <v>358</v>
      </c>
      <c r="C359" s="3" t="s">
        <v>4467</v>
      </c>
      <c r="D359" s="16">
        <v>15000</v>
      </c>
      <c r="E359">
        <v>26100</v>
      </c>
      <c r="F359" s="12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>Table1[[#This Row],[pledged]]/Table1[[#This Row],[goal]]</f>
        <v>1.74</v>
      </c>
      <c r="P359">
        <f>IF(Table1[[#This Row],[pledged]]=0,0,Table1[[#This Row],[pledged]]/Table1[[#This Row],[backers_count]])</f>
        <v>86.138613861386133</v>
      </c>
      <c r="Q359" t="str">
        <f>LEFT(Table1[[#This Row],[Category and Sub-Category]],FIND("/",Table1[[#This Row],[Category and Sub-Category]])-1)</f>
        <v>film &amp; video</v>
      </c>
      <c r="R359" t="str">
        <f>RIGHT(Table1[[#This Row],[Category and Sub-Category]],LEN(Table1[[#This Row],[Category and Sub-Category]])-FIND("/",Table1[[#This Row],[Category and Sub-Category]]))</f>
        <v>documentary</v>
      </c>
      <c r="S359" s="9">
        <f>(((Table1[[#This Row],[launched_at]]/60)/60)/24)+DATE(1970,1,1)</f>
        <v>42078.222187499996</v>
      </c>
      <c r="T359" s="9">
        <f>(((Table1[[#This Row],[deadline]]/60)/60)/24)+DATE(1970,1,1)</f>
        <v>42118.222187499996</v>
      </c>
      <c r="U359" s="12" t="str">
        <f>TEXT(Table1[[#This Row],[Date Created Conversion]],"yyyy")</f>
        <v>2015</v>
      </c>
      <c r="V359" s="12" t="str">
        <f>TEXT(Table1[[#This Row],[Date Created Conversion]],"mmm")</f>
        <v>Mar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 s="16">
        <v>50000</v>
      </c>
      <c r="E360">
        <v>51544</v>
      </c>
      <c r="F360" s="12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>Table1[[#This Row],[pledged]]/Table1[[#This Row],[goal]]</f>
        <v>1.03088</v>
      </c>
      <c r="P360">
        <f>IF(Table1[[#This Row],[pledged]]=0,0,Table1[[#This Row],[pledged]]/Table1[[#This Row],[backers_count]])</f>
        <v>193.04868913857678</v>
      </c>
      <c r="Q360" t="str">
        <f>LEFT(Table1[[#This Row],[Category and Sub-Category]],FIND("/",Table1[[#This Row],[Category and Sub-Category]])-1)</f>
        <v>film &amp; video</v>
      </c>
      <c r="R360" t="str">
        <f>RIGHT(Table1[[#This Row],[Category and Sub-Category]],LEN(Table1[[#This Row],[Category and Sub-Category]])-FIND("/",Table1[[#This Row],[Category and Sub-Category]]))</f>
        <v>documentary</v>
      </c>
      <c r="S360" s="9">
        <f>(((Table1[[#This Row],[launched_at]]/60)/60)/24)+DATE(1970,1,1)</f>
        <v>42507.860196759255</v>
      </c>
      <c r="T360" s="9">
        <f>(((Table1[[#This Row],[deadline]]/60)/60)/24)+DATE(1970,1,1)</f>
        <v>42536.625</v>
      </c>
      <c r="U360" s="12" t="str">
        <f>TEXT(Table1[[#This Row],[Date Created Conversion]],"yyyy")</f>
        <v>2016</v>
      </c>
      <c r="V360" s="12" t="str">
        <f>TEXT(Table1[[#This Row],[Date Created Conversion]],"mmm")</f>
        <v>May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 s="16">
        <v>24200</v>
      </c>
      <c r="E361">
        <v>25375</v>
      </c>
      <c r="F361" s="12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>Table1[[#This Row],[pledged]]/Table1[[#This Row],[goal]]</f>
        <v>1.0485537190082646</v>
      </c>
      <c r="P361">
        <f>IF(Table1[[#This Row],[pledged]]=0,0,Table1[[#This Row],[pledged]]/Table1[[#This Row],[backers_count]])</f>
        <v>84.023178807947019</v>
      </c>
      <c r="Q361" t="str">
        <f>LEFT(Table1[[#This Row],[Category and Sub-Category]],FIND("/",Table1[[#This Row],[Category and Sub-Category]])-1)</f>
        <v>film &amp; video</v>
      </c>
      <c r="R361" t="str">
        <f>RIGHT(Table1[[#This Row],[Category and Sub-Category]],LEN(Table1[[#This Row],[Category and Sub-Category]])-FIND("/",Table1[[#This Row],[Category and Sub-Category]]))</f>
        <v>documentary</v>
      </c>
      <c r="S361" s="9">
        <f>(((Table1[[#This Row],[launched_at]]/60)/60)/24)+DATE(1970,1,1)</f>
        <v>41935.070486111108</v>
      </c>
      <c r="T361" s="9">
        <f>(((Table1[[#This Row],[deadline]]/60)/60)/24)+DATE(1970,1,1)</f>
        <v>41957.216666666667</v>
      </c>
      <c r="U361" s="12" t="str">
        <f>TEXT(Table1[[#This Row],[Date Created Conversion]],"yyyy")</f>
        <v>2014</v>
      </c>
      <c r="V361" s="12" t="str">
        <f>TEXT(Table1[[#This Row],[Date Created Conversion]],"mmm")</f>
        <v>Oct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 s="16">
        <v>12000</v>
      </c>
      <c r="E362">
        <v>12165</v>
      </c>
      <c r="F362" s="1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>Table1[[#This Row],[pledged]]/Table1[[#This Row],[goal]]</f>
        <v>1.0137499999999999</v>
      </c>
      <c r="P362">
        <f>IF(Table1[[#This Row],[pledged]]=0,0,Table1[[#This Row],[pledged]]/Table1[[#This Row],[backers_count]])</f>
        <v>139.82758620689654</v>
      </c>
      <c r="Q362" t="str">
        <f>LEFT(Table1[[#This Row],[Category and Sub-Category]],FIND("/",Table1[[#This Row],[Category and Sub-Category]])-1)</f>
        <v>film &amp; video</v>
      </c>
      <c r="R362" t="str">
        <f>RIGHT(Table1[[#This Row],[Category and Sub-Category]],LEN(Table1[[#This Row],[Category and Sub-Category]])-FIND("/",Table1[[#This Row],[Category and Sub-Category]]))</f>
        <v>documentary</v>
      </c>
      <c r="S362" s="9">
        <f>(((Table1[[#This Row],[launched_at]]/60)/60)/24)+DATE(1970,1,1)</f>
        <v>42163.897916666669</v>
      </c>
      <c r="T362" s="9">
        <f>(((Table1[[#This Row],[deadline]]/60)/60)/24)+DATE(1970,1,1)</f>
        <v>42208.132638888885</v>
      </c>
      <c r="U362" s="12" t="str">
        <f>TEXT(Table1[[#This Row],[Date Created Conversion]],"yyyy")</f>
        <v>2015</v>
      </c>
      <c r="V362" s="12" t="str">
        <f>TEXT(Table1[[#This Row],[Date Created Conversion]],"mmm")</f>
        <v>Jun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 s="16">
        <v>35000</v>
      </c>
      <c r="E363">
        <v>38876.949999999997</v>
      </c>
      <c r="F363" s="12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>Table1[[#This Row],[pledged]]/Table1[[#This Row],[goal]]</f>
        <v>1.1107699999999998</v>
      </c>
      <c r="P363">
        <f>IF(Table1[[#This Row],[pledged]]=0,0,Table1[[#This Row],[pledged]]/Table1[[#This Row],[backers_count]])</f>
        <v>109.82189265536722</v>
      </c>
      <c r="Q363" t="str">
        <f>LEFT(Table1[[#This Row],[Category and Sub-Category]],FIND("/",Table1[[#This Row],[Category and Sub-Category]])-1)</f>
        <v>film &amp; video</v>
      </c>
      <c r="R363" t="str">
        <f>RIGHT(Table1[[#This Row],[Category and Sub-Category]],LEN(Table1[[#This Row],[Category and Sub-Category]])-FIND("/",Table1[[#This Row],[Category and Sub-Category]]))</f>
        <v>documentary</v>
      </c>
      <c r="S363" s="9">
        <f>(((Table1[[#This Row],[launched_at]]/60)/60)/24)+DATE(1970,1,1)</f>
        <v>41936.001226851848</v>
      </c>
      <c r="T363" s="9">
        <f>(((Table1[[#This Row],[deadline]]/60)/60)/24)+DATE(1970,1,1)</f>
        <v>41966.042893518519</v>
      </c>
      <c r="U363" s="12" t="str">
        <f>TEXT(Table1[[#This Row],[Date Created Conversion]],"yyyy")</f>
        <v>2014</v>
      </c>
      <c r="V363" s="12" t="str">
        <f>TEXT(Table1[[#This Row],[Date Created Conversion]],"mmm")</f>
        <v>Oct</v>
      </c>
    </row>
    <row r="364" spans="1:22" ht="58" x14ac:dyDescent="0.35">
      <c r="A364">
        <v>362</v>
      </c>
      <c r="B364" s="3" t="s">
        <v>363</v>
      </c>
      <c r="C364" s="3" t="s">
        <v>4472</v>
      </c>
      <c r="D364" s="16">
        <v>9665</v>
      </c>
      <c r="E364">
        <v>12000</v>
      </c>
      <c r="F364" s="12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>Table1[[#This Row],[pledged]]/Table1[[#This Row],[goal]]</f>
        <v>1.2415933781686497</v>
      </c>
      <c r="P364">
        <f>IF(Table1[[#This Row],[pledged]]=0,0,Table1[[#This Row],[pledged]]/Table1[[#This Row],[backers_count]])</f>
        <v>139.53488372093022</v>
      </c>
      <c r="Q364" t="str">
        <f>LEFT(Table1[[#This Row],[Category and Sub-Category]],FIND("/",Table1[[#This Row],[Category and Sub-Category]])-1)</f>
        <v>film &amp; video</v>
      </c>
      <c r="R364" t="str">
        <f>RIGHT(Table1[[#This Row],[Category and Sub-Category]],LEN(Table1[[#This Row],[Category and Sub-Category]])-FIND("/",Table1[[#This Row],[Category and Sub-Category]]))</f>
        <v>documentary</v>
      </c>
      <c r="S364" s="9">
        <f>(((Table1[[#This Row],[launched_at]]/60)/60)/24)+DATE(1970,1,1)</f>
        <v>41837.210543981484</v>
      </c>
      <c r="T364" s="9">
        <f>(((Table1[[#This Row],[deadline]]/60)/60)/24)+DATE(1970,1,1)</f>
        <v>41859</v>
      </c>
      <c r="U364" s="12" t="str">
        <f>TEXT(Table1[[#This Row],[Date Created Conversion]],"yyyy")</f>
        <v>2014</v>
      </c>
      <c r="V364" s="12" t="str">
        <f>TEXT(Table1[[#This Row],[Date Created Conversion]],"mmm")</f>
        <v>Jul</v>
      </c>
    </row>
    <row r="365" spans="1:22" ht="58" x14ac:dyDescent="0.35">
      <c r="A365">
        <v>363</v>
      </c>
      <c r="B365" s="3" t="s">
        <v>364</v>
      </c>
      <c r="C365" s="3" t="s">
        <v>4473</v>
      </c>
      <c r="D365" s="16">
        <v>8925</v>
      </c>
      <c r="E365">
        <v>9044</v>
      </c>
      <c r="F365" s="12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>Table1[[#This Row],[pledged]]/Table1[[#This Row],[goal]]</f>
        <v>1.0133333333333334</v>
      </c>
      <c r="P365">
        <f>IF(Table1[[#This Row],[pledged]]=0,0,Table1[[#This Row],[pledged]]/Table1[[#This Row],[backers_count]])</f>
        <v>347.84615384615387</v>
      </c>
      <c r="Q365" t="str">
        <f>LEFT(Table1[[#This Row],[Category and Sub-Category]],FIND("/",Table1[[#This Row],[Category and Sub-Category]])-1)</f>
        <v>film &amp; video</v>
      </c>
      <c r="R365" t="str">
        <f>RIGHT(Table1[[#This Row],[Category and Sub-Category]],LEN(Table1[[#This Row],[Category and Sub-Category]])-FIND("/",Table1[[#This Row],[Category and Sub-Category]]))</f>
        <v>documentary</v>
      </c>
      <c r="S365" s="9">
        <f>(((Table1[[#This Row],[launched_at]]/60)/60)/24)+DATE(1970,1,1)</f>
        <v>40255.744629629626</v>
      </c>
      <c r="T365" s="9">
        <f>(((Table1[[#This Row],[deadline]]/60)/60)/24)+DATE(1970,1,1)</f>
        <v>40300.806944444441</v>
      </c>
      <c r="U365" s="12" t="str">
        <f>TEXT(Table1[[#This Row],[Date Created Conversion]],"yyyy")</f>
        <v>2010</v>
      </c>
      <c r="V365" s="12" t="str">
        <f>TEXT(Table1[[#This Row],[Date Created Conversion]],"mmm")</f>
        <v>Mar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 s="16">
        <v>7000</v>
      </c>
      <c r="E366">
        <v>7711.3</v>
      </c>
      <c r="F366" s="12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>Table1[[#This Row],[pledged]]/Table1[[#This Row],[goal]]</f>
        <v>1.1016142857142857</v>
      </c>
      <c r="P366">
        <f>IF(Table1[[#This Row],[pledged]]=0,0,Table1[[#This Row],[pledged]]/Table1[[#This Row],[backers_count]])</f>
        <v>68.24159292035398</v>
      </c>
      <c r="Q366" t="str">
        <f>LEFT(Table1[[#This Row],[Category and Sub-Category]],FIND("/",Table1[[#This Row],[Category and Sub-Category]])-1)</f>
        <v>film &amp; video</v>
      </c>
      <c r="R366" t="str">
        <f>RIGHT(Table1[[#This Row],[Category and Sub-Category]],LEN(Table1[[#This Row],[Category and Sub-Category]])-FIND("/",Table1[[#This Row],[Category and Sub-Category]]))</f>
        <v>documentary</v>
      </c>
      <c r="S366" s="9">
        <f>(((Table1[[#This Row],[launched_at]]/60)/60)/24)+DATE(1970,1,1)</f>
        <v>41780.859629629631</v>
      </c>
      <c r="T366" s="9">
        <f>(((Table1[[#This Row],[deadline]]/60)/60)/24)+DATE(1970,1,1)</f>
        <v>41811.165972222225</v>
      </c>
      <c r="U366" s="12" t="str">
        <f>TEXT(Table1[[#This Row],[Date Created Conversion]],"yyyy")</f>
        <v>2014</v>
      </c>
      <c r="V366" s="12" t="str">
        <f>TEXT(Table1[[#This Row],[Date Created Conversion]],"mmm")</f>
        <v>May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 s="16">
        <v>15000</v>
      </c>
      <c r="E367">
        <v>15596</v>
      </c>
      <c r="F367" s="12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>Table1[[#This Row],[pledged]]/Table1[[#This Row],[goal]]</f>
        <v>1.0397333333333334</v>
      </c>
      <c r="P367">
        <f>IF(Table1[[#This Row],[pledged]]=0,0,Table1[[#This Row],[pledged]]/Table1[[#This Row],[backers_count]])</f>
        <v>239.93846153846152</v>
      </c>
      <c r="Q367" t="str">
        <f>LEFT(Table1[[#This Row],[Category and Sub-Category]],FIND("/",Table1[[#This Row],[Category and Sub-Category]])-1)</f>
        <v>film &amp; video</v>
      </c>
      <c r="R367" t="str">
        <f>RIGHT(Table1[[#This Row],[Category and Sub-Category]],LEN(Table1[[#This Row],[Category and Sub-Category]])-FIND("/",Table1[[#This Row],[Category and Sub-Category]]))</f>
        <v>documentary</v>
      </c>
      <c r="S367" s="9">
        <f>(((Table1[[#This Row],[launched_at]]/60)/60)/24)+DATE(1970,1,1)</f>
        <v>41668.606469907405</v>
      </c>
      <c r="T367" s="9">
        <f>(((Table1[[#This Row],[deadline]]/60)/60)/24)+DATE(1970,1,1)</f>
        <v>41698.606469907405</v>
      </c>
      <c r="U367" s="12" t="str">
        <f>TEXT(Table1[[#This Row],[Date Created Conversion]],"yyyy")</f>
        <v>2014</v>
      </c>
      <c r="V367" s="12" t="str">
        <f>TEXT(Table1[[#This Row],[Date Created Conversion]],"mmm")</f>
        <v>Jan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 s="16">
        <v>38000</v>
      </c>
      <c r="E368">
        <v>38500</v>
      </c>
      <c r="F368" s="12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>Table1[[#This Row],[pledged]]/Table1[[#This Row],[goal]]</f>
        <v>1.013157894736842</v>
      </c>
      <c r="P368">
        <f>IF(Table1[[#This Row],[pledged]]=0,0,Table1[[#This Row],[pledged]]/Table1[[#This Row],[backers_count]])</f>
        <v>287.31343283582089</v>
      </c>
      <c r="Q368" t="str">
        <f>LEFT(Table1[[#This Row],[Category and Sub-Category]],FIND("/",Table1[[#This Row],[Category and Sub-Category]])-1)</f>
        <v>film &amp; video</v>
      </c>
      <c r="R368" t="str">
        <f>RIGHT(Table1[[#This Row],[Category and Sub-Category]],LEN(Table1[[#This Row],[Category and Sub-Category]])-FIND("/",Table1[[#This Row],[Category and Sub-Category]]))</f>
        <v>documentary</v>
      </c>
      <c r="S368" s="9">
        <f>(((Table1[[#This Row],[launched_at]]/60)/60)/24)+DATE(1970,1,1)</f>
        <v>41019.793032407404</v>
      </c>
      <c r="T368" s="9">
        <f>(((Table1[[#This Row],[deadline]]/60)/60)/24)+DATE(1970,1,1)</f>
        <v>41049.793032407404</v>
      </c>
      <c r="U368" s="12" t="str">
        <f>TEXT(Table1[[#This Row],[Date Created Conversion]],"yyyy")</f>
        <v>2012</v>
      </c>
      <c r="V368" s="12" t="str">
        <f>TEXT(Table1[[#This Row],[Date Created Conversion]],"mmm")</f>
        <v>Apr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 s="16">
        <v>10000</v>
      </c>
      <c r="E369">
        <v>10335.01</v>
      </c>
      <c r="F369" s="12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>Table1[[#This Row],[pledged]]/Table1[[#This Row],[goal]]</f>
        <v>1.033501</v>
      </c>
      <c r="P369">
        <f>IF(Table1[[#This Row],[pledged]]=0,0,Table1[[#This Row],[pledged]]/Table1[[#This Row],[backers_count]])</f>
        <v>86.84882352941176</v>
      </c>
      <c r="Q369" t="str">
        <f>LEFT(Table1[[#This Row],[Category and Sub-Category]],FIND("/",Table1[[#This Row],[Category and Sub-Category]])-1)</f>
        <v>film &amp; video</v>
      </c>
      <c r="R369" t="str">
        <f>RIGHT(Table1[[#This Row],[Category and Sub-Category]],LEN(Table1[[#This Row],[Category and Sub-Category]])-FIND("/",Table1[[#This Row],[Category and Sub-Category]]))</f>
        <v>documentary</v>
      </c>
      <c r="S369" s="9">
        <f>(((Table1[[#This Row],[launched_at]]/60)/60)/24)+DATE(1970,1,1)</f>
        <v>41355.577291666668</v>
      </c>
      <c r="T369" s="9">
        <f>(((Table1[[#This Row],[deadline]]/60)/60)/24)+DATE(1970,1,1)</f>
        <v>41395.207638888889</v>
      </c>
      <c r="U369" s="12" t="str">
        <f>TEXT(Table1[[#This Row],[Date Created Conversion]],"yyyy")</f>
        <v>2013</v>
      </c>
      <c r="V369" s="12" t="str">
        <f>TEXT(Table1[[#This Row],[Date Created Conversion]],"mmm")</f>
        <v>Mar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 s="16">
        <v>12500</v>
      </c>
      <c r="E370">
        <v>13014</v>
      </c>
      <c r="F370" s="12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>Table1[[#This Row],[pledged]]/Table1[[#This Row],[goal]]</f>
        <v>1.04112</v>
      </c>
      <c r="P370">
        <f>IF(Table1[[#This Row],[pledged]]=0,0,Table1[[#This Row],[pledged]]/Table1[[#This Row],[backers_count]])</f>
        <v>81.84905660377359</v>
      </c>
      <c r="Q370" t="str">
        <f>LEFT(Table1[[#This Row],[Category and Sub-Category]],FIND("/",Table1[[#This Row],[Category and Sub-Category]])-1)</f>
        <v>film &amp; video</v>
      </c>
      <c r="R370" t="str">
        <f>RIGHT(Table1[[#This Row],[Category and Sub-Category]],LEN(Table1[[#This Row],[Category and Sub-Category]])-FIND("/",Table1[[#This Row],[Category and Sub-Category]]))</f>
        <v>documentary</v>
      </c>
      <c r="S370" s="9">
        <f>(((Table1[[#This Row],[launched_at]]/60)/60)/24)+DATE(1970,1,1)</f>
        <v>42043.605578703704</v>
      </c>
      <c r="T370" s="9">
        <f>(((Table1[[#This Row],[deadline]]/60)/60)/24)+DATE(1970,1,1)</f>
        <v>42078.563912037032</v>
      </c>
      <c r="U370" s="12" t="str">
        <f>TEXT(Table1[[#This Row],[Date Created Conversion]],"yyyy")</f>
        <v>2015</v>
      </c>
      <c r="V370" s="12" t="str">
        <f>TEXT(Table1[[#This Row],[Date Created Conversion]],"mmm")</f>
        <v>Feb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 s="16">
        <v>6500</v>
      </c>
      <c r="E371">
        <v>7160.12</v>
      </c>
      <c r="F371" s="12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>Table1[[#This Row],[pledged]]/Table1[[#This Row],[goal]]</f>
        <v>1.1015569230769231</v>
      </c>
      <c r="P371">
        <f>IF(Table1[[#This Row],[pledged]]=0,0,Table1[[#This Row],[pledged]]/Table1[[#This Row],[backers_count]])</f>
        <v>42.874970059880241</v>
      </c>
      <c r="Q371" t="str">
        <f>LEFT(Table1[[#This Row],[Category and Sub-Category]],FIND("/",Table1[[#This Row],[Category and Sub-Category]])-1)</f>
        <v>film &amp; video</v>
      </c>
      <c r="R371" t="str">
        <f>RIGHT(Table1[[#This Row],[Category and Sub-Category]],LEN(Table1[[#This Row],[Category and Sub-Category]])-FIND("/",Table1[[#This Row],[Category and Sub-Category]]))</f>
        <v>documentary</v>
      </c>
      <c r="S371" s="9">
        <f>(((Table1[[#This Row],[launched_at]]/60)/60)/24)+DATE(1970,1,1)</f>
        <v>40893.551724537036</v>
      </c>
      <c r="T371" s="9">
        <f>(((Table1[[#This Row],[deadline]]/60)/60)/24)+DATE(1970,1,1)</f>
        <v>40923.551724537036</v>
      </c>
      <c r="U371" s="12" t="str">
        <f>TEXT(Table1[[#This Row],[Date Created Conversion]],"yyyy")</f>
        <v>2011</v>
      </c>
      <c r="V371" s="12" t="str">
        <f>TEXT(Table1[[#This Row],[Date Created Conversion]],"mmm")</f>
        <v>Dec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 s="16">
        <v>25000</v>
      </c>
      <c r="E372">
        <v>30505</v>
      </c>
      <c r="F372" s="1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>Table1[[#This Row],[pledged]]/Table1[[#This Row],[goal]]</f>
        <v>1.2202</v>
      </c>
      <c r="P372">
        <f>IF(Table1[[#This Row],[pledged]]=0,0,Table1[[#This Row],[pledged]]/Table1[[#This Row],[backers_count]])</f>
        <v>709.41860465116281</v>
      </c>
      <c r="Q372" t="str">
        <f>LEFT(Table1[[#This Row],[Category and Sub-Category]],FIND("/",Table1[[#This Row],[Category and Sub-Category]])-1)</f>
        <v>film &amp; video</v>
      </c>
      <c r="R372" t="str">
        <f>RIGHT(Table1[[#This Row],[Category and Sub-Category]],LEN(Table1[[#This Row],[Category and Sub-Category]])-FIND("/",Table1[[#This Row],[Category and Sub-Category]]))</f>
        <v>documentary</v>
      </c>
      <c r="S372" s="9">
        <f>(((Table1[[#This Row],[launched_at]]/60)/60)/24)+DATE(1970,1,1)</f>
        <v>42711.795138888891</v>
      </c>
      <c r="T372" s="9">
        <f>(((Table1[[#This Row],[deadline]]/60)/60)/24)+DATE(1970,1,1)</f>
        <v>42741.795138888891</v>
      </c>
      <c r="U372" s="12" t="str">
        <f>TEXT(Table1[[#This Row],[Date Created Conversion]],"yyyy")</f>
        <v>2016</v>
      </c>
      <c r="V372" s="12" t="str">
        <f>TEXT(Table1[[#This Row],[Date Created Conversion]],"mmm")</f>
        <v>Dec</v>
      </c>
    </row>
    <row r="373" spans="1:22" ht="58" x14ac:dyDescent="0.35">
      <c r="A373">
        <v>371</v>
      </c>
      <c r="B373" s="3" t="s">
        <v>372</v>
      </c>
      <c r="C373" s="3" t="s">
        <v>4481</v>
      </c>
      <c r="D373" s="16">
        <v>150000</v>
      </c>
      <c r="E373">
        <v>171253</v>
      </c>
      <c r="F373" s="12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>Table1[[#This Row],[pledged]]/Table1[[#This Row],[goal]]</f>
        <v>1.1416866666666667</v>
      </c>
      <c r="P373">
        <f>IF(Table1[[#This Row],[pledged]]=0,0,Table1[[#This Row],[pledged]]/Table1[[#This Row],[backers_count]])</f>
        <v>161.25517890772127</v>
      </c>
      <c r="Q373" t="str">
        <f>LEFT(Table1[[#This Row],[Category and Sub-Category]],FIND("/",Table1[[#This Row],[Category and Sub-Category]])-1)</f>
        <v>film &amp; video</v>
      </c>
      <c r="R373" t="str">
        <f>RIGHT(Table1[[#This Row],[Category and Sub-Category]],LEN(Table1[[#This Row],[Category and Sub-Category]])-FIND("/",Table1[[#This Row],[Category and Sub-Category]]))</f>
        <v>documentary</v>
      </c>
      <c r="S373" s="9">
        <f>(((Table1[[#This Row],[launched_at]]/60)/60)/24)+DATE(1970,1,1)</f>
        <v>41261.767812500002</v>
      </c>
      <c r="T373" s="9">
        <f>(((Table1[[#This Row],[deadline]]/60)/60)/24)+DATE(1970,1,1)</f>
        <v>41306.767812500002</v>
      </c>
      <c r="U373" s="12" t="str">
        <f>TEXT(Table1[[#This Row],[Date Created Conversion]],"yyyy")</f>
        <v>2012</v>
      </c>
      <c r="V373" s="12" t="str">
        <f>TEXT(Table1[[#This Row],[Date Created Conversion]],"mmm")</f>
        <v>Dec</v>
      </c>
    </row>
    <row r="374" spans="1:22" ht="29" x14ac:dyDescent="0.35">
      <c r="A374">
        <v>372</v>
      </c>
      <c r="B374" s="3" t="s">
        <v>373</v>
      </c>
      <c r="C374" s="3" t="s">
        <v>4482</v>
      </c>
      <c r="D374" s="16">
        <v>300</v>
      </c>
      <c r="E374">
        <v>376</v>
      </c>
      <c r="F374" s="12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>Table1[[#This Row],[pledged]]/Table1[[#This Row],[goal]]</f>
        <v>1.2533333333333334</v>
      </c>
      <c r="P374">
        <f>IF(Table1[[#This Row],[pledged]]=0,0,Table1[[#This Row],[pledged]]/Table1[[#This Row],[backers_count]])</f>
        <v>41.777777777777779</v>
      </c>
      <c r="Q374" t="str">
        <f>LEFT(Table1[[#This Row],[Category and Sub-Category]],FIND("/",Table1[[#This Row],[Category and Sub-Category]])-1)</f>
        <v>film &amp; video</v>
      </c>
      <c r="R374" t="str">
        <f>RIGHT(Table1[[#This Row],[Category and Sub-Category]],LEN(Table1[[#This Row],[Category and Sub-Category]])-FIND("/",Table1[[#This Row],[Category and Sub-Category]]))</f>
        <v>documentary</v>
      </c>
      <c r="S374" s="9">
        <f>(((Table1[[#This Row],[launched_at]]/60)/60)/24)+DATE(1970,1,1)</f>
        <v>42425.576898148152</v>
      </c>
      <c r="T374" s="9">
        <f>(((Table1[[#This Row],[deadline]]/60)/60)/24)+DATE(1970,1,1)</f>
        <v>42465.666666666672</v>
      </c>
      <c r="U374" s="12" t="str">
        <f>TEXT(Table1[[#This Row],[Date Created Conversion]],"yyyy")</f>
        <v>2016</v>
      </c>
      <c r="V374" s="12" t="str">
        <f>TEXT(Table1[[#This Row],[Date Created Conversion]],"mmm")</f>
        <v>Feb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 s="16">
        <v>7500</v>
      </c>
      <c r="E375">
        <v>8000</v>
      </c>
      <c r="F375" s="12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>Table1[[#This Row],[pledged]]/Table1[[#This Row],[goal]]</f>
        <v>1.0666666666666667</v>
      </c>
      <c r="P375">
        <f>IF(Table1[[#This Row],[pledged]]=0,0,Table1[[#This Row],[pledged]]/Table1[[#This Row],[backers_count]])</f>
        <v>89.887640449438209</v>
      </c>
      <c r="Q375" t="str">
        <f>LEFT(Table1[[#This Row],[Category and Sub-Category]],FIND("/",Table1[[#This Row],[Category and Sub-Category]])-1)</f>
        <v>film &amp; video</v>
      </c>
      <c r="R375" t="str">
        <f>RIGHT(Table1[[#This Row],[Category and Sub-Category]],LEN(Table1[[#This Row],[Category and Sub-Category]])-FIND("/",Table1[[#This Row],[Category and Sub-Category]]))</f>
        <v>documentary</v>
      </c>
      <c r="S375" s="9">
        <f>(((Table1[[#This Row],[launched_at]]/60)/60)/24)+DATE(1970,1,1)</f>
        <v>41078.91201388889</v>
      </c>
      <c r="T375" s="9">
        <f>(((Table1[[#This Row],[deadline]]/60)/60)/24)+DATE(1970,1,1)</f>
        <v>41108.91201388889</v>
      </c>
      <c r="U375" s="12" t="str">
        <f>TEXT(Table1[[#This Row],[Date Created Conversion]],"yyyy")</f>
        <v>2012</v>
      </c>
      <c r="V375" s="12" t="str">
        <f>TEXT(Table1[[#This Row],[Date Created Conversion]],"mmm")</f>
        <v>Jun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 s="16">
        <v>6000</v>
      </c>
      <c r="E376">
        <v>7839</v>
      </c>
      <c r="F376" s="12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>Table1[[#This Row],[pledged]]/Table1[[#This Row],[goal]]</f>
        <v>1.3065</v>
      </c>
      <c r="P376">
        <f>IF(Table1[[#This Row],[pledged]]=0,0,Table1[[#This Row],[pledged]]/Table1[[#This Row],[backers_count]])</f>
        <v>45.051724137931032</v>
      </c>
      <c r="Q376" t="str">
        <f>LEFT(Table1[[#This Row],[Category and Sub-Category]],FIND("/",Table1[[#This Row],[Category and Sub-Category]])-1)</f>
        <v>film &amp; video</v>
      </c>
      <c r="R376" t="str">
        <f>RIGHT(Table1[[#This Row],[Category and Sub-Category]],LEN(Table1[[#This Row],[Category and Sub-Category]])-FIND("/",Table1[[#This Row],[Category and Sub-Category]]))</f>
        <v>documentary</v>
      </c>
      <c r="S376" s="9">
        <f>(((Table1[[#This Row],[launched_at]]/60)/60)/24)+DATE(1970,1,1)</f>
        <v>40757.889247685183</v>
      </c>
      <c r="T376" s="9">
        <f>(((Table1[[#This Row],[deadline]]/60)/60)/24)+DATE(1970,1,1)</f>
        <v>40802.889247685183</v>
      </c>
      <c r="U376" s="12" t="str">
        <f>TEXT(Table1[[#This Row],[Date Created Conversion]],"yyyy")</f>
        <v>2011</v>
      </c>
      <c r="V376" s="12" t="str">
        <f>TEXT(Table1[[#This Row],[Date Created Conversion]],"mmm")</f>
        <v>Aug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 s="16">
        <v>500</v>
      </c>
      <c r="E377">
        <v>600</v>
      </c>
      <c r="F377" s="12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>Table1[[#This Row],[pledged]]/Table1[[#This Row],[goal]]</f>
        <v>1.2</v>
      </c>
      <c r="P377">
        <f>IF(Table1[[#This Row],[pledged]]=0,0,Table1[[#This Row],[pledged]]/Table1[[#This Row],[backers_count]])</f>
        <v>42.857142857142854</v>
      </c>
      <c r="Q377" t="str">
        <f>LEFT(Table1[[#This Row],[Category and Sub-Category]],FIND("/",Table1[[#This Row],[Category and Sub-Category]])-1)</f>
        <v>film &amp; video</v>
      </c>
      <c r="R377" t="str">
        <f>RIGHT(Table1[[#This Row],[Category and Sub-Category]],LEN(Table1[[#This Row],[Category and Sub-Category]])-FIND("/",Table1[[#This Row],[Category and Sub-Category]]))</f>
        <v>documentary</v>
      </c>
      <c r="S377" s="9">
        <f>(((Table1[[#This Row],[launched_at]]/60)/60)/24)+DATE(1970,1,1)</f>
        <v>41657.985081018516</v>
      </c>
      <c r="T377" s="9">
        <f>(((Table1[[#This Row],[deadline]]/60)/60)/24)+DATE(1970,1,1)</f>
        <v>41699.720833333333</v>
      </c>
      <c r="U377" s="12" t="str">
        <f>TEXT(Table1[[#This Row],[Date Created Conversion]],"yyyy")</f>
        <v>2014</v>
      </c>
      <c r="V377" s="12" t="str">
        <f>TEXT(Table1[[#This Row],[Date Created Conversion]],"mmm")</f>
        <v>Jan</v>
      </c>
    </row>
    <row r="378" spans="1:22" ht="58" x14ac:dyDescent="0.35">
      <c r="A378">
        <v>376</v>
      </c>
      <c r="B378" s="3" t="s">
        <v>377</v>
      </c>
      <c r="C378" s="3" t="s">
        <v>4486</v>
      </c>
      <c r="D378" s="16">
        <v>2450</v>
      </c>
      <c r="E378">
        <v>2596</v>
      </c>
      <c r="F378" s="12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>Table1[[#This Row],[pledged]]/Table1[[#This Row],[goal]]</f>
        <v>1.0595918367346939</v>
      </c>
      <c r="P378">
        <f>IF(Table1[[#This Row],[pledged]]=0,0,Table1[[#This Row],[pledged]]/Table1[[#This Row],[backers_count]])</f>
        <v>54.083333333333336</v>
      </c>
      <c r="Q378" t="str">
        <f>LEFT(Table1[[#This Row],[Category and Sub-Category]],FIND("/",Table1[[#This Row],[Category and Sub-Category]])-1)</f>
        <v>film &amp; video</v>
      </c>
      <c r="R378" t="str">
        <f>RIGHT(Table1[[#This Row],[Category and Sub-Category]],LEN(Table1[[#This Row],[Category and Sub-Category]])-FIND("/",Table1[[#This Row],[Category and Sub-Category]]))</f>
        <v>documentary</v>
      </c>
      <c r="S378" s="9">
        <f>(((Table1[[#This Row],[launched_at]]/60)/60)/24)+DATE(1970,1,1)</f>
        <v>42576.452731481477</v>
      </c>
      <c r="T378" s="9">
        <f>(((Table1[[#This Row],[deadline]]/60)/60)/24)+DATE(1970,1,1)</f>
        <v>42607.452731481477</v>
      </c>
      <c r="U378" s="12" t="str">
        <f>TEXT(Table1[[#This Row],[Date Created Conversion]],"yyyy")</f>
        <v>2016</v>
      </c>
      <c r="V378" s="12" t="str">
        <f>TEXT(Table1[[#This Row],[Date Created Conversion]],"mmm")</f>
        <v>Jul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 s="16">
        <v>12000</v>
      </c>
      <c r="E379">
        <v>13728</v>
      </c>
      <c r="F379" s="12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>Table1[[#This Row],[pledged]]/Table1[[#This Row],[goal]]</f>
        <v>1.1439999999999999</v>
      </c>
      <c r="P379">
        <f>IF(Table1[[#This Row],[pledged]]=0,0,Table1[[#This Row],[pledged]]/Table1[[#This Row],[backers_count]])</f>
        <v>103.21804511278195</v>
      </c>
      <c r="Q379" t="str">
        <f>LEFT(Table1[[#This Row],[Category and Sub-Category]],FIND("/",Table1[[#This Row],[Category and Sub-Category]])-1)</f>
        <v>film &amp; video</v>
      </c>
      <c r="R379" t="str">
        <f>RIGHT(Table1[[#This Row],[Category and Sub-Category]],LEN(Table1[[#This Row],[Category and Sub-Category]])-FIND("/",Table1[[#This Row],[Category and Sub-Category]]))</f>
        <v>documentary</v>
      </c>
      <c r="S379" s="9">
        <f>(((Table1[[#This Row],[launched_at]]/60)/60)/24)+DATE(1970,1,1)</f>
        <v>42292.250787037032</v>
      </c>
      <c r="T379" s="9">
        <f>(((Table1[[#This Row],[deadline]]/60)/60)/24)+DATE(1970,1,1)</f>
        <v>42322.292361111111</v>
      </c>
      <c r="U379" s="12" t="str">
        <f>TEXT(Table1[[#This Row],[Date Created Conversion]],"yyyy")</f>
        <v>2015</v>
      </c>
      <c r="V379" s="12" t="str">
        <f>TEXT(Table1[[#This Row],[Date Created Conversion]],"mmm")</f>
        <v>Oct</v>
      </c>
    </row>
    <row r="380" spans="1:22" ht="58" x14ac:dyDescent="0.35">
      <c r="A380">
        <v>378</v>
      </c>
      <c r="B380" s="3" t="s">
        <v>379</v>
      </c>
      <c r="C380" s="3" t="s">
        <v>4488</v>
      </c>
      <c r="D380" s="16">
        <v>3000</v>
      </c>
      <c r="E380">
        <v>3353</v>
      </c>
      <c r="F380" s="12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>Table1[[#This Row],[pledged]]/Table1[[#This Row],[goal]]</f>
        <v>1.1176666666666666</v>
      </c>
      <c r="P380">
        <f>IF(Table1[[#This Row],[pledged]]=0,0,Table1[[#This Row],[pledged]]/Table1[[#This Row],[backers_count]])</f>
        <v>40.397590361445786</v>
      </c>
      <c r="Q380" t="str">
        <f>LEFT(Table1[[#This Row],[Category and Sub-Category]],FIND("/",Table1[[#This Row],[Category and Sub-Category]])-1)</f>
        <v>film &amp; video</v>
      </c>
      <c r="R380" t="str">
        <f>RIGHT(Table1[[#This Row],[Category and Sub-Category]],LEN(Table1[[#This Row],[Category and Sub-Category]])-FIND("/",Table1[[#This Row],[Category and Sub-Category]]))</f>
        <v>documentary</v>
      </c>
      <c r="S380" s="9">
        <f>(((Table1[[#This Row],[launched_at]]/60)/60)/24)+DATE(1970,1,1)</f>
        <v>42370.571851851855</v>
      </c>
      <c r="T380" s="9">
        <f>(((Table1[[#This Row],[deadline]]/60)/60)/24)+DATE(1970,1,1)</f>
        <v>42394.994444444441</v>
      </c>
      <c r="U380" s="12" t="str">
        <f>TEXT(Table1[[#This Row],[Date Created Conversion]],"yyyy")</f>
        <v>2016</v>
      </c>
      <c r="V380" s="12" t="str">
        <f>TEXT(Table1[[#This Row],[Date Created Conversion]],"mmm")</f>
        <v>Jan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 s="16">
        <v>15000</v>
      </c>
      <c r="E381">
        <v>17412</v>
      </c>
      <c r="F381" s="12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>Table1[[#This Row],[pledged]]/Table1[[#This Row],[goal]]</f>
        <v>1.1608000000000001</v>
      </c>
      <c r="P381">
        <f>IF(Table1[[#This Row],[pledged]]=0,0,Table1[[#This Row],[pledged]]/Table1[[#This Row],[backers_count]])</f>
        <v>116.85906040268456</v>
      </c>
      <c r="Q381" t="str">
        <f>LEFT(Table1[[#This Row],[Category and Sub-Category]],FIND("/",Table1[[#This Row],[Category and Sub-Category]])-1)</f>
        <v>film &amp; video</v>
      </c>
      <c r="R381" t="str">
        <f>RIGHT(Table1[[#This Row],[Category and Sub-Category]],LEN(Table1[[#This Row],[Category and Sub-Category]])-FIND("/",Table1[[#This Row],[Category and Sub-Category]]))</f>
        <v>documentary</v>
      </c>
      <c r="S381" s="9">
        <f>(((Table1[[#This Row],[launched_at]]/60)/60)/24)+DATE(1970,1,1)</f>
        <v>40987.688333333332</v>
      </c>
      <c r="T381" s="9">
        <f>(((Table1[[#This Row],[deadline]]/60)/60)/24)+DATE(1970,1,1)</f>
        <v>41032.688333333332</v>
      </c>
      <c r="U381" s="12" t="str">
        <f>TEXT(Table1[[#This Row],[Date Created Conversion]],"yyyy")</f>
        <v>2012</v>
      </c>
      <c r="V381" s="12" t="str">
        <f>TEXT(Table1[[#This Row],[Date Created Conversion]],"mmm")</f>
        <v>Mar</v>
      </c>
    </row>
    <row r="382" spans="1:22" ht="58" x14ac:dyDescent="0.35">
      <c r="A382">
        <v>380</v>
      </c>
      <c r="B382" s="3" t="s">
        <v>381</v>
      </c>
      <c r="C382" s="3" t="s">
        <v>4490</v>
      </c>
      <c r="D382" s="16">
        <v>4000</v>
      </c>
      <c r="E382">
        <v>5660</v>
      </c>
      <c r="F382" s="1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>Table1[[#This Row],[pledged]]/Table1[[#This Row],[goal]]</f>
        <v>1.415</v>
      </c>
      <c r="P382">
        <f>IF(Table1[[#This Row],[pledged]]=0,0,Table1[[#This Row],[pledged]]/Table1[[#This Row],[backers_count]])</f>
        <v>115.51020408163265</v>
      </c>
      <c r="Q382" t="str">
        <f>LEFT(Table1[[#This Row],[Category and Sub-Category]],FIND("/",Table1[[#This Row],[Category and Sub-Category]])-1)</f>
        <v>film &amp; video</v>
      </c>
      <c r="R382" t="str">
        <f>RIGHT(Table1[[#This Row],[Category and Sub-Category]],LEN(Table1[[#This Row],[Category and Sub-Category]])-FIND("/",Table1[[#This Row],[Category and Sub-Category]]))</f>
        <v>documentary</v>
      </c>
      <c r="S382" s="9">
        <f>(((Table1[[#This Row],[launched_at]]/60)/60)/24)+DATE(1970,1,1)</f>
        <v>42367.719814814816</v>
      </c>
      <c r="T382" s="9">
        <f>(((Table1[[#This Row],[deadline]]/60)/60)/24)+DATE(1970,1,1)</f>
        <v>42392.719814814816</v>
      </c>
      <c r="U382" s="12" t="str">
        <f>TEXT(Table1[[#This Row],[Date Created Conversion]],"yyyy")</f>
        <v>2015</v>
      </c>
      <c r="V382" s="12" t="str">
        <f>TEXT(Table1[[#This Row],[Date Created Conversion]],"mmm")</f>
        <v>Dec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 s="16">
        <v>25000</v>
      </c>
      <c r="E383">
        <v>26182.5</v>
      </c>
      <c r="F383" s="12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>Table1[[#This Row],[pledged]]/Table1[[#This Row],[goal]]</f>
        <v>1.0472999999999999</v>
      </c>
      <c r="P383">
        <f>IF(Table1[[#This Row],[pledged]]=0,0,Table1[[#This Row],[pledged]]/Table1[[#This Row],[backers_count]])</f>
        <v>104.31274900398407</v>
      </c>
      <c r="Q383" t="str">
        <f>LEFT(Table1[[#This Row],[Category and Sub-Category]],FIND("/",Table1[[#This Row],[Category and Sub-Category]])-1)</f>
        <v>film &amp; video</v>
      </c>
      <c r="R383" t="str">
        <f>RIGHT(Table1[[#This Row],[Category and Sub-Category]],LEN(Table1[[#This Row],[Category and Sub-Category]])-FIND("/",Table1[[#This Row],[Category and Sub-Category]]))</f>
        <v>documentary</v>
      </c>
      <c r="S383" s="9">
        <f>(((Table1[[#This Row],[launched_at]]/60)/60)/24)+DATE(1970,1,1)</f>
        <v>41085.698113425926</v>
      </c>
      <c r="T383" s="9">
        <f>(((Table1[[#This Row],[deadline]]/60)/60)/24)+DATE(1970,1,1)</f>
        <v>41120.208333333336</v>
      </c>
      <c r="U383" s="12" t="str">
        <f>TEXT(Table1[[#This Row],[Date Created Conversion]],"yyyy")</f>
        <v>2012</v>
      </c>
      <c r="V383" s="12" t="str">
        <f>TEXT(Table1[[#This Row],[Date Created Conversion]],"mmm")</f>
        <v>Jun</v>
      </c>
    </row>
    <row r="384" spans="1:22" ht="58" x14ac:dyDescent="0.35">
      <c r="A384">
        <v>382</v>
      </c>
      <c r="B384" s="3" t="s">
        <v>383</v>
      </c>
      <c r="C384" s="3" t="s">
        <v>4492</v>
      </c>
      <c r="D384" s="16">
        <v>600</v>
      </c>
      <c r="E384">
        <v>1535</v>
      </c>
      <c r="F384" s="12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>Table1[[#This Row],[pledged]]/Table1[[#This Row],[goal]]</f>
        <v>2.5583333333333331</v>
      </c>
      <c r="P384">
        <f>IF(Table1[[#This Row],[pledged]]=0,0,Table1[[#This Row],[pledged]]/Table1[[#This Row],[backers_count]])</f>
        <v>69.772727272727266</v>
      </c>
      <c r="Q384" t="str">
        <f>LEFT(Table1[[#This Row],[Category and Sub-Category]],FIND("/",Table1[[#This Row],[Category and Sub-Category]])-1)</f>
        <v>film &amp; video</v>
      </c>
      <c r="R384" t="str">
        <f>RIGHT(Table1[[#This Row],[Category and Sub-Category]],LEN(Table1[[#This Row],[Category and Sub-Category]])-FIND("/",Table1[[#This Row],[Category and Sub-Category]]))</f>
        <v>documentary</v>
      </c>
      <c r="S384" s="9">
        <f>(((Table1[[#This Row],[launched_at]]/60)/60)/24)+DATE(1970,1,1)</f>
        <v>41144.709490740745</v>
      </c>
      <c r="T384" s="9">
        <f>(((Table1[[#This Row],[deadline]]/60)/60)/24)+DATE(1970,1,1)</f>
        <v>41158.709490740745</v>
      </c>
      <c r="U384" s="12" t="str">
        <f>TEXT(Table1[[#This Row],[Date Created Conversion]],"yyyy")</f>
        <v>2012</v>
      </c>
      <c r="V384" s="12" t="str">
        <f>TEXT(Table1[[#This Row],[Date Created Conversion]],"mmm")</f>
        <v>Aug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 s="16">
        <v>999</v>
      </c>
      <c r="E385">
        <v>2065</v>
      </c>
      <c r="F385" s="12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>Table1[[#This Row],[pledged]]/Table1[[#This Row],[goal]]</f>
        <v>2.0670670670670672</v>
      </c>
      <c r="P385">
        <f>IF(Table1[[#This Row],[pledged]]=0,0,Table1[[#This Row],[pledged]]/Table1[[#This Row],[backers_count]])</f>
        <v>43.020833333333336</v>
      </c>
      <c r="Q385" t="str">
        <f>LEFT(Table1[[#This Row],[Category and Sub-Category]],FIND("/",Table1[[#This Row],[Category and Sub-Category]])-1)</f>
        <v>film &amp; video</v>
      </c>
      <c r="R385" t="str">
        <f>RIGHT(Table1[[#This Row],[Category and Sub-Category]],LEN(Table1[[#This Row],[Category and Sub-Category]])-FIND("/",Table1[[#This Row],[Category and Sub-Category]]))</f>
        <v>documentary</v>
      </c>
      <c r="S385" s="9">
        <f>(((Table1[[#This Row],[launched_at]]/60)/60)/24)+DATE(1970,1,1)</f>
        <v>41755.117581018516</v>
      </c>
      <c r="T385" s="9">
        <f>(((Table1[[#This Row],[deadline]]/60)/60)/24)+DATE(1970,1,1)</f>
        <v>41778.117581018516</v>
      </c>
      <c r="U385" s="12" t="str">
        <f>TEXT(Table1[[#This Row],[Date Created Conversion]],"yyyy")</f>
        <v>2014</v>
      </c>
      <c r="V385" s="12" t="str">
        <f>TEXT(Table1[[#This Row],[Date Created Conversion]],"mmm")</f>
        <v>Apr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 s="16">
        <v>20000</v>
      </c>
      <c r="E386">
        <v>22421</v>
      </c>
      <c r="F386" s="12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>Table1[[#This Row],[pledged]]/Table1[[#This Row],[goal]]</f>
        <v>1.1210500000000001</v>
      </c>
      <c r="P386">
        <f>IF(Table1[[#This Row],[pledged]]=0,0,Table1[[#This Row],[pledged]]/Table1[[#This Row],[backers_count]])</f>
        <v>58.540469973890339</v>
      </c>
      <c r="Q386" t="str">
        <f>LEFT(Table1[[#This Row],[Category and Sub-Category]],FIND("/",Table1[[#This Row],[Category and Sub-Category]])-1)</f>
        <v>film &amp; video</v>
      </c>
      <c r="R386" t="str">
        <f>RIGHT(Table1[[#This Row],[Category and Sub-Category]],LEN(Table1[[#This Row],[Category and Sub-Category]])-FIND("/",Table1[[#This Row],[Category and Sub-Category]]))</f>
        <v>documentary</v>
      </c>
      <c r="S386" s="9">
        <f>(((Table1[[#This Row],[launched_at]]/60)/60)/24)+DATE(1970,1,1)</f>
        <v>41980.781793981485</v>
      </c>
      <c r="T386" s="9">
        <f>(((Table1[[#This Row],[deadline]]/60)/60)/24)+DATE(1970,1,1)</f>
        <v>42010.781793981485</v>
      </c>
      <c r="U386" s="12" t="str">
        <f>TEXT(Table1[[#This Row],[Date Created Conversion]],"yyyy")</f>
        <v>2014</v>
      </c>
      <c r="V386" s="12" t="str">
        <f>TEXT(Table1[[#This Row],[Date Created Conversion]],"mmm")</f>
        <v>Dec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 s="16">
        <v>25000</v>
      </c>
      <c r="E387">
        <v>26495.5</v>
      </c>
      <c r="F387" s="12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>Table1[[#This Row],[pledged]]/Table1[[#This Row],[goal]]</f>
        <v>1.05982</v>
      </c>
      <c r="P387">
        <f>IF(Table1[[#This Row],[pledged]]=0,0,Table1[[#This Row],[pledged]]/Table1[[#This Row],[backers_count]])</f>
        <v>111.79535864978902</v>
      </c>
      <c r="Q387" t="str">
        <f>LEFT(Table1[[#This Row],[Category and Sub-Category]],FIND("/",Table1[[#This Row],[Category and Sub-Category]])-1)</f>
        <v>film &amp; video</v>
      </c>
      <c r="R387" t="str">
        <f>RIGHT(Table1[[#This Row],[Category and Sub-Category]],LEN(Table1[[#This Row],[Category and Sub-Category]])-FIND("/",Table1[[#This Row],[Category and Sub-Category]]))</f>
        <v>documentary</v>
      </c>
      <c r="S387" s="9">
        <f>(((Table1[[#This Row],[launched_at]]/60)/60)/24)+DATE(1970,1,1)</f>
        <v>41934.584502314814</v>
      </c>
      <c r="T387" s="9">
        <f>(((Table1[[#This Row],[deadline]]/60)/60)/24)+DATE(1970,1,1)</f>
        <v>41964.626168981486</v>
      </c>
      <c r="U387" s="12" t="str">
        <f>TEXT(Table1[[#This Row],[Date Created Conversion]],"yyyy")</f>
        <v>2014</v>
      </c>
      <c r="V387" s="12" t="str">
        <f>TEXT(Table1[[#This Row],[Date Created Conversion]],"mmm")</f>
        <v>Oct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 s="16">
        <v>600</v>
      </c>
      <c r="E388">
        <v>601</v>
      </c>
      <c r="F388" s="12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>Table1[[#This Row],[pledged]]/Table1[[#This Row],[goal]]</f>
        <v>1.0016666666666667</v>
      </c>
      <c r="P388">
        <f>IF(Table1[[#This Row],[pledged]]=0,0,Table1[[#This Row],[pledged]]/Table1[[#This Row],[backers_count]])</f>
        <v>46.230769230769234</v>
      </c>
      <c r="Q388" t="str">
        <f>LEFT(Table1[[#This Row],[Category and Sub-Category]],FIND("/",Table1[[#This Row],[Category and Sub-Category]])-1)</f>
        <v>film &amp; video</v>
      </c>
      <c r="R388" t="str">
        <f>RIGHT(Table1[[#This Row],[Category and Sub-Category]],LEN(Table1[[#This Row],[Category and Sub-Category]])-FIND("/",Table1[[#This Row],[Category and Sub-Category]]))</f>
        <v>documentary</v>
      </c>
      <c r="S388" s="9">
        <f>(((Table1[[#This Row],[launched_at]]/60)/60)/24)+DATE(1970,1,1)</f>
        <v>42211.951284722221</v>
      </c>
      <c r="T388" s="9">
        <f>(((Table1[[#This Row],[deadline]]/60)/60)/24)+DATE(1970,1,1)</f>
        <v>42226.951284722221</v>
      </c>
      <c r="U388" s="12" t="str">
        <f>TEXT(Table1[[#This Row],[Date Created Conversion]],"yyyy")</f>
        <v>2015</v>
      </c>
      <c r="V388" s="12" t="str">
        <f>TEXT(Table1[[#This Row],[Date Created Conversion]],"mmm")</f>
        <v>Jul</v>
      </c>
    </row>
    <row r="389" spans="1:22" ht="58" x14ac:dyDescent="0.35">
      <c r="A389">
        <v>387</v>
      </c>
      <c r="B389" s="3" t="s">
        <v>388</v>
      </c>
      <c r="C389" s="3" t="s">
        <v>4497</v>
      </c>
      <c r="D389" s="16">
        <v>38000</v>
      </c>
      <c r="E389">
        <v>81316</v>
      </c>
      <c r="F389" s="12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>Table1[[#This Row],[pledged]]/Table1[[#This Row],[goal]]</f>
        <v>2.1398947368421051</v>
      </c>
      <c r="P389">
        <f>IF(Table1[[#This Row],[pledged]]=0,0,Table1[[#This Row],[pledged]]/Table1[[#This Row],[backers_count]])</f>
        <v>144.69039145907473</v>
      </c>
      <c r="Q389" t="str">
        <f>LEFT(Table1[[#This Row],[Category and Sub-Category]],FIND("/",Table1[[#This Row],[Category and Sub-Category]])-1)</f>
        <v>film &amp; video</v>
      </c>
      <c r="R389" t="str">
        <f>RIGHT(Table1[[#This Row],[Category and Sub-Category]],LEN(Table1[[#This Row],[Category and Sub-Category]])-FIND("/",Table1[[#This Row],[Category and Sub-Category]]))</f>
        <v>documentary</v>
      </c>
      <c r="S389" s="9">
        <f>(((Table1[[#This Row],[launched_at]]/60)/60)/24)+DATE(1970,1,1)</f>
        <v>42200.67659722222</v>
      </c>
      <c r="T389" s="9">
        <f>(((Table1[[#This Row],[deadline]]/60)/60)/24)+DATE(1970,1,1)</f>
        <v>42231.25</v>
      </c>
      <c r="U389" s="12" t="str">
        <f>TEXT(Table1[[#This Row],[Date Created Conversion]],"yyyy")</f>
        <v>2015</v>
      </c>
      <c r="V389" s="12" t="str">
        <f>TEXT(Table1[[#This Row],[Date Created Conversion]],"mmm")</f>
        <v>Jul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 s="16">
        <v>5000</v>
      </c>
      <c r="E390">
        <v>6308</v>
      </c>
      <c r="F390" s="12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>Table1[[#This Row],[pledged]]/Table1[[#This Row],[goal]]</f>
        <v>1.2616000000000001</v>
      </c>
      <c r="P390">
        <f>IF(Table1[[#This Row],[pledged]]=0,0,Table1[[#This Row],[pledged]]/Table1[[#This Row],[backers_count]])</f>
        <v>88.845070422535215</v>
      </c>
      <c r="Q390" t="str">
        <f>LEFT(Table1[[#This Row],[Category and Sub-Category]],FIND("/",Table1[[#This Row],[Category and Sub-Category]])-1)</f>
        <v>film &amp; video</v>
      </c>
      <c r="R390" t="str">
        <f>RIGHT(Table1[[#This Row],[Category and Sub-Category]],LEN(Table1[[#This Row],[Category and Sub-Category]])-FIND("/",Table1[[#This Row],[Category and Sub-Category]]))</f>
        <v>documentary</v>
      </c>
      <c r="S390" s="9">
        <f>(((Table1[[#This Row],[launched_at]]/60)/60)/24)+DATE(1970,1,1)</f>
        <v>42549.076157407413</v>
      </c>
      <c r="T390" s="9">
        <f>(((Table1[[#This Row],[deadline]]/60)/60)/24)+DATE(1970,1,1)</f>
        <v>42579.076157407413</v>
      </c>
      <c r="U390" s="12" t="str">
        <f>TEXT(Table1[[#This Row],[Date Created Conversion]],"yyyy")</f>
        <v>2016</v>
      </c>
      <c r="V390" s="12" t="str">
        <f>TEXT(Table1[[#This Row],[Date Created Conversion]],"mmm")</f>
        <v>Jun</v>
      </c>
    </row>
    <row r="391" spans="1:22" ht="58" x14ac:dyDescent="0.35">
      <c r="A391">
        <v>389</v>
      </c>
      <c r="B391" s="3" t="s">
        <v>390</v>
      </c>
      <c r="C391" s="3" t="s">
        <v>4499</v>
      </c>
      <c r="D391" s="16">
        <v>68000</v>
      </c>
      <c r="E391">
        <v>123444.12</v>
      </c>
      <c r="F391" s="12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>Table1[[#This Row],[pledged]]/Table1[[#This Row],[goal]]</f>
        <v>1.8153547058823529</v>
      </c>
      <c r="P391">
        <f>IF(Table1[[#This Row],[pledged]]=0,0,Table1[[#This Row],[pledged]]/Table1[[#This Row],[backers_count]])</f>
        <v>81.75107284768211</v>
      </c>
      <c r="Q391" t="str">
        <f>LEFT(Table1[[#This Row],[Category and Sub-Category]],FIND("/",Table1[[#This Row],[Category and Sub-Category]])-1)</f>
        <v>film &amp; video</v>
      </c>
      <c r="R391" t="str">
        <f>RIGHT(Table1[[#This Row],[Category and Sub-Category]],LEN(Table1[[#This Row],[Category and Sub-Category]])-FIND("/",Table1[[#This Row],[Category and Sub-Category]]))</f>
        <v>documentary</v>
      </c>
      <c r="S391" s="9">
        <f>(((Table1[[#This Row],[launched_at]]/60)/60)/24)+DATE(1970,1,1)</f>
        <v>41674.063078703701</v>
      </c>
      <c r="T391" s="9">
        <f>(((Table1[[#This Row],[deadline]]/60)/60)/24)+DATE(1970,1,1)</f>
        <v>41705.957638888889</v>
      </c>
      <c r="U391" s="12" t="str">
        <f>TEXT(Table1[[#This Row],[Date Created Conversion]],"yyyy")</f>
        <v>2014</v>
      </c>
      <c r="V391" s="12" t="str">
        <f>TEXT(Table1[[#This Row],[Date Created Conversion]],"mmm")</f>
        <v>Feb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 s="16">
        <v>1000</v>
      </c>
      <c r="E392">
        <v>1000</v>
      </c>
      <c r="F392" s="1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>Table1[[#This Row],[pledged]]/Table1[[#This Row],[goal]]</f>
        <v>1</v>
      </c>
      <c r="P392">
        <f>IF(Table1[[#This Row],[pledged]]=0,0,Table1[[#This Row],[pledged]]/Table1[[#This Row],[backers_count]])</f>
        <v>71.428571428571431</v>
      </c>
      <c r="Q392" t="str">
        <f>LEFT(Table1[[#This Row],[Category and Sub-Category]],FIND("/",Table1[[#This Row],[Category and Sub-Category]])-1)</f>
        <v>film &amp; video</v>
      </c>
      <c r="R392" t="str">
        <f>RIGHT(Table1[[#This Row],[Category and Sub-Category]],LEN(Table1[[#This Row],[Category and Sub-Category]])-FIND("/",Table1[[#This Row],[Category and Sub-Category]]))</f>
        <v>documentary</v>
      </c>
      <c r="S392" s="9">
        <f>(((Table1[[#This Row],[launched_at]]/60)/60)/24)+DATE(1970,1,1)</f>
        <v>42112.036712962959</v>
      </c>
      <c r="T392" s="9">
        <f>(((Table1[[#This Row],[deadline]]/60)/60)/24)+DATE(1970,1,1)</f>
        <v>42132.036712962959</v>
      </c>
      <c r="U392" s="12" t="str">
        <f>TEXT(Table1[[#This Row],[Date Created Conversion]],"yyyy")</f>
        <v>2015</v>
      </c>
      <c r="V392" s="12" t="str">
        <f>TEXT(Table1[[#This Row],[Date Created Conversion]],"mmm")</f>
        <v>Apr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 s="16">
        <v>20000</v>
      </c>
      <c r="E393">
        <v>20122</v>
      </c>
      <c r="F393" s="12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>Table1[[#This Row],[pledged]]/Table1[[#This Row],[goal]]</f>
        <v>1.0061</v>
      </c>
      <c r="P393">
        <f>IF(Table1[[#This Row],[pledged]]=0,0,Table1[[#This Row],[pledged]]/Table1[[#This Row],[backers_count]])</f>
        <v>104.25906735751295</v>
      </c>
      <c r="Q393" t="str">
        <f>LEFT(Table1[[#This Row],[Category and Sub-Category]],FIND("/",Table1[[#This Row],[Category and Sub-Category]])-1)</f>
        <v>film &amp; video</v>
      </c>
      <c r="R393" t="str">
        <f>RIGHT(Table1[[#This Row],[Category and Sub-Category]],LEN(Table1[[#This Row],[Category and Sub-Category]])-FIND("/",Table1[[#This Row],[Category and Sub-Category]]))</f>
        <v>documentary</v>
      </c>
      <c r="S393" s="9">
        <f>(((Table1[[#This Row],[launched_at]]/60)/60)/24)+DATE(1970,1,1)</f>
        <v>40865.042256944449</v>
      </c>
      <c r="T393" s="9">
        <f>(((Table1[[#This Row],[deadline]]/60)/60)/24)+DATE(1970,1,1)</f>
        <v>40895.040972222225</v>
      </c>
      <c r="U393" s="12" t="str">
        <f>TEXT(Table1[[#This Row],[Date Created Conversion]],"yyyy")</f>
        <v>2011</v>
      </c>
      <c r="V393" s="12" t="str">
        <f>TEXT(Table1[[#This Row],[Date Created Conversion]],"mmm")</f>
        <v>Nov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 s="16">
        <v>18500</v>
      </c>
      <c r="E394">
        <v>18667</v>
      </c>
      <c r="F394" s="12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>Table1[[#This Row],[pledged]]/Table1[[#This Row],[goal]]</f>
        <v>1.009027027027027</v>
      </c>
      <c r="P394">
        <f>IF(Table1[[#This Row],[pledged]]=0,0,Table1[[#This Row],[pledged]]/Table1[[#This Row],[backers_count]])</f>
        <v>90.616504854368927</v>
      </c>
      <c r="Q394" t="str">
        <f>LEFT(Table1[[#This Row],[Category and Sub-Category]],FIND("/",Table1[[#This Row],[Category and Sub-Category]])-1)</f>
        <v>film &amp; video</v>
      </c>
      <c r="R394" t="str">
        <f>RIGHT(Table1[[#This Row],[Category and Sub-Category]],LEN(Table1[[#This Row],[Category and Sub-Category]])-FIND("/",Table1[[#This Row],[Category and Sub-Category]]))</f>
        <v>documentary</v>
      </c>
      <c r="S394" s="9">
        <f>(((Table1[[#This Row],[launched_at]]/60)/60)/24)+DATE(1970,1,1)</f>
        <v>40763.717256944445</v>
      </c>
      <c r="T394" s="9">
        <f>(((Table1[[#This Row],[deadline]]/60)/60)/24)+DATE(1970,1,1)</f>
        <v>40794.125</v>
      </c>
      <c r="U394" s="12" t="str">
        <f>TEXT(Table1[[#This Row],[Date Created Conversion]],"yyyy")</f>
        <v>2011</v>
      </c>
      <c r="V394" s="12" t="str">
        <f>TEXT(Table1[[#This Row],[Date Created Conversion]],"mmm")</f>
        <v>Aug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 s="16">
        <v>50000</v>
      </c>
      <c r="E395">
        <v>55223</v>
      </c>
      <c r="F395" s="12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>Table1[[#This Row],[pledged]]/Table1[[#This Row],[goal]]</f>
        <v>1.10446</v>
      </c>
      <c r="P395">
        <f>IF(Table1[[#This Row],[pledged]]=0,0,Table1[[#This Row],[pledged]]/Table1[[#This Row],[backers_count]])</f>
        <v>157.33048433048432</v>
      </c>
      <c r="Q395" t="str">
        <f>LEFT(Table1[[#This Row],[Category and Sub-Category]],FIND("/",Table1[[#This Row],[Category and Sub-Category]])-1)</f>
        <v>film &amp; video</v>
      </c>
      <c r="R395" t="str">
        <f>RIGHT(Table1[[#This Row],[Category and Sub-Category]],LEN(Table1[[#This Row],[Category and Sub-Category]])-FIND("/",Table1[[#This Row],[Category and Sub-Category]]))</f>
        <v>documentary</v>
      </c>
      <c r="S395" s="9">
        <f>(((Table1[[#This Row],[launched_at]]/60)/60)/24)+DATE(1970,1,1)</f>
        <v>41526.708935185183</v>
      </c>
      <c r="T395" s="9">
        <f>(((Table1[[#This Row],[deadline]]/60)/60)/24)+DATE(1970,1,1)</f>
        <v>41557.708935185183</v>
      </c>
      <c r="U395" s="12" t="str">
        <f>TEXT(Table1[[#This Row],[Date Created Conversion]],"yyyy")</f>
        <v>2013</v>
      </c>
      <c r="V395" s="12" t="str">
        <f>TEXT(Table1[[#This Row],[Date Created Conversion]],"mmm")</f>
        <v>Sep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 s="16">
        <v>4700</v>
      </c>
      <c r="E396">
        <v>5259</v>
      </c>
      <c r="F396" s="12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>Table1[[#This Row],[pledged]]/Table1[[#This Row],[goal]]</f>
        <v>1.118936170212766</v>
      </c>
      <c r="P396">
        <f>IF(Table1[[#This Row],[pledged]]=0,0,Table1[[#This Row],[pledged]]/Table1[[#This Row],[backers_count]])</f>
        <v>105.18</v>
      </c>
      <c r="Q396" t="str">
        <f>LEFT(Table1[[#This Row],[Category and Sub-Category]],FIND("/",Table1[[#This Row],[Category and Sub-Category]])-1)</f>
        <v>film &amp; video</v>
      </c>
      <c r="R396" t="str">
        <f>RIGHT(Table1[[#This Row],[Category and Sub-Category]],LEN(Table1[[#This Row],[Category and Sub-Category]])-FIND("/",Table1[[#This Row],[Category and Sub-Category]]))</f>
        <v>documentary</v>
      </c>
      <c r="S396" s="9">
        <f>(((Table1[[#This Row],[launched_at]]/60)/60)/24)+DATE(1970,1,1)</f>
        <v>42417.818078703705</v>
      </c>
      <c r="T396" s="9">
        <f>(((Table1[[#This Row],[deadline]]/60)/60)/24)+DATE(1970,1,1)</f>
        <v>42477.776412037041</v>
      </c>
      <c r="U396" s="12" t="str">
        <f>TEXT(Table1[[#This Row],[Date Created Conversion]],"yyyy")</f>
        <v>2016</v>
      </c>
      <c r="V396" s="12" t="str">
        <f>TEXT(Table1[[#This Row],[Date Created Conversion]],"mmm")</f>
        <v>Feb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 s="16">
        <v>10000</v>
      </c>
      <c r="E397">
        <v>10804.45</v>
      </c>
      <c r="F397" s="12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>Table1[[#This Row],[pledged]]/Table1[[#This Row],[goal]]</f>
        <v>1.0804450000000001</v>
      </c>
      <c r="P397">
        <f>IF(Table1[[#This Row],[pledged]]=0,0,Table1[[#This Row],[pledged]]/Table1[[#This Row],[backers_count]])</f>
        <v>58.719836956521746</v>
      </c>
      <c r="Q397" t="str">
        <f>LEFT(Table1[[#This Row],[Category and Sub-Category]],FIND("/",Table1[[#This Row],[Category and Sub-Category]])-1)</f>
        <v>film &amp; video</v>
      </c>
      <c r="R397" t="str">
        <f>RIGHT(Table1[[#This Row],[Category and Sub-Category]],LEN(Table1[[#This Row],[Category and Sub-Category]])-FIND("/",Table1[[#This Row],[Category and Sub-Category]]))</f>
        <v>documentary</v>
      </c>
      <c r="S397" s="9">
        <f>(((Table1[[#This Row],[launched_at]]/60)/60)/24)+DATE(1970,1,1)</f>
        <v>40990.909259259257</v>
      </c>
      <c r="T397" s="9">
        <f>(((Table1[[#This Row],[deadline]]/60)/60)/24)+DATE(1970,1,1)</f>
        <v>41026.897222222222</v>
      </c>
      <c r="U397" s="12" t="str">
        <f>TEXT(Table1[[#This Row],[Date Created Conversion]],"yyyy")</f>
        <v>2012</v>
      </c>
      <c r="V397" s="12" t="str">
        <f>TEXT(Table1[[#This Row],[Date Created Conversion]],"mmm")</f>
        <v>Mar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 s="16">
        <v>15000</v>
      </c>
      <c r="E398">
        <v>16000</v>
      </c>
      <c r="F398" s="12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>Table1[[#This Row],[pledged]]/Table1[[#This Row],[goal]]</f>
        <v>1.0666666666666667</v>
      </c>
      <c r="P398">
        <f>IF(Table1[[#This Row],[pledged]]=0,0,Table1[[#This Row],[pledged]]/Table1[[#This Row],[backers_count]])</f>
        <v>81.632653061224488</v>
      </c>
      <c r="Q398" t="str">
        <f>LEFT(Table1[[#This Row],[Category and Sub-Category]],FIND("/",Table1[[#This Row],[Category and Sub-Category]])-1)</f>
        <v>film &amp; video</v>
      </c>
      <c r="R398" t="str">
        <f>RIGHT(Table1[[#This Row],[Category and Sub-Category]],LEN(Table1[[#This Row],[Category and Sub-Category]])-FIND("/",Table1[[#This Row],[Category and Sub-Category]]))</f>
        <v>documentary</v>
      </c>
      <c r="S398" s="9">
        <f>(((Table1[[#This Row],[launched_at]]/60)/60)/24)+DATE(1970,1,1)</f>
        <v>41082.564884259256</v>
      </c>
      <c r="T398" s="9">
        <f>(((Table1[[#This Row],[deadline]]/60)/60)/24)+DATE(1970,1,1)</f>
        <v>41097.564884259256</v>
      </c>
      <c r="U398" s="12" t="str">
        <f>TEXT(Table1[[#This Row],[Date Created Conversion]],"yyyy")</f>
        <v>2012</v>
      </c>
      <c r="V398" s="12" t="str">
        <f>TEXT(Table1[[#This Row],[Date Created Conversion]],"mmm")</f>
        <v>Jun</v>
      </c>
    </row>
    <row r="399" spans="1:22" ht="58" x14ac:dyDescent="0.35">
      <c r="A399">
        <v>397</v>
      </c>
      <c r="B399" s="3" t="s">
        <v>398</v>
      </c>
      <c r="C399" s="3" t="s">
        <v>4507</v>
      </c>
      <c r="D399" s="16">
        <v>12444</v>
      </c>
      <c r="E399">
        <v>12929.35</v>
      </c>
      <c r="F399" s="12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>Table1[[#This Row],[pledged]]/Table1[[#This Row],[goal]]</f>
        <v>1.0390027322404372</v>
      </c>
      <c r="P399">
        <f>IF(Table1[[#This Row],[pledged]]=0,0,Table1[[#This Row],[pledged]]/Table1[[#This Row],[backers_count]])</f>
        <v>56.460043668122275</v>
      </c>
      <c r="Q399" t="str">
        <f>LEFT(Table1[[#This Row],[Category and Sub-Category]],FIND("/",Table1[[#This Row],[Category and Sub-Category]])-1)</f>
        <v>film &amp; video</v>
      </c>
      <c r="R399" t="str">
        <f>RIGHT(Table1[[#This Row],[Category and Sub-Category]],LEN(Table1[[#This Row],[Category and Sub-Category]])-FIND("/",Table1[[#This Row],[Category and Sub-Category]]))</f>
        <v>documentary</v>
      </c>
      <c r="S399" s="9">
        <f>(((Table1[[#This Row],[launched_at]]/60)/60)/24)+DATE(1970,1,1)</f>
        <v>40379.776435185187</v>
      </c>
      <c r="T399" s="9">
        <f>(((Table1[[#This Row],[deadline]]/60)/60)/24)+DATE(1970,1,1)</f>
        <v>40422.155555555553</v>
      </c>
      <c r="U399" s="12" t="str">
        <f>TEXT(Table1[[#This Row],[Date Created Conversion]],"yyyy")</f>
        <v>2010</v>
      </c>
      <c r="V399" s="12" t="str">
        <f>TEXT(Table1[[#This Row],[Date Created Conversion]],"mmm")</f>
        <v>Jul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 s="16">
        <v>7500</v>
      </c>
      <c r="E400">
        <v>9387</v>
      </c>
      <c r="F400" s="12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>Table1[[#This Row],[pledged]]/Table1[[#This Row],[goal]]</f>
        <v>1.2516</v>
      </c>
      <c r="P400">
        <f>IF(Table1[[#This Row],[pledged]]=0,0,Table1[[#This Row],[pledged]]/Table1[[#This Row],[backers_count]])</f>
        <v>140.1044776119403</v>
      </c>
      <c r="Q400" t="str">
        <f>LEFT(Table1[[#This Row],[Category and Sub-Category]],FIND("/",Table1[[#This Row],[Category and Sub-Category]])-1)</f>
        <v>film &amp; video</v>
      </c>
      <c r="R400" t="str">
        <f>RIGHT(Table1[[#This Row],[Category and Sub-Category]],LEN(Table1[[#This Row],[Category and Sub-Category]])-FIND("/",Table1[[#This Row],[Category and Sub-Category]]))</f>
        <v>documentary</v>
      </c>
      <c r="S400" s="9">
        <f>(((Table1[[#This Row],[launched_at]]/60)/60)/24)+DATE(1970,1,1)</f>
        <v>42078.793124999997</v>
      </c>
      <c r="T400" s="9">
        <f>(((Table1[[#This Row],[deadline]]/60)/60)/24)+DATE(1970,1,1)</f>
        <v>42123.793124999997</v>
      </c>
      <c r="U400" s="12" t="str">
        <f>TEXT(Table1[[#This Row],[Date Created Conversion]],"yyyy")</f>
        <v>2015</v>
      </c>
      <c r="V400" s="12" t="str">
        <f>TEXT(Table1[[#This Row],[Date Created Conversion]],"mmm")</f>
        <v>Mar</v>
      </c>
    </row>
    <row r="401" spans="1:22" ht="58" x14ac:dyDescent="0.35">
      <c r="A401">
        <v>399</v>
      </c>
      <c r="B401" s="3" t="s">
        <v>400</v>
      </c>
      <c r="C401" s="3" t="s">
        <v>4509</v>
      </c>
      <c r="D401" s="16">
        <v>20000</v>
      </c>
      <c r="E401">
        <v>21361</v>
      </c>
      <c r="F401" s="12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>Table1[[#This Row],[pledged]]/Table1[[#This Row],[goal]]</f>
        <v>1.0680499999999999</v>
      </c>
      <c r="P401">
        <f>IF(Table1[[#This Row],[pledged]]=0,0,Table1[[#This Row],[pledged]]/Table1[[#This Row],[backers_count]])</f>
        <v>224.85263157894738</v>
      </c>
      <c r="Q401" t="str">
        <f>LEFT(Table1[[#This Row],[Category and Sub-Category]],FIND("/",Table1[[#This Row],[Category and Sub-Category]])-1)</f>
        <v>film &amp; video</v>
      </c>
      <c r="R401" t="str">
        <f>RIGHT(Table1[[#This Row],[Category and Sub-Category]],LEN(Table1[[#This Row],[Category and Sub-Category]])-FIND("/",Table1[[#This Row],[Category and Sub-Category]]))</f>
        <v>documentary</v>
      </c>
      <c r="S401" s="9">
        <f>(((Table1[[#This Row],[launched_at]]/60)/60)/24)+DATE(1970,1,1)</f>
        <v>42687.875775462962</v>
      </c>
      <c r="T401" s="9">
        <f>(((Table1[[#This Row],[deadline]]/60)/60)/24)+DATE(1970,1,1)</f>
        <v>42718.5</v>
      </c>
      <c r="U401" s="12" t="str">
        <f>TEXT(Table1[[#This Row],[Date Created Conversion]],"yyyy")</f>
        <v>2016</v>
      </c>
      <c r="V401" s="12" t="str">
        <f>TEXT(Table1[[#This Row],[Date Created Conversion]],"mmm")</f>
        <v>Nov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 s="16">
        <v>10000</v>
      </c>
      <c r="E402">
        <v>11230.25</v>
      </c>
      <c r="F402" s="1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>Table1[[#This Row],[pledged]]/Table1[[#This Row],[goal]]</f>
        <v>1.1230249999999999</v>
      </c>
      <c r="P402">
        <f>IF(Table1[[#This Row],[pledged]]=0,0,Table1[[#This Row],[pledged]]/Table1[[#This Row],[backers_count]])</f>
        <v>181.13306451612902</v>
      </c>
      <c r="Q402" t="str">
        <f>LEFT(Table1[[#This Row],[Category and Sub-Category]],FIND("/",Table1[[#This Row],[Category and Sub-Category]])-1)</f>
        <v>film &amp; video</v>
      </c>
      <c r="R402" t="str">
        <f>RIGHT(Table1[[#This Row],[Category and Sub-Category]],LEN(Table1[[#This Row],[Category and Sub-Category]])-FIND("/",Table1[[#This Row],[Category and Sub-Category]]))</f>
        <v>documentary</v>
      </c>
      <c r="S402" s="9">
        <f>(((Table1[[#This Row],[launched_at]]/60)/60)/24)+DATE(1970,1,1)</f>
        <v>41745.635960648149</v>
      </c>
      <c r="T402" s="9">
        <f>(((Table1[[#This Row],[deadline]]/60)/60)/24)+DATE(1970,1,1)</f>
        <v>41776.145833333336</v>
      </c>
      <c r="U402" s="12" t="str">
        <f>TEXT(Table1[[#This Row],[Date Created Conversion]],"yyyy")</f>
        <v>2014</v>
      </c>
      <c r="V402" s="12" t="str">
        <f>TEXT(Table1[[#This Row],[Date Created Conversion]],"mmm")</f>
        <v>Apr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 s="16">
        <v>50000</v>
      </c>
      <c r="E403">
        <v>51906</v>
      </c>
      <c r="F403" s="12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>Table1[[#This Row],[pledged]]/Table1[[#This Row],[goal]]</f>
        <v>1.0381199999999999</v>
      </c>
      <c r="P403">
        <f>IF(Table1[[#This Row],[pledged]]=0,0,Table1[[#This Row],[pledged]]/Table1[[#This Row],[backers_count]])</f>
        <v>711.04109589041093</v>
      </c>
      <c r="Q403" t="str">
        <f>LEFT(Table1[[#This Row],[Category and Sub-Category]],FIND("/",Table1[[#This Row],[Category and Sub-Category]])-1)</f>
        <v>film &amp; video</v>
      </c>
      <c r="R403" t="str">
        <f>RIGHT(Table1[[#This Row],[Category and Sub-Category]],LEN(Table1[[#This Row],[Category and Sub-Category]])-FIND("/",Table1[[#This Row],[Category and Sub-Category]]))</f>
        <v>documentary</v>
      </c>
      <c r="S403" s="9">
        <f>(((Table1[[#This Row],[launched_at]]/60)/60)/24)+DATE(1970,1,1)</f>
        <v>40732.842245370368</v>
      </c>
      <c r="T403" s="9">
        <f>(((Table1[[#This Row],[deadline]]/60)/60)/24)+DATE(1970,1,1)</f>
        <v>40762.842245370368</v>
      </c>
      <c r="U403" s="12" t="str">
        <f>TEXT(Table1[[#This Row],[Date Created Conversion]],"yyyy")</f>
        <v>2011</v>
      </c>
      <c r="V403" s="12" t="str">
        <f>TEXT(Table1[[#This Row],[Date Created Conversion]],"mmm")</f>
        <v>Jul</v>
      </c>
    </row>
    <row r="404" spans="1:22" ht="58" x14ac:dyDescent="0.35">
      <c r="A404">
        <v>402</v>
      </c>
      <c r="B404" s="3" t="s">
        <v>403</v>
      </c>
      <c r="C404" s="3" t="s">
        <v>4512</v>
      </c>
      <c r="D404" s="16">
        <v>2000</v>
      </c>
      <c r="E404">
        <v>2833</v>
      </c>
      <c r="F404" s="12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>Table1[[#This Row],[pledged]]/Table1[[#This Row],[goal]]</f>
        <v>1.4165000000000001</v>
      </c>
      <c r="P404">
        <f>IF(Table1[[#This Row],[pledged]]=0,0,Table1[[#This Row],[pledged]]/Table1[[#This Row],[backers_count]])</f>
        <v>65.883720930232556</v>
      </c>
      <c r="Q404" t="str">
        <f>LEFT(Table1[[#This Row],[Category and Sub-Category]],FIND("/",Table1[[#This Row],[Category and Sub-Category]])-1)</f>
        <v>film &amp; video</v>
      </c>
      <c r="R404" t="str">
        <f>RIGHT(Table1[[#This Row],[Category and Sub-Category]],LEN(Table1[[#This Row],[Category and Sub-Category]])-FIND("/",Table1[[#This Row],[Category and Sub-Category]]))</f>
        <v>documentary</v>
      </c>
      <c r="S404" s="9">
        <f>(((Table1[[#This Row],[launched_at]]/60)/60)/24)+DATE(1970,1,1)</f>
        <v>42292.539548611108</v>
      </c>
      <c r="T404" s="9">
        <f>(((Table1[[#This Row],[deadline]]/60)/60)/24)+DATE(1970,1,1)</f>
        <v>42313.58121527778</v>
      </c>
      <c r="U404" s="12" t="str">
        <f>TEXT(Table1[[#This Row],[Date Created Conversion]],"yyyy")</f>
        <v>2015</v>
      </c>
      <c r="V404" s="12" t="str">
        <f>TEXT(Table1[[#This Row],[Date Created Conversion]],"mmm")</f>
        <v>Oct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 s="16">
        <v>5000</v>
      </c>
      <c r="E405">
        <v>5263</v>
      </c>
      <c r="F405" s="12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>Table1[[#This Row],[pledged]]/Table1[[#This Row],[goal]]</f>
        <v>1.0526</v>
      </c>
      <c r="P405">
        <f>IF(Table1[[#This Row],[pledged]]=0,0,Table1[[#This Row],[pledged]]/Table1[[#This Row],[backers_count]])</f>
        <v>75.185714285714283</v>
      </c>
      <c r="Q405" t="str">
        <f>LEFT(Table1[[#This Row],[Category and Sub-Category]],FIND("/",Table1[[#This Row],[Category and Sub-Category]])-1)</f>
        <v>film &amp; video</v>
      </c>
      <c r="R405" t="str">
        <f>RIGHT(Table1[[#This Row],[Category and Sub-Category]],LEN(Table1[[#This Row],[Category and Sub-Category]])-FIND("/",Table1[[#This Row],[Category and Sub-Category]]))</f>
        <v>documentary</v>
      </c>
      <c r="S405" s="9">
        <f>(((Table1[[#This Row],[launched_at]]/60)/60)/24)+DATE(1970,1,1)</f>
        <v>40718.310659722221</v>
      </c>
      <c r="T405" s="9">
        <f>(((Table1[[#This Row],[deadline]]/60)/60)/24)+DATE(1970,1,1)</f>
        <v>40765.297222222223</v>
      </c>
      <c r="U405" s="12" t="str">
        <f>TEXT(Table1[[#This Row],[Date Created Conversion]],"yyyy")</f>
        <v>2011</v>
      </c>
      <c r="V405" s="12" t="str">
        <f>TEXT(Table1[[#This Row],[Date Created Conversion]],"mmm")</f>
        <v>Jun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 s="16">
        <v>35000</v>
      </c>
      <c r="E406">
        <v>36082</v>
      </c>
      <c r="F406" s="12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>Table1[[#This Row],[pledged]]/Table1[[#This Row],[goal]]</f>
        <v>1.0309142857142857</v>
      </c>
      <c r="P406">
        <f>IF(Table1[[#This Row],[pledged]]=0,0,Table1[[#This Row],[pledged]]/Table1[[#This Row],[backers_count]])</f>
        <v>133.14391143911439</v>
      </c>
      <c r="Q406" t="str">
        <f>LEFT(Table1[[#This Row],[Category and Sub-Category]],FIND("/",Table1[[#This Row],[Category and Sub-Category]])-1)</f>
        <v>film &amp; video</v>
      </c>
      <c r="R406" t="str">
        <f>RIGHT(Table1[[#This Row],[Category and Sub-Category]],LEN(Table1[[#This Row],[Category and Sub-Category]])-FIND("/",Table1[[#This Row],[Category and Sub-Category]]))</f>
        <v>documentary</v>
      </c>
      <c r="S406" s="9">
        <f>(((Table1[[#This Row],[launched_at]]/60)/60)/24)+DATE(1970,1,1)</f>
        <v>41646.628032407411</v>
      </c>
      <c r="T406" s="9">
        <f>(((Table1[[#This Row],[deadline]]/60)/60)/24)+DATE(1970,1,1)</f>
        <v>41675.961111111108</v>
      </c>
      <c r="U406" s="12" t="str">
        <f>TEXT(Table1[[#This Row],[Date Created Conversion]],"yyyy")</f>
        <v>2014</v>
      </c>
      <c r="V406" s="12" t="str">
        <f>TEXT(Table1[[#This Row],[Date Created Conversion]],"mmm")</f>
        <v>Jan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 s="16">
        <v>2820</v>
      </c>
      <c r="E407">
        <v>3036</v>
      </c>
      <c r="F407" s="12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>Table1[[#This Row],[pledged]]/Table1[[#This Row],[goal]]</f>
        <v>1.0765957446808512</v>
      </c>
      <c r="P407">
        <f>IF(Table1[[#This Row],[pledged]]=0,0,Table1[[#This Row],[pledged]]/Table1[[#This Row],[backers_count]])</f>
        <v>55.2</v>
      </c>
      <c r="Q407" t="str">
        <f>LEFT(Table1[[#This Row],[Category and Sub-Category]],FIND("/",Table1[[#This Row],[Category and Sub-Category]])-1)</f>
        <v>film &amp; video</v>
      </c>
      <c r="R407" t="str">
        <f>RIGHT(Table1[[#This Row],[Category and Sub-Category]],LEN(Table1[[#This Row],[Category and Sub-Category]])-FIND("/",Table1[[#This Row],[Category and Sub-Category]]))</f>
        <v>documentary</v>
      </c>
      <c r="S407" s="9">
        <f>(((Table1[[#This Row],[launched_at]]/60)/60)/24)+DATE(1970,1,1)</f>
        <v>41674.08494212963</v>
      </c>
      <c r="T407" s="9">
        <f>(((Table1[[#This Row],[deadline]]/60)/60)/24)+DATE(1970,1,1)</f>
        <v>41704.08494212963</v>
      </c>
      <c r="U407" s="12" t="str">
        <f>TEXT(Table1[[#This Row],[Date Created Conversion]],"yyyy")</f>
        <v>2014</v>
      </c>
      <c r="V407" s="12" t="str">
        <f>TEXT(Table1[[#This Row],[Date Created Conversion]],"mmm")</f>
        <v>Feb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 s="16">
        <v>2800</v>
      </c>
      <c r="E408">
        <v>3015.73</v>
      </c>
      <c r="F408" s="12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>Table1[[#This Row],[pledged]]/Table1[[#This Row],[goal]]</f>
        <v>1.0770464285714285</v>
      </c>
      <c r="P408">
        <f>IF(Table1[[#This Row],[pledged]]=0,0,Table1[[#This Row],[pledged]]/Table1[[#This Row],[backers_count]])</f>
        <v>86.163714285714292</v>
      </c>
      <c r="Q408" t="str">
        <f>LEFT(Table1[[#This Row],[Category and Sub-Category]],FIND("/",Table1[[#This Row],[Category and Sub-Category]])-1)</f>
        <v>film &amp; video</v>
      </c>
      <c r="R408" t="str">
        <f>RIGHT(Table1[[#This Row],[Category and Sub-Category]],LEN(Table1[[#This Row],[Category and Sub-Category]])-FIND("/",Table1[[#This Row],[Category and Sub-Category]]))</f>
        <v>documentary</v>
      </c>
      <c r="S408" s="9">
        <f>(((Table1[[#This Row],[launched_at]]/60)/60)/24)+DATE(1970,1,1)</f>
        <v>40638.162465277775</v>
      </c>
      <c r="T408" s="9">
        <f>(((Table1[[#This Row],[deadline]]/60)/60)/24)+DATE(1970,1,1)</f>
        <v>40672.249305555553</v>
      </c>
      <c r="U408" s="12" t="str">
        <f>TEXT(Table1[[#This Row],[Date Created Conversion]],"yyyy")</f>
        <v>2011</v>
      </c>
      <c r="V408" s="12" t="str">
        <f>TEXT(Table1[[#This Row],[Date Created Conversion]],"mmm")</f>
        <v>Apr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 s="16">
        <v>2000</v>
      </c>
      <c r="E409">
        <v>2031</v>
      </c>
      <c r="F409" s="12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>Table1[[#This Row],[pledged]]/Table1[[#This Row],[goal]]</f>
        <v>1.0155000000000001</v>
      </c>
      <c r="P409">
        <f>IF(Table1[[#This Row],[pledged]]=0,0,Table1[[#This Row],[pledged]]/Table1[[#This Row],[backers_count]])</f>
        <v>92.318181818181813</v>
      </c>
      <c r="Q409" t="str">
        <f>LEFT(Table1[[#This Row],[Category and Sub-Category]],FIND("/",Table1[[#This Row],[Category and Sub-Category]])-1)</f>
        <v>film &amp; video</v>
      </c>
      <c r="R409" t="str">
        <f>RIGHT(Table1[[#This Row],[Category and Sub-Category]],LEN(Table1[[#This Row],[Category and Sub-Category]])-FIND("/",Table1[[#This Row],[Category and Sub-Category]]))</f>
        <v>documentary</v>
      </c>
      <c r="S409" s="9">
        <f>(((Table1[[#This Row],[launched_at]]/60)/60)/24)+DATE(1970,1,1)</f>
        <v>40806.870949074073</v>
      </c>
      <c r="T409" s="9">
        <f>(((Table1[[#This Row],[deadline]]/60)/60)/24)+DATE(1970,1,1)</f>
        <v>40866.912615740745</v>
      </c>
      <c r="U409" s="12" t="str">
        <f>TEXT(Table1[[#This Row],[Date Created Conversion]],"yyyy")</f>
        <v>2011</v>
      </c>
      <c r="V409" s="12" t="str">
        <f>TEXT(Table1[[#This Row],[Date Created Conversion]],"mmm")</f>
        <v>Sep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 s="16">
        <v>6000</v>
      </c>
      <c r="E410">
        <v>6086.26</v>
      </c>
      <c r="F410" s="12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>Table1[[#This Row],[pledged]]/Table1[[#This Row],[goal]]</f>
        <v>1.0143766666666667</v>
      </c>
      <c r="P410">
        <f>IF(Table1[[#This Row],[pledged]]=0,0,Table1[[#This Row],[pledged]]/Table1[[#This Row],[backers_count]])</f>
        <v>160.16473684210527</v>
      </c>
      <c r="Q410" t="str">
        <f>LEFT(Table1[[#This Row],[Category and Sub-Category]],FIND("/",Table1[[#This Row],[Category and Sub-Category]])-1)</f>
        <v>film &amp; video</v>
      </c>
      <c r="R410" t="str">
        <f>RIGHT(Table1[[#This Row],[Category and Sub-Category]],LEN(Table1[[#This Row],[Category and Sub-Category]])-FIND("/",Table1[[#This Row],[Category and Sub-Category]]))</f>
        <v>documentary</v>
      </c>
      <c r="S410" s="9">
        <f>(((Table1[[#This Row],[launched_at]]/60)/60)/24)+DATE(1970,1,1)</f>
        <v>41543.735995370371</v>
      </c>
      <c r="T410" s="9">
        <f>(((Table1[[#This Row],[deadline]]/60)/60)/24)+DATE(1970,1,1)</f>
        <v>41583.777662037035</v>
      </c>
      <c r="U410" s="12" t="str">
        <f>TEXT(Table1[[#This Row],[Date Created Conversion]],"yyyy")</f>
        <v>2013</v>
      </c>
      <c r="V410" s="12" t="str">
        <f>TEXT(Table1[[#This Row],[Date Created Conversion]],"mmm")</f>
        <v>Sep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 s="16">
        <v>500</v>
      </c>
      <c r="E411">
        <v>684</v>
      </c>
      <c r="F411" s="12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>Table1[[#This Row],[pledged]]/Table1[[#This Row],[goal]]</f>
        <v>1.3680000000000001</v>
      </c>
      <c r="P411">
        <f>IF(Table1[[#This Row],[pledged]]=0,0,Table1[[#This Row],[pledged]]/Table1[[#This Row],[backers_count]])</f>
        <v>45.6</v>
      </c>
      <c r="Q411" t="str">
        <f>LEFT(Table1[[#This Row],[Category and Sub-Category]],FIND("/",Table1[[#This Row],[Category and Sub-Category]])-1)</f>
        <v>film &amp; video</v>
      </c>
      <c r="R411" t="str">
        <f>RIGHT(Table1[[#This Row],[Category and Sub-Category]],LEN(Table1[[#This Row],[Category and Sub-Category]])-FIND("/",Table1[[#This Row],[Category and Sub-Category]]))</f>
        <v>documentary</v>
      </c>
      <c r="S411" s="9">
        <f>(((Table1[[#This Row],[launched_at]]/60)/60)/24)+DATE(1970,1,1)</f>
        <v>42543.862777777773</v>
      </c>
      <c r="T411" s="9">
        <f>(((Table1[[#This Row],[deadline]]/60)/60)/24)+DATE(1970,1,1)</f>
        <v>42573.862777777773</v>
      </c>
      <c r="U411" s="12" t="str">
        <f>TEXT(Table1[[#This Row],[Date Created Conversion]],"yyyy")</f>
        <v>2016</v>
      </c>
      <c r="V411" s="12" t="str">
        <f>TEXT(Table1[[#This Row],[Date Created Conversion]],"mmm")</f>
        <v>Jun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 s="16">
        <v>1000</v>
      </c>
      <c r="E412">
        <v>1283</v>
      </c>
      <c r="F412" s="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>Table1[[#This Row],[pledged]]/Table1[[#This Row],[goal]]</f>
        <v>1.2829999999999999</v>
      </c>
      <c r="P412">
        <f>IF(Table1[[#This Row],[pledged]]=0,0,Table1[[#This Row],[pledged]]/Table1[[#This Row],[backers_count]])</f>
        <v>183.28571428571428</v>
      </c>
      <c r="Q412" t="str">
        <f>LEFT(Table1[[#This Row],[Category and Sub-Category]],FIND("/",Table1[[#This Row],[Category and Sub-Category]])-1)</f>
        <v>film &amp; video</v>
      </c>
      <c r="R412" t="str">
        <f>RIGHT(Table1[[#This Row],[Category and Sub-Category]],LEN(Table1[[#This Row],[Category and Sub-Category]])-FIND("/",Table1[[#This Row],[Category and Sub-Category]]))</f>
        <v>documentary</v>
      </c>
      <c r="S412" s="9">
        <f>(((Table1[[#This Row],[launched_at]]/60)/60)/24)+DATE(1970,1,1)</f>
        <v>42113.981446759266</v>
      </c>
      <c r="T412" s="9">
        <f>(((Table1[[#This Row],[deadline]]/60)/60)/24)+DATE(1970,1,1)</f>
        <v>42173.981446759266</v>
      </c>
      <c r="U412" s="12" t="str">
        <f>TEXT(Table1[[#This Row],[Date Created Conversion]],"yyyy")</f>
        <v>2015</v>
      </c>
      <c r="V412" s="12" t="str">
        <f>TEXT(Table1[[#This Row],[Date Created Conversion]],"mmm")</f>
        <v>Apr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 s="16">
        <v>30000</v>
      </c>
      <c r="E413">
        <v>30315</v>
      </c>
      <c r="F413" s="12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>Table1[[#This Row],[pledged]]/Table1[[#This Row],[goal]]</f>
        <v>1.0105</v>
      </c>
      <c r="P413">
        <f>IF(Table1[[#This Row],[pledged]]=0,0,Table1[[#This Row],[pledged]]/Table1[[#This Row],[backers_count]])</f>
        <v>125.78838174273859</v>
      </c>
      <c r="Q413" t="str">
        <f>LEFT(Table1[[#This Row],[Category and Sub-Category]],FIND("/",Table1[[#This Row],[Category and Sub-Category]])-1)</f>
        <v>film &amp; video</v>
      </c>
      <c r="R413" t="str">
        <f>RIGHT(Table1[[#This Row],[Category and Sub-Category]],LEN(Table1[[#This Row],[Category and Sub-Category]])-FIND("/",Table1[[#This Row],[Category and Sub-Category]]))</f>
        <v>documentary</v>
      </c>
      <c r="S413" s="9">
        <f>(((Table1[[#This Row],[launched_at]]/60)/60)/24)+DATE(1970,1,1)</f>
        <v>41598.17597222222</v>
      </c>
      <c r="T413" s="9">
        <f>(((Table1[[#This Row],[deadline]]/60)/60)/24)+DATE(1970,1,1)</f>
        <v>41630.208333333336</v>
      </c>
      <c r="U413" s="12" t="str">
        <f>TEXT(Table1[[#This Row],[Date Created Conversion]],"yyyy")</f>
        <v>2013</v>
      </c>
      <c r="V413" s="12" t="str">
        <f>TEXT(Table1[[#This Row],[Date Created Conversion]],"mmm")</f>
        <v>Nov</v>
      </c>
    </row>
    <row r="414" spans="1:22" ht="58" x14ac:dyDescent="0.35">
      <c r="A414">
        <v>412</v>
      </c>
      <c r="B414" s="3" t="s">
        <v>413</v>
      </c>
      <c r="C414" s="3" t="s">
        <v>4522</v>
      </c>
      <c r="D414" s="16">
        <v>2500</v>
      </c>
      <c r="E414">
        <v>3171</v>
      </c>
      <c r="F414" s="12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>Table1[[#This Row],[pledged]]/Table1[[#This Row],[goal]]</f>
        <v>1.2684</v>
      </c>
      <c r="P414">
        <f>IF(Table1[[#This Row],[pledged]]=0,0,Table1[[#This Row],[pledged]]/Table1[[#This Row],[backers_count]])</f>
        <v>57.654545454545456</v>
      </c>
      <c r="Q414" t="str">
        <f>LEFT(Table1[[#This Row],[Category and Sub-Category]],FIND("/",Table1[[#This Row],[Category and Sub-Category]])-1)</f>
        <v>film &amp; video</v>
      </c>
      <c r="R414" t="str">
        <f>RIGHT(Table1[[#This Row],[Category and Sub-Category]],LEN(Table1[[#This Row],[Category and Sub-Category]])-FIND("/",Table1[[#This Row],[Category and Sub-Category]]))</f>
        <v>documentary</v>
      </c>
      <c r="S414" s="9">
        <f>(((Table1[[#This Row],[launched_at]]/60)/60)/24)+DATE(1970,1,1)</f>
        <v>41099.742800925924</v>
      </c>
      <c r="T414" s="9">
        <f>(((Table1[[#This Row],[deadline]]/60)/60)/24)+DATE(1970,1,1)</f>
        <v>41115.742800925924</v>
      </c>
      <c r="U414" s="12" t="str">
        <f>TEXT(Table1[[#This Row],[Date Created Conversion]],"yyyy")</f>
        <v>2012</v>
      </c>
      <c r="V414" s="12" t="str">
        <f>TEXT(Table1[[#This Row],[Date Created Conversion]],"mmm")</f>
        <v>Jul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 s="16">
        <v>12800</v>
      </c>
      <c r="E415">
        <v>13451</v>
      </c>
      <c r="F415" s="12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>Table1[[#This Row],[pledged]]/Table1[[#This Row],[goal]]</f>
        <v>1.0508593749999999</v>
      </c>
      <c r="P415">
        <f>IF(Table1[[#This Row],[pledged]]=0,0,Table1[[#This Row],[pledged]]/Table1[[#This Row],[backers_count]])</f>
        <v>78.660818713450297</v>
      </c>
      <c r="Q415" t="str">
        <f>LEFT(Table1[[#This Row],[Category and Sub-Category]],FIND("/",Table1[[#This Row],[Category and Sub-Category]])-1)</f>
        <v>film &amp; video</v>
      </c>
      <c r="R415" t="str">
        <f>RIGHT(Table1[[#This Row],[Category and Sub-Category]],LEN(Table1[[#This Row],[Category and Sub-Category]])-FIND("/",Table1[[#This Row],[Category and Sub-Category]]))</f>
        <v>documentary</v>
      </c>
      <c r="S415" s="9">
        <f>(((Table1[[#This Row],[launched_at]]/60)/60)/24)+DATE(1970,1,1)</f>
        <v>41079.877442129626</v>
      </c>
      <c r="T415" s="9">
        <f>(((Table1[[#This Row],[deadline]]/60)/60)/24)+DATE(1970,1,1)</f>
        <v>41109.877442129626</v>
      </c>
      <c r="U415" s="12" t="str">
        <f>TEXT(Table1[[#This Row],[Date Created Conversion]],"yyyy")</f>
        <v>2012</v>
      </c>
      <c r="V415" s="12" t="str">
        <f>TEXT(Table1[[#This Row],[Date Created Conversion]],"mmm")</f>
        <v>Jun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 s="16">
        <v>18500</v>
      </c>
      <c r="E416">
        <v>19028</v>
      </c>
      <c r="F416" s="12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>Table1[[#This Row],[pledged]]/Table1[[#This Row],[goal]]</f>
        <v>1.0285405405405406</v>
      </c>
      <c r="P416">
        <f>IF(Table1[[#This Row],[pledged]]=0,0,Table1[[#This Row],[pledged]]/Table1[[#This Row],[backers_count]])</f>
        <v>91.480769230769226</v>
      </c>
      <c r="Q416" t="str">
        <f>LEFT(Table1[[#This Row],[Category and Sub-Category]],FIND("/",Table1[[#This Row],[Category and Sub-Category]])-1)</f>
        <v>film &amp; video</v>
      </c>
      <c r="R416" t="str">
        <f>RIGHT(Table1[[#This Row],[Category and Sub-Category]],LEN(Table1[[#This Row],[Category and Sub-Category]])-FIND("/",Table1[[#This Row],[Category and Sub-Category]]))</f>
        <v>documentary</v>
      </c>
      <c r="S416" s="9">
        <f>(((Table1[[#This Row],[launched_at]]/60)/60)/24)+DATE(1970,1,1)</f>
        <v>41529.063252314816</v>
      </c>
      <c r="T416" s="9">
        <f>(((Table1[[#This Row],[deadline]]/60)/60)/24)+DATE(1970,1,1)</f>
        <v>41559.063252314816</v>
      </c>
      <c r="U416" s="12" t="str">
        <f>TEXT(Table1[[#This Row],[Date Created Conversion]],"yyyy")</f>
        <v>2013</v>
      </c>
      <c r="V416" s="12" t="str">
        <f>TEXT(Table1[[#This Row],[Date Created Conversion]],"mmm")</f>
        <v>Sep</v>
      </c>
    </row>
    <row r="417" spans="1:22" ht="58" x14ac:dyDescent="0.35">
      <c r="A417">
        <v>415</v>
      </c>
      <c r="B417" s="3" t="s">
        <v>416</v>
      </c>
      <c r="C417" s="3" t="s">
        <v>4525</v>
      </c>
      <c r="D417" s="16">
        <v>1400</v>
      </c>
      <c r="E417">
        <v>1430.06</v>
      </c>
      <c r="F417" s="12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>Table1[[#This Row],[pledged]]/Table1[[#This Row],[goal]]</f>
        <v>1.0214714285714286</v>
      </c>
      <c r="P417">
        <f>IF(Table1[[#This Row],[pledged]]=0,0,Table1[[#This Row],[pledged]]/Table1[[#This Row],[backers_count]])</f>
        <v>68.09809523809524</v>
      </c>
      <c r="Q417" t="str">
        <f>LEFT(Table1[[#This Row],[Category and Sub-Category]],FIND("/",Table1[[#This Row],[Category and Sub-Category]])-1)</f>
        <v>film &amp; video</v>
      </c>
      <c r="R417" t="str">
        <f>RIGHT(Table1[[#This Row],[Category and Sub-Category]],LEN(Table1[[#This Row],[Category and Sub-Category]])-FIND("/",Table1[[#This Row],[Category and Sub-Category]]))</f>
        <v>documentary</v>
      </c>
      <c r="S417" s="9">
        <f>(((Table1[[#This Row],[launched_at]]/60)/60)/24)+DATE(1970,1,1)</f>
        <v>41904.851875</v>
      </c>
      <c r="T417" s="9">
        <f>(((Table1[[#This Row],[deadline]]/60)/60)/24)+DATE(1970,1,1)</f>
        <v>41929.5</v>
      </c>
      <c r="U417" s="12" t="str">
        <f>TEXT(Table1[[#This Row],[Date Created Conversion]],"yyyy")</f>
        <v>2014</v>
      </c>
      <c r="V417" s="12" t="str">
        <f>TEXT(Table1[[#This Row],[Date Created Conversion]],"mmm")</f>
        <v>Sep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 s="16">
        <v>1000</v>
      </c>
      <c r="E418">
        <v>1202.17</v>
      </c>
      <c r="F418" s="12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>Table1[[#This Row],[pledged]]/Table1[[#This Row],[goal]]</f>
        <v>1.2021700000000002</v>
      </c>
      <c r="P418">
        <f>IF(Table1[[#This Row],[pledged]]=0,0,Table1[[#This Row],[pledged]]/Table1[[#This Row],[backers_count]])</f>
        <v>48.086800000000004</v>
      </c>
      <c r="Q418" t="str">
        <f>LEFT(Table1[[#This Row],[Category and Sub-Category]],FIND("/",Table1[[#This Row],[Category and Sub-Category]])-1)</f>
        <v>film &amp; video</v>
      </c>
      <c r="R418" t="str">
        <f>RIGHT(Table1[[#This Row],[Category and Sub-Category]],LEN(Table1[[#This Row],[Category and Sub-Category]])-FIND("/",Table1[[#This Row],[Category and Sub-Category]]))</f>
        <v>documentary</v>
      </c>
      <c r="S418" s="9">
        <f>(((Table1[[#This Row],[launched_at]]/60)/60)/24)+DATE(1970,1,1)</f>
        <v>41648.396192129629</v>
      </c>
      <c r="T418" s="9">
        <f>(((Table1[[#This Row],[deadline]]/60)/60)/24)+DATE(1970,1,1)</f>
        <v>41678.396192129629</v>
      </c>
      <c r="U418" s="12" t="str">
        <f>TEXT(Table1[[#This Row],[Date Created Conversion]],"yyyy")</f>
        <v>2014</v>
      </c>
      <c r="V418" s="12" t="str">
        <f>TEXT(Table1[[#This Row],[Date Created Conversion]],"mmm")</f>
        <v>Jan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 s="16">
        <v>10500</v>
      </c>
      <c r="E419">
        <v>10526</v>
      </c>
      <c r="F419" s="12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>Table1[[#This Row],[pledged]]/Table1[[#This Row],[goal]]</f>
        <v>1.0024761904761905</v>
      </c>
      <c r="P419">
        <f>IF(Table1[[#This Row],[pledged]]=0,0,Table1[[#This Row],[pledged]]/Table1[[#This Row],[backers_count]])</f>
        <v>202.42307692307693</v>
      </c>
      <c r="Q419" t="str">
        <f>LEFT(Table1[[#This Row],[Category and Sub-Category]],FIND("/",Table1[[#This Row],[Category and Sub-Category]])-1)</f>
        <v>film &amp; video</v>
      </c>
      <c r="R419" t="str">
        <f>RIGHT(Table1[[#This Row],[Category and Sub-Category]],LEN(Table1[[#This Row],[Category and Sub-Category]])-FIND("/",Table1[[#This Row],[Category and Sub-Category]]))</f>
        <v>documentary</v>
      </c>
      <c r="S419" s="9">
        <f>(((Table1[[#This Row],[launched_at]]/60)/60)/24)+DATE(1970,1,1)</f>
        <v>41360.970601851855</v>
      </c>
      <c r="T419" s="9">
        <f>(((Table1[[#This Row],[deadline]]/60)/60)/24)+DATE(1970,1,1)</f>
        <v>41372.189583333333</v>
      </c>
      <c r="U419" s="12" t="str">
        <f>TEXT(Table1[[#This Row],[Date Created Conversion]],"yyyy")</f>
        <v>2013</v>
      </c>
      <c r="V419" s="12" t="str">
        <f>TEXT(Table1[[#This Row],[Date Created Conversion]],"mmm")</f>
        <v>Mar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 s="16">
        <v>22400</v>
      </c>
      <c r="E420">
        <v>22542</v>
      </c>
      <c r="F420" s="12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>Table1[[#This Row],[pledged]]/Table1[[#This Row],[goal]]</f>
        <v>1.0063392857142857</v>
      </c>
      <c r="P420">
        <f>IF(Table1[[#This Row],[pledged]]=0,0,Table1[[#This Row],[pledged]]/Table1[[#This Row],[backers_count]])</f>
        <v>216.75</v>
      </c>
      <c r="Q420" t="str">
        <f>LEFT(Table1[[#This Row],[Category and Sub-Category]],FIND("/",Table1[[#This Row],[Category and Sub-Category]])-1)</f>
        <v>film &amp; video</v>
      </c>
      <c r="R420" t="str">
        <f>RIGHT(Table1[[#This Row],[Category and Sub-Category]],LEN(Table1[[#This Row],[Category and Sub-Category]])-FIND("/",Table1[[#This Row],[Category and Sub-Category]]))</f>
        <v>documentary</v>
      </c>
      <c r="S420" s="9">
        <f>(((Table1[[#This Row],[launched_at]]/60)/60)/24)+DATE(1970,1,1)</f>
        <v>42178.282372685186</v>
      </c>
      <c r="T420" s="9">
        <f>(((Table1[[#This Row],[deadline]]/60)/60)/24)+DATE(1970,1,1)</f>
        <v>42208.282372685186</v>
      </c>
      <c r="U420" s="12" t="str">
        <f>TEXT(Table1[[#This Row],[Date Created Conversion]],"yyyy")</f>
        <v>2015</v>
      </c>
      <c r="V420" s="12" t="str">
        <f>TEXT(Table1[[#This Row],[Date Created Conversion]],"mmm")</f>
        <v>Jun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 s="16">
        <v>8000</v>
      </c>
      <c r="E421">
        <v>8035</v>
      </c>
      <c r="F421" s="12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>Table1[[#This Row],[pledged]]/Table1[[#This Row],[goal]]</f>
        <v>1.004375</v>
      </c>
      <c r="P421">
        <f>IF(Table1[[#This Row],[pledged]]=0,0,Table1[[#This Row],[pledged]]/Table1[[#This Row],[backers_count]])</f>
        <v>110.06849315068493</v>
      </c>
      <c r="Q421" t="str">
        <f>LEFT(Table1[[#This Row],[Category and Sub-Category]],FIND("/",Table1[[#This Row],[Category and Sub-Category]])-1)</f>
        <v>film &amp; video</v>
      </c>
      <c r="R421" t="str">
        <f>RIGHT(Table1[[#This Row],[Category and Sub-Category]],LEN(Table1[[#This Row],[Category and Sub-Category]])-FIND("/",Table1[[#This Row],[Category and Sub-Category]]))</f>
        <v>documentary</v>
      </c>
      <c r="S421" s="9">
        <f>(((Table1[[#This Row],[launched_at]]/60)/60)/24)+DATE(1970,1,1)</f>
        <v>41394.842442129629</v>
      </c>
      <c r="T421" s="9">
        <f>(((Table1[[#This Row],[deadline]]/60)/60)/24)+DATE(1970,1,1)</f>
        <v>41454.842442129629</v>
      </c>
      <c r="U421" s="12" t="str">
        <f>TEXT(Table1[[#This Row],[Date Created Conversion]],"yyyy")</f>
        <v>2013</v>
      </c>
      <c r="V421" s="12" t="str">
        <f>TEXT(Table1[[#This Row],[Date Created Conversion]],"mmm")</f>
        <v>Apr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>Table1[[#This Row],[pledged]]/Table1[[#This Row],[goal]]</f>
        <v>4.3939393939393936E-3</v>
      </c>
      <c r="P422">
        <f>IF(Table1[[#This Row],[pledged]]=0,0,Table1[[#This Row],[pledged]]/Table1[[#This Row],[backers_count]])</f>
        <v>4.833333333333333</v>
      </c>
      <c r="Q422" t="str">
        <f>LEFT(Table1[[#This Row],[Category and Sub-Category]],FIND("/",Table1[[#This Row],[Category and Sub-Category]])-1)</f>
        <v>film &amp; video</v>
      </c>
      <c r="R422" t="str">
        <f>RIGHT(Table1[[#This Row],[Category and Sub-Category]],LEN(Table1[[#This Row],[Category and Sub-Category]])-FIND("/",Table1[[#This Row],[Category and Sub-Category]]))</f>
        <v>animation</v>
      </c>
      <c r="S422" s="9">
        <f>(((Table1[[#This Row],[launched_at]]/60)/60)/24)+DATE(1970,1,1)</f>
        <v>41682.23646990741</v>
      </c>
      <c r="T422" s="9">
        <f>(((Table1[[#This Row],[deadline]]/60)/60)/24)+DATE(1970,1,1)</f>
        <v>41712.194803240738</v>
      </c>
      <c r="U422" s="12" t="str">
        <f>TEXT(Table1[[#This Row],[Date Created Conversion]],"yyyy")</f>
        <v>2014</v>
      </c>
      <c r="V422" s="12" t="str">
        <f>TEXT(Table1[[#This Row],[Date Created Conversion]],"mmm")</f>
        <v>Feb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>Table1[[#This Row],[pledged]]/Table1[[#This Row],[goal]]</f>
        <v>2.0066666666666667E-2</v>
      </c>
      <c r="P423">
        <f>IF(Table1[[#This Row],[pledged]]=0,0,Table1[[#This Row],[pledged]]/Table1[[#This Row],[backers_count]])</f>
        <v>50.166666666666664</v>
      </c>
      <c r="Q423" t="str">
        <f>LEFT(Table1[[#This Row],[Category and Sub-Category]],FIND("/",Table1[[#This Row],[Category and Sub-Category]])-1)</f>
        <v>film &amp; video</v>
      </c>
      <c r="R423" t="str">
        <f>RIGHT(Table1[[#This Row],[Category and Sub-Category]],LEN(Table1[[#This Row],[Category and Sub-Category]])-FIND("/",Table1[[#This Row],[Category and Sub-Category]]))</f>
        <v>animation</v>
      </c>
      <c r="S423" s="9">
        <f>(((Table1[[#This Row],[launched_at]]/60)/60)/24)+DATE(1970,1,1)</f>
        <v>42177.491388888884</v>
      </c>
      <c r="T423" s="9">
        <f>(((Table1[[#This Row],[deadline]]/60)/60)/24)+DATE(1970,1,1)</f>
        <v>42237.491388888884</v>
      </c>
      <c r="U423" s="12" t="str">
        <f>TEXT(Table1[[#This Row],[Date Created Conversion]],"yyyy")</f>
        <v>2015</v>
      </c>
      <c r="V423" s="12" t="str">
        <f>TEXT(Table1[[#This Row],[Date Created Conversion]],"mmm")</f>
        <v>Jun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>Table1[[#This Row],[pledged]]/Table1[[#This Row],[goal]]</f>
        <v>1.0749999999999999E-2</v>
      </c>
      <c r="P424">
        <f>IF(Table1[[#This Row],[pledged]]=0,0,Table1[[#This Row],[pledged]]/Table1[[#This Row],[backers_count]])</f>
        <v>35.833333333333336</v>
      </c>
      <c r="Q424" t="str">
        <f>LEFT(Table1[[#This Row],[Category and Sub-Category]],FIND("/",Table1[[#This Row],[Category and Sub-Category]])-1)</f>
        <v>film &amp; video</v>
      </c>
      <c r="R424" t="str">
        <f>RIGHT(Table1[[#This Row],[Category and Sub-Category]],LEN(Table1[[#This Row],[Category and Sub-Category]])-FIND("/",Table1[[#This Row],[Category and Sub-Category]]))</f>
        <v>animation</v>
      </c>
      <c r="S424" s="9">
        <f>(((Table1[[#This Row],[launched_at]]/60)/60)/24)+DATE(1970,1,1)</f>
        <v>41863.260381944441</v>
      </c>
      <c r="T424" s="9">
        <f>(((Table1[[#This Row],[deadline]]/60)/60)/24)+DATE(1970,1,1)</f>
        <v>41893.260381944441</v>
      </c>
      <c r="U424" s="12" t="str">
        <f>TEXT(Table1[[#This Row],[Date Created Conversion]],"yyyy")</f>
        <v>2014</v>
      </c>
      <c r="V424" s="12" t="str">
        <f>TEXT(Table1[[#This Row],[Date Created Conversion]],"mmm")</f>
        <v>Aug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>Table1[[#This Row],[pledged]]/Table1[[#This Row],[goal]]</f>
        <v>7.6499999999999997E-3</v>
      </c>
      <c r="P425">
        <f>IF(Table1[[#This Row],[pledged]]=0,0,Table1[[#This Row],[pledged]]/Table1[[#This Row],[backers_count]])</f>
        <v>11.76923076923077</v>
      </c>
      <c r="Q425" t="str">
        <f>LEFT(Table1[[#This Row],[Category and Sub-Category]],FIND("/",Table1[[#This Row],[Category and Sub-Category]])-1)</f>
        <v>film &amp; video</v>
      </c>
      <c r="R425" t="str">
        <f>RIGHT(Table1[[#This Row],[Category and Sub-Category]],LEN(Table1[[#This Row],[Category and Sub-Category]])-FIND("/",Table1[[#This Row],[Category and Sub-Category]]))</f>
        <v>animation</v>
      </c>
      <c r="S425" s="9">
        <f>(((Table1[[#This Row],[launched_at]]/60)/60)/24)+DATE(1970,1,1)</f>
        <v>41400.92627314815</v>
      </c>
      <c r="T425" s="9">
        <f>(((Table1[[#This Row],[deadline]]/60)/60)/24)+DATE(1970,1,1)</f>
        <v>41430.92627314815</v>
      </c>
      <c r="U425" s="12" t="str">
        <f>TEXT(Table1[[#This Row],[Date Created Conversion]],"yyyy")</f>
        <v>2013</v>
      </c>
      <c r="V425" s="12" t="str">
        <f>TEXT(Table1[[#This Row],[Date Created Conversion]],"mmm")</f>
        <v>May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>Table1[[#This Row],[pledged]]/Table1[[#This Row],[goal]]</f>
        <v>6.7966666666666675E-2</v>
      </c>
      <c r="P426">
        <f>IF(Table1[[#This Row],[pledged]]=0,0,Table1[[#This Row],[pledged]]/Table1[[#This Row],[backers_count]])</f>
        <v>40.78</v>
      </c>
      <c r="Q426" t="str">
        <f>LEFT(Table1[[#This Row],[Category and Sub-Category]],FIND("/",Table1[[#This Row],[Category and Sub-Category]])-1)</f>
        <v>film &amp; video</v>
      </c>
      <c r="R426" t="str">
        <f>RIGHT(Table1[[#This Row],[Category and Sub-Category]],LEN(Table1[[#This Row],[Category and Sub-Category]])-FIND("/",Table1[[#This Row],[Category and Sub-Category]]))</f>
        <v>animation</v>
      </c>
      <c r="S426" s="9">
        <f>(((Table1[[#This Row],[launched_at]]/60)/60)/24)+DATE(1970,1,1)</f>
        <v>40934.376145833332</v>
      </c>
      <c r="T426" s="9">
        <f>(((Table1[[#This Row],[deadline]]/60)/60)/24)+DATE(1970,1,1)</f>
        <v>40994.334479166668</v>
      </c>
      <c r="U426" s="12" t="str">
        <f>TEXT(Table1[[#This Row],[Date Created Conversion]],"yyyy")</f>
        <v>2012</v>
      </c>
      <c r="V426" s="12" t="str">
        <f>TEXT(Table1[[#This Row],[Date Created Conversion]],"mmm")</f>
        <v>Jan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>Table1[[#This Row],[pledged]]/Table1[[#This Row],[goal]]</f>
        <v>1.2E-4</v>
      </c>
      <c r="P427">
        <f>IF(Table1[[#This Row],[pledged]]=0,0,Table1[[#This Row],[pledged]]/Table1[[#This Row],[backers_count]])</f>
        <v>3</v>
      </c>
      <c r="Q427" t="str">
        <f>LEFT(Table1[[#This Row],[Category and Sub-Category]],FIND("/",Table1[[#This Row],[Category and Sub-Category]])-1)</f>
        <v>film &amp; video</v>
      </c>
      <c r="R427" t="str">
        <f>RIGHT(Table1[[#This Row],[Category and Sub-Category]],LEN(Table1[[#This Row],[Category and Sub-Category]])-FIND("/",Table1[[#This Row],[Category and Sub-Category]]))</f>
        <v>animation</v>
      </c>
      <c r="S427" s="9">
        <f>(((Table1[[#This Row],[launched_at]]/60)/60)/24)+DATE(1970,1,1)</f>
        <v>42275.861157407402</v>
      </c>
      <c r="T427" s="9">
        <f>(((Table1[[#This Row],[deadline]]/60)/60)/24)+DATE(1970,1,1)</f>
        <v>42335.902824074074</v>
      </c>
      <c r="U427" s="12" t="str">
        <f>TEXT(Table1[[#This Row],[Date Created Conversion]],"yyyy")</f>
        <v>2015</v>
      </c>
      <c r="V427" s="12" t="str">
        <f>TEXT(Table1[[#This Row],[Date Created Conversion]],"mmm")</f>
        <v>Sep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>Table1[[#This Row],[pledged]]/Table1[[#This Row],[goal]]</f>
        <v>1.3299999999999999E-2</v>
      </c>
      <c r="P428">
        <f>IF(Table1[[#This Row],[pledged]]=0,0,Table1[[#This Row],[pledged]]/Table1[[#This Row],[backers_count]])</f>
        <v>16.625</v>
      </c>
      <c r="Q428" t="str">
        <f>LEFT(Table1[[#This Row],[Category and Sub-Category]],FIND("/",Table1[[#This Row],[Category and Sub-Category]])-1)</f>
        <v>film &amp; video</v>
      </c>
      <c r="R428" t="str">
        <f>RIGHT(Table1[[#This Row],[Category and Sub-Category]],LEN(Table1[[#This Row],[Category and Sub-Category]])-FIND("/",Table1[[#This Row],[Category and Sub-Category]]))</f>
        <v>animation</v>
      </c>
      <c r="S428" s="9">
        <f>(((Table1[[#This Row],[launched_at]]/60)/60)/24)+DATE(1970,1,1)</f>
        <v>42400.711967592593</v>
      </c>
      <c r="T428" s="9">
        <f>(((Table1[[#This Row],[deadline]]/60)/60)/24)+DATE(1970,1,1)</f>
        <v>42430.711967592593</v>
      </c>
      <c r="U428" s="12" t="str">
        <f>TEXT(Table1[[#This Row],[Date Created Conversion]],"yyyy")</f>
        <v>2016</v>
      </c>
      <c r="V428" s="12" t="str">
        <f>TEXT(Table1[[#This Row],[Date Created Conversion]],"mmm")</f>
        <v>Jan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>Table1[[#This Row],[pledged]]/Table1[[#This Row],[goal]]</f>
        <v>0</v>
      </c>
      <c r="P429">
        <f>IF(Table1[[#This Row],[pledged]]=0,0,Table1[[#This Row],[pledged]]/Table1[[#This Row],[backers_count]])</f>
        <v>0</v>
      </c>
      <c r="Q429" t="str">
        <f>LEFT(Table1[[#This Row],[Category and Sub-Category]],FIND("/",Table1[[#This Row],[Category and Sub-Category]])-1)</f>
        <v>film &amp; video</v>
      </c>
      <c r="R429" t="str">
        <f>RIGHT(Table1[[#This Row],[Category and Sub-Category]],LEN(Table1[[#This Row],[Category and Sub-Category]])-FIND("/",Table1[[#This Row],[Category and Sub-Category]]))</f>
        <v>animation</v>
      </c>
      <c r="S429" s="9">
        <f>(((Table1[[#This Row],[launched_at]]/60)/60)/24)+DATE(1970,1,1)</f>
        <v>42285.909027777772</v>
      </c>
      <c r="T429" s="9">
        <f>(((Table1[[#This Row],[deadline]]/60)/60)/24)+DATE(1970,1,1)</f>
        <v>42299.790972222225</v>
      </c>
      <c r="U429" s="12" t="str">
        <f>TEXT(Table1[[#This Row],[Date Created Conversion]],"yyyy")</f>
        <v>2015</v>
      </c>
      <c r="V429" s="12" t="str">
        <f>TEXT(Table1[[#This Row],[Date Created Conversion]],"mmm")</f>
        <v>Oct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>Table1[[#This Row],[pledged]]/Table1[[#This Row],[goal]]</f>
        <v>5.6333333333333332E-2</v>
      </c>
      <c r="P430">
        <f>IF(Table1[[#This Row],[pledged]]=0,0,Table1[[#This Row],[pledged]]/Table1[[#This Row],[backers_count]])</f>
        <v>52</v>
      </c>
      <c r="Q430" t="str">
        <f>LEFT(Table1[[#This Row],[Category and Sub-Category]],FIND("/",Table1[[#This Row],[Category and Sub-Category]])-1)</f>
        <v>film &amp; video</v>
      </c>
      <c r="R430" t="str">
        <f>RIGHT(Table1[[#This Row],[Category and Sub-Category]],LEN(Table1[[#This Row],[Category and Sub-Category]])-FIND("/",Table1[[#This Row],[Category and Sub-Category]]))</f>
        <v>animation</v>
      </c>
      <c r="S430" s="9">
        <f>(((Table1[[#This Row],[launched_at]]/60)/60)/24)+DATE(1970,1,1)</f>
        <v>41778.766724537039</v>
      </c>
      <c r="T430" s="9">
        <f>(((Table1[[#This Row],[deadline]]/60)/60)/24)+DATE(1970,1,1)</f>
        <v>41806.916666666664</v>
      </c>
      <c r="U430" s="12" t="str">
        <f>TEXT(Table1[[#This Row],[Date Created Conversion]],"yyyy")</f>
        <v>2014</v>
      </c>
      <c r="V430" s="12" t="str">
        <f>TEXT(Table1[[#This Row],[Date Created Conversion]],"mmm")</f>
        <v>May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>Table1[[#This Row],[pledged]]/Table1[[#This Row],[goal]]</f>
        <v>0</v>
      </c>
      <c r="P431">
        <f>IF(Table1[[#This Row],[pledged]]=0,0,Table1[[#This Row],[pledged]]/Table1[[#This Row],[backers_count]])</f>
        <v>0</v>
      </c>
      <c r="Q431" t="str">
        <f>LEFT(Table1[[#This Row],[Category and Sub-Category]],FIND("/",Table1[[#This Row],[Category and Sub-Category]])-1)</f>
        <v>film &amp; video</v>
      </c>
      <c r="R431" t="str">
        <f>RIGHT(Table1[[#This Row],[Category and Sub-Category]],LEN(Table1[[#This Row],[Category and Sub-Category]])-FIND("/",Table1[[#This Row],[Category and Sub-Category]]))</f>
        <v>animation</v>
      </c>
      <c r="S431" s="9">
        <f>(((Table1[[#This Row],[launched_at]]/60)/60)/24)+DATE(1970,1,1)</f>
        <v>40070.901412037041</v>
      </c>
      <c r="T431" s="9">
        <f>(((Table1[[#This Row],[deadline]]/60)/60)/24)+DATE(1970,1,1)</f>
        <v>40144.207638888889</v>
      </c>
      <c r="U431" s="12" t="str">
        <f>TEXT(Table1[[#This Row],[Date Created Conversion]],"yyyy")</f>
        <v>2009</v>
      </c>
      <c r="V431" s="12" t="str">
        <f>TEXT(Table1[[#This Row],[Date Created Conversion]],"mmm")</f>
        <v>Sep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>Table1[[#This Row],[pledged]]/Table1[[#This Row],[goal]]</f>
        <v>2.4E-2</v>
      </c>
      <c r="P432">
        <f>IF(Table1[[#This Row],[pledged]]=0,0,Table1[[#This Row],[pledged]]/Table1[[#This Row],[backers_count]])</f>
        <v>4.8</v>
      </c>
      <c r="Q432" t="str">
        <f>LEFT(Table1[[#This Row],[Category and Sub-Category]],FIND("/",Table1[[#This Row],[Category and Sub-Category]])-1)</f>
        <v>film &amp; video</v>
      </c>
      <c r="R432" t="str">
        <f>RIGHT(Table1[[#This Row],[Category and Sub-Category]],LEN(Table1[[#This Row],[Category and Sub-Category]])-FIND("/",Table1[[#This Row],[Category and Sub-Category]]))</f>
        <v>animation</v>
      </c>
      <c r="S432" s="9">
        <f>(((Table1[[#This Row],[launched_at]]/60)/60)/24)+DATE(1970,1,1)</f>
        <v>41513.107256944444</v>
      </c>
      <c r="T432" s="9">
        <f>(((Table1[[#This Row],[deadline]]/60)/60)/24)+DATE(1970,1,1)</f>
        <v>41528.107256944444</v>
      </c>
      <c r="U432" s="12" t="str">
        <f>TEXT(Table1[[#This Row],[Date Created Conversion]],"yyyy")</f>
        <v>2013</v>
      </c>
      <c r="V432" s="12" t="str">
        <f>TEXT(Table1[[#This Row],[Date Created Conversion]],"mmm")</f>
        <v>Aug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>Table1[[#This Row],[pledged]]/Table1[[#This Row],[goal]]</f>
        <v>0.13833333333333334</v>
      </c>
      <c r="P433">
        <f>IF(Table1[[#This Row],[pledged]]=0,0,Table1[[#This Row],[pledged]]/Table1[[#This Row],[backers_count]])</f>
        <v>51.875</v>
      </c>
      <c r="Q433" t="str">
        <f>LEFT(Table1[[#This Row],[Category and Sub-Category]],FIND("/",Table1[[#This Row],[Category and Sub-Category]])-1)</f>
        <v>film &amp; video</v>
      </c>
      <c r="R433" t="str">
        <f>RIGHT(Table1[[#This Row],[Category and Sub-Category]],LEN(Table1[[#This Row],[Category and Sub-Category]])-FIND("/",Table1[[#This Row],[Category and Sub-Category]]))</f>
        <v>animation</v>
      </c>
      <c r="S433" s="9">
        <f>(((Table1[[#This Row],[launched_at]]/60)/60)/24)+DATE(1970,1,1)</f>
        <v>42526.871331018512</v>
      </c>
      <c r="T433" s="9">
        <f>(((Table1[[#This Row],[deadline]]/60)/60)/24)+DATE(1970,1,1)</f>
        <v>42556.871331018512</v>
      </c>
      <c r="U433" s="12" t="str">
        <f>TEXT(Table1[[#This Row],[Date Created Conversion]],"yyyy")</f>
        <v>2016</v>
      </c>
      <c r="V433" s="12" t="str">
        <f>TEXT(Table1[[#This Row],[Date Created Conversion]],"mmm")</f>
        <v>Jun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>Table1[[#This Row],[pledged]]/Table1[[#This Row],[goal]]</f>
        <v>9.5000000000000001E-2</v>
      </c>
      <c r="P434">
        <f>IF(Table1[[#This Row],[pledged]]=0,0,Table1[[#This Row],[pledged]]/Table1[[#This Row],[backers_count]])</f>
        <v>71.25</v>
      </c>
      <c r="Q434" t="str">
        <f>LEFT(Table1[[#This Row],[Category and Sub-Category]],FIND("/",Table1[[#This Row],[Category and Sub-Category]])-1)</f>
        <v>film &amp; video</v>
      </c>
      <c r="R434" t="str">
        <f>RIGHT(Table1[[#This Row],[Category and Sub-Category]],LEN(Table1[[#This Row],[Category and Sub-Category]])-FIND("/",Table1[[#This Row],[Category and Sub-Category]]))</f>
        <v>animation</v>
      </c>
      <c r="S434" s="9">
        <f>(((Table1[[#This Row],[launched_at]]/60)/60)/24)+DATE(1970,1,1)</f>
        <v>42238.726631944446</v>
      </c>
      <c r="T434" s="9">
        <f>(((Table1[[#This Row],[deadline]]/60)/60)/24)+DATE(1970,1,1)</f>
        <v>42298.726631944446</v>
      </c>
      <c r="U434" s="12" t="str">
        <f>TEXT(Table1[[#This Row],[Date Created Conversion]],"yyyy")</f>
        <v>2015</v>
      </c>
      <c r="V434" s="12" t="str">
        <f>TEXT(Table1[[#This Row],[Date Created Conversion]],"mmm")</f>
        <v>Aug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>Table1[[#This Row],[pledged]]/Table1[[#This Row],[goal]]</f>
        <v>0</v>
      </c>
      <c r="P435">
        <f>IF(Table1[[#This Row],[pledged]]=0,0,Table1[[#This Row],[pledged]]/Table1[[#This Row],[backers_count]])</f>
        <v>0</v>
      </c>
      <c r="Q435" t="str">
        <f>LEFT(Table1[[#This Row],[Category and Sub-Category]],FIND("/",Table1[[#This Row],[Category and Sub-Category]])-1)</f>
        <v>film &amp; video</v>
      </c>
      <c r="R435" t="str">
        <f>RIGHT(Table1[[#This Row],[Category and Sub-Category]],LEN(Table1[[#This Row],[Category and Sub-Category]])-FIND("/",Table1[[#This Row],[Category and Sub-Category]]))</f>
        <v>animation</v>
      </c>
      <c r="S435" s="9">
        <f>(((Table1[[#This Row],[launched_at]]/60)/60)/24)+DATE(1970,1,1)</f>
        <v>42228.629884259266</v>
      </c>
      <c r="T435" s="9">
        <f>(((Table1[[#This Row],[deadline]]/60)/60)/24)+DATE(1970,1,1)</f>
        <v>42288.629884259266</v>
      </c>
      <c r="U435" s="12" t="str">
        <f>TEXT(Table1[[#This Row],[Date Created Conversion]],"yyyy")</f>
        <v>2015</v>
      </c>
      <c r="V435" s="12" t="str">
        <f>TEXT(Table1[[#This Row],[Date Created Conversion]],"mmm")</f>
        <v>Aug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>Table1[[#This Row],[pledged]]/Table1[[#This Row],[goal]]</f>
        <v>0.05</v>
      </c>
      <c r="P436">
        <f>IF(Table1[[#This Row],[pledged]]=0,0,Table1[[#This Row],[pledged]]/Table1[[#This Row],[backers_count]])</f>
        <v>62.5</v>
      </c>
      <c r="Q436" t="str">
        <f>LEFT(Table1[[#This Row],[Category and Sub-Category]],FIND("/",Table1[[#This Row],[Category and Sub-Category]])-1)</f>
        <v>film &amp; video</v>
      </c>
      <c r="R436" t="str">
        <f>RIGHT(Table1[[#This Row],[Category and Sub-Category]],LEN(Table1[[#This Row],[Category and Sub-Category]])-FIND("/",Table1[[#This Row],[Category and Sub-Category]]))</f>
        <v>animation</v>
      </c>
      <c r="S436" s="9">
        <f>(((Table1[[#This Row],[launched_at]]/60)/60)/24)+DATE(1970,1,1)</f>
        <v>41576.834513888891</v>
      </c>
      <c r="T436" s="9">
        <f>(((Table1[[#This Row],[deadline]]/60)/60)/24)+DATE(1970,1,1)</f>
        <v>41609.876180555555</v>
      </c>
      <c r="U436" s="12" t="str">
        <f>TEXT(Table1[[#This Row],[Date Created Conversion]],"yyyy")</f>
        <v>2013</v>
      </c>
      <c r="V436" s="12" t="str">
        <f>TEXT(Table1[[#This Row],[Date Created Conversion]],"mmm")</f>
        <v>Oct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>Table1[[#This Row],[pledged]]/Table1[[#This Row],[goal]]</f>
        <v>2.7272727272727273E-5</v>
      </c>
      <c r="P437">
        <f>IF(Table1[[#This Row],[pledged]]=0,0,Table1[[#This Row],[pledged]]/Table1[[#This Row],[backers_count]])</f>
        <v>1</v>
      </c>
      <c r="Q437" t="str">
        <f>LEFT(Table1[[#This Row],[Category and Sub-Category]],FIND("/",Table1[[#This Row],[Category and Sub-Category]])-1)</f>
        <v>film &amp; video</v>
      </c>
      <c r="R437" t="str">
        <f>RIGHT(Table1[[#This Row],[Category and Sub-Category]],LEN(Table1[[#This Row],[Category and Sub-Category]])-FIND("/",Table1[[#This Row],[Category and Sub-Category]]))</f>
        <v>animation</v>
      </c>
      <c r="S437" s="9">
        <f>(((Table1[[#This Row],[launched_at]]/60)/60)/24)+DATE(1970,1,1)</f>
        <v>41500.747453703705</v>
      </c>
      <c r="T437" s="9">
        <f>(((Table1[[#This Row],[deadline]]/60)/60)/24)+DATE(1970,1,1)</f>
        <v>41530.747453703705</v>
      </c>
      <c r="U437" s="12" t="str">
        <f>TEXT(Table1[[#This Row],[Date Created Conversion]],"yyyy")</f>
        <v>2013</v>
      </c>
      <c r="V437" s="12" t="str">
        <f>TEXT(Table1[[#This Row],[Date Created Conversion]],"mmm")</f>
        <v>Aug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>Table1[[#This Row],[pledged]]/Table1[[#This Row],[goal]]</f>
        <v>0</v>
      </c>
      <c r="P438">
        <f>IF(Table1[[#This Row],[pledged]]=0,0,Table1[[#This Row],[pledged]]/Table1[[#This Row],[backers_count]])</f>
        <v>0</v>
      </c>
      <c r="Q438" t="str">
        <f>LEFT(Table1[[#This Row],[Category and Sub-Category]],FIND("/",Table1[[#This Row],[Category and Sub-Category]])-1)</f>
        <v>film &amp; video</v>
      </c>
      <c r="R438" t="str">
        <f>RIGHT(Table1[[#This Row],[Category and Sub-Category]],LEN(Table1[[#This Row],[Category and Sub-Category]])-FIND("/",Table1[[#This Row],[Category and Sub-Category]]))</f>
        <v>animation</v>
      </c>
      <c r="S438" s="9">
        <f>(((Table1[[#This Row],[launched_at]]/60)/60)/24)+DATE(1970,1,1)</f>
        <v>41456.36241898148</v>
      </c>
      <c r="T438" s="9">
        <f>(((Table1[[#This Row],[deadline]]/60)/60)/24)+DATE(1970,1,1)</f>
        <v>41486.36241898148</v>
      </c>
      <c r="U438" s="12" t="str">
        <f>TEXT(Table1[[#This Row],[Date Created Conversion]],"yyyy")</f>
        <v>2013</v>
      </c>
      <c r="V438" s="12" t="str">
        <f>TEXT(Table1[[#This Row],[Date Created Conversion]],"mmm")</f>
        <v>Jul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>Table1[[#This Row],[pledged]]/Table1[[#This Row],[goal]]</f>
        <v>0</v>
      </c>
      <c r="P439">
        <f>IF(Table1[[#This Row],[pledged]]=0,0,Table1[[#This Row],[pledged]]/Table1[[#This Row],[backers_count]])</f>
        <v>0</v>
      </c>
      <c r="Q439" t="str">
        <f>LEFT(Table1[[#This Row],[Category and Sub-Category]],FIND("/",Table1[[#This Row],[Category and Sub-Category]])-1)</f>
        <v>film &amp; video</v>
      </c>
      <c r="R439" t="str">
        <f>RIGHT(Table1[[#This Row],[Category and Sub-Category]],LEN(Table1[[#This Row],[Category and Sub-Category]])-FIND("/",Table1[[#This Row],[Category and Sub-Category]]))</f>
        <v>animation</v>
      </c>
      <c r="S439" s="9">
        <f>(((Table1[[#This Row],[launched_at]]/60)/60)/24)+DATE(1970,1,1)</f>
        <v>42591.31858796296</v>
      </c>
      <c r="T439" s="9">
        <f>(((Table1[[#This Row],[deadline]]/60)/60)/24)+DATE(1970,1,1)</f>
        <v>42651.31858796296</v>
      </c>
      <c r="U439" s="12" t="str">
        <f>TEXT(Table1[[#This Row],[Date Created Conversion]],"yyyy")</f>
        <v>2016</v>
      </c>
      <c r="V439" s="12" t="str">
        <f>TEXT(Table1[[#This Row],[Date Created Conversion]],"mmm")</f>
        <v>Aug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>Table1[[#This Row],[pledged]]/Table1[[#This Row],[goal]]</f>
        <v>9.3799999999999994E-2</v>
      </c>
      <c r="P440">
        <f>IF(Table1[[#This Row],[pledged]]=0,0,Table1[[#This Row],[pledged]]/Table1[[#This Row],[backers_count]])</f>
        <v>170.54545454545453</v>
      </c>
      <c r="Q440" t="str">
        <f>LEFT(Table1[[#This Row],[Category and Sub-Category]],FIND("/",Table1[[#This Row],[Category and Sub-Category]])-1)</f>
        <v>film &amp; video</v>
      </c>
      <c r="R440" t="str">
        <f>RIGHT(Table1[[#This Row],[Category and Sub-Category]],LEN(Table1[[#This Row],[Category and Sub-Category]])-FIND("/",Table1[[#This Row],[Category and Sub-Category]]))</f>
        <v>animation</v>
      </c>
      <c r="S440" s="9">
        <f>(((Table1[[#This Row],[launched_at]]/60)/60)/24)+DATE(1970,1,1)</f>
        <v>42296.261087962965</v>
      </c>
      <c r="T440" s="9">
        <f>(((Table1[[#This Row],[deadline]]/60)/60)/24)+DATE(1970,1,1)</f>
        <v>42326.302754629629</v>
      </c>
      <c r="U440" s="12" t="str">
        <f>TEXT(Table1[[#This Row],[Date Created Conversion]],"yyyy")</f>
        <v>2015</v>
      </c>
      <c r="V440" s="12" t="str">
        <f>TEXT(Table1[[#This Row],[Date Created Conversion]],"mmm")</f>
        <v>Oct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>Table1[[#This Row],[pledged]]/Table1[[#This Row],[goal]]</f>
        <v>0</v>
      </c>
      <c r="P441">
        <f>IF(Table1[[#This Row],[pledged]]=0,0,Table1[[#This Row],[pledged]]/Table1[[#This Row],[backers_count]])</f>
        <v>0</v>
      </c>
      <c r="Q441" t="str">
        <f>LEFT(Table1[[#This Row],[Category and Sub-Category]],FIND("/",Table1[[#This Row],[Category and Sub-Category]])-1)</f>
        <v>film &amp; video</v>
      </c>
      <c r="R441" t="str">
        <f>RIGHT(Table1[[#This Row],[Category and Sub-Category]],LEN(Table1[[#This Row],[Category and Sub-Category]])-FIND("/",Table1[[#This Row],[Category and Sub-Category]]))</f>
        <v>animation</v>
      </c>
      <c r="S441" s="9">
        <f>(((Table1[[#This Row],[launched_at]]/60)/60)/24)+DATE(1970,1,1)</f>
        <v>41919.761782407404</v>
      </c>
      <c r="T441" s="9">
        <f>(((Table1[[#This Row],[deadline]]/60)/60)/24)+DATE(1970,1,1)</f>
        <v>41929.761782407404</v>
      </c>
      <c r="U441" s="12" t="str">
        <f>TEXT(Table1[[#This Row],[Date Created Conversion]],"yyyy")</f>
        <v>2014</v>
      </c>
      <c r="V441" s="12" t="str">
        <f>TEXT(Table1[[#This Row],[Date Created Conversion]],"mmm")</f>
        <v>Oct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>Table1[[#This Row],[pledged]]/Table1[[#This Row],[goal]]</f>
        <v>1E-3</v>
      </c>
      <c r="P442">
        <f>IF(Table1[[#This Row],[pledged]]=0,0,Table1[[#This Row],[pledged]]/Table1[[#This Row],[backers_count]])</f>
        <v>5</v>
      </c>
      <c r="Q442" t="str">
        <f>LEFT(Table1[[#This Row],[Category and Sub-Category]],FIND("/",Table1[[#This Row],[Category and Sub-Category]])-1)</f>
        <v>film &amp; video</v>
      </c>
      <c r="R442" t="str">
        <f>RIGHT(Table1[[#This Row],[Category and Sub-Category]],LEN(Table1[[#This Row],[Category and Sub-Category]])-FIND("/",Table1[[#This Row],[Category and Sub-Category]]))</f>
        <v>animation</v>
      </c>
      <c r="S442" s="9">
        <f>(((Table1[[#This Row],[launched_at]]/60)/60)/24)+DATE(1970,1,1)</f>
        <v>42423.985567129625</v>
      </c>
      <c r="T442" s="9">
        <f>(((Table1[[#This Row],[deadline]]/60)/60)/24)+DATE(1970,1,1)</f>
        <v>42453.943900462968</v>
      </c>
      <c r="U442" s="12" t="str">
        <f>TEXT(Table1[[#This Row],[Date Created Conversion]],"yyyy")</f>
        <v>2016</v>
      </c>
      <c r="V442" s="12" t="str">
        <f>TEXT(Table1[[#This Row],[Date Created Conversion]],"mmm")</f>
        <v>Feb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>Table1[[#This Row],[pledged]]/Table1[[#This Row],[goal]]</f>
        <v>0</v>
      </c>
      <c r="P443">
        <f>IF(Table1[[#This Row],[pledged]]=0,0,Table1[[#This Row],[pledged]]/Table1[[#This Row],[backers_count]])</f>
        <v>0</v>
      </c>
      <c r="Q443" t="str">
        <f>LEFT(Table1[[#This Row],[Category and Sub-Category]],FIND("/",Table1[[#This Row],[Category and Sub-Category]])-1)</f>
        <v>film &amp; video</v>
      </c>
      <c r="R443" t="str">
        <f>RIGHT(Table1[[#This Row],[Category and Sub-Category]],LEN(Table1[[#This Row],[Category and Sub-Category]])-FIND("/",Table1[[#This Row],[Category and Sub-Category]]))</f>
        <v>animation</v>
      </c>
      <c r="S443" s="9">
        <f>(((Table1[[#This Row],[launched_at]]/60)/60)/24)+DATE(1970,1,1)</f>
        <v>41550.793935185182</v>
      </c>
      <c r="T443" s="9">
        <f>(((Table1[[#This Row],[deadline]]/60)/60)/24)+DATE(1970,1,1)</f>
        <v>41580.793935185182</v>
      </c>
      <c r="U443" s="12" t="str">
        <f>TEXT(Table1[[#This Row],[Date Created Conversion]],"yyyy")</f>
        <v>2013</v>
      </c>
      <c r="V443" s="12" t="str">
        <f>TEXT(Table1[[#This Row],[Date Created Conversion]],"mmm")</f>
        <v>Oct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>Table1[[#This Row],[pledged]]/Table1[[#This Row],[goal]]</f>
        <v>0.39358823529411763</v>
      </c>
      <c r="P444">
        <f>IF(Table1[[#This Row],[pledged]]=0,0,Table1[[#This Row],[pledged]]/Table1[[#This Row],[backers_count]])</f>
        <v>393.58823529411762</v>
      </c>
      <c r="Q444" t="str">
        <f>LEFT(Table1[[#This Row],[Category and Sub-Category]],FIND("/",Table1[[#This Row],[Category and Sub-Category]])-1)</f>
        <v>film &amp; video</v>
      </c>
      <c r="R444" t="str">
        <f>RIGHT(Table1[[#This Row],[Category and Sub-Category]],LEN(Table1[[#This Row],[Category and Sub-Category]])-FIND("/",Table1[[#This Row],[Category and Sub-Category]]))</f>
        <v>animation</v>
      </c>
      <c r="S444" s="9">
        <f>(((Table1[[#This Row],[launched_at]]/60)/60)/24)+DATE(1970,1,1)</f>
        <v>42024.888692129629</v>
      </c>
      <c r="T444" s="9">
        <f>(((Table1[[#This Row],[deadline]]/60)/60)/24)+DATE(1970,1,1)</f>
        <v>42054.888692129629</v>
      </c>
      <c r="U444" s="12" t="str">
        <f>TEXT(Table1[[#This Row],[Date Created Conversion]],"yyyy")</f>
        <v>2015</v>
      </c>
      <c r="V444" s="12" t="str">
        <f>TEXT(Table1[[#This Row],[Date Created Conversion]],"mmm")</f>
        <v>Jan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>Table1[[#This Row],[pledged]]/Table1[[#This Row],[goal]]</f>
        <v>1E-3</v>
      </c>
      <c r="P445">
        <f>IF(Table1[[#This Row],[pledged]]=0,0,Table1[[#This Row],[pledged]]/Table1[[#This Row],[backers_count]])</f>
        <v>5</v>
      </c>
      <c r="Q445" t="str">
        <f>LEFT(Table1[[#This Row],[Category and Sub-Category]],FIND("/",Table1[[#This Row],[Category and Sub-Category]])-1)</f>
        <v>film &amp; video</v>
      </c>
      <c r="R445" t="str">
        <f>RIGHT(Table1[[#This Row],[Category and Sub-Category]],LEN(Table1[[#This Row],[Category and Sub-Category]])-FIND("/",Table1[[#This Row],[Category and Sub-Category]]))</f>
        <v>animation</v>
      </c>
      <c r="S445" s="9">
        <f>(((Table1[[#This Row],[launched_at]]/60)/60)/24)+DATE(1970,1,1)</f>
        <v>41650.015057870369</v>
      </c>
      <c r="T445" s="9">
        <f>(((Table1[[#This Row],[deadline]]/60)/60)/24)+DATE(1970,1,1)</f>
        <v>41680.015057870369</v>
      </c>
      <c r="U445" s="12" t="str">
        <f>TEXT(Table1[[#This Row],[Date Created Conversion]],"yyyy")</f>
        <v>2014</v>
      </c>
      <c r="V445" s="12" t="str">
        <f>TEXT(Table1[[#This Row],[Date Created Conversion]],"mmm")</f>
        <v>Jan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>Table1[[#This Row],[pledged]]/Table1[[#This Row],[goal]]</f>
        <v>0.05</v>
      </c>
      <c r="P446">
        <f>IF(Table1[[#This Row],[pledged]]=0,0,Table1[[#This Row],[pledged]]/Table1[[#This Row],[backers_count]])</f>
        <v>50</v>
      </c>
      <c r="Q446" t="str">
        <f>LEFT(Table1[[#This Row],[Category and Sub-Category]],FIND("/",Table1[[#This Row],[Category and Sub-Category]])-1)</f>
        <v>film &amp; video</v>
      </c>
      <c r="R446" t="str">
        <f>RIGHT(Table1[[#This Row],[Category and Sub-Category]],LEN(Table1[[#This Row],[Category and Sub-Category]])-FIND("/",Table1[[#This Row],[Category and Sub-Category]]))</f>
        <v>animation</v>
      </c>
      <c r="S446" s="9">
        <f>(((Table1[[#This Row],[launched_at]]/60)/60)/24)+DATE(1970,1,1)</f>
        <v>40894.906956018516</v>
      </c>
      <c r="T446" s="9">
        <f>(((Table1[[#This Row],[deadline]]/60)/60)/24)+DATE(1970,1,1)</f>
        <v>40954.906956018516</v>
      </c>
      <c r="U446" s="12" t="str">
        <f>TEXT(Table1[[#This Row],[Date Created Conversion]],"yyyy")</f>
        <v>2011</v>
      </c>
      <c r="V446" s="12" t="str">
        <f>TEXT(Table1[[#This Row],[Date Created Conversion]],"mmm")</f>
        <v>Dec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>Table1[[#This Row],[pledged]]/Table1[[#This Row],[goal]]</f>
        <v>3.3333333333333335E-5</v>
      </c>
      <c r="P447">
        <f>IF(Table1[[#This Row],[pledged]]=0,0,Table1[[#This Row],[pledged]]/Table1[[#This Row],[backers_count]])</f>
        <v>1</v>
      </c>
      <c r="Q447" t="str">
        <f>LEFT(Table1[[#This Row],[Category and Sub-Category]],FIND("/",Table1[[#This Row],[Category and Sub-Category]])-1)</f>
        <v>film &amp; video</v>
      </c>
      <c r="R447" t="str">
        <f>RIGHT(Table1[[#This Row],[Category and Sub-Category]],LEN(Table1[[#This Row],[Category and Sub-Category]])-FIND("/",Table1[[#This Row],[Category and Sub-Category]]))</f>
        <v>animation</v>
      </c>
      <c r="S447" s="9">
        <f>(((Table1[[#This Row],[launched_at]]/60)/60)/24)+DATE(1970,1,1)</f>
        <v>42130.335358796292</v>
      </c>
      <c r="T447" s="9">
        <f>(((Table1[[#This Row],[deadline]]/60)/60)/24)+DATE(1970,1,1)</f>
        <v>42145.335358796292</v>
      </c>
      <c r="U447" s="12" t="str">
        <f>TEXT(Table1[[#This Row],[Date Created Conversion]],"yyyy")</f>
        <v>2015</v>
      </c>
      <c r="V447" s="12" t="str">
        <f>TEXT(Table1[[#This Row],[Date Created Conversion]],"mmm")</f>
        <v>May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>Table1[[#This Row],[pledged]]/Table1[[#This Row],[goal]]</f>
        <v>7.2952380952380949E-2</v>
      </c>
      <c r="P448">
        <f>IF(Table1[[#This Row],[pledged]]=0,0,Table1[[#This Row],[pledged]]/Table1[[#This Row],[backers_count]])</f>
        <v>47.875</v>
      </c>
      <c r="Q448" t="str">
        <f>LEFT(Table1[[#This Row],[Category and Sub-Category]],FIND("/",Table1[[#This Row],[Category and Sub-Category]])-1)</f>
        <v>film &amp; video</v>
      </c>
      <c r="R448" t="str">
        <f>RIGHT(Table1[[#This Row],[Category and Sub-Category]],LEN(Table1[[#This Row],[Category and Sub-Category]])-FIND("/",Table1[[#This Row],[Category and Sub-Category]]))</f>
        <v>animation</v>
      </c>
      <c r="S448" s="9">
        <f>(((Table1[[#This Row],[launched_at]]/60)/60)/24)+DATE(1970,1,1)</f>
        <v>42037.083564814813</v>
      </c>
      <c r="T448" s="9">
        <f>(((Table1[[#This Row],[deadline]]/60)/60)/24)+DATE(1970,1,1)</f>
        <v>42067.083564814813</v>
      </c>
      <c r="U448" s="12" t="str">
        <f>TEXT(Table1[[#This Row],[Date Created Conversion]],"yyyy")</f>
        <v>2015</v>
      </c>
      <c r="V448" s="12" t="str">
        <f>TEXT(Table1[[#This Row],[Date Created Conversion]],"mmm")</f>
        <v>Feb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>Table1[[#This Row],[pledged]]/Table1[[#This Row],[goal]]</f>
        <v>1.6666666666666666E-4</v>
      </c>
      <c r="P449">
        <f>IF(Table1[[#This Row],[pledged]]=0,0,Table1[[#This Row],[pledged]]/Table1[[#This Row],[backers_count]])</f>
        <v>5</v>
      </c>
      <c r="Q449" t="str">
        <f>LEFT(Table1[[#This Row],[Category and Sub-Category]],FIND("/",Table1[[#This Row],[Category and Sub-Category]])-1)</f>
        <v>film &amp; video</v>
      </c>
      <c r="R449" t="str">
        <f>RIGHT(Table1[[#This Row],[Category and Sub-Category]],LEN(Table1[[#This Row],[Category and Sub-Category]])-FIND("/",Table1[[#This Row],[Category and Sub-Category]]))</f>
        <v>animation</v>
      </c>
      <c r="S449" s="9">
        <f>(((Table1[[#This Row],[launched_at]]/60)/60)/24)+DATE(1970,1,1)</f>
        <v>41331.555127314816</v>
      </c>
      <c r="T449" s="9">
        <f>(((Table1[[#This Row],[deadline]]/60)/60)/24)+DATE(1970,1,1)</f>
        <v>41356.513460648144</v>
      </c>
      <c r="U449" s="12" t="str">
        <f>TEXT(Table1[[#This Row],[Date Created Conversion]],"yyyy")</f>
        <v>2013</v>
      </c>
      <c r="V449" s="12" t="str">
        <f>TEXT(Table1[[#This Row],[Date Created Conversion]],"mmm")</f>
        <v>Feb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>Table1[[#This Row],[pledged]]/Table1[[#This Row],[goal]]</f>
        <v>3.2804E-2</v>
      </c>
      <c r="P450">
        <f>IF(Table1[[#This Row],[pledged]]=0,0,Table1[[#This Row],[pledged]]/Table1[[#This Row],[backers_count]])</f>
        <v>20.502500000000001</v>
      </c>
      <c r="Q450" t="str">
        <f>LEFT(Table1[[#This Row],[Category and Sub-Category]],FIND("/",Table1[[#This Row],[Category and Sub-Category]])-1)</f>
        <v>film &amp; video</v>
      </c>
      <c r="R450" t="str">
        <f>RIGHT(Table1[[#This Row],[Category and Sub-Category]],LEN(Table1[[#This Row],[Category and Sub-Category]])-FIND("/",Table1[[#This Row],[Category and Sub-Category]]))</f>
        <v>animation</v>
      </c>
      <c r="S450" s="9">
        <f>(((Table1[[#This Row],[launched_at]]/60)/60)/24)+DATE(1970,1,1)</f>
        <v>41753.758043981477</v>
      </c>
      <c r="T450" s="9">
        <f>(((Table1[[#This Row],[deadline]]/60)/60)/24)+DATE(1970,1,1)</f>
        <v>41773.758043981477</v>
      </c>
      <c r="U450" s="12" t="str">
        <f>TEXT(Table1[[#This Row],[Date Created Conversion]],"yyyy")</f>
        <v>2014</v>
      </c>
      <c r="V450" s="12" t="str">
        <f>TEXT(Table1[[#This Row],[Date Created Conversion]],"mmm")</f>
        <v>Apr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>Table1[[#This Row],[pledged]]/Table1[[#This Row],[goal]]</f>
        <v>2.2499999999999999E-2</v>
      </c>
      <c r="P451">
        <f>IF(Table1[[#This Row],[pledged]]=0,0,Table1[[#This Row],[pledged]]/Table1[[#This Row],[backers_count]])</f>
        <v>9</v>
      </c>
      <c r="Q451" t="str">
        <f>LEFT(Table1[[#This Row],[Category and Sub-Category]],FIND("/",Table1[[#This Row],[Category and Sub-Category]])-1)</f>
        <v>film &amp; video</v>
      </c>
      <c r="R451" t="str">
        <f>RIGHT(Table1[[#This Row],[Category and Sub-Category]],LEN(Table1[[#This Row],[Category and Sub-Category]])-FIND("/",Table1[[#This Row],[Category and Sub-Category]]))</f>
        <v>animation</v>
      </c>
      <c r="S451" s="9">
        <f>(((Table1[[#This Row],[launched_at]]/60)/60)/24)+DATE(1970,1,1)</f>
        <v>41534.568113425928</v>
      </c>
      <c r="T451" s="9">
        <f>(((Table1[[#This Row],[deadline]]/60)/60)/24)+DATE(1970,1,1)</f>
        <v>41564.568113425928</v>
      </c>
      <c r="U451" s="12" t="str">
        <f>TEXT(Table1[[#This Row],[Date Created Conversion]],"yyyy")</f>
        <v>2013</v>
      </c>
      <c r="V451" s="12" t="str">
        <f>TEXT(Table1[[#This Row],[Date Created Conversion]],"mmm")</f>
        <v>Sep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>Table1[[#This Row],[pledged]]/Table1[[#This Row],[goal]]</f>
        <v>7.92E-3</v>
      </c>
      <c r="P452">
        <f>IF(Table1[[#This Row],[pledged]]=0,0,Table1[[#This Row],[pledged]]/Table1[[#This Row],[backers_count]])</f>
        <v>56.571428571428569</v>
      </c>
      <c r="Q452" t="str">
        <f>LEFT(Table1[[#This Row],[Category and Sub-Category]],FIND("/",Table1[[#This Row],[Category and Sub-Category]])-1)</f>
        <v>film &amp; video</v>
      </c>
      <c r="R452" t="str">
        <f>RIGHT(Table1[[#This Row],[Category and Sub-Category]],LEN(Table1[[#This Row],[Category and Sub-Category]])-FIND("/",Table1[[#This Row],[Category and Sub-Category]]))</f>
        <v>animation</v>
      </c>
      <c r="S452" s="9">
        <f>(((Table1[[#This Row],[launched_at]]/60)/60)/24)+DATE(1970,1,1)</f>
        <v>41654.946759259255</v>
      </c>
      <c r="T452" s="9">
        <f>(((Table1[[#This Row],[deadline]]/60)/60)/24)+DATE(1970,1,1)</f>
        <v>41684.946759259255</v>
      </c>
      <c r="U452" s="12" t="str">
        <f>TEXT(Table1[[#This Row],[Date Created Conversion]],"yyyy")</f>
        <v>2014</v>
      </c>
      <c r="V452" s="12" t="str">
        <f>TEXT(Table1[[#This Row],[Date Created Conversion]],"mmm")</f>
        <v>Jan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>Table1[[#This Row],[pledged]]/Table1[[#This Row],[goal]]</f>
        <v>0</v>
      </c>
      <c r="P453">
        <f>IF(Table1[[#This Row],[pledged]]=0,0,Table1[[#This Row],[pledged]]/Table1[[#This Row],[backers_count]])</f>
        <v>0</v>
      </c>
      <c r="Q453" t="str">
        <f>LEFT(Table1[[#This Row],[Category and Sub-Category]],FIND("/",Table1[[#This Row],[Category and Sub-Category]])-1)</f>
        <v>film &amp; video</v>
      </c>
      <c r="R453" t="str">
        <f>RIGHT(Table1[[#This Row],[Category and Sub-Category]],LEN(Table1[[#This Row],[Category and Sub-Category]])-FIND("/",Table1[[#This Row],[Category and Sub-Category]]))</f>
        <v>animation</v>
      </c>
      <c r="S453" s="9">
        <f>(((Table1[[#This Row],[launched_at]]/60)/60)/24)+DATE(1970,1,1)</f>
        <v>41634.715173611112</v>
      </c>
      <c r="T453" s="9">
        <f>(((Table1[[#This Row],[deadline]]/60)/60)/24)+DATE(1970,1,1)</f>
        <v>41664.715173611112</v>
      </c>
      <c r="U453" s="12" t="str">
        <f>TEXT(Table1[[#This Row],[Date Created Conversion]],"yyyy")</f>
        <v>2013</v>
      </c>
      <c r="V453" s="12" t="str">
        <f>TEXT(Table1[[#This Row],[Date Created Conversion]],"mmm")</f>
        <v>Dec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>Table1[[#This Row],[pledged]]/Table1[[#This Row],[goal]]</f>
        <v>0.64</v>
      </c>
      <c r="P454">
        <f>IF(Table1[[#This Row],[pledged]]=0,0,Table1[[#This Row],[pledged]]/Table1[[#This Row],[backers_count]])</f>
        <v>40</v>
      </c>
      <c r="Q454" t="str">
        <f>LEFT(Table1[[#This Row],[Category and Sub-Category]],FIND("/",Table1[[#This Row],[Category and Sub-Category]])-1)</f>
        <v>film &amp; video</v>
      </c>
      <c r="R454" t="str">
        <f>RIGHT(Table1[[#This Row],[Category and Sub-Category]],LEN(Table1[[#This Row],[Category and Sub-Category]])-FIND("/",Table1[[#This Row],[Category and Sub-Category]]))</f>
        <v>animation</v>
      </c>
      <c r="S454" s="9">
        <f>(((Table1[[#This Row],[launched_at]]/60)/60)/24)+DATE(1970,1,1)</f>
        <v>42107.703877314809</v>
      </c>
      <c r="T454" s="9">
        <f>(((Table1[[#This Row],[deadline]]/60)/60)/24)+DATE(1970,1,1)</f>
        <v>42137.703877314809</v>
      </c>
      <c r="U454" s="12" t="str">
        <f>TEXT(Table1[[#This Row],[Date Created Conversion]],"yyyy")</f>
        <v>2015</v>
      </c>
      <c r="V454" s="12" t="str">
        <f>TEXT(Table1[[#This Row],[Date Created Conversion]],"mmm")</f>
        <v>Apr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>Table1[[#This Row],[pledged]]/Table1[[#This Row],[goal]]</f>
        <v>2.740447957839262E-4</v>
      </c>
      <c r="P455">
        <f>IF(Table1[[#This Row],[pledged]]=0,0,Table1[[#This Row],[pledged]]/Table1[[#This Row],[backers_count]])</f>
        <v>13</v>
      </c>
      <c r="Q455" t="str">
        <f>LEFT(Table1[[#This Row],[Category and Sub-Category]],FIND("/",Table1[[#This Row],[Category and Sub-Category]])-1)</f>
        <v>film &amp; video</v>
      </c>
      <c r="R455" t="str">
        <f>RIGHT(Table1[[#This Row],[Category and Sub-Category]],LEN(Table1[[#This Row],[Category and Sub-Category]])-FIND("/",Table1[[#This Row],[Category and Sub-Category]]))</f>
        <v>animation</v>
      </c>
      <c r="S455" s="9">
        <f>(((Table1[[#This Row],[launched_at]]/60)/60)/24)+DATE(1970,1,1)</f>
        <v>42038.824988425928</v>
      </c>
      <c r="T455" s="9">
        <f>(((Table1[[#This Row],[deadline]]/60)/60)/24)+DATE(1970,1,1)</f>
        <v>42054.824988425928</v>
      </c>
      <c r="U455" s="12" t="str">
        <f>TEXT(Table1[[#This Row],[Date Created Conversion]],"yyyy")</f>
        <v>2015</v>
      </c>
      <c r="V455" s="12" t="str">
        <f>TEXT(Table1[[#This Row],[Date Created Conversion]],"mmm")</f>
        <v>Feb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>Table1[[#This Row],[pledged]]/Table1[[#This Row],[goal]]</f>
        <v>8.2000000000000007E-3</v>
      </c>
      <c r="P456">
        <f>IF(Table1[[#This Row],[pledged]]=0,0,Table1[[#This Row],[pledged]]/Table1[[#This Row],[backers_count]])</f>
        <v>16.399999999999999</v>
      </c>
      <c r="Q456" t="str">
        <f>LEFT(Table1[[#This Row],[Category and Sub-Category]],FIND("/",Table1[[#This Row],[Category and Sub-Category]])-1)</f>
        <v>film &amp; video</v>
      </c>
      <c r="R456" t="str">
        <f>RIGHT(Table1[[#This Row],[Category and Sub-Category]],LEN(Table1[[#This Row],[Category and Sub-Category]])-FIND("/",Table1[[#This Row],[Category and Sub-Category]]))</f>
        <v>animation</v>
      </c>
      <c r="S456" s="9">
        <f>(((Table1[[#This Row],[launched_at]]/60)/60)/24)+DATE(1970,1,1)</f>
        <v>41938.717256944445</v>
      </c>
      <c r="T456" s="9">
        <f>(((Table1[[#This Row],[deadline]]/60)/60)/24)+DATE(1970,1,1)</f>
        <v>41969.551388888889</v>
      </c>
      <c r="U456" s="12" t="str">
        <f>TEXT(Table1[[#This Row],[Date Created Conversion]],"yyyy")</f>
        <v>2014</v>
      </c>
      <c r="V456" s="12" t="str">
        <f>TEXT(Table1[[#This Row],[Date Created Conversion]],"mmm")</f>
        <v>Oct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>Table1[[#This Row],[pledged]]/Table1[[#This Row],[goal]]</f>
        <v>6.9230769230769226E-4</v>
      </c>
      <c r="P457">
        <f>IF(Table1[[#This Row],[pledged]]=0,0,Table1[[#This Row],[pledged]]/Table1[[#This Row],[backers_count]])</f>
        <v>22.5</v>
      </c>
      <c r="Q457" t="str">
        <f>LEFT(Table1[[#This Row],[Category and Sub-Category]],FIND("/",Table1[[#This Row],[Category and Sub-Category]])-1)</f>
        <v>film &amp; video</v>
      </c>
      <c r="R457" t="str">
        <f>RIGHT(Table1[[#This Row],[Category and Sub-Category]],LEN(Table1[[#This Row],[Category and Sub-Category]])-FIND("/",Table1[[#This Row],[Category and Sub-Category]]))</f>
        <v>animation</v>
      </c>
      <c r="S457" s="9">
        <f>(((Table1[[#This Row],[launched_at]]/60)/60)/24)+DATE(1970,1,1)</f>
        <v>40971.002569444441</v>
      </c>
      <c r="T457" s="9">
        <f>(((Table1[[#This Row],[deadline]]/60)/60)/24)+DATE(1970,1,1)</f>
        <v>41016.021527777775</v>
      </c>
      <c r="U457" s="12" t="str">
        <f>TEXT(Table1[[#This Row],[Date Created Conversion]],"yyyy")</f>
        <v>2012</v>
      </c>
      <c r="V457" s="12" t="str">
        <f>TEXT(Table1[[#This Row],[Date Created Conversion]],"mmm")</f>
        <v>Mar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>Table1[[#This Row],[pledged]]/Table1[[#This Row],[goal]]</f>
        <v>6.8631863186318634E-3</v>
      </c>
      <c r="P458">
        <f>IF(Table1[[#This Row],[pledged]]=0,0,Table1[[#This Row],[pledged]]/Table1[[#This Row],[backers_count]])</f>
        <v>20.333333333333332</v>
      </c>
      <c r="Q458" t="str">
        <f>LEFT(Table1[[#This Row],[Category and Sub-Category]],FIND("/",Table1[[#This Row],[Category and Sub-Category]])-1)</f>
        <v>film &amp; video</v>
      </c>
      <c r="R458" t="str">
        <f>RIGHT(Table1[[#This Row],[Category and Sub-Category]],LEN(Table1[[#This Row],[Category and Sub-Category]])-FIND("/",Table1[[#This Row],[Category and Sub-Category]]))</f>
        <v>animation</v>
      </c>
      <c r="S458" s="9">
        <f>(((Table1[[#This Row],[launched_at]]/60)/60)/24)+DATE(1970,1,1)</f>
        <v>41547.694456018515</v>
      </c>
      <c r="T458" s="9">
        <f>(((Table1[[#This Row],[deadline]]/60)/60)/24)+DATE(1970,1,1)</f>
        <v>41569.165972222225</v>
      </c>
      <c r="U458" s="12" t="str">
        <f>TEXT(Table1[[#This Row],[Date Created Conversion]],"yyyy")</f>
        <v>2013</v>
      </c>
      <c r="V458" s="12" t="str">
        <f>TEXT(Table1[[#This Row],[Date Created Conversion]],"mmm")</f>
        <v>Sep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>Table1[[#This Row],[pledged]]/Table1[[#This Row],[goal]]</f>
        <v>0</v>
      </c>
      <c r="P459">
        <f>IF(Table1[[#This Row],[pledged]]=0,0,Table1[[#This Row],[pledged]]/Table1[[#This Row],[backers_count]])</f>
        <v>0</v>
      </c>
      <c r="Q459" t="str">
        <f>LEFT(Table1[[#This Row],[Category and Sub-Category]],FIND("/",Table1[[#This Row],[Category and Sub-Category]])-1)</f>
        <v>film &amp; video</v>
      </c>
      <c r="R459" t="str">
        <f>RIGHT(Table1[[#This Row],[Category and Sub-Category]],LEN(Table1[[#This Row],[Category and Sub-Category]])-FIND("/",Table1[[#This Row],[Category and Sub-Category]]))</f>
        <v>animation</v>
      </c>
      <c r="S459" s="9">
        <f>(((Table1[[#This Row],[launched_at]]/60)/60)/24)+DATE(1970,1,1)</f>
        <v>41837.767500000002</v>
      </c>
      <c r="T459" s="9">
        <f>(((Table1[[#This Row],[deadline]]/60)/60)/24)+DATE(1970,1,1)</f>
        <v>41867.767500000002</v>
      </c>
      <c r="U459" s="12" t="str">
        <f>TEXT(Table1[[#This Row],[Date Created Conversion]],"yyyy")</f>
        <v>2014</v>
      </c>
      <c r="V459" s="12" t="str">
        <f>TEXT(Table1[[#This Row],[Date Created Conversion]],"mmm")</f>
        <v>Jul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>Table1[[#This Row],[pledged]]/Table1[[#This Row],[goal]]</f>
        <v>8.2100000000000006E-2</v>
      </c>
      <c r="P460">
        <f>IF(Table1[[#This Row],[pledged]]=0,0,Table1[[#This Row],[pledged]]/Table1[[#This Row],[backers_count]])</f>
        <v>16.755102040816325</v>
      </c>
      <c r="Q460" t="str">
        <f>LEFT(Table1[[#This Row],[Category and Sub-Category]],FIND("/",Table1[[#This Row],[Category and Sub-Category]])-1)</f>
        <v>film &amp; video</v>
      </c>
      <c r="R460" t="str">
        <f>RIGHT(Table1[[#This Row],[Category and Sub-Category]],LEN(Table1[[#This Row],[Category and Sub-Category]])-FIND("/",Table1[[#This Row],[Category and Sub-Category]]))</f>
        <v>animation</v>
      </c>
      <c r="S460" s="9">
        <f>(((Table1[[#This Row],[launched_at]]/60)/60)/24)+DATE(1970,1,1)</f>
        <v>41378.69976851852</v>
      </c>
      <c r="T460" s="9">
        <f>(((Table1[[#This Row],[deadline]]/60)/60)/24)+DATE(1970,1,1)</f>
        <v>41408.69976851852</v>
      </c>
      <c r="U460" s="12" t="str">
        <f>TEXT(Table1[[#This Row],[Date Created Conversion]],"yyyy")</f>
        <v>2013</v>
      </c>
      <c r="V460" s="12" t="str">
        <f>TEXT(Table1[[#This Row],[Date Created Conversion]],"mmm")</f>
        <v>Apr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>Table1[[#This Row],[pledged]]/Table1[[#This Row],[goal]]</f>
        <v>6.4102564102564103E-4</v>
      </c>
      <c r="P461">
        <f>IF(Table1[[#This Row],[pledged]]=0,0,Table1[[#This Row],[pledged]]/Table1[[#This Row],[backers_count]])</f>
        <v>25</v>
      </c>
      <c r="Q461" t="str">
        <f>LEFT(Table1[[#This Row],[Category and Sub-Category]],FIND("/",Table1[[#This Row],[Category and Sub-Category]])-1)</f>
        <v>film &amp; video</v>
      </c>
      <c r="R461" t="str">
        <f>RIGHT(Table1[[#This Row],[Category and Sub-Category]],LEN(Table1[[#This Row],[Category and Sub-Category]])-FIND("/",Table1[[#This Row],[Category and Sub-Category]]))</f>
        <v>animation</v>
      </c>
      <c r="S461" s="9">
        <f>(((Table1[[#This Row],[launched_at]]/60)/60)/24)+DATE(1970,1,1)</f>
        <v>40800.6403587963</v>
      </c>
      <c r="T461" s="9">
        <f>(((Table1[[#This Row],[deadline]]/60)/60)/24)+DATE(1970,1,1)</f>
        <v>40860.682025462964</v>
      </c>
      <c r="U461" s="12" t="str">
        <f>TEXT(Table1[[#This Row],[Date Created Conversion]],"yyyy")</f>
        <v>2011</v>
      </c>
      <c r="V461" s="12" t="str">
        <f>TEXT(Table1[[#This Row],[Date Created Conversion]],"mmm")</f>
        <v>Sep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>Table1[[#This Row],[pledged]]/Table1[[#This Row],[goal]]</f>
        <v>2.9411764705882353E-3</v>
      </c>
      <c r="P462">
        <f>IF(Table1[[#This Row],[pledged]]=0,0,Table1[[#This Row],[pledged]]/Table1[[#This Row],[backers_count]])</f>
        <v>12.5</v>
      </c>
      <c r="Q462" t="str">
        <f>LEFT(Table1[[#This Row],[Category and Sub-Category]],FIND("/",Table1[[#This Row],[Category and Sub-Category]])-1)</f>
        <v>film &amp; video</v>
      </c>
      <c r="R462" t="str">
        <f>RIGHT(Table1[[#This Row],[Category and Sub-Category]],LEN(Table1[[#This Row],[Category and Sub-Category]])-FIND("/",Table1[[#This Row],[Category and Sub-Category]]))</f>
        <v>animation</v>
      </c>
      <c r="S462" s="9">
        <f>(((Table1[[#This Row],[launched_at]]/60)/60)/24)+DATE(1970,1,1)</f>
        <v>41759.542534722219</v>
      </c>
      <c r="T462" s="9">
        <f>(((Table1[[#This Row],[deadline]]/60)/60)/24)+DATE(1970,1,1)</f>
        <v>41791.166666666664</v>
      </c>
      <c r="U462" s="12" t="str">
        <f>TEXT(Table1[[#This Row],[Date Created Conversion]],"yyyy")</f>
        <v>2014</v>
      </c>
      <c r="V462" s="12" t="str">
        <f>TEXT(Table1[[#This Row],[Date Created Conversion]],"mmm")</f>
        <v>Apr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>Table1[[#This Row],[pledged]]/Table1[[#This Row],[goal]]</f>
        <v>0</v>
      </c>
      <c r="P463">
        <f>IF(Table1[[#This Row],[pledged]]=0,0,Table1[[#This Row],[pledged]]/Table1[[#This Row],[backers_count]])</f>
        <v>0</v>
      </c>
      <c r="Q463" t="str">
        <f>LEFT(Table1[[#This Row],[Category and Sub-Category]],FIND("/",Table1[[#This Row],[Category and Sub-Category]])-1)</f>
        <v>film &amp; video</v>
      </c>
      <c r="R463" t="str">
        <f>RIGHT(Table1[[#This Row],[Category and Sub-Category]],LEN(Table1[[#This Row],[Category and Sub-Category]])-FIND("/",Table1[[#This Row],[Category and Sub-Category]]))</f>
        <v>animation</v>
      </c>
      <c r="S463" s="9">
        <f>(((Table1[[#This Row],[launched_at]]/60)/60)/24)+DATE(1970,1,1)</f>
        <v>41407.84684027778</v>
      </c>
      <c r="T463" s="9">
        <f>(((Table1[[#This Row],[deadline]]/60)/60)/24)+DATE(1970,1,1)</f>
        <v>41427.84684027778</v>
      </c>
      <c r="U463" s="12" t="str">
        <f>TEXT(Table1[[#This Row],[Date Created Conversion]],"yyyy")</f>
        <v>2013</v>
      </c>
      <c r="V463" s="12" t="str">
        <f>TEXT(Table1[[#This Row],[Date Created Conversion]],"mmm")</f>
        <v>May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>Table1[[#This Row],[pledged]]/Table1[[#This Row],[goal]]</f>
        <v>0</v>
      </c>
      <c r="P464">
        <f>IF(Table1[[#This Row],[pledged]]=0,0,Table1[[#This Row],[pledged]]/Table1[[#This Row],[backers_count]])</f>
        <v>0</v>
      </c>
      <c r="Q464" t="str">
        <f>LEFT(Table1[[#This Row],[Category and Sub-Category]],FIND("/",Table1[[#This Row],[Category and Sub-Category]])-1)</f>
        <v>film &amp; video</v>
      </c>
      <c r="R464" t="str">
        <f>RIGHT(Table1[[#This Row],[Category and Sub-Category]],LEN(Table1[[#This Row],[Category and Sub-Category]])-FIND("/",Table1[[#This Row],[Category and Sub-Category]]))</f>
        <v>animation</v>
      </c>
      <c r="S464" s="9">
        <f>(((Table1[[#This Row],[launched_at]]/60)/60)/24)+DATE(1970,1,1)</f>
        <v>40705.126631944448</v>
      </c>
      <c r="T464" s="9">
        <f>(((Table1[[#This Row],[deadline]]/60)/60)/24)+DATE(1970,1,1)</f>
        <v>40765.126631944448</v>
      </c>
      <c r="U464" s="12" t="str">
        <f>TEXT(Table1[[#This Row],[Date Created Conversion]],"yyyy")</f>
        <v>2011</v>
      </c>
      <c r="V464" s="12" t="str">
        <f>TEXT(Table1[[#This Row],[Date Created Conversion]],"mmm")</f>
        <v>Jun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>Table1[[#This Row],[pledged]]/Table1[[#This Row],[goal]]</f>
        <v>2.2727272727272728E-2</v>
      </c>
      <c r="P465">
        <f>IF(Table1[[#This Row],[pledged]]=0,0,Table1[[#This Row],[pledged]]/Table1[[#This Row],[backers_count]])</f>
        <v>113.63636363636364</v>
      </c>
      <c r="Q465" t="str">
        <f>LEFT(Table1[[#This Row],[Category and Sub-Category]],FIND("/",Table1[[#This Row],[Category and Sub-Category]])-1)</f>
        <v>film &amp; video</v>
      </c>
      <c r="R465" t="str">
        <f>RIGHT(Table1[[#This Row],[Category and Sub-Category]],LEN(Table1[[#This Row],[Category and Sub-Category]])-FIND("/",Table1[[#This Row],[Category and Sub-Category]]))</f>
        <v>animation</v>
      </c>
      <c r="S465" s="9">
        <f>(((Table1[[#This Row],[launched_at]]/60)/60)/24)+DATE(1970,1,1)</f>
        <v>40750.710104166668</v>
      </c>
      <c r="T465" s="9">
        <f>(((Table1[[#This Row],[deadline]]/60)/60)/24)+DATE(1970,1,1)</f>
        <v>40810.710104166668</v>
      </c>
      <c r="U465" s="12" t="str">
        <f>TEXT(Table1[[#This Row],[Date Created Conversion]],"yyyy")</f>
        <v>2011</v>
      </c>
      <c r="V465" s="12" t="str">
        <f>TEXT(Table1[[#This Row],[Date Created Conversion]],"mmm")</f>
        <v>Jul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>Table1[[#This Row],[pledged]]/Table1[[#This Row],[goal]]</f>
        <v>9.9009900990099011E-4</v>
      </c>
      <c r="P466">
        <f>IF(Table1[[#This Row],[pledged]]=0,0,Table1[[#This Row],[pledged]]/Table1[[#This Row],[backers_count]])</f>
        <v>1</v>
      </c>
      <c r="Q466" t="str">
        <f>LEFT(Table1[[#This Row],[Category and Sub-Category]],FIND("/",Table1[[#This Row],[Category and Sub-Category]])-1)</f>
        <v>film &amp; video</v>
      </c>
      <c r="R466" t="str">
        <f>RIGHT(Table1[[#This Row],[Category and Sub-Category]],LEN(Table1[[#This Row],[Category and Sub-Category]])-FIND("/",Table1[[#This Row],[Category and Sub-Category]]))</f>
        <v>animation</v>
      </c>
      <c r="S466" s="9">
        <f>(((Table1[[#This Row],[launched_at]]/60)/60)/24)+DATE(1970,1,1)</f>
        <v>42488.848784722228</v>
      </c>
      <c r="T466" s="9">
        <f>(((Table1[[#This Row],[deadline]]/60)/60)/24)+DATE(1970,1,1)</f>
        <v>42508.848784722228</v>
      </c>
      <c r="U466" s="12" t="str">
        <f>TEXT(Table1[[#This Row],[Date Created Conversion]],"yyyy")</f>
        <v>2016</v>
      </c>
      <c r="V466" s="12" t="str">
        <f>TEXT(Table1[[#This Row],[Date Created Conversion]],"mmm")</f>
        <v>Apr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>Table1[[#This Row],[pledged]]/Table1[[#This Row],[goal]]</f>
        <v>0.26953125</v>
      </c>
      <c r="P467">
        <f>IF(Table1[[#This Row],[pledged]]=0,0,Table1[[#This Row],[pledged]]/Table1[[#This Row],[backers_count]])</f>
        <v>17.25</v>
      </c>
      <c r="Q467" t="str">
        <f>LEFT(Table1[[#This Row],[Category and Sub-Category]],FIND("/",Table1[[#This Row],[Category and Sub-Category]])-1)</f>
        <v>film &amp; video</v>
      </c>
      <c r="R467" t="str">
        <f>RIGHT(Table1[[#This Row],[Category and Sub-Category]],LEN(Table1[[#This Row],[Category and Sub-Category]])-FIND("/",Table1[[#This Row],[Category and Sub-Category]]))</f>
        <v>animation</v>
      </c>
      <c r="S467" s="9">
        <f>(((Table1[[#This Row],[launched_at]]/60)/60)/24)+DATE(1970,1,1)</f>
        <v>41801.120069444441</v>
      </c>
      <c r="T467" s="9">
        <f>(((Table1[[#This Row],[deadline]]/60)/60)/24)+DATE(1970,1,1)</f>
        <v>41817.120069444441</v>
      </c>
      <c r="U467" s="12" t="str">
        <f>TEXT(Table1[[#This Row],[Date Created Conversion]],"yyyy")</f>
        <v>2014</v>
      </c>
      <c r="V467" s="12" t="str">
        <f>TEXT(Table1[[#This Row],[Date Created Conversion]],"mmm")</f>
        <v>Jun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>Table1[[#This Row],[pledged]]/Table1[[#This Row],[goal]]</f>
        <v>7.6E-3</v>
      </c>
      <c r="P468">
        <f>IF(Table1[[#This Row],[pledged]]=0,0,Table1[[#This Row],[pledged]]/Table1[[#This Row],[backers_count]])</f>
        <v>15.2</v>
      </c>
      <c r="Q468" t="str">
        <f>LEFT(Table1[[#This Row],[Category and Sub-Category]],FIND("/",Table1[[#This Row],[Category and Sub-Category]])-1)</f>
        <v>film &amp; video</v>
      </c>
      <c r="R468" t="str">
        <f>RIGHT(Table1[[#This Row],[Category and Sub-Category]],LEN(Table1[[#This Row],[Category and Sub-Category]])-FIND("/",Table1[[#This Row],[Category and Sub-Category]]))</f>
        <v>animation</v>
      </c>
      <c r="S468" s="9">
        <f>(((Table1[[#This Row],[launched_at]]/60)/60)/24)+DATE(1970,1,1)</f>
        <v>41129.942870370374</v>
      </c>
      <c r="T468" s="9">
        <f>(((Table1[[#This Row],[deadline]]/60)/60)/24)+DATE(1970,1,1)</f>
        <v>41159.942870370374</v>
      </c>
      <c r="U468" s="12" t="str">
        <f>TEXT(Table1[[#This Row],[Date Created Conversion]],"yyyy")</f>
        <v>2012</v>
      </c>
      <c r="V468" s="12" t="str">
        <f>TEXT(Table1[[#This Row],[Date Created Conversion]],"mmm")</f>
        <v>Aug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>Table1[[#This Row],[pledged]]/Table1[[#This Row],[goal]]</f>
        <v>0.21575</v>
      </c>
      <c r="P469">
        <f>IF(Table1[[#This Row],[pledged]]=0,0,Table1[[#This Row],[pledged]]/Table1[[#This Row],[backers_count]])</f>
        <v>110.64102564102564</v>
      </c>
      <c r="Q469" t="str">
        <f>LEFT(Table1[[#This Row],[Category and Sub-Category]],FIND("/",Table1[[#This Row],[Category and Sub-Category]])-1)</f>
        <v>film &amp; video</v>
      </c>
      <c r="R469" t="str">
        <f>RIGHT(Table1[[#This Row],[Category and Sub-Category]],LEN(Table1[[#This Row],[Category and Sub-Category]])-FIND("/",Table1[[#This Row],[Category and Sub-Category]]))</f>
        <v>animation</v>
      </c>
      <c r="S469" s="9">
        <f>(((Table1[[#This Row],[launched_at]]/60)/60)/24)+DATE(1970,1,1)</f>
        <v>41135.679791666669</v>
      </c>
      <c r="T469" s="9">
        <f>(((Table1[[#This Row],[deadline]]/60)/60)/24)+DATE(1970,1,1)</f>
        <v>41180.679791666669</v>
      </c>
      <c r="U469" s="12" t="str">
        <f>TEXT(Table1[[#This Row],[Date Created Conversion]],"yyyy")</f>
        <v>2012</v>
      </c>
      <c r="V469" s="12" t="str">
        <f>TEXT(Table1[[#This Row],[Date Created Conversion]],"mmm")</f>
        <v>Aug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>Table1[[#This Row],[pledged]]/Table1[[#This Row],[goal]]</f>
        <v>0</v>
      </c>
      <c r="P470">
        <f>IF(Table1[[#This Row],[pledged]]=0,0,Table1[[#This Row],[pledged]]/Table1[[#This Row],[backers_count]])</f>
        <v>0</v>
      </c>
      <c r="Q470" t="str">
        <f>LEFT(Table1[[#This Row],[Category and Sub-Category]],FIND("/",Table1[[#This Row],[Category and Sub-Category]])-1)</f>
        <v>film &amp; video</v>
      </c>
      <c r="R470" t="str">
        <f>RIGHT(Table1[[#This Row],[Category and Sub-Category]],LEN(Table1[[#This Row],[Category and Sub-Category]])-FIND("/",Table1[[#This Row],[Category and Sub-Category]]))</f>
        <v>animation</v>
      </c>
      <c r="S470" s="9">
        <f>(((Table1[[#This Row],[launched_at]]/60)/60)/24)+DATE(1970,1,1)</f>
        <v>41041.167627314811</v>
      </c>
      <c r="T470" s="9">
        <f>(((Table1[[#This Row],[deadline]]/60)/60)/24)+DATE(1970,1,1)</f>
        <v>41101.160474537035</v>
      </c>
      <c r="U470" s="12" t="str">
        <f>TEXT(Table1[[#This Row],[Date Created Conversion]],"yyyy")</f>
        <v>2012</v>
      </c>
      <c r="V470" s="12" t="str">
        <f>TEXT(Table1[[#This Row],[Date Created Conversion]],"mmm")</f>
        <v>May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>Table1[[#This Row],[pledged]]/Table1[[#This Row],[goal]]</f>
        <v>0</v>
      </c>
      <c r="P471">
        <f>IF(Table1[[#This Row],[pledged]]=0,0,Table1[[#This Row],[pledged]]/Table1[[#This Row],[backers_count]])</f>
        <v>0</v>
      </c>
      <c r="Q471" t="str">
        <f>LEFT(Table1[[#This Row],[Category and Sub-Category]],FIND("/",Table1[[#This Row],[Category and Sub-Category]])-1)</f>
        <v>film &amp; video</v>
      </c>
      <c r="R471" t="str">
        <f>RIGHT(Table1[[#This Row],[Category and Sub-Category]],LEN(Table1[[#This Row],[Category and Sub-Category]])-FIND("/",Table1[[#This Row],[Category and Sub-Category]]))</f>
        <v>animation</v>
      </c>
      <c r="S471" s="9">
        <f>(((Table1[[#This Row],[launched_at]]/60)/60)/24)+DATE(1970,1,1)</f>
        <v>41827.989861111113</v>
      </c>
      <c r="T471" s="9">
        <f>(((Table1[[#This Row],[deadline]]/60)/60)/24)+DATE(1970,1,1)</f>
        <v>41887.989861111113</v>
      </c>
      <c r="U471" s="12" t="str">
        <f>TEXT(Table1[[#This Row],[Date Created Conversion]],"yyyy")</f>
        <v>2014</v>
      </c>
      <c r="V471" s="12" t="str">
        <f>TEXT(Table1[[#This Row],[Date Created Conversion]],"mmm")</f>
        <v>Jul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>Table1[[#This Row],[pledged]]/Table1[[#This Row],[goal]]</f>
        <v>1.0200000000000001E-2</v>
      </c>
      <c r="P472">
        <f>IF(Table1[[#This Row],[pledged]]=0,0,Table1[[#This Row],[pledged]]/Table1[[#This Row],[backers_count]])</f>
        <v>25.5</v>
      </c>
      <c r="Q472" t="str">
        <f>LEFT(Table1[[#This Row],[Category and Sub-Category]],FIND("/",Table1[[#This Row],[Category and Sub-Category]])-1)</f>
        <v>film &amp; video</v>
      </c>
      <c r="R472" t="str">
        <f>RIGHT(Table1[[#This Row],[Category and Sub-Category]],LEN(Table1[[#This Row],[Category and Sub-Category]])-FIND("/",Table1[[#This Row],[Category and Sub-Category]]))</f>
        <v>animation</v>
      </c>
      <c r="S472" s="9">
        <f>(((Table1[[#This Row],[launched_at]]/60)/60)/24)+DATE(1970,1,1)</f>
        <v>41605.167696759258</v>
      </c>
      <c r="T472" s="9">
        <f>(((Table1[[#This Row],[deadline]]/60)/60)/24)+DATE(1970,1,1)</f>
        <v>41655.166666666664</v>
      </c>
      <c r="U472" s="12" t="str">
        <f>TEXT(Table1[[#This Row],[Date Created Conversion]],"yyyy")</f>
        <v>2013</v>
      </c>
      <c r="V472" s="12" t="str">
        <f>TEXT(Table1[[#This Row],[Date Created Conversion]],"mmm")</f>
        <v>Nov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>Table1[[#This Row],[pledged]]/Table1[[#This Row],[goal]]</f>
        <v>0.11892727272727273</v>
      </c>
      <c r="P473">
        <f>IF(Table1[[#This Row],[pledged]]=0,0,Table1[[#This Row],[pledged]]/Table1[[#This Row],[backers_count]])</f>
        <v>38.476470588235294</v>
      </c>
      <c r="Q473" t="str">
        <f>LEFT(Table1[[#This Row],[Category and Sub-Category]],FIND("/",Table1[[#This Row],[Category and Sub-Category]])-1)</f>
        <v>film &amp; video</v>
      </c>
      <c r="R473" t="str">
        <f>RIGHT(Table1[[#This Row],[Category and Sub-Category]],LEN(Table1[[#This Row],[Category and Sub-Category]])-FIND("/",Table1[[#This Row],[Category and Sub-Category]]))</f>
        <v>animation</v>
      </c>
      <c r="S473" s="9">
        <f>(((Table1[[#This Row],[launched_at]]/60)/60)/24)+DATE(1970,1,1)</f>
        <v>41703.721979166665</v>
      </c>
      <c r="T473" s="9">
        <f>(((Table1[[#This Row],[deadline]]/60)/60)/24)+DATE(1970,1,1)</f>
        <v>41748.680312500001</v>
      </c>
      <c r="U473" s="12" t="str">
        <f>TEXT(Table1[[#This Row],[Date Created Conversion]],"yyyy")</f>
        <v>2014</v>
      </c>
      <c r="V473" s="12" t="str">
        <f>TEXT(Table1[[#This Row],[Date Created Conversion]],"mmm")</f>
        <v>Mar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>Table1[[#This Row],[pledged]]/Table1[[#This Row],[goal]]</f>
        <v>0.17624999999999999</v>
      </c>
      <c r="P474">
        <f>IF(Table1[[#This Row],[pledged]]=0,0,Table1[[#This Row],[pledged]]/Table1[[#This Row],[backers_count]])</f>
        <v>28.2</v>
      </c>
      <c r="Q474" t="str">
        <f>LEFT(Table1[[#This Row],[Category and Sub-Category]],FIND("/",Table1[[#This Row],[Category and Sub-Category]])-1)</f>
        <v>film &amp; video</v>
      </c>
      <c r="R474" t="str">
        <f>RIGHT(Table1[[#This Row],[Category and Sub-Category]],LEN(Table1[[#This Row],[Category and Sub-Category]])-FIND("/",Table1[[#This Row],[Category and Sub-Category]]))</f>
        <v>animation</v>
      </c>
      <c r="S474" s="9">
        <f>(((Table1[[#This Row],[launched_at]]/60)/60)/24)+DATE(1970,1,1)</f>
        <v>41844.922662037039</v>
      </c>
      <c r="T474" s="9">
        <f>(((Table1[[#This Row],[deadline]]/60)/60)/24)+DATE(1970,1,1)</f>
        <v>41874.922662037039</v>
      </c>
      <c r="U474" s="12" t="str">
        <f>TEXT(Table1[[#This Row],[Date Created Conversion]],"yyyy")</f>
        <v>2014</v>
      </c>
      <c r="V474" s="12" t="str">
        <f>TEXT(Table1[[#This Row],[Date Created Conversion]],"mmm")</f>
        <v>Jul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>Table1[[#This Row],[pledged]]/Table1[[#This Row],[goal]]</f>
        <v>2.87E-2</v>
      </c>
      <c r="P475">
        <f>IF(Table1[[#This Row],[pledged]]=0,0,Table1[[#This Row],[pledged]]/Table1[[#This Row],[backers_count]])</f>
        <v>61.5</v>
      </c>
      <c r="Q475" t="str">
        <f>LEFT(Table1[[#This Row],[Category and Sub-Category]],FIND("/",Table1[[#This Row],[Category and Sub-Category]])-1)</f>
        <v>film &amp; video</v>
      </c>
      <c r="R475" t="str">
        <f>RIGHT(Table1[[#This Row],[Category and Sub-Category]],LEN(Table1[[#This Row],[Category and Sub-Category]])-FIND("/",Table1[[#This Row],[Category and Sub-Category]]))</f>
        <v>animation</v>
      </c>
      <c r="S475" s="9">
        <f>(((Table1[[#This Row],[launched_at]]/60)/60)/24)+DATE(1970,1,1)</f>
        <v>41869.698136574072</v>
      </c>
      <c r="T475" s="9">
        <f>(((Table1[[#This Row],[deadline]]/60)/60)/24)+DATE(1970,1,1)</f>
        <v>41899.698136574072</v>
      </c>
      <c r="U475" s="12" t="str">
        <f>TEXT(Table1[[#This Row],[Date Created Conversion]],"yyyy")</f>
        <v>2014</v>
      </c>
      <c r="V475" s="12" t="str">
        <f>TEXT(Table1[[#This Row],[Date Created Conversion]],"mmm")</f>
        <v>Aug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>Table1[[#This Row],[pledged]]/Table1[[#This Row],[goal]]</f>
        <v>3.0303030303030303E-4</v>
      </c>
      <c r="P476">
        <f>IF(Table1[[#This Row],[pledged]]=0,0,Table1[[#This Row],[pledged]]/Table1[[#This Row],[backers_count]])</f>
        <v>1</v>
      </c>
      <c r="Q476" t="str">
        <f>LEFT(Table1[[#This Row],[Category and Sub-Category]],FIND("/",Table1[[#This Row],[Category and Sub-Category]])-1)</f>
        <v>film &amp; video</v>
      </c>
      <c r="R476" t="str">
        <f>RIGHT(Table1[[#This Row],[Category and Sub-Category]],LEN(Table1[[#This Row],[Category and Sub-Category]])-FIND("/",Table1[[#This Row],[Category and Sub-Category]]))</f>
        <v>animation</v>
      </c>
      <c r="S476" s="9">
        <f>(((Table1[[#This Row],[launched_at]]/60)/60)/24)+DATE(1970,1,1)</f>
        <v>42753.329039351855</v>
      </c>
      <c r="T476" s="9">
        <f>(((Table1[[#This Row],[deadline]]/60)/60)/24)+DATE(1970,1,1)</f>
        <v>42783.329039351855</v>
      </c>
      <c r="U476" s="12" t="str">
        <f>TEXT(Table1[[#This Row],[Date Created Conversion]],"yyyy")</f>
        <v>2017</v>
      </c>
      <c r="V476" s="12" t="str">
        <f>TEXT(Table1[[#This Row],[Date Created Conversion]],"mmm")</f>
        <v>Jan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>Table1[[#This Row],[pledged]]/Table1[[#This Row],[goal]]</f>
        <v>0</v>
      </c>
      <c r="P477">
        <f>IF(Table1[[#This Row],[pledged]]=0,0,Table1[[#This Row],[pledged]]/Table1[[#This Row],[backers_count]])</f>
        <v>0</v>
      </c>
      <c r="Q477" t="str">
        <f>LEFT(Table1[[#This Row],[Category and Sub-Category]],FIND("/",Table1[[#This Row],[Category and Sub-Category]])-1)</f>
        <v>film &amp; video</v>
      </c>
      <c r="R477" t="str">
        <f>RIGHT(Table1[[#This Row],[Category and Sub-Category]],LEN(Table1[[#This Row],[Category and Sub-Category]])-FIND("/",Table1[[#This Row],[Category and Sub-Category]]))</f>
        <v>animation</v>
      </c>
      <c r="S477" s="9">
        <f>(((Table1[[#This Row],[launched_at]]/60)/60)/24)+DATE(1970,1,1)</f>
        <v>42100.086145833338</v>
      </c>
      <c r="T477" s="9">
        <f>(((Table1[[#This Row],[deadline]]/60)/60)/24)+DATE(1970,1,1)</f>
        <v>42130.086145833338</v>
      </c>
      <c r="U477" s="12" t="str">
        <f>TEXT(Table1[[#This Row],[Date Created Conversion]],"yyyy")</f>
        <v>2015</v>
      </c>
      <c r="V477" s="12" t="str">
        <f>TEXT(Table1[[#This Row],[Date Created Conversion]],"mmm")</f>
        <v>Apr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>Table1[[#This Row],[pledged]]/Table1[[#This Row],[goal]]</f>
        <v>2.2302681818181819E-2</v>
      </c>
      <c r="P478">
        <f>IF(Table1[[#This Row],[pledged]]=0,0,Table1[[#This Row],[pledged]]/Table1[[#This Row],[backers_count]])</f>
        <v>39.569274193548388</v>
      </c>
      <c r="Q478" t="str">
        <f>LEFT(Table1[[#This Row],[Category and Sub-Category]],FIND("/",Table1[[#This Row],[Category and Sub-Category]])-1)</f>
        <v>film &amp; video</v>
      </c>
      <c r="R478" t="str">
        <f>RIGHT(Table1[[#This Row],[Category and Sub-Category]],LEN(Table1[[#This Row],[Category and Sub-Category]])-FIND("/",Table1[[#This Row],[Category and Sub-Category]]))</f>
        <v>animation</v>
      </c>
      <c r="S478" s="9">
        <f>(((Table1[[#This Row],[launched_at]]/60)/60)/24)+DATE(1970,1,1)</f>
        <v>41757.975011574075</v>
      </c>
      <c r="T478" s="9">
        <f>(((Table1[[#This Row],[deadline]]/60)/60)/24)+DATE(1970,1,1)</f>
        <v>41793.165972222225</v>
      </c>
      <c r="U478" s="12" t="str">
        <f>TEXT(Table1[[#This Row],[Date Created Conversion]],"yyyy")</f>
        <v>2014</v>
      </c>
      <c r="V478" s="12" t="str">
        <f>TEXT(Table1[[#This Row],[Date Created Conversion]],"mmm")</f>
        <v>Apr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>Table1[[#This Row],[pledged]]/Table1[[#This Row],[goal]]</f>
        <v>0</v>
      </c>
      <c r="P479">
        <f>IF(Table1[[#This Row],[pledged]]=0,0,Table1[[#This Row],[pledged]]/Table1[[#This Row],[backers_count]])</f>
        <v>0</v>
      </c>
      <c r="Q479" t="str">
        <f>LEFT(Table1[[#This Row],[Category and Sub-Category]],FIND("/",Table1[[#This Row],[Category and Sub-Category]])-1)</f>
        <v>film &amp; video</v>
      </c>
      <c r="R479" t="str">
        <f>RIGHT(Table1[[#This Row],[Category and Sub-Category]],LEN(Table1[[#This Row],[Category and Sub-Category]])-FIND("/",Table1[[#This Row],[Category and Sub-Category]]))</f>
        <v>animation</v>
      </c>
      <c r="S479" s="9">
        <f>(((Table1[[#This Row],[launched_at]]/60)/60)/24)+DATE(1970,1,1)</f>
        <v>40987.83488425926</v>
      </c>
      <c r="T479" s="9">
        <f>(((Table1[[#This Row],[deadline]]/60)/60)/24)+DATE(1970,1,1)</f>
        <v>41047.83488425926</v>
      </c>
      <c r="U479" s="12" t="str">
        <f>TEXT(Table1[[#This Row],[Date Created Conversion]],"yyyy")</f>
        <v>2012</v>
      </c>
      <c r="V479" s="12" t="str">
        <f>TEXT(Table1[[#This Row],[Date Created Conversion]],"mmm")</f>
        <v>Mar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>Table1[[#This Row],[pledged]]/Table1[[#This Row],[goal]]</f>
        <v>0</v>
      </c>
      <c r="P480">
        <f>IF(Table1[[#This Row],[pledged]]=0,0,Table1[[#This Row],[pledged]]/Table1[[#This Row],[backers_count]])</f>
        <v>0</v>
      </c>
      <c r="Q480" t="str">
        <f>LEFT(Table1[[#This Row],[Category and Sub-Category]],FIND("/",Table1[[#This Row],[Category and Sub-Category]])-1)</f>
        <v>film &amp; video</v>
      </c>
      <c r="R480" t="str">
        <f>RIGHT(Table1[[#This Row],[Category and Sub-Category]],LEN(Table1[[#This Row],[Category and Sub-Category]])-FIND("/",Table1[[#This Row],[Category and Sub-Category]]))</f>
        <v>animation</v>
      </c>
      <c r="S480" s="9">
        <f>(((Table1[[#This Row],[launched_at]]/60)/60)/24)+DATE(1970,1,1)</f>
        <v>42065.910983796297</v>
      </c>
      <c r="T480" s="9">
        <f>(((Table1[[#This Row],[deadline]]/60)/60)/24)+DATE(1970,1,1)</f>
        <v>42095.869317129633</v>
      </c>
      <c r="U480" s="12" t="str">
        <f>TEXT(Table1[[#This Row],[Date Created Conversion]],"yyyy")</f>
        <v>2015</v>
      </c>
      <c r="V480" s="12" t="str">
        <f>TEXT(Table1[[#This Row],[Date Created Conversion]],"mmm")</f>
        <v>Mar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>Table1[[#This Row],[pledged]]/Table1[[#This Row],[goal]]</f>
        <v>0.3256</v>
      </c>
      <c r="P481">
        <f>IF(Table1[[#This Row],[pledged]]=0,0,Table1[[#This Row],[pledged]]/Table1[[#This Row],[backers_count]])</f>
        <v>88.8</v>
      </c>
      <c r="Q481" t="str">
        <f>LEFT(Table1[[#This Row],[Category and Sub-Category]],FIND("/",Table1[[#This Row],[Category and Sub-Category]])-1)</f>
        <v>film &amp; video</v>
      </c>
      <c r="R481" t="str">
        <f>RIGHT(Table1[[#This Row],[Category and Sub-Category]],LEN(Table1[[#This Row],[Category and Sub-Category]])-FIND("/",Table1[[#This Row],[Category and Sub-Category]]))</f>
        <v>animation</v>
      </c>
      <c r="S481" s="9">
        <f>(((Table1[[#This Row],[launched_at]]/60)/60)/24)+DATE(1970,1,1)</f>
        <v>41904.407812500001</v>
      </c>
      <c r="T481" s="9">
        <f>(((Table1[[#This Row],[deadline]]/60)/60)/24)+DATE(1970,1,1)</f>
        <v>41964.449479166666</v>
      </c>
      <c r="U481" s="12" t="str">
        <f>TEXT(Table1[[#This Row],[Date Created Conversion]],"yyyy")</f>
        <v>2014</v>
      </c>
      <c r="V481" s="12" t="str">
        <f>TEXT(Table1[[#This Row],[Date Created Conversion]],"mmm")</f>
        <v>Sep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>Table1[[#This Row],[pledged]]/Table1[[#This Row],[goal]]</f>
        <v>0.19409999999999999</v>
      </c>
      <c r="P482">
        <f>IF(Table1[[#This Row],[pledged]]=0,0,Table1[[#This Row],[pledged]]/Table1[[#This Row],[backers_count]])</f>
        <v>55.457142857142856</v>
      </c>
      <c r="Q482" t="str">
        <f>LEFT(Table1[[#This Row],[Category and Sub-Category]],FIND("/",Table1[[#This Row],[Category and Sub-Category]])-1)</f>
        <v>film &amp; video</v>
      </c>
      <c r="R482" t="str">
        <f>RIGHT(Table1[[#This Row],[Category and Sub-Category]],LEN(Table1[[#This Row],[Category and Sub-Category]])-FIND("/",Table1[[#This Row],[Category and Sub-Category]]))</f>
        <v>animation</v>
      </c>
      <c r="S482" s="9">
        <f>(((Table1[[#This Row],[launched_at]]/60)/60)/24)+DATE(1970,1,1)</f>
        <v>41465.500173611108</v>
      </c>
      <c r="T482" s="9">
        <f>(((Table1[[#This Row],[deadline]]/60)/60)/24)+DATE(1970,1,1)</f>
        <v>41495.500173611108</v>
      </c>
      <c r="U482" s="12" t="str">
        <f>TEXT(Table1[[#This Row],[Date Created Conversion]],"yyyy")</f>
        <v>2013</v>
      </c>
      <c r="V482" s="12" t="str">
        <f>TEXT(Table1[[#This Row],[Date Created Conversion]],"mmm")</f>
        <v>Jul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>Table1[[#This Row],[pledged]]/Table1[[#This Row],[goal]]</f>
        <v>6.0999999999999999E-2</v>
      </c>
      <c r="P483">
        <f>IF(Table1[[#This Row],[pledged]]=0,0,Table1[[#This Row],[pledged]]/Table1[[#This Row],[backers_count]])</f>
        <v>87.142857142857139</v>
      </c>
      <c r="Q483" t="str">
        <f>LEFT(Table1[[#This Row],[Category and Sub-Category]],FIND("/",Table1[[#This Row],[Category and Sub-Category]])-1)</f>
        <v>film &amp; video</v>
      </c>
      <c r="R483" t="str">
        <f>RIGHT(Table1[[#This Row],[Category and Sub-Category]],LEN(Table1[[#This Row],[Category and Sub-Category]])-FIND("/",Table1[[#This Row],[Category and Sub-Category]]))</f>
        <v>animation</v>
      </c>
      <c r="S483" s="9">
        <f>(((Table1[[#This Row],[launched_at]]/60)/60)/24)+DATE(1970,1,1)</f>
        <v>41162.672326388885</v>
      </c>
      <c r="T483" s="9">
        <f>(((Table1[[#This Row],[deadline]]/60)/60)/24)+DATE(1970,1,1)</f>
        <v>41192.672326388885</v>
      </c>
      <c r="U483" s="12" t="str">
        <f>TEXT(Table1[[#This Row],[Date Created Conversion]],"yyyy")</f>
        <v>2012</v>
      </c>
      <c r="V483" s="12" t="str">
        <f>TEXT(Table1[[#This Row],[Date Created Conversion]],"mmm")</f>
        <v>Sep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>Table1[[#This Row],[pledged]]/Table1[[#This Row],[goal]]</f>
        <v>1E-3</v>
      </c>
      <c r="P484">
        <f>IF(Table1[[#This Row],[pledged]]=0,0,Table1[[#This Row],[pledged]]/Table1[[#This Row],[backers_count]])</f>
        <v>10</v>
      </c>
      <c r="Q484" t="str">
        <f>LEFT(Table1[[#This Row],[Category and Sub-Category]],FIND("/",Table1[[#This Row],[Category and Sub-Category]])-1)</f>
        <v>film &amp; video</v>
      </c>
      <c r="R484" t="str">
        <f>RIGHT(Table1[[#This Row],[Category and Sub-Category]],LEN(Table1[[#This Row],[Category and Sub-Category]])-FIND("/",Table1[[#This Row],[Category and Sub-Category]]))</f>
        <v>animation</v>
      </c>
      <c r="S484" s="9">
        <f>(((Table1[[#This Row],[launched_at]]/60)/60)/24)+DATE(1970,1,1)</f>
        <v>42447.896875000006</v>
      </c>
      <c r="T484" s="9">
        <f>(((Table1[[#This Row],[deadline]]/60)/60)/24)+DATE(1970,1,1)</f>
        <v>42474.606944444444</v>
      </c>
      <c r="U484" s="12" t="str">
        <f>TEXT(Table1[[#This Row],[Date Created Conversion]],"yyyy")</f>
        <v>2016</v>
      </c>
      <c r="V484" s="12" t="str">
        <f>TEXT(Table1[[#This Row],[Date Created Conversion]],"mmm")</f>
        <v>Mar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>Table1[[#This Row],[pledged]]/Table1[[#This Row],[goal]]</f>
        <v>0.502</v>
      </c>
      <c r="P485">
        <f>IF(Table1[[#This Row],[pledged]]=0,0,Table1[[#This Row],[pledged]]/Table1[[#This Row],[backers_count]])</f>
        <v>51.224489795918366</v>
      </c>
      <c r="Q485" t="str">
        <f>LEFT(Table1[[#This Row],[Category and Sub-Category]],FIND("/",Table1[[#This Row],[Category and Sub-Category]])-1)</f>
        <v>film &amp; video</v>
      </c>
      <c r="R485" t="str">
        <f>RIGHT(Table1[[#This Row],[Category and Sub-Category]],LEN(Table1[[#This Row],[Category and Sub-Category]])-FIND("/",Table1[[#This Row],[Category and Sub-Category]]))</f>
        <v>animation</v>
      </c>
      <c r="S485" s="9">
        <f>(((Table1[[#This Row],[launched_at]]/60)/60)/24)+DATE(1970,1,1)</f>
        <v>41243.197592592594</v>
      </c>
      <c r="T485" s="9">
        <f>(((Table1[[#This Row],[deadline]]/60)/60)/24)+DATE(1970,1,1)</f>
        <v>41303.197592592594</v>
      </c>
      <c r="U485" s="12" t="str">
        <f>TEXT(Table1[[#This Row],[Date Created Conversion]],"yyyy")</f>
        <v>2012</v>
      </c>
      <c r="V485" s="12" t="str">
        <f>TEXT(Table1[[#This Row],[Date Created Conversion]],"mmm")</f>
        <v>Nov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>Table1[[#This Row],[pledged]]/Table1[[#This Row],[goal]]</f>
        <v>1.8625E-3</v>
      </c>
      <c r="P486">
        <f>IF(Table1[[#This Row],[pledged]]=0,0,Table1[[#This Row],[pledged]]/Table1[[#This Row],[backers_count]])</f>
        <v>13.545454545454545</v>
      </c>
      <c r="Q486" t="str">
        <f>LEFT(Table1[[#This Row],[Category and Sub-Category]],FIND("/",Table1[[#This Row],[Category and Sub-Category]])-1)</f>
        <v>film &amp; video</v>
      </c>
      <c r="R486" t="str">
        <f>RIGHT(Table1[[#This Row],[Category and Sub-Category]],LEN(Table1[[#This Row],[Category and Sub-Category]])-FIND("/",Table1[[#This Row],[Category and Sub-Category]]))</f>
        <v>animation</v>
      </c>
      <c r="S486" s="9">
        <f>(((Table1[[#This Row],[launched_at]]/60)/60)/24)+DATE(1970,1,1)</f>
        <v>42272.93949074074</v>
      </c>
      <c r="T486" s="9">
        <f>(((Table1[[#This Row],[deadline]]/60)/60)/24)+DATE(1970,1,1)</f>
        <v>42313.981157407412</v>
      </c>
      <c r="U486" s="12" t="str">
        <f>TEXT(Table1[[#This Row],[Date Created Conversion]],"yyyy")</f>
        <v>2015</v>
      </c>
      <c r="V486" s="12" t="str">
        <f>TEXT(Table1[[#This Row],[Date Created Conversion]],"mmm")</f>
        <v>Sep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>Table1[[#This Row],[pledged]]/Table1[[#This Row],[goal]]</f>
        <v>0.21906971229845085</v>
      </c>
      <c r="P487">
        <f>IF(Table1[[#This Row],[pledged]]=0,0,Table1[[#This Row],[pledged]]/Table1[[#This Row],[backers_count]])</f>
        <v>66.520080000000007</v>
      </c>
      <c r="Q487" t="str">
        <f>LEFT(Table1[[#This Row],[Category and Sub-Category]],FIND("/",Table1[[#This Row],[Category and Sub-Category]])-1)</f>
        <v>film &amp; video</v>
      </c>
      <c r="R487" t="str">
        <f>RIGHT(Table1[[#This Row],[Category and Sub-Category]],LEN(Table1[[#This Row],[Category and Sub-Category]])-FIND("/",Table1[[#This Row],[Category and Sub-Category]]))</f>
        <v>animation</v>
      </c>
      <c r="S487" s="9">
        <f>(((Table1[[#This Row],[launched_at]]/60)/60)/24)+DATE(1970,1,1)</f>
        <v>41381.50577546296</v>
      </c>
      <c r="T487" s="9">
        <f>(((Table1[[#This Row],[deadline]]/60)/60)/24)+DATE(1970,1,1)</f>
        <v>41411.50577546296</v>
      </c>
      <c r="U487" s="12" t="str">
        <f>TEXT(Table1[[#This Row],[Date Created Conversion]],"yyyy")</f>
        <v>2013</v>
      </c>
      <c r="V487" s="12" t="str">
        <f>TEXT(Table1[[#This Row],[Date Created Conversion]],"mmm")</f>
        <v>Apr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>Table1[[#This Row],[pledged]]/Table1[[#This Row],[goal]]</f>
        <v>9.0909090909090904E-5</v>
      </c>
      <c r="P488">
        <f>IF(Table1[[#This Row],[pledged]]=0,0,Table1[[#This Row],[pledged]]/Table1[[#This Row],[backers_count]])</f>
        <v>50</v>
      </c>
      <c r="Q488" t="str">
        <f>LEFT(Table1[[#This Row],[Category and Sub-Category]],FIND("/",Table1[[#This Row],[Category and Sub-Category]])-1)</f>
        <v>film &amp; video</v>
      </c>
      <c r="R488" t="str">
        <f>RIGHT(Table1[[#This Row],[Category and Sub-Category]],LEN(Table1[[#This Row],[Category and Sub-Category]])-FIND("/",Table1[[#This Row],[Category and Sub-Category]]))</f>
        <v>animation</v>
      </c>
      <c r="S488" s="9">
        <f>(((Table1[[#This Row],[launched_at]]/60)/60)/24)+DATE(1970,1,1)</f>
        <v>41761.94258101852</v>
      </c>
      <c r="T488" s="9">
        <f>(((Table1[[#This Row],[deadline]]/60)/60)/24)+DATE(1970,1,1)</f>
        <v>41791.94258101852</v>
      </c>
      <c r="U488" s="12" t="str">
        <f>TEXT(Table1[[#This Row],[Date Created Conversion]],"yyyy")</f>
        <v>2014</v>
      </c>
      <c r="V488" s="12" t="str">
        <f>TEXT(Table1[[#This Row],[Date Created Conversion]],"mmm")</f>
        <v>May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>Table1[[#This Row],[pledged]]/Table1[[#This Row],[goal]]</f>
        <v>0</v>
      </c>
      <c r="P489">
        <f>IF(Table1[[#This Row],[pledged]]=0,0,Table1[[#This Row],[pledged]]/Table1[[#This Row],[backers_count]])</f>
        <v>0</v>
      </c>
      <c r="Q489" t="str">
        <f>LEFT(Table1[[#This Row],[Category and Sub-Category]],FIND("/",Table1[[#This Row],[Category and Sub-Category]])-1)</f>
        <v>film &amp; video</v>
      </c>
      <c r="R489" t="str">
        <f>RIGHT(Table1[[#This Row],[Category and Sub-Category]],LEN(Table1[[#This Row],[Category and Sub-Category]])-FIND("/",Table1[[#This Row],[Category and Sub-Category]]))</f>
        <v>animation</v>
      </c>
      <c r="S489" s="9">
        <f>(((Table1[[#This Row],[launched_at]]/60)/60)/24)+DATE(1970,1,1)</f>
        <v>42669.594837962963</v>
      </c>
      <c r="T489" s="9">
        <f>(((Table1[[#This Row],[deadline]]/60)/60)/24)+DATE(1970,1,1)</f>
        <v>42729.636504629627</v>
      </c>
      <c r="U489" s="12" t="str">
        <f>TEXT(Table1[[#This Row],[Date Created Conversion]],"yyyy")</f>
        <v>2016</v>
      </c>
      <c r="V489" s="12" t="str">
        <f>TEXT(Table1[[#This Row],[Date Created Conversion]],"mmm")</f>
        <v>Oct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>Table1[[#This Row],[pledged]]/Table1[[#This Row],[goal]]</f>
        <v>0</v>
      </c>
      <c r="P490">
        <f>IF(Table1[[#This Row],[pledged]]=0,0,Table1[[#This Row],[pledged]]/Table1[[#This Row],[backers_count]])</f>
        <v>0</v>
      </c>
      <c r="Q490" t="str">
        <f>LEFT(Table1[[#This Row],[Category and Sub-Category]],FIND("/",Table1[[#This Row],[Category and Sub-Category]])-1)</f>
        <v>film &amp; video</v>
      </c>
      <c r="R490" t="str">
        <f>RIGHT(Table1[[#This Row],[Category and Sub-Category]],LEN(Table1[[#This Row],[Category and Sub-Category]])-FIND("/",Table1[[#This Row],[Category and Sub-Category]]))</f>
        <v>animation</v>
      </c>
      <c r="S490" s="9">
        <f>(((Table1[[#This Row],[launched_at]]/60)/60)/24)+DATE(1970,1,1)</f>
        <v>42714.054398148146</v>
      </c>
      <c r="T490" s="9">
        <f>(((Table1[[#This Row],[deadline]]/60)/60)/24)+DATE(1970,1,1)</f>
        <v>42744.054398148146</v>
      </c>
      <c r="U490" s="12" t="str">
        <f>TEXT(Table1[[#This Row],[Date Created Conversion]],"yyyy")</f>
        <v>2016</v>
      </c>
      <c r="V490" s="12" t="str">
        <f>TEXT(Table1[[#This Row],[Date Created Conversion]],"mmm")</f>
        <v>Dec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>Table1[[#This Row],[pledged]]/Table1[[#This Row],[goal]]</f>
        <v>2.8667813379201833E-3</v>
      </c>
      <c r="P491">
        <f>IF(Table1[[#This Row],[pledged]]=0,0,Table1[[#This Row],[pledged]]/Table1[[#This Row],[backers_count]])</f>
        <v>71.666666666666671</v>
      </c>
      <c r="Q491" t="str">
        <f>LEFT(Table1[[#This Row],[Category and Sub-Category]],FIND("/",Table1[[#This Row],[Category and Sub-Category]])-1)</f>
        <v>film &amp; video</v>
      </c>
      <c r="R491" t="str">
        <f>RIGHT(Table1[[#This Row],[Category and Sub-Category]],LEN(Table1[[#This Row],[Category and Sub-Category]])-FIND("/",Table1[[#This Row],[Category and Sub-Category]]))</f>
        <v>animation</v>
      </c>
      <c r="S491" s="9">
        <f>(((Table1[[#This Row],[launched_at]]/60)/60)/24)+DATE(1970,1,1)</f>
        <v>40882.481666666667</v>
      </c>
      <c r="T491" s="9">
        <f>(((Table1[[#This Row],[deadline]]/60)/60)/24)+DATE(1970,1,1)</f>
        <v>40913.481249999997</v>
      </c>
      <c r="U491" s="12" t="str">
        <f>TEXT(Table1[[#This Row],[Date Created Conversion]],"yyyy")</f>
        <v>2011</v>
      </c>
      <c r="V491" s="12" t="str">
        <f>TEXT(Table1[[#This Row],[Date Created Conversion]],"mmm")</f>
        <v>Dec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>Table1[[#This Row],[pledged]]/Table1[[#This Row],[goal]]</f>
        <v>0</v>
      </c>
      <c r="P492">
        <f>IF(Table1[[#This Row],[pledged]]=0,0,Table1[[#This Row],[pledged]]/Table1[[#This Row],[backers_count]])</f>
        <v>0</v>
      </c>
      <c r="Q492" t="str">
        <f>LEFT(Table1[[#This Row],[Category and Sub-Category]],FIND("/",Table1[[#This Row],[Category and Sub-Category]])-1)</f>
        <v>film &amp; video</v>
      </c>
      <c r="R492" t="str">
        <f>RIGHT(Table1[[#This Row],[Category and Sub-Category]],LEN(Table1[[#This Row],[Category and Sub-Category]])-FIND("/",Table1[[#This Row],[Category and Sub-Category]]))</f>
        <v>animation</v>
      </c>
      <c r="S492" s="9">
        <f>(((Table1[[#This Row],[launched_at]]/60)/60)/24)+DATE(1970,1,1)</f>
        <v>41113.968576388892</v>
      </c>
      <c r="T492" s="9">
        <f>(((Table1[[#This Row],[deadline]]/60)/60)/24)+DATE(1970,1,1)</f>
        <v>41143.968576388892</v>
      </c>
      <c r="U492" s="12" t="str">
        <f>TEXT(Table1[[#This Row],[Date Created Conversion]],"yyyy")</f>
        <v>2012</v>
      </c>
      <c r="V492" s="12" t="str">
        <f>TEXT(Table1[[#This Row],[Date Created Conversion]],"mmm")</f>
        <v>Jul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>Table1[[#This Row],[pledged]]/Table1[[#This Row],[goal]]</f>
        <v>0</v>
      </c>
      <c r="P493">
        <f>IF(Table1[[#This Row],[pledged]]=0,0,Table1[[#This Row],[pledged]]/Table1[[#This Row],[backers_count]])</f>
        <v>0</v>
      </c>
      <c r="Q493" t="str">
        <f>LEFT(Table1[[#This Row],[Category and Sub-Category]],FIND("/",Table1[[#This Row],[Category and Sub-Category]])-1)</f>
        <v>film &amp; video</v>
      </c>
      <c r="R493" t="str">
        <f>RIGHT(Table1[[#This Row],[Category and Sub-Category]],LEN(Table1[[#This Row],[Category and Sub-Category]])-FIND("/",Table1[[#This Row],[Category and Sub-Category]]))</f>
        <v>animation</v>
      </c>
      <c r="S493" s="9">
        <f>(((Table1[[#This Row],[launched_at]]/60)/60)/24)+DATE(1970,1,1)</f>
        <v>42366.982627314821</v>
      </c>
      <c r="T493" s="9">
        <f>(((Table1[[#This Row],[deadline]]/60)/60)/24)+DATE(1970,1,1)</f>
        <v>42396.982627314821</v>
      </c>
      <c r="U493" s="12" t="str">
        <f>TEXT(Table1[[#This Row],[Date Created Conversion]],"yyyy")</f>
        <v>2015</v>
      </c>
      <c r="V493" s="12" t="str">
        <f>TEXT(Table1[[#This Row],[Date Created Conversion]],"mmm")</f>
        <v>Dec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>Table1[[#This Row],[pledged]]/Table1[[#This Row],[goal]]</f>
        <v>0</v>
      </c>
      <c r="P494">
        <f>IF(Table1[[#This Row],[pledged]]=0,0,Table1[[#This Row],[pledged]]/Table1[[#This Row],[backers_count]])</f>
        <v>0</v>
      </c>
      <c r="Q494" t="str">
        <f>LEFT(Table1[[#This Row],[Category and Sub-Category]],FIND("/",Table1[[#This Row],[Category and Sub-Category]])-1)</f>
        <v>film &amp; video</v>
      </c>
      <c r="R494" t="str">
        <f>RIGHT(Table1[[#This Row],[Category and Sub-Category]],LEN(Table1[[#This Row],[Category and Sub-Category]])-FIND("/",Table1[[#This Row],[Category and Sub-Category]]))</f>
        <v>animation</v>
      </c>
      <c r="S494" s="9">
        <f>(((Table1[[#This Row],[launched_at]]/60)/60)/24)+DATE(1970,1,1)</f>
        <v>42596.03506944445</v>
      </c>
      <c r="T494" s="9">
        <f>(((Table1[[#This Row],[deadline]]/60)/60)/24)+DATE(1970,1,1)</f>
        <v>42656.03506944445</v>
      </c>
      <c r="U494" s="12" t="str">
        <f>TEXT(Table1[[#This Row],[Date Created Conversion]],"yyyy")</f>
        <v>2016</v>
      </c>
      <c r="V494" s="12" t="str">
        <f>TEXT(Table1[[#This Row],[Date Created Conversion]],"mmm")</f>
        <v>Aug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>Table1[[#This Row],[pledged]]/Table1[[#This Row],[goal]]</f>
        <v>0</v>
      </c>
      <c r="P495">
        <f>IF(Table1[[#This Row],[pledged]]=0,0,Table1[[#This Row],[pledged]]/Table1[[#This Row],[backers_count]])</f>
        <v>0</v>
      </c>
      <c r="Q495" t="str">
        <f>LEFT(Table1[[#This Row],[Category and Sub-Category]],FIND("/",Table1[[#This Row],[Category and Sub-Category]])-1)</f>
        <v>film &amp; video</v>
      </c>
      <c r="R495" t="str">
        <f>RIGHT(Table1[[#This Row],[Category and Sub-Category]],LEN(Table1[[#This Row],[Category and Sub-Category]])-FIND("/",Table1[[#This Row],[Category and Sub-Category]]))</f>
        <v>animation</v>
      </c>
      <c r="S495" s="9">
        <f>(((Table1[[#This Row],[launched_at]]/60)/60)/24)+DATE(1970,1,1)</f>
        <v>42114.726134259254</v>
      </c>
      <c r="T495" s="9">
        <f>(((Table1[[#This Row],[deadline]]/60)/60)/24)+DATE(1970,1,1)</f>
        <v>42144.726134259254</v>
      </c>
      <c r="U495" s="12" t="str">
        <f>TEXT(Table1[[#This Row],[Date Created Conversion]],"yyyy")</f>
        <v>2015</v>
      </c>
      <c r="V495" s="12" t="str">
        <f>TEXT(Table1[[#This Row],[Date Created Conversion]],"mmm")</f>
        <v>Apr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>Table1[[#This Row],[pledged]]/Table1[[#This Row],[goal]]</f>
        <v>1.5499999999999999E-3</v>
      </c>
      <c r="P496">
        <f>IF(Table1[[#This Row],[pledged]]=0,0,Table1[[#This Row],[pledged]]/Table1[[#This Row],[backers_count]])</f>
        <v>10.333333333333334</v>
      </c>
      <c r="Q496" t="str">
        <f>LEFT(Table1[[#This Row],[Category and Sub-Category]],FIND("/",Table1[[#This Row],[Category and Sub-Category]])-1)</f>
        <v>film &amp; video</v>
      </c>
      <c r="R496" t="str">
        <f>RIGHT(Table1[[#This Row],[Category and Sub-Category]],LEN(Table1[[#This Row],[Category and Sub-Category]])-FIND("/",Table1[[#This Row],[Category and Sub-Category]]))</f>
        <v>animation</v>
      </c>
      <c r="S496" s="9">
        <f>(((Table1[[#This Row],[launched_at]]/60)/60)/24)+DATE(1970,1,1)</f>
        <v>41799.830613425926</v>
      </c>
      <c r="T496" s="9">
        <f>(((Table1[[#This Row],[deadline]]/60)/60)/24)+DATE(1970,1,1)</f>
        <v>41823.125</v>
      </c>
      <c r="U496" s="12" t="str">
        <f>TEXT(Table1[[#This Row],[Date Created Conversion]],"yyyy")</f>
        <v>2014</v>
      </c>
      <c r="V496" s="12" t="str">
        <f>TEXT(Table1[[#This Row],[Date Created Conversion]],"mmm")</f>
        <v>Jun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>Table1[[#This Row],[pledged]]/Table1[[#This Row],[goal]]</f>
        <v>0</v>
      </c>
      <c r="P497">
        <f>IF(Table1[[#This Row],[pledged]]=0,0,Table1[[#This Row],[pledged]]/Table1[[#This Row],[backers_count]])</f>
        <v>0</v>
      </c>
      <c r="Q497" t="str">
        <f>LEFT(Table1[[#This Row],[Category and Sub-Category]],FIND("/",Table1[[#This Row],[Category and Sub-Category]])-1)</f>
        <v>film &amp; video</v>
      </c>
      <c r="R497" t="str">
        <f>RIGHT(Table1[[#This Row],[Category and Sub-Category]],LEN(Table1[[#This Row],[Category and Sub-Category]])-FIND("/",Table1[[#This Row],[Category and Sub-Category]]))</f>
        <v>animation</v>
      </c>
      <c r="S497" s="9">
        <f>(((Table1[[#This Row],[launched_at]]/60)/60)/24)+DATE(1970,1,1)</f>
        <v>42171.827604166669</v>
      </c>
      <c r="T497" s="9">
        <f>(((Table1[[#This Row],[deadline]]/60)/60)/24)+DATE(1970,1,1)</f>
        <v>42201.827604166669</v>
      </c>
      <c r="U497" s="12" t="str">
        <f>TEXT(Table1[[#This Row],[Date Created Conversion]],"yyyy")</f>
        <v>2015</v>
      </c>
      <c r="V497" s="12" t="str">
        <f>TEXT(Table1[[#This Row],[Date Created Conversion]],"mmm")</f>
        <v>Jun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>Table1[[#This Row],[pledged]]/Table1[[#This Row],[goal]]</f>
        <v>1.6666666666666667E-5</v>
      </c>
      <c r="P498">
        <f>IF(Table1[[#This Row],[pledged]]=0,0,Table1[[#This Row],[pledged]]/Table1[[#This Row],[backers_count]])</f>
        <v>1</v>
      </c>
      <c r="Q498" t="str">
        <f>LEFT(Table1[[#This Row],[Category and Sub-Category]],FIND("/",Table1[[#This Row],[Category and Sub-Category]])-1)</f>
        <v>film &amp; video</v>
      </c>
      <c r="R498" t="str">
        <f>RIGHT(Table1[[#This Row],[Category and Sub-Category]],LEN(Table1[[#This Row],[Category and Sub-Category]])-FIND("/",Table1[[#This Row],[Category and Sub-Category]]))</f>
        <v>animation</v>
      </c>
      <c r="S498" s="9">
        <f>(((Table1[[#This Row],[launched_at]]/60)/60)/24)+DATE(1970,1,1)</f>
        <v>41620.93141203704</v>
      </c>
      <c r="T498" s="9">
        <f>(((Table1[[#This Row],[deadline]]/60)/60)/24)+DATE(1970,1,1)</f>
        <v>41680.93141203704</v>
      </c>
      <c r="U498" s="12" t="str">
        <f>TEXT(Table1[[#This Row],[Date Created Conversion]],"yyyy")</f>
        <v>2013</v>
      </c>
      <c r="V498" s="12" t="str">
        <f>TEXT(Table1[[#This Row],[Date Created Conversion]],"mmm")</f>
        <v>Dec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>Table1[[#This Row],[pledged]]/Table1[[#This Row],[goal]]</f>
        <v>6.6964285714285711E-3</v>
      </c>
      <c r="P499">
        <f>IF(Table1[[#This Row],[pledged]]=0,0,Table1[[#This Row],[pledged]]/Table1[[#This Row],[backers_count]])</f>
        <v>10</v>
      </c>
      <c r="Q499" t="str">
        <f>LEFT(Table1[[#This Row],[Category and Sub-Category]],FIND("/",Table1[[#This Row],[Category and Sub-Category]])-1)</f>
        <v>film &amp; video</v>
      </c>
      <c r="R499" t="str">
        <f>RIGHT(Table1[[#This Row],[Category and Sub-Category]],LEN(Table1[[#This Row],[Category and Sub-Category]])-FIND("/",Table1[[#This Row],[Category and Sub-Category]]))</f>
        <v>animation</v>
      </c>
      <c r="S499" s="9">
        <f>(((Table1[[#This Row],[launched_at]]/60)/60)/24)+DATE(1970,1,1)</f>
        <v>41945.037789351853</v>
      </c>
      <c r="T499" s="9">
        <f>(((Table1[[#This Row],[deadline]]/60)/60)/24)+DATE(1970,1,1)</f>
        <v>41998.208333333328</v>
      </c>
      <c r="U499" s="12" t="str">
        <f>TEXT(Table1[[#This Row],[Date Created Conversion]],"yyyy")</f>
        <v>2014</v>
      </c>
      <c r="V499" s="12" t="str">
        <f>TEXT(Table1[[#This Row],[Date Created Conversion]],"mmm")</f>
        <v>Nov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>Table1[[#This Row],[pledged]]/Table1[[#This Row],[goal]]</f>
        <v>4.5985132395404561E-2</v>
      </c>
      <c r="P500">
        <f>IF(Table1[[#This Row],[pledged]]=0,0,Table1[[#This Row],[pledged]]/Table1[[#This Row],[backers_count]])</f>
        <v>136.09090909090909</v>
      </c>
      <c r="Q500" t="str">
        <f>LEFT(Table1[[#This Row],[Category and Sub-Category]],FIND("/",Table1[[#This Row],[Category and Sub-Category]])-1)</f>
        <v>film &amp; video</v>
      </c>
      <c r="R500" t="str">
        <f>RIGHT(Table1[[#This Row],[Category and Sub-Category]],LEN(Table1[[#This Row],[Category and Sub-Category]])-FIND("/",Table1[[#This Row],[Category and Sub-Category]]))</f>
        <v>animation</v>
      </c>
      <c r="S500" s="9">
        <f>(((Table1[[#This Row],[launched_at]]/60)/60)/24)+DATE(1970,1,1)</f>
        <v>40858.762141203704</v>
      </c>
      <c r="T500" s="9">
        <f>(((Table1[[#This Row],[deadline]]/60)/60)/24)+DATE(1970,1,1)</f>
        <v>40900.762141203704</v>
      </c>
      <c r="U500" s="12" t="str">
        <f>TEXT(Table1[[#This Row],[Date Created Conversion]],"yyyy")</f>
        <v>2011</v>
      </c>
      <c r="V500" s="12" t="str">
        <f>TEXT(Table1[[#This Row],[Date Created Conversion]],"mmm")</f>
        <v>Nov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>Table1[[#This Row],[pledged]]/Table1[[#This Row],[goal]]</f>
        <v>9.5500000000000002E-2</v>
      </c>
      <c r="P501">
        <f>IF(Table1[[#This Row],[pledged]]=0,0,Table1[[#This Row],[pledged]]/Table1[[#This Row],[backers_count]])</f>
        <v>73.461538461538467</v>
      </c>
      <c r="Q501" t="str">
        <f>LEFT(Table1[[#This Row],[Category and Sub-Category]],FIND("/",Table1[[#This Row],[Category and Sub-Category]])-1)</f>
        <v>film &amp; video</v>
      </c>
      <c r="R501" t="str">
        <f>RIGHT(Table1[[#This Row],[Category and Sub-Category]],LEN(Table1[[#This Row],[Category and Sub-Category]])-FIND("/",Table1[[#This Row],[Category and Sub-Category]]))</f>
        <v>animation</v>
      </c>
      <c r="S501" s="9">
        <f>(((Table1[[#This Row],[launched_at]]/60)/60)/24)+DATE(1970,1,1)</f>
        <v>40043.895462962959</v>
      </c>
      <c r="T501" s="9">
        <f>(((Table1[[#This Row],[deadline]]/60)/60)/24)+DATE(1970,1,1)</f>
        <v>40098.874305555553</v>
      </c>
      <c r="U501" s="12" t="str">
        <f>TEXT(Table1[[#This Row],[Date Created Conversion]],"yyyy")</f>
        <v>2009</v>
      </c>
      <c r="V501" s="12" t="str">
        <f>TEXT(Table1[[#This Row],[Date Created Conversion]],"mmm")</f>
        <v>Aug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>Table1[[#This Row],[pledged]]/Table1[[#This Row],[goal]]</f>
        <v>3.307692307692308E-2</v>
      </c>
      <c r="P502">
        <f>IF(Table1[[#This Row],[pledged]]=0,0,Table1[[#This Row],[pledged]]/Table1[[#This Row],[backers_count]])</f>
        <v>53.75</v>
      </c>
      <c r="Q502" t="str">
        <f>LEFT(Table1[[#This Row],[Category and Sub-Category]],FIND("/",Table1[[#This Row],[Category and Sub-Category]])-1)</f>
        <v>film &amp; video</v>
      </c>
      <c r="R502" t="str">
        <f>RIGHT(Table1[[#This Row],[Category and Sub-Category]],LEN(Table1[[#This Row],[Category and Sub-Category]])-FIND("/",Table1[[#This Row],[Category and Sub-Category]]))</f>
        <v>animation</v>
      </c>
      <c r="S502" s="9">
        <f>(((Table1[[#This Row],[launched_at]]/60)/60)/24)+DATE(1970,1,1)</f>
        <v>40247.886006944449</v>
      </c>
      <c r="T502" s="9">
        <f>(((Table1[[#This Row],[deadline]]/60)/60)/24)+DATE(1970,1,1)</f>
        <v>40306.927777777775</v>
      </c>
      <c r="U502" s="12" t="str">
        <f>TEXT(Table1[[#This Row],[Date Created Conversion]],"yyyy")</f>
        <v>2010</v>
      </c>
      <c r="V502" s="12" t="str">
        <f>TEXT(Table1[[#This Row],[Date Created Conversion]],"mmm")</f>
        <v>Mar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>Table1[[#This Row],[pledged]]/Table1[[#This Row],[goal]]</f>
        <v>0</v>
      </c>
      <c r="P503">
        <f>IF(Table1[[#This Row],[pledged]]=0,0,Table1[[#This Row],[pledged]]/Table1[[#This Row],[backers_count]])</f>
        <v>0</v>
      </c>
      <c r="Q503" t="str">
        <f>LEFT(Table1[[#This Row],[Category and Sub-Category]],FIND("/",Table1[[#This Row],[Category and Sub-Category]])-1)</f>
        <v>film &amp; video</v>
      </c>
      <c r="R503" t="str">
        <f>RIGHT(Table1[[#This Row],[Category and Sub-Category]],LEN(Table1[[#This Row],[Category and Sub-Category]])-FIND("/",Table1[[#This Row],[Category and Sub-Category]]))</f>
        <v>animation</v>
      </c>
      <c r="S503" s="9">
        <f>(((Table1[[#This Row],[launched_at]]/60)/60)/24)+DATE(1970,1,1)</f>
        <v>40703.234386574077</v>
      </c>
      <c r="T503" s="9">
        <f>(((Table1[[#This Row],[deadline]]/60)/60)/24)+DATE(1970,1,1)</f>
        <v>40733.234386574077</v>
      </c>
      <c r="U503" s="12" t="str">
        <f>TEXT(Table1[[#This Row],[Date Created Conversion]],"yyyy")</f>
        <v>2011</v>
      </c>
      <c r="V503" s="12" t="str">
        <f>TEXT(Table1[[#This Row],[Date Created Conversion]],"mmm")</f>
        <v>Jun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>Table1[[#This Row],[pledged]]/Table1[[#This Row],[goal]]</f>
        <v>1.15E-2</v>
      </c>
      <c r="P504">
        <f>IF(Table1[[#This Row],[pledged]]=0,0,Table1[[#This Row],[pledged]]/Table1[[#This Row],[backers_count]])</f>
        <v>57.5</v>
      </c>
      <c r="Q504" t="str">
        <f>LEFT(Table1[[#This Row],[Category and Sub-Category]],FIND("/",Table1[[#This Row],[Category and Sub-Category]])-1)</f>
        <v>film &amp; video</v>
      </c>
      <c r="R504" t="str">
        <f>RIGHT(Table1[[#This Row],[Category and Sub-Category]],LEN(Table1[[#This Row],[Category and Sub-Category]])-FIND("/",Table1[[#This Row],[Category and Sub-Category]]))</f>
        <v>animation</v>
      </c>
      <c r="S504" s="9">
        <f>(((Table1[[#This Row],[launched_at]]/60)/60)/24)+DATE(1970,1,1)</f>
        <v>40956.553530092591</v>
      </c>
      <c r="T504" s="9">
        <f>(((Table1[[#This Row],[deadline]]/60)/60)/24)+DATE(1970,1,1)</f>
        <v>40986.511863425927</v>
      </c>
      <c r="U504" s="12" t="str">
        <f>TEXT(Table1[[#This Row],[Date Created Conversion]],"yyyy")</f>
        <v>2012</v>
      </c>
      <c r="V504" s="12" t="str">
        <f>TEXT(Table1[[#This Row],[Date Created Conversion]],"mmm")</f>
        <v>Feb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>Table1[[#This Row],[pledged]]/Table1[[#This Row],[goal]]</f>
        <v>1.7538461538461537E-2</v>
      </c>
      <c r="P505">
        <f>IF(Table1[[#This Row],[pledged]]=0,0,Table1[[#This Row],[pledged]]/Table1[[#This Row],[backers_count]])</f>
        <v>12.666666666666666</v>
      </c>
      <c r="Q505" t="str">
        <f>LEFT(Table1[[#This Row],[Category and Sub-Category]],FIND("/",Table1[[#This Row],[Category and Sub-Category]])-1)</f>
        <v>film &amp; video</v>
      </c>
      <c r="R505" t="str">
        <f>RIGHT(Table1[[#This Row],[Category and Sub-Category]],LEN(Table1[[#This Row],[Category and Sub-Category]])-FIND("/",Table1[[#This Row],[Category and Sub-Category]]))</f>
        <v>animation</v>
      </c>
      <c r="S505" s="9">
        <f>(((Table1[[#This Row],[launched_at]]/60)/60)/24)+DATE(1970,1,1)</f>
        <v>41991.526655092588</v>
      </c>
      <c r="T505" s="9">
        <f>(((Table1[[#This Row],[deadline]]/60)/60)/24)+DATE(1970,1,1)</f>
        <v>42021.526655092588</v>
      </c>
      <c r="U505" s="12" t="str">
        <f>TEXT(Table1[[#This Row],[Date Created Conversion]],"yyyy")</f>
        <v>2014</v>
      </c>
      <c r="V505" s="12" t="str">
        <f>TEXT(Table1[[#This Row],[Date Created Conversion]],"mmm")</f>
        <v>Dec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>Table1[[#This Row],[pledged]]/Table1[[#This Row],[goal]]</f>
        <v>1.3673469387755101E-2</v>
      </c>
      <c r="P506">
        <f>IF(Table1[[#This Row],[pledged]]=0,0,Table1[[#This Row],[pledged]]/Table1[[#This Row],[backers_count]])</f>
        <v>67</v>
      </c>
      <c r="Q506" t="str">
        <f>LEFT(Table1[[#This Row],[Category and Sub-Category]],FIND("/",Table1[[#This Row],[Category and Sub-Category]])-1)</f>
        <v>film &amp; video</v>
      </c>
      <c r="R506" t="str">
        <f>RIGHT(Table1[[#This Row],[Category and Sub-Category]],LEN(Table1[[#This Row],[Category and Sub-Category]])-FIND("/",Table1[[#This Row],[Category and Sub-Category]]))</f>
        <v>animation</v>
      </c>
      <c r="S506" s="9">
        <f>(((Table1[[#This Row],[launched_at]]/60)/60)/24)+DATE(1970,1,1)</f>
        <v>40949.98364583333</v>
      </c>
      <c r="T506" s="9">
        <f>(((Table1[[#This Row],[deadline]]/60)/60)/24)+DATE(1970,1,1)</f>
        <v>41009.941979166666</v>
      </c>
      <c r="U506" s="12" t="str">
        <f>TEXT(Table1[[#This Row],[Date Created Conversion]],"yyyy")</f>
        <v>2012</v>
      </c>
      <c r="V506" s="12" t="str">
        <f>TEXT(Table1[[#This Row],[Date Created Conversion]],"mmm")</f>
        <v>Feb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>Table1[[#This Row],[pledged]]/Table1[[#This Row],[goal]]</f>
        <v>4.3333333333333331E-3</v>
      </c>
      <c r="P507">
        <f>IF(Table1[[#This Row],[pledged]]=0,0,Table1[[#This Row],[pledged]]/Table1[[#This Row],[backers_count]])</f>
        <v>3.7142857142857144</v>
      </c>
      <c r="Q507" t="str">
        <f>LEFT(Table1[[#This Row],[Category and Sub-Category]],FIND("/",Table1[[#This Row],[Category and Sub-Category]])-1)</f>
        <v>film &amp; video</v>
      </c>
      <c r="R507" t="str">
        <f>RIGHT(Table1[[#This Row],[Category and Sub-Category]],LEN(Table1[[#This Row],[Category and Sub-Category]])-FIND("/",Table1[[#This Row],[Category and Sub-Category]]))</f>
        <v>animation</v>
      </c>
      <c r="S507" s="9">
        <f>(((Table1[[#This Row],[launched_at]]/60)/60)/24)+DATE(1970,1,1)</f>
        <v>42318.098217592589</v>
      </c>
      <c r="T507" s="9">
        <f>(((Table1[[#This Row],[deadline]]/60)/60)/24)+DATE(1970,1,1)</f>
        <v>42363.098217592589</v>
      </c>
      <c r="U507" s="12" t="str">
        <f>TEXT(Table1[[#This Row],[Date Created Conversion]],"yyyy")</f>
        <v>2015</v>
      </c>
      <c r="V507" s="12" t="str">
        <f>TEXT(Table1[[#This Row],[Date Created Conversion]],"mmm")</f>
        <v>Nov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>Table1[[#This Row],[pledged]]/Table1[[#This Row],[goal]]</f>
        <v>1.25E-3</v>
      </c>
      <c r="P508">
        <f>IF(Table1[[#This Row],[pledged]]=0,0,Table1[[#This Row],[pledged]]/Table1[[#This Row],[backers_count]])</f>
        <v>250</v>
      </c>
      <c r="Q508" t="str">
        <f>LEFT(Table1[[#This Row],[Category and Sub-Category]],FIND("/",Table1[[#This Row],[Category and Sub-Category]])-1)</f>
        <v>film &amp; video</v>
      </c>
      <c r="R508" t="str">
        <f>RIGHT(Table1[[#This Row],[Category and Sub-Category]],LEN(Table1[[#This Row],[Category and Sub-Category]])-FIND("/",Table1[[#This Row],[Category and Sub-Category]]))</f>
        <v>animation</v>
      </c>
      <c r="S508" s="9">
        <f>(((Table1[[#This Row],[launched_at]]/60)/60)/24)+DATE(1970,1,1)</f>
        <v>41466.552314814813</v>
      </c>
      <c r="T508" s="9">
        <f>(((Table1[[#This Row],[deadline]]/60)/60)/24)+DATE(1970,1,1)</f>
        <v>41496.552314814813</v>
      </c>
      <c r="U508" s="12" t="str">
        <f>TEXT(Table1[[#This Row],[Date Created Conversion]],"yyyy")</f>
        <v>2013</v>
      </c>
      <c r="V508" s="12" t="str">
        <f>TEXT(Table1[[#This Row],[Date Created Conversion]],"mmm")</f>
        <v>Jul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>Table1[[#This Row],[pledged]]/Table1[[#This Row],[goal]]</f>
        <v>3.2000000000000001E-2</v>
      </c>
      <c r="P509">
        <f>IF(Table1[[#This Row],[pledged]]=0,0,Table1[[#This Row],[pledged]]/Table1[[#This Row],[backers_count]])</f>
        <v>64</v>
      </c>
      <c r="Q509" t="str">
        <f>LEFT(Table1[[#This Row],[Category and Sub-Category]],FIND("/",Table1[[#This Row],[Category and Sub-Category]])-1)</f>
        <v>film &amp; video</v>
      </c>
      <c r="R509" t="str">
        <f>RIGHT(Table1[[#This Row],[Category and Sub-Category]],LEN(Table1[[#This Row],[Category and Sub-Category]])-FIND("/",Table1[[#This Row],[Category and Sub-Category]]))</f>
        <v>animation</v>
      </c>
      <c r="S509" s="9">
        <f>(((Table1[[#This Row],[launched_at]]/60)/60)/24)+DATE(1970,1,1)</f>
        <v>41156.958993055552</v>
      </c>
      <c r="T509" s="9">
        <f>(((Table1[[#This Row],[deadline]]/60)/60)/24)+DATE(1970,1,1)</f>
        <v>41201.958993055552</v>
      </c>
      <c r="U509" s="12" t="str">
        <f>TEXT(Table1[[#This Row],[Date Created Conversion]],"yyyy")</f>
        <v>2012</v>
      </c>
      <c r="V509" s="12" t="str">
        <f>TEXT(Table1[[#This Row],[Date Created Conversion]],"mmm")</f>
        <v>Sep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>Table1[[#This Row],[pledged]]/Table1[[#This Row],[goal]]</f>
        <v>8.0000000000000002E-3</v>
      </c>
      <c r="P510">
        <f>IF(Table1[[#This Row],[pledged]]=0,0,Table1[[#This Row],[pledged]]/Table1[[#This Row],[backers_count]])</f>
        <v>133.33333333333334</v>
      </c>
      <c r="Q510" t="str">
        <f>LEFT(Table1[[#This Row],[Category and Sub-Category]],FIND("/",Table1[[#This Row],[Category and Sub-Category]])-1)</f>
        <v>film &amp; video</v>
      </c>
      <c r="R510" t="str">
        <f>RIGHT(Table1[[#This Row],[Category and Sub-Category]],LEN(Table1[[#This Row],[Category and Sub-Category]])-FIND("/",Table1[[#This Row],[Category and Sub-Category]]))</f>
        <v>animation</v>
      </c>
      <c r="S510" s="9">
        <f>(((Table1[[#This Row],[launched_at]]/60)/60)/24)+DATE(1970,1,1)</f>
        <v>40995.024317129632</v>
      </c>
      <c r="T510" s="9">
        <f>(((Table1[[#This Row],[deadline]]/60)/60)/24)+DATE(1970,1,1)</f>
        <v>41054.593055555553</v>
      </c>
      <c r="U510" s="12" t="str">
        <f>TEXT(Table1[[#This Row],[Date Created Conversion]],"yyyy")</f>
        <v>2012</v>
      </c>
      <c r="V510" s="12" t="str">
        <f>TEXT(Table1[[#This Row],[Date Created Conversion]],"mmm")</f>
        <v>Mar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>Table1[[#This Row],[pledged]]/Table1[[#This Row],[goal]]</f>
        <v>2E-3</v>
      </c>
      <c r="P511">
        <f>IF(Table1[[#This Row],[pledged]]=0,0,Table1[[#This Row],[pledged]]/Table1[[#This Row],[backers_count]])</f>
        <v>10</v>
      </c>
      <c r="Q511" t="str">
        <f>LEFT(Table1[[#This Row],[Category and Sub-Category]],FIND("/",Table1[[#This Row],[Category and Sub-Category]])-1)</f>
        <v>film &amp; video</v>
      </c>
      <c r="R511" t="str">
        <f>RIGHT(Table1[[#This Row],[Category and Sub-Category]],LEN(Table1[[#This Row],[Category and Sub-Category]])-FIND("/",Table1[[#This Row],[Category and Sub-Category]]))</f>
        <v>animation</v>
      </c>
      <c r="S511" s="9">
        <f>(((Table1[[#This Row],[launched_at]]/60)/60)/24)+DATE(1970,1,1)</f>
        <v>42153.631597222222</v>
      </c>
      <c r="T511" s="9">
        <f>(((Table1[[#This Row],[deadline]]/60)/60)/24)+DATE(1970,1,1)</f>
        <v>42183.631597222222</v>
      </c>
      <c r="U511" s="12" t="str">
        <f>TEXT(Table1[[#This Row],[Date Created Conversion]],"yyyy")</f>
        <v>2015</v>
      </c>
      <c r="V511" s="12" t="str">
        <f>TEXT(Table1[[#This Row],[Date Created Conversion]],"mmm")</f>
        <v>May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>Table1[[#This Row],[pledged]]/Table1[[#This Row],[goal]]</f>
        <v>0</v>
      </c>
      <c r="P512">
        <f>IF(Table1[[#This Row],[pledged]]=0,0,Table1[[#This Row],[pledged]]/Table1[[#This Row],[backers_count]])</f>
        <v>0</v>
      </c>
      <c r="Q512" t="str">
        <f>LEFT(Table1[[#This Row],[Category and Sub-Category]],FIND("/",Table1[[#This Row],[Category and Sub-Category]])-1)</f>
        <v>film &amp; video</v>
      </c>
      <c r="R512" t="str">
        <f>RIGHT(Table1[[#This Row],[Category and Sub-Category]],LEN(Table1[[#This Row],[Category and Sub-Category]])-FIND("/",Table1[[#This Row],[Category and Sub-Category]]))</f>
        <v>animation</v>
      </c>
      <c r="S512" s="9">
        <f>(((Table1[[#This Row],[launched_at]]/60)/60)/24)+DATE(1970,1,1)</f>
        <v>42400.176377314812</v>
      </c>
      <c r="T512" s="9">
        <f>(((Table1[[#This Row],[deadline]]/60)/60)/24)+DATE(1970,1,1)</f>
        <v>42430.176377314812</v>
      </c>
      <c r="U512" s="12" t="str">
        <f>TEXT(Table1[[#This Row],[Date Created Conversion]],"yyyy")</f>
        <v>2016</v>
      </c>
      <c r="V512" s="12" t="str">
        <f>TEXT(Table1[[#This Row],[Date Created Conversion]],"mmm")</f>
        <v>Jan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>Table1[[#This Row],[pledged]]/Table1[[#This Row],[goal]]</f>
        <v>0.03</v>
      </c>
      <c r="P513">
        <f>IF(Table1[[#This Row],[pledged]]=0,0,Table1[[#This Row],[pledged]]/Table1[[#This Row],[backers_count]])</f>
        <v>30</v>
      </c>
      <c r="Q513" t="str">
        <f>LEFT(Table1[[#This Row],[Category and Sub-Category]],FIND("/",Table1[[#This Row],[Category and Sub-Category]])-1)</f>
        <v>film &amp; video</v>
      </c>
      <c r="R513" t="str">
        <f>RIGHT(Table1[[#This Row],[Category and Sub-Category]],LEN(Table1[[#This Row],[Category and Sub-Category]])-FIND("/",Table1[[#This Row],[Category and Sub-Category]]))</f>
        <v>animation</v>
      </c>
      <c r="S513" s="9">
        <f>(((Table1[[#This Row],[launched_at]]/60)/60)/24)+DATE(1970,1,1)</f>
        <v>41340.303032407406</v>
      </c>
      <c r="T513" s="9">
        <f>(((Table1[[#This Row],[deadline]]/60)/60)/24)+DATE(1970,1,1)</f>
        <v>41370.261365740742</v>
      </c>
      <c r="U513" s="12" t="str">
        <f>TEXT(Table1[[#This Row],[Date Created Conversion]],"yyyy")</f>
        <v>2013</v>
      </c>
      <c r="V513" s="12" t="str">
        <f>TEXT(Table1[[#This Row],[Date Created Conversion]],"mmm")</f>
        <v>Mar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>Table1[[#This Row],[pledged]]/Table1[[#This Row],[goal]]</f>
        <v>1.3749999999999999E-3</v>
      </c>
      <c r="P514">
        <f>IF(Table1[[#This Row],[pledged]]=0,0,Table1[[#This Row],[pledged]]/Table1[[#This Row],[backers_count]])</f>
        <v>5.5</v>
      </c>
      <c r="Q514" t="str">
        <f>LEFT(Table1[[#This Row],[Category and Sub-Category]],FIND("/",Table1[[#This Row],[Category and Sub-Category]])-1)</f>
        <v>film &amp; video</v>
      </c>
      <c r="R514" t="str">
        <f>RIGHT(Table1[[#This Row],[Category and Sub-Category]],LEN(Table1[[#This Row],[Category and Sub-Category]])-FIND("/",Table1[[#This Row],[Category and Sub-Category]]))</f>
        <v>animation</v>
      </c>
      <c r="S514" s="9">
        <f>(((Table1[[#This Row],[launched_at]]/60)/60)/24)+DATE(1970,1,1)</f>
        <v>42649.742210648154</v>
      </c>
      <c r="T514" s="9">
        <f>(((Table1[[#This Row],[deadline]]/60)/60)/24)+DATE(1970,1,1)</f>
        <v>42694.783877314811</v>
      </c>
      <c r="U514" s="12" t="str">
        <f>TEXT(Table1[[#This Row],[Date Created Conversion]],"yyyy")</f>
        <v>2016</v>
      </c>
      <c r="V514" s="12" t="str">
        <f>TEXT(Table1[[#This Row],[Date Created Conversion]],"mmm")</f>
        <v>Oct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>Table1[[#This Row],[pledged]]/Table1[[#This Row],[goal]]</f>
        <v>0.13924</v>
      </c>
      <c r="P515">
        <f>IF(Table1[[#This Row],[pledged]]=0,0,Table1[[#This Row],[pledged]]/Table1[[#This Row],[backers_count]])</f>
        <v>102.38235294117646</v>
      </c>
      <c r="Q515" t="str">
        <f>LEFT(Table1[[#This Row],[Category and Sub-Category]],FIND("/",Table1[[#This Row],[Category and Sub-Category]])-1)</f>
        <v>film &amp; video</v>
      </c>
      <c r="R515" t="str">
        <f>RIGHT(Table1[[#This Row],[Category and Sub-Category]],LEN(Table1[[#This Row],[Category and Sub-Category]])-FIND("/",Table1[[#This Row],[Category and Sub-Category]]))</f>
        <v>animation</v>
      </c>
      <c r="S515" s="9">
        <f>(((Table1[[#This Row],[launched_at]]/60)/60)/24)+DATE(1970,1,1)</f>
        <v>42552.653993055559</v>
      </c>
      <c r="T515" s="9">
        <f>(((Table1[[#This Row],[deadline]]/60)/60)/24)+DATE(1970,1,1)</f>
        <v>42597.291666666672</v>
      </c>
      <c r="U515" s="12" t="str">
        <f>TEXT(Table1[[#This Row],[Date Created Conversion]],"yyyy")</f>
        <v>2016</v>
      </c>
      <c r="V515" s="12" t="str">
        <f>TEXT(Table1[[#This Row],[Date Created Conversion]],"mmm")</f>
        <v>Jul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>Table1[[#This Row],[pledged]]/Table1[[#This Row],[goal]]</f>
        <v>3.3333333333333333E-2</v>
      </c>
      <c r="P516">
        <f>IF(Table1[[#This Row],[pledged]]=0,0,Table1[[#This Row],[pledged]]/Table1[[#This Row],[backers_count]])</f>
        <v>16.666666666666668</v>
      </c>
      <c r="Q516" t="str">
        <f>LEFT(Table1[[#This Row],[Category and Sub-Category]],FIND("/",Table1[[#This Row],[Category and Sub-Category]])-1)</f>
        <v>film &amp; video</v>
      </c>
      <c r="R516" t="str">
        <f>RIGHT(Table1[[#This Row],[Category and Sub-Category]],LEN(Table1[[#This Row],[Category and Sub-Category]])-FIND("/",Table1[[#This Row],[Category and Sub-Category]]))</f>
        <v>animation</v>
      </c>
      <c r="S516" s="9">
        <f>(((Table1[[#This Row],[launched_at]]/60)/60)/24)+DATE(1970,1,1)</f>
        <v>41830.613969907405</v>
      </c>
      <c r="T516" s="9">
        <f>(((Table1[[#This Row],[deadline]]/60)/60)/24)+DATE(1970,1,1)</f>
        <v>41860.613969907405</v>
      </c>
      <c r="U516" s="12" t="str">
        <f>TEXT(Table1[[#This Row],[Date Created Conversion]],"yyyy")</f>
        <v>2014</v>
      </c>
      <c r="V516" s="12" t="str">
        <f>TEXT(Table1[[#This Row],[Date Created Conversion]],"mmm")</f>
        <v>Jul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>Table1[[#This Row],[pledged]]/Table1[[#This Row],[goal]]</f>
        <v>0.25413402061855672</v>
      </c>
      <c r="P517">
        <f>IF(Table1[[#This Row],[pledged]]=0,0,Table1[[#This Row],[pledged]]/Table1[[#This Row],[backers_count]])</f>
        <v>725.02941176470586</v>
      </c>
      <c r="Q517" t="str">
        <f>LEFT(Table1[[#This Row],[Category and Sub-Category]],FIND("/",Table1[[#This Row],[Category and Sub-Category]])-1)</f>
        <v>film &amp; video</v>
      </c>
      <c r="R517" t="str">
        <f>RIGHT(Table1[[#This Row],[Category and Sub-Category]],LEN(Table1[[#This Row],[Category and Sub-Category]])-FIND("/",Table1[[#This Row],[Category and Sub-Category]]))</f>
        <v>animation</v>
      </c>
      <c r="S517" s="9">
        <f>(((Table1[[#This Row],[launched_at]]/60)/60)/24)+DATE(1970,1,1)</f>
        <v>42327.490752314814</v>
      </c>
      <c r="T517" s="9">
        <f>(((Table1[[#This Row],[deadline]]/60)/60)/24)+DATE(1970,1,1)</f>
        <v>42367.490752314814</v>
      </c>
      <c r="U517" s="12" t="str">
        <f>TEXT(Table1[[#This Row],[Date Created Conversion]],"yyyy")</f>
        <v>2015</v>
      </c>
      <c r="V517" s="12" t="str">
        <f>TEXT(Table1[[#This Row],[Date Created Conversion]],"mmm")</f>
        <v>Nov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>Table1[[#This Row],[pledged]]/Table1[[#This Row],[goal]]</f>
        <v>0</v>
      </c>
      <c r="P518">
        <f>IF(Table1[[#This Row],[pledged]]=0,0,Table1[[#This Row],[pledged]]/Table1[[#This Row],[backers_count]])</f>
        <v>0</v>
      </c>
      <c r="Q518" t="str">
        <f>LEFT(Table1[[#This Row],[Category and Sub-Category]],FIND("/",Table1[[#This Row],[Category and Sub-Category]])-1)</f>
        <v>film &amp; video</v>
      </c>
      <c r="R518" t="str">
        <f>RIGHT(Table1[[#This Row],[Category and Sub-Category]],LEN(Table1[[#This Row],[Category and Sub-Category]])-FIND("/",Table1[[#This Row],[Category and Sub-Category]]))</f>
        <v>animation</v>
      </c>
      <c r="S518" s="9">
        <f>(((Table1[[#This Row],[launched_at]]/60)/60)/24)+DATE(1970,1,1)</f>
        <v>42091.778703703705</v>
      </c>
      <c r="T518" s="9">
        <f>(((Table1[[#This Row],[deadline]]/60)/60)/24)+DATE(1970,1,1)</f>
        <v>42151.778703703705</v>
      </c>
      <c r="U518" s="12" t="str">
        <f>TEXT(Table1[[#This Row],[Date Created Conversion]],"yyyy")</f>
        <v>2015</v>
      </c>
      <c r="V518" s="12" t="str">
        <f>TEXT(Table1[[#This Row],[Date Created Conversion]],"mmm")</f>
        <v>Mar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>Table1[[#This Row],[pledged]]/Table1[[#This Row],[goal]]</f>
        <v>1.3666666666666667E-2</v>
      </c>
      <c r="P519">
        <f>IF(Table1[[#This Row],[pledged]]=0,0,Table1[[#This Row],[pledged]]/Table1[[#This Row],[backers_count]])</f>
        <v>68.333333333333329</v>
      </c>
      <c r="Q519" t="str">
        <f>LEFT(Table1[[#This Row],[Category and Sub-Category]],FIND("/",Table1[[#This Row],[Category and Sub-Category]])-1)</f>
        <v>film &amp; video</v>
      </c>
      <c r="R519" t="str">
        <f>RIGHT(Table1[[#This Row],[Category and Sub-Category]],LEN(Table1[[#This Row],[Category and Sub-Category]])-FIND("/",Table1[[#This Row],[Category and Sub-Category]]))</f>
        <v>animation</v>
      </c>
      <c r="S519" s="9">
        <f>(((Table1[[#This Row],[launched_at]]/60)/60)/24)+DATE(1970,1,1)</f>
        <v>42738.615289351852</v>
      </c>
      <c r="T519" s="9">
        <f>(((Table1[[#This Row],[deadline]]/60)/60)/24)+DATE(1970,1,1)</f>
        <v>42768.615289351852</v>
      </c>
      <c r="U519" s="12" t="str">
        <f>TEXT(Table1[[#This Row],[Date Created Conversion]],"yyyy")</f>
        <v>2017</v>
      </c>
      <c r="V519" s="12" t="str">
        <f>TEXT(Table1[[#This Row],[Date Created Conversion]],"mmm")</f>
        <v>Jan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>Table1[[#This Row],[pledged]]/Table1[[#This Row],[goal]]</f>
        <v>0</v>
      </c>
      <c r="P520">
        <f>IF(Table1[[#This Row],[pledged]]=0,0,Table1[[#This Row],[pledged]]/Table1[[#This Row],[backers_count]])</f>
        <v>0</v>
      </c>
      <c r="Q520" t="str">
        <f>LEFT(Table1[[#This Row],[Category and Sub-Category]],FIND("/",Table1[[#This Row],[Category and Sub-Category]])-1)</f>
        <v>film &amp; video</v>
      </c>
      <c r="R520" t="str">
        <f>RIGHT(Table1[[#This Row],[Category and Sub-Category]],LEN(Table1[[#This Row],[Category and Sub-Category]])-FIND("/",Table1[[#This Row],[Category and Sub-Category]]))</f>
        <v>animation</v>
      </c>
      <c r="S520" s="9">
        <f>(((Table1[[#This Row],[launched_at]]/60)/60)/24)+DATE(1970,1,1)</f>
        <v>42223.616018518514</v>
      </c>
      <c r="T520" s="9">
        <f>(((Table1[[#This Row],[deadline]]/60)/60)/24)+DATE(1970,1,1)</f>
        <v>42253.615277777775</v>
      </c>
      <c r="U520" s="12" t="str">
        <f>TEXT(Table1[[#This Row],[Date Created Conversion]],"yyyy")</f>
        <v>2015</v>
      </c>
      <c r="V520" s="12" t="str">
        <f>TEXT(Table1[[#This Row],[Date Created Conversion]],"mmm")</f>
        <v>Aug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>Table1[[#This Row],[pledged]]/Table1[[#This Row],[goal]]</f>
        <v>0.22881426547787684</v>
      </c>
      <c r="P521">
        <f>IF(Table1[[#This Row],[pledged]]=0,0,Table1[[#This Row],[pledged]]/Table1[[#This Row],[backers_count]])</f>
        <v>39.228571428571428</v>
      </c>
      <c r="Q521" t="str">
        <f>LEFT(Table1[[#This Row],[Category and Sub-Category]],FIND("/",Table1[[#This Row],[Category and Sub-Category]])-1)</f>
        <v>film &amp; video</v>
      </c>
      <c r="R521" t="str">
        <f>RIGHT(Table1[[#This Row],[Category and Sub-Category]],LEN(Table1[[#This Row],[Category and Sub-Category]])-FIND("/",Table1[[#This Row],[Category and Sub-Category]]))</f>
        <v>animation</v>
      </c>
      <c r="S521" s="9">
        <f>(((Table1[[#This Row],[launched_at]]/60)/60)/24)+DATE(1970,1,1)</f>
        <v>41218.391446759262</v>
      </c>
      <c r="T521" s="9">
        <f>(((Table1[[#This Row],[deadline]]/60)/60)/24)+DATE(1970,1,1)</f>
        <v>41248.391446759262</v>
      </c>
      <c r="U521" s="12" t="str">
        <f>TEXT(Table1[[#This Row],[Date Created Conversion]],"yyyy")</f>
        <v>2012</v>
      </c>
      <c r="V521" s="12" t="str">
        <f>TEXT(Table1[[#This Row],[Date Created Conversion]],"mmm")</f>
        <v>Nov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 s="16">
        <v>5000</v>
      </c>
      <c r="E522">
        <v>5105</v>
      </c>
      <c r="F522" s="1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>Table1[[#This Row],[pledged]]/Table1[[#This Row],[goal]]</f>
        <v>1.0209999999999999</v>
      </c>
      <c r="P522">
        <f>IF(Table1[[#This Row],[pledged]]=0,0,Table1[[#This Row],[pledged]]/Table1[[#This Row],[backers_count]])</f>
        <v>150.14705882352942</v>
      </c>
      <c r="Q522" t="str">
        <f>LEFT(Table1[[#This Row],[Category and Sub-Category]],FIND("/",Table1[[#This Row],[Category and Sub-Category]])-1)</f>
        <v>theater</v>
      </c>
      <c r="R522" t="str">
        <f>RIGHT(Table1[[#This Row],[Category and Sub-Category]],LEN(Table1[[#This Row],[Category and Sub-Category]])-FIND("/",Table1[[#This Row],[Category and Sub-Category]]))</f>
        <v>plays</v>
      </c>
      <c r="S522" s="9">
        <f>(((Table1[[#This Row],[launched_at]]/60)/60)/24)+DATE(1970,1,1)</f>
        <v>42318.702094907407</v>
      </c>
      <c r="T522" s="9">
        <f>(((Table1[[#This Row],[deadline]]/60)/60)/24)+DATE(1970,1,1)</f>
        <v>42348.702094907407</v>
      </c>
      <c r="U522" s="12" t="str">
        <f>TEXT(Table1[[#This Row],[Date Created Conversion]],"yyyy")</f>
        <v>2015</v>
      </c>
      <c r="V522" s="12" t="str">
        <f>TEXT(Table1[[#This Row],[Date Created Conversion]],"mmm")</f>
        <v>Nov</v>
      </c>
    </row>
    <row r="523" spans="1:22" ht="58" x14ac:dyDescent="0.35">
      <c r="A523">
        <v>521</v>
      </c>
      <c r="B523" s="3" t="s">
        <v>522</v>
      </c>
      <c r="C523" s="3" t="s">
        <v>4631</v>
      </c>
      <c r="D523" s="16">
        <v>5000</v>
      </c>
      <c r="E523">
        <v>5232</v>
      </c>
      <c r="F523" s="12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>Table1[[#This Row],[pledged]]/Table1[[#This Row],[goal]]</f>
        <v>1.0464</v>
      </c>
      <c r="P523">
        <f>IF(Table1[[#This Row],[pledged]]=0,0,Table1[[#This Row],[pledged]]/Table1[[#This Row],[backers_count]])</f>
        <v>93.428571428571431</v>
      </c>
      <c r="Q523" t="str">
        <f>LEFT(Table1[[#This Row],[Category and Sub-Category]],FIND("/",Table1[[#This Row],[Category and Sub-Category]])-1)</f>
        <v>theater</v>
      </c>
      <c r="R523" t="str">
        <f>RIGHT(Table1[[#This Row],[Category and Sub-Category]],LEN(Table1[[#This Row],[Category and Sub-Category]])-FIND("/",Table1[[#This Row],[Category and Sub-Category]]))</f>
        <v>plays</v>
      </c>
      <c r="S523" s="9">
        <f>(((Table1[[#This Row],[launched_at]]/60)/60)/24)+DATE(1970,1,1)</f>
        <v>42646.092812499999</v>
      </c>
      <c r="T523" s="9">
        <f>(((Table1[[#This Row],[deadline]]/60)/60)/24)+DATE(1970,1,1)</f>
        <v>42675.207638888889</v>
      </c>
      <c r="U523" s="12" t="str">
        <f>TEXT(Table1[[#This Row],[Date Created Conversion]],"yyyy")</f>
        <v>2016</v>
      </c>
      <c r="V523" s="12" t="str">
        <f>TEXT(Table1[[#This Row],[Date Created Conversion]],"mmm")</f>
        <v>Oct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 s="16">
        <v>3000</v>
      </c>
      <c r="E524">
        <v>3440</v>
      </c>
      <c r="F524" s="12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>Table1[[#This Row],[pledged]]/Table1[[#This Row],[goal]]</f>
        <v>1.1466666666666667</v>
      </c>
      <c r="P524">
        <f>IF(Table1[[#This Row],[pledged]]=0,0,Table1[[#This Row],[pledged]]/Table1[[#This Row],[backers_count]])</f>
        <v>110.96774193548387</v>
      </c>
      <c r="Q524" t="str">
        <f>LEFT(Table1[[#This Row],[Category and Sub-Category]],FIND("/",Table1[[#This Row],[Category and Sub-Category]])-1)</f>
        <v>theater</v>
      </c>
      <c r="R524" t="str">
        <f>RIGHT(Table1[[#This Row],[Category and Sub-Category]],LEN(Table1[[#This Row],[Category and Sub-Category]])-FIND("/",Table1[[#This Row],[Category and Sub-Category]]))</f>
        <v>plays</v>
      </c>
      <c r="S524" s="9">
        <f>(((Table1[[#This Row],[launched_at]]/60)/60)/24)+DATE(1970,1,1)</f>
        <v>42430.040798611109</v>
      </c>
      <c r="T524" s="9">
        <f>(((Table1[[#This Row],[deadline]]/60)/60)/24)+DATE(1970,1,1)</f>
        <v>42449.999131944445</v>
      </c>
      <c r="U524" s="12" t="str">
        <f>TEXT(Table1[[#This Row],[Date Created Conversion]],"yyyy")</f>
        <v>2016</v>
      </c>
      <c r="V524" s="12" t="str">
        <f>TEXT(Table1[[#This Row],[Date Created Conversion]],"mmm")</f>
        <v>Mar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 s="16">
        <v>5000</v>
      </c>
      <c r="E525">
        <v>6030</v>
      </c>
      <c r="F525" s="12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>Table1[[#This Row],[pledged]]/Table1[[#This Row],[goal]]</f>
        <v>1.206</v>
      </c>
      <c r="P525">
        <f>IF(Table1[[#This Row],[pledged]]=0,0,Table1[[#This Row],[pledged]]/Table1[[#This Row],[backers_count]])</f>
        <v>71.785714285714292</v>
      </c>
      <c r="Q525" t="str">
        <f>LEFT(Table1[[#This Row],[Category and Sub-Category]],FIND("/",Table1[[#This Row],[Category and Sub-Category]])-1)</f>
        <v>theater</v>
      </c>
      <c r="R525" t="str">
        <f>RIGHT(Table1[[#This Row],[Category and Sub-Category]],LEN(Table1[[#This Row],[Category and Sub-Category]])-FIND("/",Table1[[#This Row],[Category and Sub-Category]]))</f>
        <v>plays</v>
      </c>
      <c r="S525" s="9">
        <f>(((Table1[[#This Row],[launched_at]]/60)/60)/24)+DATE(1970,1,1)</f>
        <v>42238.13282407407</v>
      </c>
      <c r="T525" s="9">
        <f>(((Table1[[#This Row],[deadline]]/60)/60)/24)+DATE(1970,1,1)</f>
        <v>42268.13282407407</v>
      </c>
      <c r="U525" s="12" t="str">
        <f>TEXT(Table1[[#This Row],[Date Created Conversion]],"yyyy")</f>
        <v>2015</v>
      </c>
      <c r="V525" s="12" t="str">
        <f>TEXT(Table1[[#This Row],[Date Created Conversion]],"mmm")</f>
        <v>Aug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 s="16">
        <v>3500</v>
      </c>
      <c r="E526">
        <v>3803.55</v>
      </c>
      <c r="F526" s="12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>Table1[[#This Row],[pledged]]/Table1[[#This Row],[goal]]</f>
        <v>1.0867285714285715</v>
      </c>
      <c r="P526">
        <f>IF(Table1[[#This Row],[pledged]]=0,0,Table1[[#This Row],[pledged]]/Table1[[#This Row],[backers_count]])</f>
        <v>29.258076923076924</v>
      </c>
      <c r="Q526" t="str">
        <f>LEFT(Table1[[#This Row],[Category and Sub-Category]],FIND("/",Table1[[#This Row],[Category and Sub-Category]])-1)</f>
        <v>theater</v>
      </c>
      <c r="R526" t="str">
        <f>RIGHT(Table1[[#This Row],[Category and Sub-Category]],LEN(Table1[[#This Row],[Category and Sub-Category]])-FIND("/",Table1[[#This Row],[Category and Sub-Category]]))</f>
        <v>plays</v>
      </c>
      <c r="S526" s="9">
        <f>(((Table1[[#This Row],[launched_at]]/60)/60)/24)+DATE(1970,1,1)</f>
        <v>42492.717233796298</v>
      </c>
      <c r="T526" s="9">
        <f>(((Table1[[#This Row],[deadline]]/60)/60)/24)+DATE(1970,1,1)</f>
        <v>42522.717233796298</v>
      </c>
      <c r="U526" s="12" t="str">
        <f>TEXT(Table1[[#This Row],[Date Created Conversion]],"yyyy")</f>
        <v>2016</v>
      </c>
      <c r="V526" s="12" t="str">
        <f>TEXT(Table1[[#This Row],[Date Created Conversion]],"mmm")</f>
        <v>May</v>
      </c>
    </row>
    <row r="527" spans="1:22" ht="58" x14ac:dyDescent="0.35">
      <c r="A527">
        <v>525</v>
      </c>
      <c r="B527" s="3" t="s">
        <v>526</v>
      </c>
      <c r="C527" s="3" t="s">
        <v>4635</v>
      </c>
      <c r="D527" s="16">
        <v>12000</v>
      </c>
      <c r="E527">
        <v>12000</v>
      </c>
      <c r="F527" s="12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>Table1[[#This Row],[pledged]]/Table1[[#This Row],[goal]]</f>
        <v>1</v>
      </c>
      <c r="P527">
        <f>IF(Table1[[#This Row],[pledged]]=0,0,Table1[[#This Row],[pledged]]/Table1[[#This Row],[backers_count]])</f>
        <v>1000</v>
      </c>
      <c r="Q527" t="str">
        <f>LEFT(Table1[[#This Row],[Category and Sub-Category]],FIND("/",Table1[[#This Row],[Category and Sub-Category]])-1)</f>
        <v>theater</v>
      </c>
      <c r="R527" t="str">
        <f>RIGHT(Table1[[#This Row],[Category and Sub-Category]],LEN(Table1[[#This Row],[Category and Sub-Category]])-FIND("/",Table1[[#This Row],[Category and Sub-Category]]))</f>
        <v>plays</v>
      </c>
      <c r="S527" s="9">
        <f>(((Table1[[#This Row],[launched_at]]/60)/60)/24)+DATE(1970,1,1)</f>
        <v>41850.400937500002</v>
      </c>
      <c r="T527" s="9">
        <f>(((Table1[[#This Row],[deadline]]/60)/60)/24)+DATE(1970,1,1)</f>
        <v>41895.400937500002</v>
      </c>
      <c r="U527" s="12" t="str">
        <f>TEXT(Table1[[#This Row],[Date Created Conversion]],"yyyy")</f>
        <v>2014</v>
      </c>
      <c r="V527" s="12" t="str">
        <f>TEXT(Table1[[#This Row],[Date Created Conversion]],"mmm")</f>
        <v>Jul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 s="16">
        <v>1500</v>
      </c>
      <c r="E528">
        <v>1710</v>
      </c>
      <c r="F528" s="12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>Table1[[#This Row],[pledged]]/Table1[[#This Row],[goal]]</f>
        <v>1.1399999999999999</v>
      </c>
      <c r="P528">
        <f>IF(Table1[[#This Row],[pledged]]=0,0,Table1[[#This Row],[pledged]]/Table1[[#This Row],[backers_count]])</f>
        <v>74.347826086956516</v>
      </c>
      <c r="Q528" t="str">
        <f>LEFT(Table1[[#This Row],[Category and Sub-Category]],FIND("/",Table1[[#This Row],[Category and Sub-Category]])-1)</f>
        <v>theater</v>
      </c>
      <c r="R528" t="str">
        <f>RIGHT(Table1[[#This Row],[Category and Sub-Category]],LEN(Table1[[#This Row],[Category and Sub-Category]])-FIND("/",Table1[[#This Row],[Category and Sub-Category]]))</f>
        <v>plays</v>
      </c>
      <c r="S528" s="9">
        <f>(((Table1[[#This Row],[launched_at]]/60)/60)/24)+DATE(1970,1,1)</f>
        <v>42192.591944444444</v>
      </c>
      <c r="T528" s="9">
        <f>(((Table1[[#This Row],[deadline]]/60)/60)/24)+DATE(1970,1,1)</f>
        <v>42223.708333333328</v>
      </c>
      <c r="U528" s="12" t="str">
        <f>TEXT(Table1[[#This Row],[Date Created Conversion]],"yyyy")</f>
        <v>2015</v>
      </c>
      <c r="V528" s="12" t="str">
        <f>TEXT(Table1[[#This Row],[Date Created Conversion]],"mmm")</f>
        <v>Jul</v>
      </c>
    </row>
    <row r="529" spans="1:22" ht="58" x14ac:dyDescent="0.35">
      <c r="A529">
        <v>527</v>
      </c>
      <c r="B529" s="3" t="s">
        <v>528</v>
      </c>
      <c r="C529" s="3" t="s">
        <v>4637</v>
      </c>
      <c r="D529" s="16">
        <v>10000</v>
      </c>
      <c r="E529">
        <v>10085</v>
      </c>
      <c r="F529" s="12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>Table1[[#This Row],[pledged]]/Table1[[#This Row],[goal]]</f>
        <v>1.0085</v>
      </c>
      <c r="P529">
        <f>IF(Table1[[#This Row],[pledged]]=0,0,Table1[[#This Row],[pledged]]/Table1[[#This Row],[backers_count]])</f>
        <v>63.829113924050631</v>
      </c>
      <c r="Q529" t="str">
        <f>LEFT(Table1[[#This Row],[Category and Sub-Category]],FIND("/",Table1[[#This Row],[Category and Sub-Category]])-1)</f>
        <v>theater</v>
      </c>
      <c r="R529" t="str">
        <f>RIGHT(Table1[[#This Row],[Category and Sub-Category]],LEN(Table1[[#This Row],[Category and Sub-Category]])-FIND("/",Table1[[#This Row],[Category and Sub-Category]]))</f>
        <v>plays</v>
      </c>
      <c r="S529" s="9">
        <f>(((Table1[[#This Row],[launched_at]]/60)/60)/24)+DATE(1970,1,1)</f>
        <v>42753.205625000002</v>
      </c>
      <c r="T529" s="9">
        <f>(((Table1[[#This Row],[deadline]]/60)/60)/24)+DATE(1970,1,1)</f>
        <v>42783.670138888891</v>
      </c>
      <c r="U529" s="12" t="str">
        <f>TEXT(Table1[[#This Row],[Date Created Conversion]],"yyyy")</f>
        <v>2017</v>
      </c>
      <c r="V529" s="12" t="str">
        <f>TEXT(Table1[[#This Row],[Date Created Conversion]],"mmm")</f>
        <v>Jan</v>
      </c>
    </row>
    <row r="530" spans="1:22" ht="29" x14ac:dyDescent="0.35">
      <c r="A530">
        <v>528</v>
      </c>
      <c r="B530" s="3" t="s">
        <v>529</v>
      </c>
      <c r="C530" s="3" t="s">
        <v>4638</v>
      </c>
      <c r="D530" s="16">
        <v>1150</v>
      </c>
      <c r="E530">
        <v>1330</v>
      </c>
      <c r="F530" s="12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>Table1[[#This Row],[pledged]]/Table1[[#This Row],[goal]]</f>
        <v>1.1565217391304348</v>
      </c>
      <c r="P530">
        <f>IF(Table1[[#This Row],[pledged]]=0,0,Table1[[#This Row],[pledged]]/Table1[[#This Row],[backers_count]])</f>
        <v>44.333333333333336</v>
      </c>
      <c r="Q530" t="str">
        <f>LEFT(Table1[[#This Row],[Category and Sub-Category]],FIND("/",Table1[[#This Row],[Category and Sub-Category]])-1)</f>
        <v>theater</v>
      </c>
      <c r="R530" t="str">
        <f>RIGHT(Table1[[#This Row],[Category and Sub-Category]],LEN(Table1[[#This Row],[Category and Sub-Category]])-FIND("/",Table1[[#This Row],[Category and Sub-Category]]))</f>
        <v>plays</v>
      </c>
      <c r="S530" s="9">
        <f>(((Table1[[#This Row],[launched_at]]/60)/60)/24)+DATE(1970,1,1)</f>
        <v>42155.920219907406</v>
      </c>
      <c r="T530" s="9">
        <f>(((Table1[[#This Row],[deadline]]/60)/60)/24)+DATE(1970,1,1)</f>
        <v>42176.888888888891</v>
      </c>
      <c r="U530" s="12" t="str">
        <f>TEXT(Table1[[#This Row],[Date Created Conversion]],"yyyy")</f>
        <v>2015</v>
      </c>
      <c r="V530" s="12" t="str">
        <f>TEXT(Table1[[#This Row],[Date Created Conversion]],"mmm")</f>
        <v>May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 s="16">
        <v>1200</v>
      </c>
      <c r="E531">
        <v>1565</v>
      </c>
      <c r="F531" s="12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>Table1[[#This Row],[pledged]]/Table1[[#This Row],[goal]]</f>
        <v>1.3041666666666667</v>
      </c>
      <c r="P531">
        <f>IF(Table1[[#This Row],[pledged]]=0,0,Table1[[#This Row],[pledged]]/Table1[[#This Row],[backers_count]])</f>
        <v>86.944444444444443</v>
      </c>
      <c r="Q531" t="str">
        <f>LEFT(Table1[[#This Row],[Category and Sub-Category]],FIND("/",Table1[[#This Row],[Category and Sub-Category]])-1)</f>
        <v>theater</v>
      </c>
      <c r="R531" t="str">
        <f>RIGHT(Table1[[#This Row],[Category and Sub-Category]],LEN(Table1[[#This Row],[Category and Sub-Category]])-FIND("/",Table1[[#This Row],[Category and Sub-Category]]))</f>
        <v>plays</v>
      </c>
      <c r="S531" s="9">
        <f>(((Table1[[#This Row],[launched_at]]/60)/60)/24)+DATE(1970,1,1)</f>
        <v>42725.031180555554</v>
      </c>
      <c r="T531" s="9">
        <f>(((Table1[[#This Row],[deadline]]/60)/60)/24)+DATE(1970,1,1)</f>
        <v>42746.208333333328</v>
      </c>
      <c r="U531" s="12" t="str">
        <f>TEXT(Table1[[#This Row],[Date Created Conversion]],"yyyy")</f>
        <v>2016</v>
      </c>
      <c r="V531" s="12" t="str">
        <f>TEXT(Table1[[#This Row],[Date Created Conversion]],"mmm")</f>
        <v>Dec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 s="16">
        <v>3405</v>
      </c>
      <c r="E532">
        <v>3670</v>
      </c>
      <c r="F532" s="1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>Table1[[#This Row],[pledged]]/Table1[[#This Row],[goal]]</f>
        <v>1.0778267254038179</v>
      </c>
      <c r="P532">
        <f>IF(Table1[[#This Row],[pledged]]=0,0,Table1[[#This Row],[pledged]]/Table1[[#This Row],[backers_count]])</f>
        <v>126.55172413793103</v>
      </c>
      <c r="Q532" t="str">
        <f>LEFT(Table1[[#This Row],[Category and Sub-Category]],FIND("/",Table1[[#This Row],[Category and Sub-Category]])-1)</f>
        <v>theater</v>
      </c>
      <c r="R532" t="str">
        <f>RIGHT(Table1[[#This Row],[Category and Sub-Category]],LEN(Table1[[#This Row],[Category and Sub-Category]])-FIND("/",Table1[[#This Row],[Category and Sub-Category]]))</f>
        <v>plays</v>
      </c>
      <c r="S532" s="9">
        <f>(((Table1[[#This Row],[launched_at]]/60)/60)/24)+DATE(1970,1,1)</f>
        <v>42157.591064814813</v>
      </c>
      <c r="T532" s="9">
        <f>(((Table1[[#This Row],[deadline]]/60)/60)/24)+DATE(1970,1,1)</f>
        <v>42179.083333333328</v>
      </c>
      <c r="U532" s="12" t="str">
        <f>TEXT(Table1[[#This Row],[Date Created Conversion]],"yyyy")</f>
        <v>2015</v>
      </c>
      <c r="V532" s="12" t="str">
        <f>TEXT(Table1[[#This Row],[Date Created Conversion]],"mmm")</f>
        <v>Jun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 s="16">
        <v>4000</v>
      </c>
      <c r="E533">
        <v>4000</v>
      </c>
      <c r="F533" s="12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>Table1[[#This Row],[pledged]]/Table1[[#This Row],[goal]]</f>
        <v>1</v>
      </c>
      <c r="P533">
        <f>IF(Table1[[#This Row],[pledged]]=0,0,Table1[[#This Row],[pledged]]/Table1[[#This Row],[backers_count]])</f>
        <v>129.03225806451613</v>
      </c>
      <c r="Q533" t="str">
        <f>LEFT(Table1[[#This Row],[Category and Sub-Category]],FIND("/",Table1[[#This Row],[Category and Sub-Category]])-1)</f>
        <v>theater</v>
      </c>
      <c r="R533" t="str">
        <f>RIGHT(Table1[[#This Row],[Category and Sub-Category]],LEN(Table1[[#This Row],[Category and Sub-Category]])-FIND("/",Table1[[#This Row],[Category and Sub-Category]]))</f>
        <v>plays</v>
      </c>
      <c r="S533" s="9">
        <f>(((Table1[[#This Row],[launched_at]]/60)/60)/24)+DATE(1970,1,1)</f>
        <v>42676.065150462964</v>
      </c>
      <c r="T533" s="9">
        <f>(((Table1[[#This Row],[deadline]]/60)/60)/24)+DATE(1970,1,1)</f>
        <v>42721.290972222225</v>
      </c>
      <c r="U533" s="12" t="str">
        <f>TEXT(Table1[[#This Row],[Date Created Conversion]],"yyyy")</f>
        <v>2016</v>
      </c>
      <c r="V533" s="12" t="str">
        <f>TEXT(Table1[[#This Row],[Date Created Conversion]],"mmm")</f>
        <v>Nov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 s="16">
        <v>10000</v>
      </c>
      <c r="E534">
        <v>12325</v>
      </c>
      <c r="F534" s="12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>Table1[[#This Row],[pledged]]/Table1[[#This Row],[goal]]</f>
        <v>1.2324999999999999</v>
      </c>
      <c r="P534">
        <f>IF(Table1[[#This Row],[pledged]]=0,0,Table1[[#This Row],[pledged]]/Table1[[#This Row],[backers_count]])</f>
        <v>71.242774566473983</v>
      </c>
      <c r="Q534" t="str">
        <f>LEFT(Table1[[#This Row],[Category and Sub-Category]],FIND("/",Table1[[#This Row],[Category and Sub-Category]])-1)</f>
        <v>theater</v>
      </c>
      <c r="R534" t="str">
        <f>RIGHT(Table1[[#This Row],[Category and Sub-Category]],LEN(Table1[[#This Row],[Category and Sub-Category]])-FIND("/",Table1[[#This Row],[Category and Sub-Category]]))</f>
        <v>plays</v>
      </c>
      <c r="S534" s="9">
        <f>(((Table1[[#This Row],[launched_at]]/60)/60)/24)+DATE(1970,1,1)</f>
        <v>42473.007037037038</v>
      </c>
      <c r="T534" s="9">
        <f>(((Table1[[#This Row],[deadline]]/60)/60)/24)+DATE(1970,1,1)</f>
        <v>42503.007037037038</v>
      </c>
      <c r="U534" s="12" t="str">
        <f>TEXT(Table1[[#This Row],[Date Created Conversion]],"yyyy")</f>
        <v>2016</v>
      </c>
      <c r="V534" s="12" t="str">
        <f>TEXT(Table1[[#This Row],[Date Created Conversion]],"mmm")</f>
        <v>Apr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 s="16">
        <v>2000</v>
      </c>
      <c r="E535">
        <v>2004</v>
      </c>
      <c r="F535" s="12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>Table1[[#This Row],[pledged]]/Table1[[#This Row],[goal]]</f>
        <v>1.002</v>
      </c>
      <c r="P535">
        <f>IF(Table1[[#This Row],[pledged]]=0,0,Table1[[#This Row],[pledged]]/Table1[[#This Row],[backers_count]])</f>
        <v>117.88235294117646</v>
      </c>
      <c r="Q535" t="str">
        <f>LEFT(Table1[[#This Row],[Category and Sub-Category]],FIND("/",Table1[[#This Row],[Category and Sub-Category]])-1)</f>
        <v>theater</v>
      </c>
      <c r="R535" t="str">
        <f>RIGHT(Table1[[#This Row],[Category and Sub-Category]],LEN(Table1[[#This Row],[Category and Sub-Category]])-FIND("/",Table1[[#This Row],[Category and Sub-Category]]))</f>
        <v>plays</v>
      </c>
      <c r="S535" s="9">
        <f>(((Table1[[#This Row],[launched_at]]/60)/60)/24)+DATE(1970,1,1)</f>
        <v>42482.43478009259</v>
      </c>
      <c r="T535" s="9">
        <f>(((Table1[[#This Row],[deadline]]/60)/60)/24)+DATE(1970,1,1)</f>
        <v>42506.43478009259</v>
      </c>
      <c r="U535" s="12" t="str">
        <f>TEXT(Table1[[#This Row],[Date Created Conversion]],"yyyy")</f>
        <v>2016</v>
      </c>
      <c r="V535" s="12" t="str">
        <f>TEXT(Table1[[#This Row],[Date Created Conversion]],"mmm")</f>
        <v>Apr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 s="16">
        <v>15000</v>
      </c>
      <c r="E536">
        <v>15700</v>
      </c>
      <c r="F536" s="12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>Table1[[#This Row],[pledged]]/Table1[[#This Row],[goal]]</f>
        <v>1.0466666666666666</v>
      </c>
      <c r="P536">
        <f>IF(Table1[[#This Row],[pledged]]=0,0,Table1[[#This Row],[pledged]]/Table1[[#This Row],[backers_count]])</f>
        <v>327.08333333333331</v>
      </c>
      <c r="Q536" t="str">
        <f>LEFT(Table1[[#This Row],[Category and Sub-Category]],FIND("/",Table1[[#This Row],[Category and Sub-Category]])-1)</f>
        <v>theater</v>
      </c>
      <c r="R536" t="str">
        <f>RIGHT(Table1[[#This Row],[Category and Sub-Category]],LEN(Table1[[#This Row],[Category and Sub-Category]])-FIND("/",Table1[[#This Row],[Category and Sub-Category]]))</f>
        <v>plays</v>
      </c>
      <c r="S536" s="9">
        <f>(((Table1[[#This Row],[launched_at]]/60)/60)/24)+DATE(1970,1,1)</f>
        <v>42270.810995370368</v>
      </c>
      <c r="T536" s="9">
        <f>(((Table1[[#This Row],[deadline]]/60)/60)/24)+DATE(1970,1,1)</f>
        <v>42309.958333333328</v>
      </c>
      <c r="U536" s="12" t="str">
        <f>TEXT(Table1[[#This Row],[Date Created Conversion]],"yyyy")</f>
        <v>2015</v>
      </c>
      <c r="V536" s="12" t="str">
        <f>TEXT(Table1[[#This Row],[Date Created Conversion]],"mmm")</f>
        <v>Sep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 s="16">
        <v>2000</v>
      </c>
      <c r="E537">
        <v>2050</v>
      </c>
      <c r="F537" s="12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>Table1[[#This Row],[pledged]]/Table1[[#This Row],[goal]]</f>
        <v>1.0249999999999999</v>
      </c>
      <c r="P537">
        <f>IF(Table1[[#This Row],[pledged]]=0,0,Table1[[#This Row],[pledged]]/Table1[[#This Row],[backers_count]])</f>
        <v>34.745762711864408</v>
      </c>
      <c r="Q537" t="str">
        <f>LEFT(Table1[[#This Row],[Category and Sub-Category]],FIND("/",Table1[[#This Row],[Category and Sub-Category]])-1)</f>
        <v>theater</v>
      </c>
      <c r="R537" t="str">
        <f>RIGHT(Table1[[#This Row],[Category and Sub-Category]],LEN(Table1[[#This Row],[Category and Sub-Category]])-FIND("/",Table1[[#This Row],[Category and Sub-Category]]))</f>
        <v>plays</v>
      </c>
      <c r="S537" s="9">
        <f>(((Table1[[#This Row],[launched_at]]/60)/60)/24)+DATE(1970,1,1)</f>
        <v>42711.545196759253</v>
      </c>
      <c r="T537" s="9">
        <f>(((Table1[[#This Row],[deadline]]/60)/60)/24)+DATE(1970,1,1)</f>
        <v>42741.545196759253</v>
      </c>
      <c r="U537" s="12" t="str">
        <f>TEXT(Table1[[#This Row],[Date Created Conversion]],"yyyy")</f>
        <v>2016</v>
      </c>
      <c r="V537" s="12" t="str">
        <f>TEXT(Table1[[#This Row],[Date Created Conversion]],"mmm")</f>
        <v>Dec</v>
      </c>
    </row>
    <row r="538" spans="1:22" ht="58" x14ac:dyDescent="0.35">
      <c r="A538">
        <v>536</v>
      </c>
      <c r="B538" s="3" t="s">
        <v>537</v>
      </c>
      <c r="C538" s="3" t="s">
        <v>4646</v>
      </c>
      <c r="D538" s="16">
        <v>3300</v>
      </c>
      <c r="E538">
        <v>3902.5</v>
      </c>
      <c r="F538" s="12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>Table1[[#This Row],[pledged]]/Table1[[#This Row],[goal]]</f>
        <v>1.1825757575757576</v>
      </c>
      <c r="P538">
        <f>IF(Table1[[#This Row],[pledged]]=0,0,Table1[[#This Row],[pledged]]/Table1[[#This Row],[backers_count]])</f>
        <v>100.06410256410257</v>
      </c>
      <c r="Q538" t="str">
        <f>LEFT(Table1[[#This Row],[Category and Sub-Category]],FIND("/",Table1[[#This Row],[Category and Sub-Category]])-1)</f>
        <v>theater</v>
      </c>
      <c r="R538" t="str">
        <f>RIGHT(Table1[[#This Row],[Category and Sub-Category]],LEN(Table1[[#This Row],[Category and Sub-Category]])-FIND("/",Table1[[#This Row],[Category and Sub-Category]]))</f>
        <v>plays</v>
      </c>
      <c r="S538" s="9">
        <f>(((Table1[[#This Row],[launched_at]]/60)/60)/24)+DATE(1970,1,1)</f>
        <v>42179.344988425932</v>
      </c>
      <c r="T538" s="9">
        <f>(((Table1[[#This Row],[deadline]]/60)/60)/24)+DATE(1970,1,1)</f>
        <v>42219.75</v>
      </c>
      <c r="U538" s="12" t="str">
        <f>TEXT(Table1[[#This Row],[Date Created Conversion]],"yyyy")</f>
        <v>2015</v>
      </c>
      <c r="V538" s="12" t="str">
        <f>TEXT(Table1[[#This Row],[Date Created Conversion]],"mmm")</f>
        <v>Jun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 s="16">
        <v>2000</v>
      </c>
      <c r="E539">
        <v>2410</v>
      </c>
      <c r="F539" s="12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>Table1[[#This Row],[pledged]]/Table1[[#This Row],[goal]]</f>
        <v>1.2050000000000001</v>
      </c>
      <c r="P539">
        <f>IF(Table1[[#This Row],[pledged]]=0,0,Table1[[#This Row],[pledged]]/Table1[[#This Row],[backers_count]])</f>
        <v>40.847457627118644</v>
      </c>
      <c r="Q539" t="str">
        <f>LEFT(Table1[[#This Row],[Category and Sub-Category]],FIND("/",Table1[[#This Row],[Category and Sub-Category]])-1)</f>
        <v>theater</v>
      </c>
      <c r="R539" t="str">
        <f>RIGHT(Table1[[#This Row],[Category and Sub-Category]],LEN(Table1[[#This Row],[Category and Sub-Category]])-FIND("/",Table1[[#This Row],[Category and Sub-Category]]))</f>
        <v>plays</v>
      </c>
      <c r="S539" s="9">
        <f>(((Table1[[#This Row],[launched_at]]/60)/60)/24)+DATE(1970,1,1)</f>
        <v>42282.768414351856</v>
      </c>
      <c r="T539" s="9">
        <f>(((Table1[[#This Row],[deadline]]/60)/60)/24)+DATE(1970,1,1)</f>
        <v>42312.810081018513</v>
      </c>
      <c r="U539" s="12" t="str">
        <f>TEXT(Table1[[#This Row],[Date Created Conversion]],"yyyy")</f>
        <v>2015</v>
      </c>
      <c r="V539" s="12" t="str">
        <f>TEXT(Table1[[#This Row],[Date Created Conversion]],"mmm")</f>
        <v>Oct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 s="16">
        <v>5000</v>
      </c>
      <c r="E540">
        <v>15121</v>
      </c>
      <c r="F540" s="12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>Table1[[#This Row],[pledged]]/Table1[[#This Row],[goal]]</f>
        <v>3.0242</v>
      </c>
      <c r="P540">
        <f>IF(Table1[[#This Row],[pledged]]=0,0,Table1[[#This Row],[pledged]]/Table1[[#This Row],[backers_count]])</f>
        <v>252.01666666666668</v>
      </c>
      <c r="Q540" t="str">
        <f>LEFT(Table1[[#This Row],[Category and Sub-Category]],FIND("/",Table1[[#This Row],[Category and Sub-Category]])-1)</f>
        <v>theater</v>
      </c>
      <c r="R540" t="str">
        <f>RIGHT(Table1[[#This Row],[Category and Sub-Category]],LEN(Table1[[#This Row],[Category and Sub-Category]])-FIND("/",Table1[[#This Row],[Category and Sub-Category]]))</f>
        <v>plays</v>
      </c>
      <c r="S540" s="9">
        <f>(((Table1[[#This Row],[launched_at]]/60)/60)/24)+DATE(1970,1,1)</f>
        <v>42473.794710648144</v>
      </c>
      <c r="T540" s="9">
        <f>(((Table1[[#This Row],[deadline]]/60)/60)/24)+DATE(1970,1,1)</f>
        <v>42503.794710648144</v>
      </c>
      <c r="U540" s="12" t="str">
        <f>TEXT(Table1[[#This Row],[Date Created Conversion]],"yyyy")</f>
        <v>2016</v>
      </c>
      <c r="V540" s="12" t="str">
        <f>TEXT(Table1[[#This Row],[Date Created Conversion]],"mmm")</f>
        <v>Apr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 s="16">
        <v>500</v>
      </c>
      <c r="E541">
        <v>503.22</v>
      </c>
      <c r="F541" s="12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>Table1[[#This Row],[pledged]]/Table1[[#This Row],[goal]]</f>
        <v>1.00644</v>
      </c>
      <c r="P541">
        <f>IF(Table1[[#This Row],[pledged]]=0,0,Table1[[#This Row],[pledged]]/Table1[[#This Row],[backers_count]])</f>
        <v>25.161000000000001</v>
      </c>
      <c r="Q541" t="str">
        <f>LEFT(Table1[[#This Row],[Category and Sub-Category]],FIND("/",Table1[[#This Row],[Category and Sub-Category]])-1)</f>
        <v>theater</v>
      </c>
      <c r="R541" t="str">
        <f>RIGHT(Table1[[#This Row],[Category and Sub-Category]],LEN(Table1[[#This Row],[Category and Sub-Category]])-FIND("/",Table1[[#This Row],[Category and Sub-Category]]))</f>
        <v>plays</v>
      </c>
      <c r="S541" s="9">
        <f>(((Table1[[#This Row],[launched_at]]/60)/60)/24)+DATE(1970,1,1)</f>
        <v>42535.049849537041</v>
      </c>
      <c r="T541" s="9">
        <f>(((Table1[[#This Row],[deadline]]/60)/60)/24)+DATE(1970,1,1)</f>
        <v>42556.049849537041</v>
      </c>
      <c r="U541" s="12" t="str">
        <f>TEXT(Table1[[#This Row],[Date Created Conversion]],"yyyy")</f>
        <v>2016</v>
      </c>
      <c r="V541" s="12" t="str">
        <f>TEXT(Table1[[#This Row],[Date Created Conversion]],"mmm")</f>
        <v>Jun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>Table1[[#This Row],[pledged]]/Table1[[#This Row],[goal]]</f>
        <v>6.666666666666667E-5</v>
      </c>
      <c r="P542">
        <f>IF(Table1[[#This Row],[pledged]]=0,0,Table1[[#This Row],[pledged]]/Table1[[#This Row],[backers_count]])</f>
        <v>1</v>
      </c>
      <c r="Q542" t="str">
        <f>LEFT(Table1[[#This Row],[Category and Sub-Category]],FIND("/",Table1[[#This Row],[Category and Sub-Category]])-1)</f>
        <v>technology</v>
      </c>
      <c r="R542" t="str">
        <f>RIGHT(Table1[[#This Row],[Category and Sub-Category]],LEN(Table1[[#This Row],[Category and Sub-Category]])-FIND("/",Table1[[#This Row],[Category and Sub-Category]]))</f>
        <v>web</v>
      </c>
      <c r="S542" s="9">
        <f>(((Table1[[#This Row],[launched_at]]/60)/60)/24)+DATE(1970,1,1)</f>
        <v>42009.817199074074</v>
      </c>
      <c r="T542" s="9">
        <f>(((Table1[[#This Row],[deadline]]/60)/60)/24)+DATE(1970,1,1)</f>
        <v>42039.817199074074</v>
      </c>
      <c r="U542" s="12" t="str">
        <f>TEXT(Table1[[#This Row],[Date Created Conversion]],"yyyy")</f>
        <v>2015</v>
      </c>
      <c r="V542" s="12" t="str">
        <f>TEXT(Table1[[#This Row],[Date Created Conversion]],"mmm")</f>
        <v>Jan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>Table1[[#This Row],[pledged]]/Table1[[#This Row],[goal]]</f>
        <v>5.5555555555555558E-3</v>
      </c>
      <c r="P543">
        <f>IF(Table1[[#This Row],[pledged]]=0,0,Table1[[#This Row],[pledged]]/Table1[[#This Row],[backers_count]])</f>
        <v>25</v>
      </c>
      <c r="Q543" t="str">
        <f>LEFT(Table1[[#This Row],[Category and Sub-Category]],FIND("/",Table1[[#This Row],[Category and Sub-Category]])-1)</f>
        <v>technology</v>
      </c>
      <c r="R543" t="str">
        <f>RIGHT(Table1[[#This Row],[Category and Sub-Category]],LEN(Table1[[#This Row],[Category and Sub-Category]])-FIND("/",Table1[[#This Row],[Category and Sub-Category]]))</f>
        <v>web</v>
      </c>
      <c r="S543" s="9">
        <f>(((Table1[[#This Row],[launched_at]]/60)/60)/24)+DATE(1970,1,1)</f>
        <v>42276.046689814815</v>
      </c>
      <c r="T543" s="9">
        <f>(((Table1[[#This Row],[deadline]]/60)/60)/24)+DATE(1970,1,1)</f>
        <v>42306.046689814815</v>
      </c>
      <c r="U543" s="12" t="str">
        <f>TEXT(Table1[[#This Row],[Date Created Conversion]],"yyyy")</f>
        <v>2015</v>
      </c>
      <c r="V543" s="12" t="str">
        <f>TEXT(Table1[[#This Row],[Date Created Conversion]],"mmm")</f>
        <v>Sep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>Table1[[#This Row],[pledged]]/Table1[[#This Row],[goal]]</f>
        <v>3.9999999999999998E-6</v>
      </c>
      <c r="P544">
        <f>IF(Table1[[#This Row],[pledged]]=0,0,Table1[[#This Row],[pledged]]/Table1[[#This Row],[backers_count]])</f>
        <v>1</v>
      </c>
      <c r="Q544" t="str">
        <f>LEFT(Table1[[#This Row],[Category and Sub-Category]],FIND("/",Table1[[#This Row],[Category and Sub-Category]])-1)</f>
        <v>technology</v>
      </c>
      <c r="R544" t="str">
        <f>RIGHT(Table1[[#This Row],[Category and Sub-Category]],LEN(Table1[[#This Row],[Category and Sub-Category]])-FIND("/",Table1[[#This Row],[Category and Sub-Category]]))</f>
        <v>web</v>
      </c>
      <c r="S544" s="9">
        <f>(((Table1[[#This Row],[launched_at]]/60)/60)/24)+DATE(1970,1,1)</f>
        <v>42433.737453703703</v>
      </c>
      <c r="T544" s="9">
        <f>(((Table1[[#This Row],[deadline]]/60)/60)/24)+DATE(1970,1,1)</f>
        <v>42493.695787037039</v>
      </c>
      <c r="U544" s="12" t="str">
        <f>TEXT(Table1[[#This Row],[Date Created Conversion]],"yyyy")</f>
        <v>2016</v>
      </c>
      <c r="V544" s="12" t="str">
        <f>TEXT(Table1[[#This Row],[Date Created Conversion]],"mmm")</f>
        <v>Mar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>Table1[[#This Row],[pledged]]/Table1[[#This Row],[goal]]</f>
        <v>3.1818181818181819E-3</v>
      </c>
      <c r="P545">
        <f>IF(Table1[[#This Row],[pledged]]=0,0,Table1[[#This Row],[pledged]]/Table1[[#This Row],[backers_count]])</f>
        <v>35</v>
      </c>
      <c r="Q545" t="str">
        <f>LEFT(Table1[[#This Row],[Category and Sub-Category]],FIND("/",Table1[[#This Row],[Category and Sub-Category]])-1)</f>
        <v>technology</v>
      </c>
      <c r="R545" t="str">
        <f>RIGHT(Table1[[#This Row],[Category and Sub-Category]],LEN(Table1[[#This Row],[Category and Sub-Category]])-FIND("/",Table1[[#This Row],[Category and Sub-Category]]))</f>
        <v>web</v>
      </c>
      <c r="S545" s="9">
        <f>(((Table1[[#This Row],[launched_at]]/60)/60)/24)+DATE(1970,1,1)</f>
        <v>41914.092152777775</v>
      </c>
      <c r="T545" s="9">
        <f>(((Table1[[#This Row],[deadline]]/60)/60)/24)+DATE(1970,1,1)</f>
        <v>41944.092152777775</v>
      </c>
      <c r="U545" s="12" t="str">
        <f>TEXT(Table1[[#This Row],[Date Created Conversion]],"yyyy")</f>
        <v>2014</v>
      </c>
      <c r="V545" s="12" t="str">
        <f>TEXT(Table1[[#This Row],[Date Created Conversion]],"mmm")</f>
        <v>Oct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>Table1[[#This Row],[pledged]]/Table1[[#This Row],[goal]]</f>
        <v>1.2E-2</v>
      </c>
      <c r="P546">
        <f>IF(Table1[[#This Row],[pledged]]=0,0,Table1[[#This Row],[pledged]]/Table1[[#This Row],[backers_count]])</f>
        <v>3</v>
      </c>
      <c r="Q546" t="str">
        <f>LEFT(Table1[[#This Row],[Category and Sub-Category]],FIND("/",Table1[[#This Row],[Category and Sub-Category]])-1)</f>
        <v>technology</v>
      </c>
      <c r="R546" t="str">
        <f>RIGHT(Table1[[#This Row],[Category and Sub-Category]],LEN(Table1[[#This Row],[Category and Sub-Category]])-FIND("/",Table1[[#This Row],[Category and Sub-Category]]))</f>
        <v>web</v>
      </c>
      <c r="S546" s="9">
        <f>(((Table1[[#This Row],[launched_at]]/60)/60)/24)+DATE(1970,1,1)</f>
        <v>42525.656944444447</v>
      </c>
      <c r="T546" s="9">
        <f>(((Table1[[#This Row],[deadline]]/60)/60)/24)+DATE(1970,1,1)</f>
        <v>42555.656944444447</v>
      </c>
      <c r="U546" s="12" t="str">
        <f>TEXT(Table1[[#This Row],[Date Created Conversion]],"yyyy")</f>
        <v>2016</v>
      </c>
      <c r="V546" s="12" t="str">
        <f>TEXT(Table1[[#This Row],[Date Created Conversion]],"mmm")</f>
        <v>Jun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>Table1[[#This Row],[pledged]]/Table1[[#This Row],[goal]]</f>
        <v>0.27383999999999997</v>
      </c>
      <c r="P547">
        <f>IF(Table1[[#This Row],[pledged]]=0,0,Table1[[#This Row],[pledged]]/Table1[[#This Row],[backers_count]])</f>
        <v>402.70588235294116</v>
      </c>
      <c r="Q547" t="str">
        <f>LEFT(Table1[[#This Row],[Category and Sub-Category]],FIND("/",Table1[[#This Row],[Category and Sub-Category]])-1)</f>
        <v>technology</v>
      </c>
      <c r="R547" t="str">
        <f>RIGHT(Table1[[#This Row],[Category and Sub-Category]],LEN(Table1[[#This Row],[Category and Sub-Category]])-FIND("/",Table1[[#This Row],[Category and Sub-Category]]))</f>
        <v>web</v>
      </c>
      <c r="S547" s="9">
        <f>(((Table1[[#This Row],[launched_at]]/60)/60)/24)+DATE(1970,1,1)</f>
        <v>42283.592465277776</v>
      </c>
      <c r="T547" s="9">
        <f>(((Table1[[#This Row],[deadline]]/60)/60)/24)+DATE(1970,1,1)</f>
        <v>42323.634131944447</v>
      </c>
      <c r="U547" s="12" t="str">
        <f>TEXT(Table1[[#This Row],[Date Created Conversion]],"yyyy")</f>
        <v>2015</v>
      </c>
      <c r="V547" s="12" t="str">
        <f>TEXT(Table1[[#This Row],[Date Created Conversion]],"mmm")</f>
        <v>Oct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>Table1[[#This Row],[pledged]]/Table1[[#This Row],[goal]]</f>
        <v>8.6666666666666663E-4</v>
      </c>
      <c r="P548">
        <f>IF(Table1[[#This Row],[pledged]]=0,0,Table1[[#This Row],[pledged]]/Table1[[#This Row],[backers_count]])</f>
        <v>26</v>
      </c>
      <c r="Q548" t="str">
        <f>LEFT(Table1[[#This Row],[Category and Sub-Category]],FIND("/",Table1[[#This Row],[Category and Sub-Category]])-1)</f>
        <v>technology</v>
      </c>
      <c r="R548" t="str">
        <f>RIGHT(Table1[[#This Row],[Category and Sub-Category]],LEN(Table1[[#This Row],[Category and Sub-Category]])-FIND("/",Table1[[#This Row],[Category and Sub-Category]]))</f>
        <v>web</v>
      </c>
      <c r="S548" s="9">
        <f>(((Table1[[#This Row],[launched_at]]/60)/60)/24)+DATE(1970,1,1)</f>
        <v>42249.667997685188</v>
      </c>
      <c r="T548" s="9">
        <f>(((Table1[[#This Row],[deadline]]/60)/60)/24)+DATE(1970,1,1)</f>
        <v>42294.667997685188</v>
      </c>
      <c r="U548" s="12" t="str">
        <f>TEXT(Table1[[#This Row],[Date Created Conversion]],"yyyy")</f>
        <v>2015</v>
      </c>
      <c r="V548" s="12" t="str">
        <f>TEXT(Table1[[#This Row],[Date Created Conversion]],"mmm")</f>
        <v>Sep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>Table1[[#This Row],[pledged]]/Table1[[#This Row],[goal]]</f>
        <v>0</v>
      </c>
      <c r="P549">
        <f>IF(Table1[[#This Row],[pledged]]=0,0,Table1[[#This Row],[pledged]]/Table1[[#This Row],[backers_count]])</f>
        <v>0</v>
      </c>
      <c r="Q549" t="str">
        <f>LEFT(Table1[[#This Row],[Category and Sub-Category]],FIND("/",Table1[[#This Row],[Category and Sub-Category]])-1)</f>
        <v>technology</v>
      </c>
      <c r="R549" t="str">
        <f>RIGHT(Table1[[#This Row],[Category and Sub-Category]],LEN(Table1[[#This Row],[Category and Sub-Category]])-FIND("/",Table1[[#This Row],[Category and Sub-Category]]))</f>
        <v>web</v>
      </c>
      <c r="S549" s="9">
        <f>(((Table1[[#This Row],[launched_at]]/60)/60)/24)+DATE(1970,1,1)</f>
        <v>42380.696342592593</v>
      </c>
      <c r="T549" s="9">
        <f>(((Table1[[#This Row],[deadline]]/60)/60)/24)+DATE(1970,1,1)</f>
        <v>42410.696342592593</v>
      </c>
      <c r="U549" s="12" t="str">
        <f>TEXT(Table1[[#This Row],[Date Created Conversion]],"yyyy")</f>
        <v>2016</v>
      </c>
      <c r="V549" s="12" t="str">
        <f>TEXT(Table1[[#This Row],[Date Created Conversion]],"mmm")</f>
        <v>Jan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>Table1[[#This Row],[pledged]]/Table1[[#This Row],[goal]]</f>
        <v>8.9999999999999998E-4</v>
      </c>
      <c r="P550">
        <f>IF(Table1[[#This Row],[pledged]]=0,0,Table1[[#This Row],[pledged]]/Table1[[#This Row],[backers_count]])</f>
        <v>9</v>
      </c>
      <c r="Q550" t="str">
        <f>LEFT(Table1[[#This Row],[Category and Sub-Category]],FIND("/",Table1[[#This Row],[Category and Sub-Category]])-1)</f>
        <v>technology</v>
      </c>
      <c r="R550" t="str">
        <f>RIGHT(Table1[[#This Row],[Category and Sub-Category]],LEN(Table1[[#This Row],[Category and Sub-Category]])-FIND("/",Table1[[#This Row],[Category and Sub-Category]]))</f>
        <v>web</v>
      </c>
      <c r="S550" s="9">
        <f>(((Table1[[#This Row],[launched_at]]/60)/60)/24)+DATE(1970,1,1)</f>
        <v>42276.903333333335</v>
      </c>
      <c r="T550" s="9">
        <f>(((Table1[[#This Row],[deadline]]/60)/60)/24)+DATE(1970,1,1)</f>
        <v>42306.903333333335</v>
      </c>
      <c r="U550" s="12" t="str">
        <f>TEXT(Table1[[#This Row],[Date Created Conversion]],"yyyy")</f>
        <v>2015</v>
      </c>
      <c r="V550" s="12" t="str">
        <f>TEXT(Table1[[#This Row],[Date Created Conversion]],"mmm")</f>
        <v>Sep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>Table1[[#This Row],[pledged]]/Table1[[#This Row],[goal]]</f>
        <v>2.7199999999999998E-2</v>
      </c>
      <c r="P551">
        <f>IF(Table1[[#This Row],[pledged]]=0,0,Table1[[#This Row],[pledged]]/Table1[[#This Row],[backers_count]])</f>
        <v>8.5</v>
      </c>
      <c r="Q551" t="str">
        <f>LEFT(Table1[[#This Row],[Category and Sub-Category]],FIND("/",Table1[[#This Row],[Category and Sub-Category]])-1)</f>
        <v>technology</v>
      </c>
      <c r="R551" t="str">
        <f>RIGHT(Table1[[#This Row],[Category and Sub-Category]],LEN(Table1[[#This Row],[Category and Sub-Category]])-FIND("/",Table1[[#This Row],[Category and Sub-Category]]))</f>
        <v>web</v>
      </c>
      <c r="S551" s="9">
        <f>(((Table1[[#This Row],[launched_at]]/60)/60)/24)+DATE(1970,1,1)</f>
        <v>42163.636828703704</v>
      </c>
      <c r="T551" s="9">
        <f>(((Table1[[#This Row],[deadline]]/60)/60)/24)+DATE(1970,1,1)</f>
        <v>42193.636828703704</v>
      </c>
      <c r="U551" s="12" t="str">
        <f>TEXT(Table1[[#This Row],[Date Created Conversion]],"yyyy")</f>
        <v>2015</v>
      </c>
      <c r="V551" s="12" t="str">
        <f>TEXT(Table1[[#This Row],[Date Created Conversion]],"mmm")</f>
        <v>Jun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>Table1[[#This Row],[pledged]]/Table1[[#This Row],[goal]]</f>
        <v>7.0000000000000001E-3</v>
      </c>
      <c r="P552">
        <f>IF(Table1[[#This Row],[pledged]]=0,0,Table1[[#This Row],[pledged]]/Table1[[#This Row],[backers_count]])</f>
        <v>8.75</v>
      </c>
      <c r="Q552" t="str">
        <f>LEFT(Table1[[#This Row],[Category and Sub-Category]],FIND("/",Table1[[#This Row],[Category and Sub-Category]])-1)</f>
        <v>technology</v>
      </c>
      <c r="R552" t="str">
        <f>RIGHT(Table1[[#This Row],[Category and Sub-Category]],LEN(Table1[[#This Row],[Category and Sub-Category]])-FIND("/",Table1[[#This Row],[Category and Sub-Category]]))</f>
        <v>web</v>
      </c>
      <c r="S552" s="9">
        <f>(((Table1[[#This Row],[launched_at]]/60)/60)/24)+DATE(1970,1,1)</f>
        <v>42753.678761574076</v>
      </c>
      <c r="T552" s="9">
        <f>(((Table1[[#This Row],[deadline]]/60)/60)/24)+DATE(1970,1,1)</f>
        <v>42766.208333333328</v>
      </c>
      <c r="U552" s="12" t="str">
        <f>TEXT(Table1[[#This Row],[Date Created Conversion]],"yyyy")</f>
        <v>2017</v>
      </c>
      <c r="V552" s="12" t="str">
        <f>TEXT(Table1[[#This Row],[Date Created Conversion]],"mmm")</f>
        <v>Jan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>Table1[[#This Row],[pledged]]/Table1[[#This Row],[goal]]</f>
        <v>5.0413333333333331E-2</v>
      </c>
      <c r="P553">
        <f>IF(Table1[[#This Row],[pledged]]=0,0,Table1[[#This Row],[pledged]]/Table1[[#This Row],[backers_count]])</f>
        <v>135.03571428571428</v>
      </c>
      <c r="Q553" t="str">
        <f>LEFT(Table1[[#This Row],[Category and Sub-Category]],FIND("/",Table1[[#This Row],[Category and Sub-Category]])-1)</f>
        <v>technology</v>
      </c>
      <c r="R553" t="str">
        <f>RIGHT(Table1[[#This Row],[Category and Sub-Category]],LEN(Table1[[#This Row],[Category and Sub-Category]])-FIND("/",Table1[[#This Row],[Category and Sub-Category]]))</f>
        <v>web</v>
      </c>
      <c r="S553" s="9">
        <f>(((Table1[[#This Row],[launched_at]]/60)/60)/24)+DATE(1970,1,1)</f>
        <v>42173.275740740741</v>
      </c>
      <c r="T553" s="9">
        <f>(((Table1[[#This Row],[deadline]]/60)/60)/24)+DATE(1970,1,1)</f>
        <v>42217.745138888888</v>
      </c>
      <c r="U553" s="12" t="str">
        <f>TEXT(Table1[[#This Row],[Date Created Conversion]],"yyyy")</f>
        <v>2015</v>
      </c>
      <c r="V553" s="12" t="str">
        <f>TEXT(Table1[[#This Row],[Date Created Conversion]],"mmm")</f>
        <v>Jun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>Table1[[#This Row],[pledged]]/Table1[[#This Row],[goal]]</f>
        <v>0</v>
      </c>
      <c r="P554">
        <f>IF(Table1[[#This Row],[pledged]]=0,0,Table1[[#This Row],[pledged]]/Table1[[#This Row],[backers_count]])</f>
        <v>0</v>
      </c>
      <c r="Q554" t="str">
        <f>LEFT(Table1[[#This Row],[Category and Sub-Category]],FIND("/",Table1[[#This Row],[Category and Sub-Category]])-1)</f>
        <v>technology</v>
      </c>
      <c r="R554" t="str">
        <f>RIGHT(Table1[[#This Row],[Category and Sub-Category]],LEN(Table1[[#This Row],[Category and Sub-Category]])-FIND("/",Table1[[#This Row],[Category and Sub-Category]]))</f>
        <v>web</v>
      </c>
      <c r="S554" s="9">
        <f>(((Table1[[#This Row],[launched_at]]/60)/60)/24)+DATE(1970,1,1)</f>
        <v>42318.616851851853</v>
      </c>
      <c r="T554" s="9">
        <f>(((Table1[[#This Row],[deadline]]/60)/60)/24)+DATE(1970,1,1)</f>
        <v>42378.616851851853</v>
      </c>
      <c r="U554" s="12" t="str">
        <f>TEXT(Table1[[#This Row],[Date Created Conversion]],"yyyy")</f>
        <v>2015</v>
      </c>
      <c r="V554" s="12" t="str">
        <f>TEXT(Table1[[#This Row],[Date Created Conversion]],"mmm")</f>
        <v>Nov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>Table1[[#This Row],[pledged]]/Table1[[#This Row],[goal]]</f>
        <v>4.9199999999999999E-3</v>
      </c>
      <c r="P555">
        <f>IF(Table1[[#This Row],[pledged]]=0,0,Table1[[#This Row],[pledged]]/Table1[[#This Row],[backers_count]])</f>
        <v>20.5</v>
      </c>
      <c r="Q555" t="str">
        <f>LEFT(Table1[[#This Row],[Category and Sub-Category]],FIND("/",Table1[[#This Row],[Category and Sub-Category]])-1)</f>
        <v>technology</v>
      </c>
      <c r="R555" t="str">
        <f>RIGHT(Table1[[#This Row],[Category and Sub-Category]],LEN(Table1[[#This Row],[Category and Sub-Category]])-FIND("/",Table1[[#This Row],[Category and Sub-Category]]))</f>
        <v>web</v>
      </c>
      <c r="S555" s="9">
        <f>(((Table1[[#This Row],[launched_at]]/60)/60)/24)+DATE(1970,1,1)</f>
        <v>41927.71980324074</v>
      </c>
      <c r="T555" s="9">
        <f>(((Table1[[#This Row],[deadline]]/60)/60)/24)+DATE(1970,1,1)</f>
        <v>41957.761469907404</v>
      </c>
      <c r="U555" s="12" t="str">
        <f>TEXT(Table1[[#This Row],[Date Created Conversion]],"yyyy")</f>
        <v>2014</v>
      </c>
      <c r="V555" s="12" t="str">
        <f>TEXT(Table1[[#This Row],[Date Created Conversion]],"mmm")</f>
        <v>Oct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>Table1[[#This Row],[pledged]]/Table1[[#This Row],[goal]]</f>
        <v>0.36589147286821705</v>
      </c>
      <c r="P556">
        <f>IF(Table1[[#This Row],[pledged]]=0,0,Table1[[#This Row],[pledged]]/Table1[[#This Row],[backers_count]])</f>
        <v>64.36363636363636</v>
      </c>
      <c r="Q556" t="str">
        <f>LEFT(Table1[[#This Row],[Category and Sub-Category]],FIND("/",Table1[[#This Row],[Category and Sub-Category]])-1)</f>
        <v>technology</v>
      </c>
      <c r="R556" t="str">
        <f>RIGHT(Table1[[#This Row],[Category and Sub-Category]],LEN(Table1[[#This Row],[Category and Sub-Category]])-FIND("/",Table1[[#This Row],[Category and Sub-Category]]))</f>
        <v>web</v>
      </c>
      <c r="S556" s="9">
        <f>(((Table1[[#This Row],[launched_at]]/60)/60)/24)+DATE(1970,1,1)</f>
        <v>41901.684861111113</v>
      </c>
      <c r="T556" s="9">
        <f>(((Table1[[#This Row],[deadline]]/60)/60)/24)+DATE(1970,1,1)</f>
        <v>41931.684861111113</v>
      </c>
      <c r="U556" s="12" t="str">
        <f>TEXT(Table1[[#This Row],[Date Created Conversion]],"yyyy")</f>
        <v>2014</v>
      </c>
      <c r="V556" s="12" t="str">
        <f>TEXT(Table1[[#This Row],[Date Created Conversion]],"mmm")</f>
        <v>Sep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>Table1[[#This Row],[pledged]]/Table1[[#This Row],[goal]]</f>
        <v>0</v>
      </c>
      <c r="P557">
        <f>IF(Table1[[#This Row],[pledged]]=0,0,Table1[[#This Row],[pledged]]/Table1[[#This Row],[backers_count]])</f>
        <v>0</v>
      </c>
      <c r="Q557" t="str">
        <f>LEFT(Table1[[#This Row],[Category and Sub-Category]],FIND("/",Table1[[#This Row],[Category and Sub-Category]])-1)</f>
        <v>technology</v>
      </c>
      <c r="R557" t="str">
        <f>RIGHT(Table1[[#This Row],[Category and Sub-Category]],LEN(Table1[[#This Row],[Category and Sub-Category]])-FIND("/",Table1[[#This Row],[Category and Sub-Category]]))</f>
        <v>web</v>
      </c>
      <c r="S557" s="9">
        <f>(((Table1[[#This Row],[launched_at]]/60)/60)/24)+DATE(1970,1,1)</f>
        <v>42503.353506944448</v>
      </c>
      <c r="T557" s="9">
        <f>(((Table1[[#This Row],[deadline]]/60)/60)/24)+DATE(1970,1,1)</f>
        <v>42533.353506944448</v>
      </c>
      <c r="U557" s="12" t="str">
        <f>TEXT(Table1[[#This Row],[Date Created Conversion]],"yyyy")</f>
        <v>2016</v>
      </c>
      <c r="V557" s="12" t="str">
        <f>TEXT(Table1[[#This Row],[Date Created Conversion]],"mmm")</f>
        <v>May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>Table1[[#This Row],[pledged]]/Table1[[#This Row],[goal]]</f>
        <v>2.5000000000000001E-2</v>
      </c>
      <c r="P558">
        <f>IF(Table1[[#This Row],[pledged]]=0,0,Table1[[#This Row],[pledged]]/Table1[[#This Row],[backers_count]])</f>
        <v>200</v>
      </c>
      <c r="Q558" t="str">
        <f>LEFT(Table1[[#This Row],[Category and Sub-Category]],FIND("/",Table1[[#This Row],[Category and Sub-Category]])-1)</f>
        <v>technology</v>
      </c>
      <c r="R558" t="str">
        <f>RIGHT(Table1[[#This Row],[Category and Sub-Category]],LEN(Table1[[#This Row],[Category and Sub-Category]])-FIND("/",Table1[[#This Row],[Category and Sub-Category]]))</f>
        <v>web</v>
      </c>
      <c r="S558" s="9">
        <f>(((Table1[[#This Row],[launched_at]]/60)/60)/24)+DATE(1970,1,1)</f>
        <v>42345.860150462962</v>
      </c>
      <c r="T558" s="9">
        <f>(((Table1[[#This Row],[deadline]]/60)/60)/24)+DATE(1970,1,1)</f>
        <v>42375.860150462962</v>
      </c>
      <c r="U558" s="12" t="str">
        <f>TEXT(Table1[[#This Row],[Date Created Conversion]],"yyyy")</f>
        <v>2015</v>
      </c>
      <c r="V558" s="12" t="str">
        <f>TEXT(Table1[[#This Row],[Date Created Conversion]],"mmm")</f>
        <v>Dec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>Table1[[#This Row],[pledged]]/Table1[[#This Row],[goal]]</f>
        <v>9.1066666666666674E-3</v>
      </c>
      <c r="P559">
        <f>IF(Table1[[#This Row],[pledged]]=0,0,Table1[[#This Row],[pledged]]/Table1[[#This Row],[backers_count]])</f>
        <v>68.3</v>
      </c>
      <c r="Q559" t="str">
        <f>LEFT(Table1[[#This Row],[Category and Sub-Category]],FIND("/",Table1[[#This Row],[Category and Sub-Category]])-1)</f>
        <v>technology</v>
      </c>
      <c r="R559" t="str">
        <f>RIGHT(Table1[[#This Row],[Category and Sub-Category]],LEN(Table1[[#This Row],[Category and Sub-Category]])-FIND("/",Table1[[#This Row],[Category and Sub-Category]]))</f>
        <v>web</v>
      </c>
      <c r="S559" s="9">
        <f>(((Table1[[#This Row],[launched_at]]/60)/60)/24)+DATE(1970,1,1)</f>
        <v>42676.942164351851</v>
      </c>
      <c r="T559" s="9">
        <f>(((Table1[[#This Row],[deadline]]/60)/60)/24)+DATE(1970,1,1)</f>
        <v>42706.983831018515</v>
      </c>
      <c r="U559" s="12" t="str">
        <f>TEXT(Table1[[#This Row],[Date Created Conversion]],"yyyy")</f>
        <v>2016</v>
      </c>
      <c r="V559" s="12" t="str">
        <f>TEXT(Table1[[#This Row],[Date Created Conversion]],"mmm")</f>
        <v>Nov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>Table1[[#This Row],[pledged]]/Table1[[#This Row],[goal]]</f>
        <v>0</v>
      </c>
      <c r="P560">
        <f>IF(Table1[[#This Row],[pledged]]=0,0,Table1[[#This Row],[pledged]]/Table1[[#This Row],[backers_count]])</f>
        <v>0</v>
      </c>
      <c r="Q560" t="str">
        <f>LEFT(Table1[[#This Row],[Category and Sub-Category]],FIND("/",Table1[[#This Row],[Category and Sub-Category]])-1)</f>
        <v>technology</v>
      </c>
      <c r="R560" t="str">
        <f>RIGHT(Table1[[#This Row],[Category and Sub-Category]],LEN(Table1[[#This Row],[Category and Sub-Category]])-FIND("/",Table1[[#This Row],[Category and Sub-Category]]))</f>
        <v>web</v>
      </c>
      <c r="S560" s="9">
        <f>(((Table1[[#This Row],[launched_at]]/60)/60)/24)+DATE(1970,1,1)</f>
        <v>42057.883159722223</v>
      </c>
      <c r="T560" s="9">
        <f>(((Table1[[#This Row],[deadline]]/60)/60)/24)+DATE(1970,1,1)</f>
        <v>42087.841493055559</v>
      </c>
      <c r="U560" s="12" t="str">
        <f>TEXT(Table1[[#This Row],[Date Created Conversion]],"yyyy")</f>
        <v>2015</v>
      </c>
      <c r="V560" s="12" t="str">
        <f>TEXT(Table1[[#This Row],[Date Created Conversion]],"mmm")</f>
        <v>Feb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>Table1[[#This Row],[pledged]]/Table1[[#This Row],[goal]]</f>
        <v>2.0833333333333335E-4</v>
      </c>
      <c r="P561">
        <f>IF(Table1[[#This Row],[pledged]]=0,0,Table1[[#This Row],[pledged]]/Table1[[#This Row],[backers_count]])</f>
        <v>50</v>
      </c>
      <c r="Q561" t="str">
        <f>LEFT(Table1[[#This Row],[Category and Sub-Category]],FIND("/",Table1[[#This Row],[Category and Sub-Category]])-1)</f>
        <v>technology</v>
      </c>
      <c r="R561" t="str">
        <f>RIGHT(Table1[[#This Row],[Category and Sub-Category]],LEN(Table1[[#This Row],[Category and Sub-Category]])-FIND("/",Table1[[#This Row],[Category and Sub-Category]]))</f>
        <v>web</v>
      </c>
      <c r="S561" s="9">
        <f>(((Table1[[#This Row],[launched_at]]/60)/60)/24)+DATE(1970,1,1)</f>
        <v>42321.283101851848</v>
      </c>
      <c r="T561" s="9">
        <f>(((Table1[[#This Row],[deadline]]/60)/60)/24)+DATE(1970,1,1)</f>
        <v>42351.283101851848</v>
      </c>
      <c r="U561" s="12" t="str">
        <f>TEXT(Table1[[#This Row],[Date Created Conversion]],"yyyy")</f>
        <v>2015</v>
      </c>
      <c r="V561" s="12" t="str">
        <f>TEXT(Table1[[#This Row],[Date Created Conversion]],"mmm")</f>
        <v>Nov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>Table1[[#This Row],[pledged]]/Table1[[#This Row],[goal]]</f>
        <v>1.2E-4</v>
      </c>
      <c r="P562">
        <f>IF(Table1[[#This Row],[pledged]]=0,0,Table1[[#This Row],[pledged]]/Table1[[#This Row],[backers_count]])</f>
        <v>4</v>
      </c>
      <c r="Q562" t="str">
        <f>LEFT(Table1[[#This Row],[Category and Sub-Category]],FIND("/",Table1[[#This Row],[Category and Sub-Category]])-1)</f>
        <v>technology</v>
      </c>
      <c r="R562" t="str">
        <f>RIGHT(Table1[[#This Row],[Category and Sub-Category]],LEN(Table1[[#This Row],[Category and Sub-Category]])-FIND("/",Table1[[#This Row],[Category and Sub-Category]]))</f>
        <v>web</v>
      </c>
      <c r="S562" s="9">
        <f>(((Table1[[#This Row],[launched_at]]/60)/60)/24)+DATE(1970,1,1)</f>
        <v>41960.771354166667</v>
      </c>
      <c r="T562" s="9">
        <f>(((Table1[[#This Row],[deadline]]/60)/60)/24)+DATE(1970,1,1)</f>
        <v>41990.771354166667</v>
      </c>
      <c r="U562" s="12" t="str">
        <f>TEXT(Table1[[#This Row],[Date Created Conversion]],"yyyy")</f>
        <v>2014</v>
      </c>
      <c r="V562" s="12" t="str">
        <f>TEXT(Table1[[#This Row],[Date Created Conversion]],"mmm")</f>
        <v>Nov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>Table1[[#This Row],[pledged]]/Table1[[#This Row],[goal]]</f>
        <v>3.6666666666666666E-3</v>
      </c>
      <c r="P563">
        <f>IF(Table1[[#This Row],[pledged]]=0,0,Table1[[#This Row],[pledged]]/Table1[[#This Row],[backers_count]])</f>
        <v>27.5</v>
      </c>
      <c r="Q563" t="str">
        <f>LEFT(Table1[[#This Row],[Category and Sub-Category]],FIND("/",Table1[[#This Row],[Category and Sub-Category]])-1)</f>
        <v>technology</v>
      </c>
      <c r="R563" t="str">
        <f>RIGHT(Table1[[#This Row],[Category and Sub-Category]],LEN(Table1[[#This Row],[Category and Sub-Category]])-FIND("/",Table1[[#This Row],[Category and Sub-Category]]))</f>
        <v>web</v>
      </c>
      <c r="S563" s="9">
        <f>(((Table1[[#This Row],[launched_at]]/60)/60)/24)+DATE(1970,1,1)</f>
        <v>42268.658715277779</v>
      </c>
      <c r="T563" s="9">
        <f>(((Table1[[#This Row],[deadline]]/60)/60)/24)+DATE(1970,1,1)</f>
        <v>42303.658715277779</v>
      </c>
      <c r="U563" s="12" t="str">
        <f>TEXT(Table1[[#This Row],[Date Created Conversion]],"yyyy")</f>
        <v>2015</v>
      </c>
      <c r="V563" s="12" t="str">
        <f>TEXT(Table1[[#This Row],[Date Created Conversion]],"mmm")</f>
        <v>Sep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>Table1[[#This Row],[pledged]]/Table1[[#This Row],[goal]]</f>
        <v>0</v>
      </c>
      <c r="P564">
        <f>IF(Table1[[#This Row],[pledged]]=0,0,Table1[[#This Row],[pledged]]/Table1[[#This Row],[backers_count]])</f>
        <v>0</v>
      </c>
      <c r="Q564" t="str">
        <f>LEFT(Table1[[#This Row],[Category and Sub-Category]],FIND("/",Table1[[#This Row],[Category and Sub-Category]])-1)</f>
        <v>technology</v>
      </c>
      <c r="R564" t="str">
        <f>RIGHT(Table1[[#This Row],[Category and Sub-Category]],LEN(Table1[[#This Row],[Category and Sub-Category]])-FIND("/",Table1[[#This Row],[Category and Sub-Category]]))</f>
        <v>web</v>
      </c>
      <c r="S564" s="9">
        <f>(((Table1[[#This Row],[launched_at]]/60)/60)/24)+DATE(1970,1,1)</f>
        <v>42692.389062500006</v>
      </c>
      <c r="T564" s="9">
        <f>(((Table1[[#This Row],[deadline]]/60)/60)/24)+DATE(1970,1,1)</f>
        <v>42722.389062500006</v>
      </c>
      <c r="U564" s="12" t="str">
        <f>TEXT(Table1[[#This Row],[Date Created Conversion]],"yyyy")</f>
        <v>2016</v>
      </c>
      <c r="V564" s="12" t="str">
        <f>TEXT(Table1[[#This Row],[Date Created Conversion]],"mmm")</f>
        <v>Nov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>Table1[[#This Row],[pledged]]/Table1[[#This Row],[goal]]</f>
        <v>9.0666666666666662E-4</v>
      </c>
      <c r="P565">
        <f>IF(Table1[[#This Row],[pledged]]=0,0,Table1[[#This Row],[pledged]]/Table1[[#This Row],[backers_count]])</f>
        <v>34</v>
      </c>
      <c r="Q565" t="str">
        <f>LEFT(Table1[[#This Row],[Category and Sub-Category]],FIND("/",Table1[[#This Row],[Category and Sub-Category]])-1)</f>
        <v>technology</v>
      </c>
      <c r="R565" t="str">
        <f>RIGHT(Table1[[#This Row],[Category and Sub-Category]],LEN(Table1[[#This Row],[Category and Sub-Category]])-FIND("/",Table1[[#This Row],[Category and Sub-Category]]))</f>
        <v>web</v>
      </c>
      <c r="S565" s="9">
        <f>(((Table1[[#This Row],[launched_at]]/60)/60)/24)+DATE(1970,1,1)</f>
        <v>42022.069988425923</v>
      </c>
      <c r="T565" s="9">
        <f>(((Table1[[#This Row],[deadline]]/60)/60)/24)+DATE(1970,1,1)</f>
        <v>42052.069988425923</v>
      </c>
      <c r="U565" s="12" t="str">
        <f>TEXT(Table1[[#This Row],[Date Created Conversion]],"yyyy")</f>
        <v>2015</v>
      </c>
      <c r="V565" s="12" t="str">
        <f>TEXT(Table1[[#This Row],[Date Created Conversion]],"mmm")</f>
        <v>Jan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>Table1[[#This Row],[pledged]]/Table1[[#This Row],[goal]]</f>
        <v>5.5555555555555558E-5</v>
      </c>
      <c r="P566">
        <f>IF(Table1[[#This Row],[pledged]]=0,0,Table1[[#This Row],[pledged]]/Table1[[#This Row],[backers_count]])</f>
        <v>1</v>
      </c>
      <c r="Q566" t="str">
        <f>LEFT(Table1[[#This Row],[Category and Sub-Category]],FIND("/",Table1[[#This Row],[Category and Sub-Category]])-1)</f>
        <v>technology</v>
      </c>
      <c r="R566" t="str">
        <f>RIGHT(Table1[[#This Row],[Category and Sub-Category]],LEN(Table1[[#This Row],[Category and Sub-Category]])-FIND("/",Table1[[#This Row],[Category and Sub-Category]]))</f>
        <v>web</v>
      </c>
      <c r="S566" s="9">
        <f>(((Table1[[#This Row],[launched_at]]/60)/60)/24)+DATE(1970,1,1)</f>
        <v>42411.942997685182</v>
      </c>
      <c r="T566" s="9">
        <f>(((Table1[[#This Row],[deadline]]/60)/60)/24)+DATE(1970,1,1)</f>
        <v>42441.942997685182</v>
      </c>
      <c r="U566" s="12" t="str">
        <f>TEXT(Table1[[#This Row],[Date Created Conversion]],"yyyy")</f>
        <v>2016</v>
      </c>
      <c r="V566" s="12" t="str">
        <f>TEXT(Table1[[#This Row],[Date Created Conversion]],"mmm")</f>
        <v>Feb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>Table1[[#This Row],[pledged]]/Table1[[#This Row],[goal]]</f>
        <v>0</v>
      </c>
      <c r="P567">
        <f>IF(Table1[[#This Row],[pledged]]=0,0,Table1[[#This Row],[pledged]]/Table1[[#This Row],[backers_count]])</f>
        <v>0</v>
      </c>
      <c r="Q567" t="str">
        <f>LEFT(Table1[[#This Row],[Category and Sub-Category]],FIND("/",Table1[[#This Row],[Category and Sub-Category]])-1)</f>
        <v>technology</v>
      </c>
      <c r="R567" t="str">
        <f>RIGHT(Table1[[#This Row],[Category and Sub-Category]],LEN(Table1[[#This Row],[Category and Sub-Category]])-FIND("/",Table1[[#This Row],[Category and Sub-Category]]))</f>
        <v>web</v>
      </c>
      <c r="S567" s="9">
        <f>(((Table1[[#This Row],[launched_at]]/60)/60)/24)+DATE(1970,1,1)</f>
        <v>42165.785289351858</v>
      </c>
      <c r="T567" s="9">
        <f>(((Table1[[#This Row],[deadline]]/60)/60)/24)+DATE(1970,1,1)</f>
        <v>42195.785289351858</v>
      </c>
      <c r="U567" s="12" t="str">
        <f>TEXT(Table1[[#This Row],[Date Created Conversion]],"yyyy")</f>
        <v>2015</v>
      </c>
      <c r="V567" s="12" t="str">
        <f>TEXT(Table1[[#This Row],[Date Created Conversion]],"mmm")</f>
        <v>Jun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>Table1[[#This Row],[pledged]]/Table1[[#This Row],[goal]]</f>
        <v>2.0000000000000001E-4</v>
      </c>
      <c r="P568">
        <f>IF(Table1[[#This Row],[pledged]]=0,0,Table1[[#This Row],[pledged]]/Table1[[#This Row],[backers_count]])</f>
        <v>1</v>
      </c>
      <c r="Q568" t="str">
        <f>LEFT(Table1[[#This Row],[Category and Sub-Category]],FIND("/",Table1[[#This Row],[Category and Sub-Category]])-1)</f>
        <v>technology</v>
      </c>
      <c r="R568" t="str">
        <f>RIGHT(Table1[[#This Row],[Category and Sub-Category]],LEN(Table1[[#This Row],[Category and Sub-Category]])-FIND("/",Table1[[#This Row],[Category and Sub-Category]]))</f>
        <v>web</v>
      </c>
      <c r="S568" s="9">
        <f>(((Table1[[#This Row],[launched_at]]/60)/60)/24)+DATE(1970,1,1)</f>
        <v>42535.68440972222</v>
      </c>
      <c r="T568" s="9">
        <f>(((Table1[[#This Row],[deadline]]/60)/60)/24)+DATE(1970,1,1)</f>
        <v>42565.68440972222</v>
      </c>
      <c r="U568" s="12" t="str">
        <f>TEXT(Table1[[#This Row],[Date Created Conversion]],"yyyy")</f>
        <v>2016</v>
      </c>
      <c r="V568" s="12" t="str">
        <f>TEXT(Table1[[#This Row],[Date Created Conversion]],"mmm")</f>
        <v>Jun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>Table1[[#This Row],[pledged]]/Table1[[#This Row],[goal]]</f>
        <v>0</v>
      </c>
      <c r="P569">
        <f>IF(Table1[[#This Row],[pledged]]=0,0,Table1[[#This Row],[pledged]]/Table1[[#This Row],[backers_count]])</f>
        <v>0</v>
      </c>
      <c r="Q569" t="str">
        <f>LEFT(Table1[[#This Row],[Category and Sub-Category]],FIND("/",Table1[[#This Row],[Category and Sub-Category]])-1)</f>
        <v>technology</v>
      </c>
      <c r="R569" t="str">
        <f>RIGHT(Table1[[#This Row],[Category and Sub-Category]],LEN(Table1[[#This Row],[Category and Sub-Category]])-FIND("/",Table1[[#This Row],[Category and Sub-Category]]))</f>
        <v>web</v>
      </c>
      <c r="S569" s="9">
        <f>(((Table1[[#This Row],[launched_at]]/60)/60)/24)+DATE(1970,1,1)</f>
        <v>41975.842523148152</v>
      </c>
      <c r="T569" s="9">
        <f>(((Table1[[#This Row],[deadline]]/60)/60)/24)+DATE(1970,1,1)</f>
        <v>42005.842523148152</v>
      </c>
      <c r="U569" s="12" t="str">
        <f>TEXT(Table1[[#This Row],[Date Created Conversion]],"yyyy")</f>
        <v>2014</v>
      </c>
      <c r="V569" s="12" t="str">
        <f>TEXT(Table1[[#This Row],[Date Created Conversion]],"mmm")</f>
        <v>Dec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>Table1[[#This Row],[pledged]]/Table1[[#This Row],[goal]]</f>
        <v>0.01</v>
      </c>
      <c r="P570">
        <f>IF(Table1[[#This Row],[pledged]]=0,0,Table1[[#This Row],[pledged]]/Table1[[#This Row],[backers_count]])</f>
        <v>49</v>
      </c>
      <c r="Q570" t="str">
        <f>LEFT(Table1[[#This Row],[Category and Sub-Category]],FIND("/",Table1[[#This Row],[Category and Sub-Category]])-1)</f>
        <v>technology</v>
      </c>
      <c r="R570" t="str">
        <f>RIGHT(Table1[[#This Row],[Category and Sub-Category]],LEN(Table1[[#This Row],[Category and Sub-Category]])-FIND("/",Table1[[#This Row],[Category and Sub-Category]]))</f>
        <v>web</v>
      </c>
      <c r="S570" s="9">
        <f>(((Table1[[#This Row],[launched_at]]/60)/60)/24)+DATE(1970,1,1)</f>
        <v>42348.9215625</v>
      </c>
      <c r="T570" s="9">
        <f>(((Table1[[#This Row],[deadline]]/60)/60)/24)+DATE(1970,1,1)</f>
        <v>42385.458333333328</v>
      </c>
      <c r="U570" s="12" t="str">
        <f>TEXT(Table1[[#This Row],[Date Created Conversion]],"yyyy")</f>
        <v>2015</v>
      </c>
      <c r="V570" s="12" t="str">
        <f>TEXT(Table1[[#This Row],[Date Created Conversion]],"mmm")</f>
        <v>Dec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>Table1[[#This Row],[pledged]]/Table1[[#This Row],[goal]]</f>
        <v>8.0000000000000002E-3</v>
      </c>
      <c r="P571">
        <f>IF(Table1[[#This Row],[pledged]]=0,0,Table1[[#This Row],[pledged]]/Table1[[#This Row],[backers_count]])</f>
        <v>20</v>
      </c>
      <c r="Q571" t="str">
        <f>LEFT(Table1[[#This Row],[Category and Sub-Category]],FIND("/",Table1[[#This Row],[Category and Sub-Category]])-1)</f>
        <v>technology</v>
      </c>
      <c r="R571" t="str">
        <f>RIGHT(Table1[[#This Row],[Category and Sub-Category]],LEN(Table1[[#This Row],[Category and Sub-Category]])-FIND("/",Table1[[#This Row],[Category and Sub-Category]]))</f>
        <v>web</v>
      </c>
      <c r="S571" s="9">
        <f>(((Table1[[#This Row],[launched_at]]/60)/60)/24)+DATE(1970,1,1)</f>
        <v>42340.847361111111</v>
      </c>
      <c r="T571" s="9">
        <f>(((Table1[[#This Row],[deadline]]/60)/60)/24)+DATE(1970,1,1)</f>
        <v>42370.847361111111</v>
      </c>
      <c r="U571" s="12" t="str">
        <f>TEXT(Table1[[#This Row],[Date Created Conversion]],"yyyy")</f>
        <v>2015</v>
      </c>
      <c r="V571" s="12" t="str">
        <f>TEXT(Table1[[#This Row],[Date Created Conversion]],"mmm")</f>
        <v>Dec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>Table1[[#This Row],[pledged]]/Table1[[#This Row],[goal]]</f>
        <v>1.6705882352941177E-3</v>
      </c>
      <c r="P572">
        <f>IF(Table1[[#This Row],[pledged]]=0,0,Table1[[#This Row],[pledged]]/Table1[[#This Row],[backers_count]])</f>
        <v>142</v>
      </c>
      <c r="Q572" t="str">
        <f>LEFT(Table1[[#This Row],[Category and Sub-Category]],FIND("/",Table1[[#This Row],[Category and Sub-Category]])-1)</f>
        <v>technology</v>
      </c>
      <c r="R572" t="str">
        <f>RIGHT(Table1[[#This Row],[Category and Sub-Category]],LEN(Table1[[#This Row],[Category and Sub-Category]])-FIND("/",Table1[[#This Row],[Category and Sub-Category]]))</f>
        <v>web</v>
      </c>
      <c r="S572" s="9">
        <f>(((Table1[[#This Row],[launched_at]]/60)/60)/24)+DATE(1970,1,1)</f>
        <v>42388.798252314817</v>
      </c>
      <c r="T572" s="9">
        <f>(((Table1[[#This Row],[deadline]]/60)/60)/24)+DATE(1970,1,1)</f>
        <v>42418.798252314817</v>
      </c>
      <c r="U572" s="12" t="str">
        <f>TEXT(Table1[[#This Row],[Date Created Conversion]],"yyyy")</f>
        <v>2016</v>
      </c>
      <c r="V572" s="12" t="str">
        <f>TEXT(Table1[[#This Row],[Date Created Conversion]],"mmm")</f>
        <v>Jan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>Table1[[#This Row],[pledged]]/Table1[[#This Row],[goal]]</f>
        <v>4.2399999999999998E-3</v>
      </c>
      <c r="P573">
        <f>IF(Table1[[#This Row],[pledged]]=0,0,Table1[[#This Row],[pledged]]/Table1[[#This Row],[backers_count]])</f>
        <v>53</v>
      </c>
      <c r="Q573" t="str">
        <f>LEFT(Table1[[#This Row],[Category and Sub-Category]],FIND("/",Table1[[#This Row],[Category and Sub-Category]])-1)</f>
        <v>technology</v>
      </c>
      <c r="R573" t="str">
        <f>RIGHT(Table1[[#This Row],[Category and Sub-Category]],LEN(Table1[[#This Row],[Category and Sub-Category]])-FIND("/",Table1[[#This Row],[Category and Sub-Category]]))</f>
        <v>web</v>
      </c>
      <c r="S573" s="9">
        <f>(((Table1[[#This Row],[launched_at]]/60)/60)/24)+DATE(1970,1,1)</f>
        <v>42192.816238425927</v>
      </c>
      <c r="T573" s="9">
        <f>(((Table1[[#This Row],[deadline]]/60)/60)/24)+DATE(1970,1,1)</f>
        <v>42212.165972222225</v>
      </c>
      <c r="U573" s="12" t="str">
        <f>TEXT(Table1[[#This Row],[Date Created Conversion]],"yyyy")</f>
        <v>2015</v>
      </c>
      <c r="V573" s="12" t="str">
        <f>TEXT(Table1[[#This Row],[Date Created Conversion]],"mmm")</f>
        <v>Jul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>Table1[[#This Row],[pledged]]/Table1[[#This Row],[goal]]</f>
        <v>0</v>
      </c>
      <c r="P574">
        <f>IF(Table1[[#This Row],[pledged]]=0,0,Table1[[#This Row],[pledged]]/Table1[[#This Row],[backers_count]])</f>
        <v>0</v>
      </c>
      <c r="Q574" t="str">
        <f>LEFT(Table1[[#This Row],[Category and Sub-Category]],FIND("/",Table1[[#This Row],[Category and Sub-Category]])-1)</f>
        <v>technology</v>
      </c>
      <c r="R574" t="str">
        <f>RIGHT(Table1[[#This Row],[Category and Sub-Category]],LEN(Table1[[#This Row],[Category and Sub-Category]])-FIND("/",Table1[[#This Row],[Category and Sub-Category]]))</f>
        <v>web</v>
      </c>
      <c r="S574" s="9">
        <f>(((Table1[[#This Row],[launched_at]]/60)/60)/24)+DATE(1970,1,1)</f>
        <v>42282.71629629629</v>
      </c>
      <c r="T574" s="9">
        <f>(((Table1[[#This Row],[deadline]]/60)/60)/24)+DATE(1970,1,1)</f>
        <v>42312.757962962962</v>
      </c>
      <c r="U574" s="12" t="str">
        <f>TEXT(Table1[[#This Row],[Date Created Conversion]],"yyyy")</f>
        <v>2015</v>
      </c>
      <c r="V574" s="12" t="str">
        <f>TEXT(Table1[[#This Row],[Date Created Conversion]],"mmm")</f>
        <v>Oct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>Table1[[#This Row],[pledged]]/Table1[[#This Row],[goal]]</f>
        <v>3.892538925389254E-3</v>
      </c>
      <c r="P575">
        <f>IF(Table1[[#This Row],[pledged]]=0,0,Table1[[#This Row],[pledged]]/Table1[[#This Row],[backers_count]])</f>
        <v>38.444444444444443</v>
      </c>
      <c r="Q575" t="str">
        <f>LEFT(Table1[[#This Row],[Category and Sub-Category]],FIND("/",Table1[[#This Row],[Category and Sub-Category]])-1)</f>
        <v>technology</v>
      </c>
      <c r="R575" t="str">
        <f>RIGHT(Table1[[#This Row],[Category and Sub-Category]],LEN(Table1[[#This Row],[Category and Sub-Category]])-FIND("/",Table1[[#This Row],[Category and Sub-Category]]))</f>
        <v>web</v>
      </c>
      <c r="S575" s="9">
        <f>(((Table1[[#This Row],[launched_at]]/60)/60)/24)+DATE(1970,1,1)</f>
        <v>41963.050127314811</v>
      </c>
      <c r="T575" s="9">
        <f>(((Table1[[#This Row],[deadline]]/60)/60)/24)+DATE(1970,1,1)</f>
        <v>42022.05</v>
      </c>
      <c r="U575" s="12" t="str">
        <f>TEXT(Table1[[#This Row],[Date Created Conversion]],"yyyy")</f>
        <v>2014</v>
      </c>
      <c r="V575" s="12" t="str">
        <f>TEXT(Table1[[#This Row],[Date Created Conversion]],"mmm")</f>
        <v>Nov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>Table1[[#This Row],[pledged]]/Table1[[#This Row],[goal]]</f>
        <v>7.1556350626118068E-3</v>
      </c>
      <c r="P576">
        <f>IF(Table1[[#This Row],[pledged]]=0,0,Table1[[#This Row],[pledged]]/Table1[[#This Row],[backers_count]])</f>
        <v>20</v>
      </c>
      <c r="Q576" t="str">
        <f>LEFT(Table1[[#This Row],[Category and Sub-Category]],FIND("/",Table1[[#This Row],[Category and Sub-Category]])-1)</f>
        <v>technology</v>
      </c>
      <c r="R576" t="str">
        <f>RIGHT(Table1[[#This Row],[Category and Sub-Category]],LEN(Table1[[#This Row],[Category and Sub-Category]])-FIND("/",Table1[[#This Row],[Category and Sub-Category]]))</f>
        <v>web</v>
      </c>
      <c r="S576" s="9">
        <f>(((Table1[[#This Row],[launched_at]]/60)/60)/24)+DATE(1970,1,1)</f>
        <v>42632.443368055552</v>
      </c>
      <c r="T576" s="9">
        <f>(((Table1[[#This Row],[deadline]]/60)/60)/24)+DATE(1970,1,1)</f>
        <v>42662.443368055552</v>
      </c>
      <c r="U576" s="12" t="str">
        <f>TEXT(Table1[[#This Row],[Date Created Conversion]],"yyyy")</f>
        <v>2016</v>
      </c>
      <c r="V576" s="12" t="str">
        <f>TEXT(Table1[[#This Row],[Date Created Conversion]],"mmm")</f>
        <v>Sep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>Table1[[#This Row],[pledged]]/Table1[[#This Row],[goal]]</f>
        <v>4.3166666666666666E-3</v>
      </c>
      <c r="P577">
        <f>IF(Table1[[#This Row],[pledged]]=0,0,Table1[[#This Row],[pledged]]/Table1[[#This Row],[backers_count]])</f>
        <v>64.75</v>
      </c>
      <c r="Q577" t="str">
        <f>LEFT(Table1[[#This Row],[Category and Sub-Category]],FIND("/",Table1[[#This Row],[Category and Sub-Category]])-1)</f>
        <v>technology</v>
      </c>
      <c r="R577" t="str">
        <f>RIGHT(Table1[[#This Row],[Category and Sub-Category]],LEN(Table1[[#This Row],[Category and Sub-Category]])-FIND("/",Table1[[#This Row],[Category and Sub-Category]]))</f>
        <v>web</v>
      </c>
      <c r="S577" s="9">
        <f>(((Table1[[#This Row],[launched_at]]/60)/60)/24)+DATE(1970,1,1)</f>
        <v>42138.692627314813</v>
      </c>
      <c r="T577" s="9">
        <f>(((Table1[[#This Row],[deadline]]/60)/60)/24)+DATE(1970,1,1)</f>
        <v>42168.692627314813</v>
      </c>
      <c r="U577" s="12" t="str">
        <f>TEXT(Table1[[#This Row],[Date Created Conversion]],"yyyy")</f>
        <v>2015</v>
      </c>
      <c r="V577" s="12" t="str">
        <f>TEXT(Table1[[#This Row],[Date Created Conversion]],"mmm")</f>
        <v>May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>Table1[[#This Row],[pledged]]/Table1[[#This Row],[goal]]</f>
        <v>1.2500000000000001E-5</v>
      </c>
      <c r="P578">
        <f>IF(Table1[[#This Row],[pledged]]=0,0,Table1[[#This Row],[pledged]]/Table1[[#This Row],[backers_count]])</f>
        <v>1</v>
      </c>
      <c r="Q578" t="str">
        <f>LEFT(Table1[[#This Row],[Category and Sub-Category]],FIND("/",Table1[[#This Row],[Category and Sub-Category]])-1)</f>
        <v>technology</v>
      </c>
      <c r="R578" t="str">
        <f>RIGHT(Table1[[#This Row],[Category and Sub-Category]],LEN(Table1[[#This Row],[Category and Sub-Category]])-FIND("/",Table1[[#This Row],[Category and Sub-Category]]))</f>
        <v>web</v>
      </c>
      <c r="S578" s="9">
        <f>(((Table1[[#This Row],[launched_at]]/60)/60)/24)+DATE(1970,1,1)</f>
        <v>42031.471666666665</v>
      </c>
      <c r="T578" s="9">
        <f>(((Table1[[#This Row],[deadline]]/60)/60)/24)+DATE(1970,1,1)</f>
        <v>42091.43</v>
      </c>
      <c r="U578" s="12" t="str">
        <f>TEXT(Table1[[#This Row],[Date Created Conversion]],"yyyy")</f>
        <v>2015</v>
      </c>
      <c r="V578" s="12" t="str">
        <f>TEXT(Table1[[#This Row],[Date Created Conversion]],"mmm")</f>
        <v>Jan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>Table1[[#This Row],[pledged]]/Table1[[#This Row],[goal]]</f>
        <v>2E-3</v>
      </c>
      <c r="P579">
        <f>IF(Table1[[#This Row],[pledged]]=0,0,Table1[[#This Row],[pledged]]/Table1[[#This Row],[backers_count]])</f>
        <v>10</v>
      </c>
      <c r="Q579" t="str">
        <f>LEFT(Table1[[#This Row],[Category and Sub-Category]],FIND("/",Table1[[#This Row],[Category and Sub-Category]])-1)</f>
        <v>technology</v>
      </c>
      <c r="R579" t="str">
        <f>RIGHT(Table1[[#This Row],[Category and Sub-Category]],LEN(Table1[[#This Row],[Category and Sub-Category]])-FIND("/",Table1[[#This Row],[Category and Sub-Category]]))</f>
        <v>web</v>
      </c>
      <c r="S579" s="9">
        <f>(((Table1[[#This Row],[launched_at]]/60)/60)/24)+DATE(1970,1,1)</f>
        <v>42450.589143518519</v>
      </c>
      <c r="T579" s="9">
        <f>(((Table1[[#This Row],[deadline]]/60)/60)/24)+DATE(1970,1,1)</f>
        <v>42510.589143518519</v>
      </c>
      <c r="U579" s="12" t="str">
        <f>TEXT(Table1[[#This Row],[Date Created Conversion]],"yyyy")</f>
        <v>2016</v>
      </c>
      <c r="V579" s="12" t="str">
        <f>TEXT(Table1[[#This Row],[Date Created Conversion]],"mmm")</f>
        <v>Mar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>Table1[[#This Row],[pledged]]/Table1[[#This Row],[goal]]</f>
        <v>1.12E-4</v>
      </c>
      <c r="P580">
        <f>IF(Table1[[#This Row],[pledged]]=0,0,Table1[[#This Row],[pledged]]/Table1[[#This Row],[backers_count]])</f>
        <v>2</v>
      </c>
      <c r="Q580" t="str">
        <f>LEFT(Table1[[#This Row],[Category and Sub-Category]],FIND("/",Table1[[#This Row],[Category and Sub-Category]])-1)</f>
        <v>technology</v>
      </c>
      <c r="R580" t="str">
        <f>RIGHT(Table1[[#This Row],[Category and Sub-Category]],LEN(Table1[[#This Row],[Category and Sub-Category]])-FIND("/",Table1[[#This Row],[Category and Sub-Category]]))</f>
        <v>web</v>
      </c>
      <c r="S580" s="9">
        <f>(((Table1[[#This Row],[launched_at]]/60)/60)/24)+DATE(1970,1,1)</f>
        <v>42230.578622685185</v>
      </c>
      <c r="T580" s="9">
        <f>(((Table1[[#This Row],[deadline]]/60)/60)/24)+DATE(1970,1,1)</f>
        <v>42254.578622685185</v>
      </c>
      <c r="U580" s="12" t="str">
        <f>TEXT(Table1[[#This Row],[Date Created Conversion]],"yyyy")</f>
        <v>2015</v>
      </c>
      <c r="V580" s="12" t="str">
        <f>TEXT(Table1[[#This Row],[Date Created Conversion]],"mmm")</f>
        <v>Aug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>Table1[[#This Row],[pledged]]/Table1[[#This Row],[goal]]</f>
        <v>1.4583333333333334E-2</v>
      </c>
      <c r="P581">
        <f>IF(Table1[[#This Row],[pledged]]=0,0,Table1[[#This Row],[pledged]]/Table1[[#This Row],[backers_count]])</f>
        <v>35</v>
      </c>
      <c r="Q581" t="str">
        <f>LEFT(Table1[[#This Row],[Category and Sub-Category]],FIND("/",Table1[[#This Row],[Category and Sub-Category]])-1)</f>
        <v>technology</v>
      </c>
      <c r="R581" t="str">
        <f>RIGHT(Table1[[#This Row],[Category and Sub-Category]],LEN(Table1[[#This Row],[Category and Sub-Category]])-FIND("/",Table1[[#This Row],[Category and Sub-Category]]))</f>
        <v>web</v>
      </c>
      <c r="S581" s="9">
        <f>(((Table1[[#This Row],[launched_at]]/60)/60)/24)+DATE(1970,1,1)</f>
        <v>41968.852118055554</v>
      </c>
      <c r="T581" s="9">
        <f>(((Table1[[#This Row],[deadline]]/60)/60)/24)+DATE(1970,1,1)</f>
        <v>41998.852118055554</v>
      </c>
      <c r="U581" s="12" t="str">
        <f>TEXT(Table1[[#This Row],[Date Created Conversion]],"yyyy")</f>
        <v>2014</v>
      </c>
      <c r="V581" s="12" t="str">
        <f>TEXT(Table1[[#This Row],[Date Created Conversion]],"mmm")</f>
        <v>Nov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>Table1[[#This Row],[pledged]]/Table1[[#This Row],[goal]]</f>
        <v>3.3333333333333332E-4</v>
      </c>
      <c r="P582">
        <f>IF(Table1[[#This Row],[pledged]]=0,0,Table1[[#This Row],[pledged]]/Table1[[#This Row],[backers_count]])</f>
        <v>1</v>
      </c>
      <c r="Q582" t="str">
        <f>LEFT(Table1[[#This Row],[Category and Sub-Category]],FIND("/",Table1[[#This Row],[Category and Sub-Category]])-1)</f>
        <v>technology</v>
      </c>
      <c r="R582" t="str">
        <f>RIGHT(Table1[[#This Row],[Category and Sub-Category]],LEN(Table1[[#This Row],[Category and Sub-Category]])-FIND("/",Table1[[#This Row],[Category and Sub-Category]]))</f>
        <v>web</v>
      </c>
      <c r="S582" s="9">
        <f>(((Table1[[#This Row],[launched_at]]/60)/60)/24)+DATE(1970,1,1)</f>
        <v>42605.908182870371</v>
      </c>
      <c r="T582" s="9">
        <f>(((Table1[[#This Row],[deadline]]/60)/60)/24)+DATE(1970,1,1)</f>
        <v>42635.908182870371</v>
      </c>
      <c r="U582" s="12" t="str">
        <f>TEXT(Table1[[#This Row],[Date Created Conversion]],"yyyy")</f>
        <v>2016</v>
      </c>
      <c r="V582" s="12" t="str">
        <f>TEXT(Table1[[#This Row],[Date Created Conversion]],"mmm")</f>
        <v>Aug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>Table1[[#This Row],[pledged]]/Table1[[#This Row],[goal]]</f>
        <v>0</v>
      </c>
      <c r="P583">
        <f>IF(Table1[[#This Row],[pledged]]=0,0,Table1[[#This Row],[pledged]]/Table1[[#This Row],[backers_count]])</f>
        <v>0</v>
      </c>
      <c r="Q583" t="str">
        <f>LEFT(Table1[[#This Row],[Category and Sub-Category]],FIND("/",Table1[[#This Row],[Category and Sub-Category]])-1)</f>
        <v>technology</v>
      </c>
      <c r="R583" t="str">
        <f>RIGHT(Table1[[#This Row],[Category and Sub-Category]],LEN(Table1[[#This Row],[Category and Sub-Category]])-FIND("/",Table1[[#This Row],[Category and Sub-Category]]))</f>
        <v>web</v>
      </c>
      <c r="S583" s="9">
        <f>(((Table1[[#This Row],[launched_at]]/60)/60)/24)+DATE(1970,1,1)</f>
        <v>42188.012777777782</v>
      </c>
      <c r="T583" s="9">
        <f>(((Table1[[#This Row],[deadline]]/60)/60)/24)+DATE(1970,1,1)</f>
        <v>42218.012777777782</v>
      </c>
      <c r="U583" s="12" t="str">
        <f>TEXT(Table1[[#This Row],[Date Created Conversion]],"yyyy")</f>
        <v>2015</v>
      </c>
      <c r="V583" s="12" t="str">
        <f>TEXT(Table1[[#This Row],[Date Created Conversion]],"mmm")</f>
        <v>Jul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>Table1[[#This Row],[pledged]]/Table1[[#This Row],[goal]]</f>
        <v>0</v>
      </c>
      <c r="P584">
        <f>IF(Table1[[#This Row],[pledged]]=0,0,Table1[[#This Row],[pledged]]/Table1[[#This Row],[backers_count]])</f>
        <v>0</v>
      </c>
      <c r="Q584" t="str">
        <f>LEFT(Table1[[#This Row],[Category and Sub-Category]],FIND("/",Table1[[#This Row],[Category and Sub-Category]])-1)</f>
        <v>technology</v>
      </c>
      <c r="R584" t="str">
        <f>RIGHT(Table1[[#This Row],[Category and Sub-Category]],LEN(Table1[[#This Row],[Category and Sub-Category]])-FIND("/",Table1[[#This Row],[Category and Sub-Category]]))</f>
        <v>web</v>
      </c>
      <c r="S584" s="9">
        <f>(((Table1[[#This Row],[launched_at]]/60)/60)/24)+DATE(1970,1,1)</f>
        <v>42055.739803240736</v>
      </c>
      <c r="T584" s="9">
        <f>(((Table1[[#This Row],[deadline]]/60)/60)/24)+DATE(1970,1,1)</f>
        <v>42078.75</v>
      </c>
      <c r="U584" s="12" t="str">
        <f>TEXT(Table1[[#This Row],[Date Created Conversion]],"yyyy")</f>
        <v>2015</v>
      </c>
      <c r="V584" s="12" t="str">
        <f>TEXT(Table1[[#This Row],[Date Created Conversion]],"mmm")</f>
        <v>Feb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>Table1[[#This Row],[pledged]]/Table1[[#This Row],[goal]]</f>
        <v>1.1111111111111112E-4</v>
      </c>
      <c r="P585">
        <f>IF(Table1[[#This Row],[pledged]]=0,0,Table1[[#This Row],[pledged]]/Table1[[#This Row],[backers_count]])</f>
        <v>1</v>
      </c>
      <c r="Q585" t="str">
        <f>LEFT(Table1[[#This Row],[Category and Sub-Category]],FIND("/",Table1[[#This Row],[Category and Sub-Category]])-1)</f>
        <v>technology</v>
      </c>
      <c r="R585" t="str">
        <f>RIGHT(Table1[[#This Row],[Category and Sub-Category]],LEN(Table1[[#This Row],[Category and Sub-Category]])-FIND("/",Table1[[#This Row],[Category and Sub-Category]]))</f>
        <v>web</v>
      </c>
      <c r="S585" s="9">
        <f>(((Table1[[#This Row],[launched_at]]/60)/60)/24)+DATE(1970,1,1)</f>
        <v>42052.93850694444</v>
      </c>
      <c r="T585" s="9">
        <f>(((Table1[[#This Row],[deadline]]/60)/60)/24)+DATE(1970,1,1)</f>
        <v>42082.896840277783</v>
      </c>
      <c r="U585" s="12" t="str">
        <f>TEXT(Table1[[#This Row],[Date Created Conversion]],"yyyy")</f>
        <v>2015</v>
      </c>
      <c r="V585" s="12" t="str">
        <f>TEXT(Table1[[#This Row],[Date Created Conversion]],"mmm")</f>
        <v>Feb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>Table1[[#This Row],[pledged]]/Table1[[#This Row],[goal]]</f>
        <v>0.01</v>
      </c>
      <c r="P586">
        <f>IF(Table1[[#This Row],[pledged]]=0,0,Table1[[#This Row],[pledged]]/Table1[[#This Row],[backers_count]])</f>
        <v>5</v>
      </c>
      <c r="Q586" t="str">
        <f>LEFT(Table1[[#This Row],[Category and Sub-Category]],FIND("/",Table1[[#This Row],[Category and Sub-Category]])-1)</f>
        <v>technology</v>
      </c>
      <c r="R586" t="str">
        <f>RIGHT(Table1[[#This Row],[Category and Sub-Category]],LEN(Table1[[#This Row],[Category and Sub-Category]])-FIND("/",Table1[[#This Row],[Category and Sub-Category]]))</f>
        <v>web</v>
      </c>
      <c r="S586" s="9">
        <f>(((Table1[[#This Row],[launched_at]]/60)/60)/24)+DATE(1970,1,1)</f>
        <v>42049.716620370367</v>
      </c>
      <c r="T586" s="9">
        <f>(((Table1[[#This Row],[deadline]]/60)/60)/24)+DATE(1970,1,1)</f>
        <v>42079.674953703703</v>
      </c>
      <c r="U586" s="12" t="str">
        <f>TEXT(Table1[[#This Row],[Date Created Conversion]],"yyyy")</f>
        <v>2015</v>
      </c>
      <c r="V586" s="12" t="str">
        <f>TEXT(Table1[[#This Row],[Date Created Conversion]],"mmm")</f>
        <v>Feb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>Table1[[#This Row],[pledged]]/Table1[[#This Row],[goal]]</f>
        <v>0</v>
      </c>
      <c r="P587">
        <f>IF(Table1[[#This Row],[pledged]]=0,0,Table1[[#This Row],[pledged]]/Table1[[#This Row],[backers_count]])</f>
        <v>0</v>
      </c>
      <c r="Q587" t="str">
        <f>LEFT(Table1[[#This Row],[Category and Sub-Category]],FIND("/",Table1[[#This Row],[Category and Sub-Category]])-1)</f>
        <v>technology</v>
      </c>
      <c r="R587" t="str">
        <f>RIGHT(Table1[[#This Row],[Category and Sub-Category]],LEN(Table1[[#This Row],[Category and Sub-Category]])-FIND("/",Table1[[#This Row],[Category and Sub-Category]]))</f>
        <v>web</v>
      </c>
      <c r="S587" s="9">
        <f>(((Table1[[#This Row],[launched_at]]/60)/60)/24)+DATE(1970,1,1)</f>
        <v>42283.3909375</v>
      </c>
      <c r="T587" s="9">
        <f>(((Table1[[#This Row],[deadline]]/60)/60)/24)+DATE(1970,1,1)</f>
        <v>42339</v>
      </c>
      <c r="U587" s="12" t="str">
        <f>TEXT(Table1[[#This Row],[Date Created Conversion]],"yyyy")</f>
        <v>2015</v>
      </c>
      <c r="V587" s="12" t="str">
        <f>TEXT(Table1[[#This Row],[Date Created Conversion]],"mmm")</f>
        <v>Oct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>Table1[[#This Row],[pledged]]/Table1[[#This Row],[goal]]</f>
        <v>5.5999999999999999E-3</v>
      </c>
      <c r="P588">
        <f>IF(Table1[[#This Row],[pledged]]=0,0,Table1[[#This Row],[pledged]]/Table1[[#This Row],[backers_count]])</f>
        <v>14</v>
      </c>
      <c r="Q588" t="str">
        <f>LEFT(Table1[[#This Row],[Category and Sub-Category]],FIND("/",Table1[[#This Row],[Category and Sub-Category]])-1)</f>
        <v>technology</v>
      </c>
      <c r="R588" t="str">
        <f>RIGHT(Table1[[#This Row],[Category and Sub-Category]],LEN(Table1[[#This Row],[Category and Sub-Category]])-FIND("/",Table1[[#This Row],[Category and Sub-Category]]))</f>
        <v>web</v>
      </c>
      <c r="S588" s="9">
        <f>(((Table1[[#This Row],[launched_at]]/60)/60)/24)+DATE(1970,1,1)</f>
        <v>42020.854247685187</v>
      </c>
      <c r="T588" s="9">
        <f>(((Table1[[#This Row],[deadline]]/60)/60)/24)+DATE(1970,1,1)</f>
        <v>42050.854247685187</v>
      </c>
      <c r="U588" s="12" t="str">
        <f>TEXT(Table1[[#This Row],[Date Created Conversion]],"yyyy")</f>
        <v>2015</v>
      </c>
      <c r="V588" s="12" t="str">
        <f>TEXT(Table1[[#This Row],[Date Created Conversion]],"mmm")</f>
        <v>Jan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>Table1[[#This Row],[pledged]]/Table1[[#This Row],[goal]]</f>
        <v>9.0833333333333335E-2</v>
      </c>
      <c r="P589">
        <f>IF(Table1[[#This Row],[pledged]]=0,0,Table1[[#This Row],[pledged]]/Table1[[#This Row],[backers_count]])</f>
        <v>389.28571428571428</v>
      </c>
      <c r="Q589" t="str">
        <f>LEFT(Table1[[#This Row],[Category and Sub-Category]],FIND("/",Table1[[#This Row],[Category and Sub-Category]])-1)</f>
        <v>technology</v>
      </c>
      <c r="R589" t="str">
        <f>RIGHT(Table1[[#This Row],[Category and Sub-Category]],LEN(Table1[[#This Row],[Category and Sub-Category]])-FIND("/",Table1[[#This Row],[Category and Sub-Category]]))</f>
        <v>web</v>
      </c>
      <c r="S589" s="9">
        <f>(((Table1[[#This Row],[launched_at]]/60)/60)/24)+DATE(1970,1,1)</f>
        <v>42080.757326388892</v>
      </c>
      <c r="T589" s="9">
        <f>(((Table1[[#This Row],[deadline]]/60)/60)/24)+DATE(1970,1,1)</f>
        <v>42110.757326388892</v>
      </c>
      <c r="U589" s="12" t="str">
        <f>TEXT(Table1[[#This Row],[Date Created Conversion]],"yyyy")</f>
        <v>2015</v>
      </c>
      <c r="V589" s="12" t="str">
        <f>TEXT(Table1[[#This Row],[Date Created Conversion]],"mmm")</f>
        <v>Mar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>Table1[[#This Row],[pledged]]/Table1[[#This Row],[goal]]</f>
        <v>3.3444444444444443E-2</v>
      </c>
      <c r="P590">
        <f>IF(Table1[[#This Row],[pledged]]=0,0,Table1[[#This Row],[pledged]]/Table1[[#This Row],[backers_count]])</f>
        <v>150.5</v>
      </c>
      <c r="Q590" t="str">
        <f>LEFT(Table1[[#This Row],[Category and Sub-Category]],FIND("/",Table1[[#This Row],[Category and Sub-Category]])-1)</f>
        <v>technology</v>
      </c>
      <c r="R590" t="str">
        <f>RIGHT(Table1[[#This Row],[Category and Sub-Category]],LEN(Table1[[#This Row],[Category and Sub-Category]])-FIND("/",Table1[[#This Row],[Category and Sub-Category]]))</f>
        <v>web</v>
      </c>
      <c r="S590" s="9">
        <f>(((Table1[[#This Row],[launched_at]]/60)/60)/24)+DATE(1970,1,1)</f>
        <v>42631.769513888896</v>
      </c>
      <c r="T590" s="9">
        <f>(((Table1[[#This Row],[deadline]]/60)/60)/24)+DATE(1970,1,1)</f>
        <v>42691.811180555553</v>
      </c>
      <c r="U590" s="12" t="str">
        <f>TEXT(Table1[[#This Row],[Date Created Conversion]],"yyyy")</f>
        <v>2016</v>
      </c>
      <c r="V590" s="12" t="str">
        <f>TEXT(Table1[[#This Row],[Date Created Conversion]],"mmm")</f>
        <v>Sep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>Table1[[#This Row],[pledged]]/Table1[[#This Row],[goal]]</f>
        <v>1.3333333333333334E-4</v>
      </c>
      <c r="P591">
        <f>IF(Table1[[#This Row],[pledged]]=0,0,Table1[[#This Row],[pledged]]/Table1[[#This Row],[backers_count]])</f>
        <v>1</v>
      </c>
      <c r="Q591" t="str">
        <f>LEFT(Table1[[#This Row],[Category and Sub-Category]],FIND("/",Table1[[#This Row],[Category and Sub-Category]])-1)</f>
        <v>technology</v>
      </c>
      <c r="R591" t="str">
        <f>RIGHT(Table1[[#This Row],[Category and Sub-Category]],LEN(Table1[[#This Row],[Category and Sub-Category]])-FIND("/",Table1[[#This Row],[Category and Sub-Category]]))</f>
        <v>web</v>
      </c>
      <c r="S591" s="9">
        <f>(((Table1[[#This Row],[launched_at]]/60)/60)/24)+DATE(1970,1,1)</f>
        <v>42178.614571759259</v>
      </c>
      <c r="T591" s="9">
        <f>(((Table1[[#This Row],[deadline]]/60)/60)/24)+DATE(1970,1,1)</f>
        <v>42193.614571759259</v>
      </c>
      <c r="U591" s="12" t="str">
        <f>TEXT(Table1[[#This Row],[Date Created Conversion]],"yyyy")</f>
        <v>2015</v>
      </c>
      <c r="V591" s="12" t="str">
        <f>TEXT(Table1[[#This Row],[Date Created Conversion]],"mmm")</f>
        <v>Jun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>Table1[[#This Row],[pledged]]/Table1[[#This Row],[goal]]</f>
        <v>4.4600000000000001E-2</v>
      </c>
      <c r="P592">
        <f>IF(Table1[[#This Row],[pledged]]=0,0,Table1[[#This Row],[pledged]]/Table1[[#This Row],[backers_count]])</f>
        <v>24.777777777777779</v>
      </c>
      <c r="Q592" t="str">
        <f>LEFT(Table1[[#This Row],[Category and Sub-Category]],FIND("/",Table1[[#This Row],[Category and Sub-Category]])-1)</f>
        <v>technology</v>
      </c>
      <c r="R592" t="str">
        <f>RIGHT(Table1[[#This Row],[Category and Sub-Category]],LEN(Table1[[#This Row],[Category and Sub-Category]])-FIND("/",Table1[[#This Row],[Category and Sub-Category]]))</f>
        <v>web</v>
      </c>
      <c r="S592" s="9">
        <f>(((Table1[[#This Row],[launched_at]]/60)/60)/24)+DATE(1970,1,1)</f>
        <v>42377.554756944446</v>
      </c>
      <c r="T592" s="9">
        <f>(((Table1[[#This Row],[deadline]]/60)/60)/24)+DATE(1970,1,1)</f>
        <v>42408.542361111111</v>
      </c>
      <c r="U592" s="12" t="str">
        <f>TEXT(Table1[[#This Row],[Date Created Conversion]],"yyyy")</f>
        <v>2016</v>
      </c>
      <c r="V592" s="12" t="str">
        <f>TEXT(Table1[[#This Row],[Date Created Conversion]],"mmm")</f>
        <v>Jan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>Table1[[#This Row],[pledged]]/Table1[[#This Row],[goal]]</f>
        <v>6.0999999999999997E-4</v>
      </c>
      <c r="P593">
        <f>IF(Table1[[#This Row],[pledged]]=0,0,Table1[[#This Row],[pledged]]/Table1[[#This Row],[backers_count]])</f>
        <v>30.5</v>
      </c>
      <c r="Q593" t="str">
        <f>LEFT(Table1[[#This Row],[Category and Sub-Category]],FIND("/",Table1[[#This Row],[Category and Sub-Category]])-1)</f>
        <v>technology</v>
      </c>
      <c r="R593" t="str">
        <f>RIGHT(Table1[[#This Row],[Category and Sub-Category]],LEN(Table1[[#This Row],[Category and Sub-Category]])-FIND("/",Table1[[#This Row],[Category and Sub-Category]]))</f>
        <v>web</v>
      </c>
      <c r="S593" s="9">
        <f>(((Table1[[#This Row],[launched_at]]/60)/60)/24)+DATE(1970,1,1)</f>
        <v>42177.543171296296</v>
      </c>
      <c r="T593" s="9">
        <f>(((Table1[[#This Row],[deadline]]/60)/60)/24)+DATE(1970,1,1)</f>
        <v>42207.543171296296</v>
      </c>
      <c r="U593" s="12" t="str">
        <f>TEXT(Table1[[#This Row],[Date Created Conversion]],"yyyy")</f>
        <v>2015</v>
      </c>
      <c r="V593" s="12" t="str">
        <f>TEXT(Table1[[#This Row],[Date Created Conversion]],"mmm")</f>
        <v>Jun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>Table1[[#This Row],[pledged]]/Table1[[#This Row],[goal]]</f>
        <v>3.3333333333333333E-2</v>
      </c>
      <c r="P594">
        <f>IF(Table1[[#This Row],[pledged]]=0,0,Table1[[#This Row],[pledged]]/Table1[[#This Row],[backers_count]])</f>
        <v>250</v>
      </c>
      <c r="Q594" t="str">
        <f>LEFT(Table1[[#This Row],[Category and Sub-Category]],FIND("/",Table1[[#This Row],[Category and Sub-Category]])-1)</f>
        <v>technology</v>
      </c>
      <c r="R594" t="str">
        <f>RIGHT(Table1[[#This Row],[Category and Sub-Category]],LEN(Table1[[#This Row],[Category and Sub-Category]])-FIND("/",Table1[[#This Row],[Category and Sub-Category]]))</f>
        <v>web</v>
      </c>
      <c r="S594" s="9">
        <f>(((Table1[[#This Row],[launched_at]]/60)/60)/24)+DATE(1970,1,1)</f>
        <v>41946.232175925928</v>
      </c>
      <c r="T594" s="9">
        <f>(((Table1[[#This Row],[deadline]]/60)/60)/24)+DATE(1970,1,1)</f>
        <v>41976.232175925921</v>
      </c>
      <c r="U594" s="12" t="str">
        <f>TEXT(Table1[[#This Row],[Date Created Conversion]],"yyyy")</f>
        <v>2014</v>
      </c>
      <c r="V594" s="12" t="str">
        <f>TEXT(Table1[[#This Row],[Date Created Conversion]],"mmm")</f>
        <v>Nov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>Table1[[#This Row],[pledged]]/Table1[[#This Row],[goal]]</f>
        <v>0.23</v>
      </c>
      <c r="P595">
        <f>IF(Table1[[#This Row],[pledged]]=0,0,Table1[[#This Row],[pledged]]/Table1[[#This Row],[backers_count]])</f>
        <v>16.428571428571427</v>
      </c>
      <c r="Q595" t="str">
        <f>LEFT(Table1[[#This Row],[Category and Sub-Category]],FIND("/",Table1[[#This Row],[Category and Sub-Category]])-1)</f>
        <v>technology</v>
      </c>
      <c r="R595" t="str">
        <f>RIGHT(Table1[[#This Row],[Category and Sub-Category]],LEN(Table1[[#This Row],[Category and Sub-Category]])-FIND("/",Table1[[#This Row],[Category and Sub-Category]]))</f>
        <v>web</v>
      </c>
      <c r="S595" s="9">
        <f>(((Table1[[#This Row],[launched_at]]/60)/60)/24)+DATE(1970,1,1)</f>
        <v>42070.677604166667</v>
      </c>
      <c r="T595" s="9">
        <f>(((Table1[[#This Row],[deadline]]/60)/60)/24)+DATE(1970,1,1)</f>
        <v>42100.635937500003</v>
      </c>
      <c r="U595" s="12" t="str">
        <f>TEXT(Table1[[#This Row],[Date Created Conversion]],"yyyy")</f>
        <v>2015</v>
      </c>
      <c r="V595" s="12" t="str">
        <f>TEXT(Table1[[#This Row],[Date Created Conversion]],"mmm")</f>
        <v>Mar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>Table1[[#This Row],[pledged]]/Table1[[#This Row],[goal]]</f>
        <v>1.0399999999999999E-3</v>
      </c>
      <c r="P596">
        <f>IF(Table1[[#This Row],[pledged]]=0,0,Table1[[#This Row],[pledged]]/Table1[[#This Row],[backers_count]])</f>
        <v>13</v>
      </c>
      <c r="Q596" t="str">
        <f>LEFT(Table1[[#This Row],[Category and Sub-Category]],FIND("/",Table1[[#This Row],[Category and Sub-Category]])-1)</f>
        <v>technology</v>
      </c>
      <c r="R596" t="str">
        <f>RIGHT(Table1[[#This Row],[Category and Sub-Category]],LEN(Table1[[#This Row],[Category and Sub-Category]])-FIND("/",Table1[[#This Row],[Category and Sub-Category]]))</f>
        <v>web</v>
      </c>
      <c r="S596" s="9">
        <f>(((Table1[[#This Row],[launched_at]]/60)/60)/24)+DATE(1970,1,1)</f>
        <v>42446.780162037037</v>
      </c>
      <c r="T596" s="9">
        <f>(((Table1[[#This Row],[deadline]]/60)/60)/24)+DATE(1970,1,1)</f>
        <v>42476.780162037037</v>
      </c>
      <c r="U596" s="12" t="str">
        <f>TEXT(Table1[[#This Row],[Date Created Conversion]],"yyyy")</f>
        <v>2016</v>
      </c>
      <c r="V596" s="12" t="str">
        <f>TEXT(Table1[[#This Row],[Date Created Conversion]],"mmm")</f>
        <v>Mar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>Table1[[#This Row],[pledged]]/Table1[[#This Row],[goal]]</f>
        <v>4.2599999999999999E-3</v>
      </c>
      <c r="P597">
        <f>IF(Table1[[#This Row],[pledged]]=0,0,Table1[[#This Row],[pledged]]/Table1[[#This Row],[backers_count]])</f>
        <v>53.25</v>
      </c>
      <c r="Q597" t="str">
        <f>LEFT(Table1[[#This Row],[Category and Sub-Category]],FIND("/",Table1[[#This Row],[Category and Sub-Category]])-1)</f>
        <v>technology</v>
      </c>
      <c r="R597" t="str">
        <f>RIGHT(Table1[[#This Row],[Category and Sub-Category]],LEN(Table1[[#This Row],[Category and Sub-Category]])-FIND("/",Table1[[#This Row],[Category and Sub-Category]]))</f>
        <v>web</v>
      </c>
      <c r="S597" s="9">
        <f>(((Table1[[#This Row],[launched_at]]/60)/60)/24)+DATE(1970,1,1)</f>
        <v>42083.069884259254</v>
      </c>
      <c r="T597" s="9">
        <f>(((Table1[[#This Row],[deadline]]/60)/60)/24)+DATE(1970,1,1)</f>
        <v>42128.069884259254</v>
      </c>
      <c r="U597" s="12" t="str">
        <f>TEXT(Table1[[#This Row],[Date Created Conversion]],"yyyy")</f>
        <v>2015</v>
      </c>
      <c r="V597" s="12" t="str">
        <f>TEXT(Table1[[#This Row],[Date Created Conversion]],"mmm")</f>
        <v>Mar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>Table1[[#This Row],[pledged]]/Table1[[#This Row],[goal]]</f>
        <v>2.9999999999999997E-4</v>
      </c>
      <c r="P598">
        <f>IF(Table1[[#This Row],[pledged]]=0,0,Table1[[#This Row],[pledged]]/Table1[[#This Row],[backers_count]])</f>
        <v>3</v>
      </c>
      <c r="Q598" t="str">
        <f>LEFT(Table1[[#This Row],[Category and Sub-Category]],FIND("/",Table1[[#This Row],[Category and Sub-Category]])-1)</f>
        <v>technology</v>
      </c>
      <c r="R598" t="str">
        <f>RIGHT(Table1[[#This Row],[Category and Sub-Category]],LEN(Table1[[#This Row],[Category and Sub-Category]])-FIND("/",Table1[[#This Row],[Category and Sub-Category]]))</f>
        <v>web</v>
      </c>
      <c r="S598" s="9">
        <f>(((Table1[[#This Row],[launched_at]]/60)/60)/24)+DATE(1970,1,1)</f>
        <v>42646.896898148145</v>
      </c>
      <c r="T598" s="9">
        <f>(((Table1[[#This Row],[deadline]]/60)/60)/24)+DATE(1970,1,1)</f>
        <v>42676.896898148145</v>
      </c>
      <c r="U598" s="12" t="str">
        <f>TEXT(Table1[[#This Row],[Date Created Conversion]],"yyyy")</f>
        <v>2016</v>
      </c>
      <c r="V598" s="12" t="str">
        <f>TEXT(Table1[[#This Row],[Date Created Conversion]],"mmm")</f>
        <v>Oct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>Table1[[#This Row],[pledged]]/Table1[[#This Row],[goal]]</f>
        <v>2.6666666666666666E-3</v>
      </c>
      <c r="P599">
        <f>IF(Table1[[#This Row],[pledged]]=0,0,Table1[[#This Row],[pledged]]/Table1[[#This Row],[backers_count]])</f>
        <v>10</v>
      </c>
      <c r="Q599" t="str">
        <f>LEFT(Table1[[#This Row],[Category and Sub-Category]],FIND("/",Table1[[#This Row],[Category and Sub-Category]])-1)</f>
        <v>technology</v>
      </c>
      <c r="R599" t="str">
        <f>RIGHT(Table1[[#This Row],[Category and Sub-Category]],LEN(Table1[[#This Row],[Category and Sub-Category]])-FIND("/",Table1[[#This Row],[Category and Sub-Category]]))</f>
        <v>web</v>
      </c>
      <c r="S599" s="9">
        <f>(((Table1[[#This Row],[launched_at]]/60)/60)/24)+DATE(1970,1,1)</f>
        <v>42545.705266203702</v>
      </c>
      <c r="T599" s="9">
        <f>(((Table1[[#This Row],[deadline]]/60)/60)/24)+DATE(1970,1,1)</f>
        <v>42582.666666666672</v>
      </c>
      <c r="U599" s="12" t="str">
        <f>TEXT(Table1[[#This Row],[Date Created Conversion]],"yyyy")</f>
        <v>2016</v>
      </c>
      <c r="V599" s="12" t="str">
        <f>TEXT(Table1[[#This Row],[Date Created Conversion]],"mmm")</f>
        <v>Jun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>Table1[[#This Row],[pledged]]/Table1[[#This Row],[goal]]</f>
        <v>0.34</v>
      </c>
      <c r="P600">
        <f>IF(Table1[[#This Row],[pledged]]=0,0,Table1[[#This Row],[pledged]]/Table1[[#This Row],[backers_count]])</f>
        <v>121.42857142857143</v>
      </c>
      <c r="Q600" t="str">
        <f>LEFT(Table1[[#This Row],[Category and Sub-Category]],FIND("/",Table1[[#This Row],[Category and Sub-Category]])-1)</f>
        <v>technology</v>
      </c>
      <c r="R600" t="str">
        <f>RIGHT(Table1[[#This Row],[Category and Sub-Category]],LEN(Table1[[#This Row],[Category and Sub-Category]])-FIND("/",Table1[[#This Row],[Category and Sub-Category]]))</f>
        <v>web</v>
      </c>
      <c r="S600" s="9">
        <f>(((Table1[[#This Row],[launched_at]]/60)/60)/24)+DATE(1970,1,1)</f>
        <v>41948.00209490741</v>
      </c>
      <c r="T600" s="9">
        <f>(((Table1[[#This Row],[deadline]]/60)/60)/24)+DATE(1970,1,1)</f>
        <v>41978.00209490741</v>
      </c>
      <c r="U600" s="12" t="str">
        <f>TEXT(Table1[[#This Row],[Date Created Conversion]],"yyyy")</f>
        <v>2014</v>
      </c>
      <c r="V600" s="12" t="str">
        <f>TEXT(Table1[[#This Row],[Date Created Conversion]],"mmm")</f>
        <v>Nov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>Table1[[#This Row],[pledged]]/Table1[[#This Row],[goal]]</f>
        <v>6.2E-4</v>
      </c>
      <c r="P601">
        <f>IF(Table1[[#This Row],[pledged]]=0,0,Table1[[#This Row],[pledged]]/Table1[[#This Row],[backers_count]])</f>
        <v>15.5</v>
      </c>
      <c r="Q601" t="str">
        <f>LEFT(Table1[[#This Row],[Category and Sub-Category]],FIND("/",Table1[[#This Row],[Category and Sub-Category]])-1)</f>
        <v>technology</v>
      </c>
      <c r="R601" t="str">
        <f>RIGHT(Table1[[#This Row],[Category and Sub-Category]],LEN(Table1[[#This Row],[Category and Sub-Category]])-FIND("/",Table1[[#This Row],[Category and Sub-Category]]))</f>
        <v>web</v>
      </c>
      <c r="S601" s="9">
        <f>(((Table1[[#This Row],[launched_at]]/60)/60)/24)+DATE(1970,1,1)</f>
        <v>42047.812523148154</v>
      </c>
      <c r="T601" s="9">
        <f>(((Table1[[#This Row],[deadline]]/60)/60)/24)+DATE(1970,1,1)</f>
        <v>42071.636111111111</v>
      </c>
      <c r="U601" s="12" t="str">
        <f>TEXT(Table1[[#This Row],[Date Created Conversion]],"yyyy")</f>
        <v>2015</v>
      </c>
      <c r="V601" s="12" t="str">
        <f>TEXT(Table1[[#This Row],[Date Created Conversion]],"mmm")</f>
        <v>Feb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8388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>Table1[[#This Row],[pledged]]/Table1[[#This Row],[goal]]</f>
        <v>0.02</v>
      </c>
      <c r="P602">
        <f>IF(Table1[[#This Row],[pledged]]=0,0,Table1[[#This Row],[pledged]]/Table1[[#This Row],[backers_count]])</f>
        <v>100</v>
      </c>
      <c r="Q602" t="str">
        <f>LEFT(Table1[[#This Row],[Category and Sub-Category]],FIND("/",Table1[[#This Row],[Category and Sub-Category]])-1)</f>
        <v>technology</v>
      </c>
      <c r="R602" t="str">
        <f>RIGHT(Table1[[#This Row],[Category and Sub-Category]],LEN(Table1[[#This Row],[Category and Sub-Category]])-FIND("/",Table1[[#This Row],[Category and Sub-Category]]))</f>
        <v>web</v>
      </c>
      <c r="S602" s="9">
        <f>(((Table1[[#This Row],[launched_at]]/60)/60)/24)+DATE(1970,1,1)</f>
        <v>42073.798171296294</v>
      </c>
      <c r="T602" s="9">
        <f>(((Table1[[#This Row],[deadline]]/60)/60)/24)+DATE(1970,1,1)</f>
        <v>42133.798171296294</v>
      </c>
      <c r="U602" s="12" t="str">
        <f>TEXT(Table1[[#This Row],[Date Created Conversion]],"yyyy")</f>
        <v>2015</v>
      </c>
      <c r="V602" s="12" t="str">
        <f>TEXT(Table1[[#This Row],[Date Created Conversion]],"mmm")</f>
        <v>Mar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8388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>Table1[[#This Row],[pledged]]/Table1[[#This Row],[goal]]</f>
        <v>1.4E-2</v>
      </c>
      <c r="P603">
        <f>IF(Table1[[#This Row],[pledged]]=0,0,Table1[[#This Row],[pledged]]/Table1[[#This Row],[backers_count]])</f>
        <v>23.333333333333332</v>
      </c>
      <c r="Q603" t="str">
        <f>LEFT(Table1[[#This Row],[Category and Sub-Category]],FIND("/",Table1[[#This Row],[Category and Sub-Category]])-1)</f>
        <v>technology</v>
      </c>
      <c r="R603" t="str">
        <f>RIGHT(Table1[[#This Row],[Category and Sub-Category]],LEN(Table1[[#This Row],[Category and Sub-Category]])-FIND("/",Table1[[#This Row],[Category and Sub-Category]]))</f>
        <v>web</v>
      </c>
      <c r="S603" s="9">
        <f>(((Table1[[#This Row],[launched_at]]/60)/60)/24)+DATE(1970,1,1)</f>
        <v>41969.858090277776</v>
      </c>
      <c r="T603" s="9">
        <f>(((Table1[[#This Row],[deadline]]/60)/60)/24)+DATE(1970,1,1)</f>
        <v>41999.858090277776</v>
      </c>
      <c r="U603" s="12" t="str">
        <f>TEXT(Table1[[#This Row],[Date Created Conversion]],"yyyy")</f>
        <v>2014</v>
      </c>
      <c r="V603" s="12" t="str">
        <f>TEXT(Table1[[#This Row],[Date Created Conversion]],"mmm")</f>
        <v>Nov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8388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>Table1[[#This Row],[pledged]]/Table1[[#This Row],[goal]]</f>
        <v>0</v>
      </c>
      <c r="P604">
        <f>IF(Table1[[#This Row],[pledged]]=0,0,Table1[[#This Row],[pledged]]/Table1[[#This Row],[backers_count]])</f>
        <v>0</v>
      </c>
      <c r="Q604" t="str">
        <f>LEFT(Table1[[#This Row],[Category and Sub-Category]],FIND("/",Table1[[#This Row],[Category and Sub-Category]])-1)</f>
        <v>technology</v>
      </c>
      <c r="R604" t="str">
        <f>RIGHT(Table1[[#This Row],[Category and Sub-Category]],LEN(Table1[[#This Row],[Category and Sub-Category]])-FIND("/",Table1[[#This Row],[Category and Sub-Category]]))</f>
        <v>web</v>
      </c>
      <c r="S604" s="9">
        <f>(((Table1[[#This Row],[launched_at]]/60)/60)/24)+DATE(1970,1,1)</f>
        <v>42143.79415509259</v>
      </c>
      <c r="T604" s="9">
        <f>(((Table1[[#This Row],[deadline]]/60)/60)/24)+DATE(1970,1,1)</f>
        <v>42173.79415509259</v>
      </c>
      <c r="U604" s="12" t="str">
        <f>TEXT(Table1[[#This Row],[Date Created Conversion]],"yyyy")</f>
        <v>2015</v>
      </c>
      <c r="V604" s="12" t="str">
        <f>TEXT(Table1[[#This Row],[Date Created Conversion]],"mmm")</f>
        <v>May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8388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>Table1[[#This Row],[pledged]]/Table1[[#This Row],[goal]]</f>
        <v>3.9334666666666664E-2</v>
      </c>
      <c r="P605">
        <f>IF(Table1[[#This Row],[pledged]]=0,0,Table1[[#This Row],[pledged]]/Table1[[#This Row],[backers_count]])</f>
        <v>45.386153846153846</v>
      </c>
      <c r="Q605" t="str">
        <f>LEFT(Table1[[#This Row],[Category and Sub-Category]],FIND("/",Table1[[#This Row],[Category and Sub-Category]])-1)</f>
        <v>technology</v>
      </c>
      <c r="R605" t="str">
        <f>RIGHT(Table1[[#This Row],[Category and Sub-Category]],LEN(Table1[[#This Row],[Category and Sub-Category]])-FIND("/",Table1[[#This Row],[Category and Sub-Category]]))</f>
        <v>web</v>
      </c>
      <c r="S605" s="9">
        <f>(((Table1[[#This Row],[launched_at]]/60)/60)/24)+DATE(1970,1,1)</f>
        <v>41835.639155092591</v>
      </c>
      <c r="T605" s="9">
        <f>(((Table1[[#This Row],[deadline]]/60)/60)/24)+DATE(1970,1,1)</f>
        <v>41865.639155092591</v>
      </c>
      <c r="U605" s="12" t="str">
        <f>TEXT(Table1[[#This Row],[Date Created Conversion]],"yyyy")</f>
        <v>2014</v>
      </c>
      <c r="V605" s="12" t="str">
        <f>TEXT(Table1[[#This Row],[Date Created Conversion]],"mmm")</f>
        <v>Jul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8388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>Table1[[#This Row],[pledged]]/Table1[[#This Row],[goal]]</f>
        <v>0</v>
      </c>
      <c r="P606">
        <f>IF(Table1[[#This Row],[pledged]]=0,0,Table1[[#This Row],[pledged]]/Table1[[#This Row],[backers_count]])</f>
        <v>0</v>
      </c>
      <c r="Q606" t="str">
        <f>LEFT(Table1[[#This Row],[Category and Sub-Category]],FIND("/",Table1[[#This Row],[Category and Sub-Category]])-1)</f>
        <v>technology</v>
      </c>
      <c r="R606" t="str">
        <f>RIGHT(Table1[[#This Row],[Category and Sub-Category]],LEN(Table1[[#This Row],[Category and Sub-Category]])-FIND("/",Table1[[#This Row],[Category and Sub-Category]]))</f>
        <v>web</v>
      </c>
      <c r="S606" s="9">
        <f>(((Table1[[#This Row],[launched_at]]/60)/60)/24)+DATE(1970,1,1)</f>
        <v>41849.035370370373</v>
      </c>
      <c r="T606" s="9">
        <f>(((Table1[[#This Row],[deadline]]/60)/60)/24)+DATE(1970,1,1)</f>
        <v>41879.035370370373</v>
      </c>
      <c r="U606" s="12" t="str">
        <f>TEXT(Table1[[#This Row],[Date Created Conversion]],"yyyy")</f>
        <v>2014</v>
      </c>
      <c r="V606" s="12" t="str">
        <f>TEXT(Table1[[#This Row],[Date Created Conversion]],"mmm")</f>
        <v>Jul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8388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>Table1[[#This Row],[pledged]]/Table1[[#This Row],[goal]]</f>
        <v>2.6200000000000001E-2</v>
      </c>
      <c r="P607">
        <f>IF(Table1[[#This Row],[pledged]]=0,0,Table1[[#This Row],[pledged]]/Table1[[#This Row],[backers_count]])</f>
        <v>16.375</v>
      </c>
      <c r="Q607" t="str">
        <f>LEFT(Table1[[#This Row],[Category and Sub-Category]],FIND("/",Table1[[#This Row],[Category and Sub-Category]])-1)</f>
        <v>technology</v>
      </c>
      <c r="R607" t="str">
        <f>RIGHT(Table1[[#This Row],[Category and Sub-Category]],LEN(Table1[[#This Row],[Category and Sub-Category]])-FIND("/",Table1[[#This Row],[Category and Sub-Category]]))</f>
        <v>web</v>
      </c>
      <c r="S607" s="9">
        <f>(((Table1[[#This Row],[launched_at]]/60)/60)/24)+DATE(1970,1,1)</f>
        <v>42194.357731481476</v>
      </c>
      <c r="T607" s="9">
        <f>(((Table1[[#This Row],[deadline]]/60)/60)/24)+DATE(1970,1,1)</f>
        <v>42239.357731481476</v>
      </c>
      <c r="U607" s="12" t="str">
        <f>TEXT(Table1[[#This Row],[Date Created Conversion]],"yyyy")</f>
        <v>2015</v>
      </c>
      <c r="V607" s="12" t="str">
        <f>TEXT(Table1[[#This Row],[Date Created Conversion]],"mmm")</f>
        <v>Jul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8388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>Table1[[#This Row],[pledged]]/Table1[[#This Row],[goal]]</f>
        <v>2E-3</v>
      </c>
      <c r="P608">
        <f>IF(Table1[[#This Row],[pledged]]=0,0,Table1[[#This Row],[pledged]]/Table1[[#This Row],[backers_count]])</f>
        <v>10</v>
      </c>
      <c r="Q608" t="str">
        <f>LEFT(Table1[[#This Row],[Category and Sub-Category]],FIND("/",Table1[[#This Row],[Category and Sub-Category]])-1)</f>
        <v>technology</v>
      </c>
      <c r="R608" t="str">
        <f>RIGHT(Table1[[#This Row],[Category and Sub-Category]],LEN(Table1[[#This Row],[Category and Sub-Category]])-FIND("/",Table1[[#This Row],[Category and Sub-Category]]))</f>
        <v>web</v>
      </c>
      <c r="S608" s="9">
        <f>(((Table1[[#This Row],[launched_at]]/60)/60)/24)+DATE(1970,1,1)</f>
        <v>42102.650567129633</v>
      </c>
      <c r="T608" s="9">
        <f>(((Table1[[#This Row],[deadline]]/60)/60)/24)+DATE(1970,1,1)</f>
        <v>42148.625</v>
      </c>
      <c r="U608" s="12" t="str">
        <f>TEXT(Table1[[#This Row],[Date Created Conversion]],"yyyy")</f>
        <v>2015</v>
      </c>
      <c r="V608" s="12" t="str">
        <f>TEXT(Table1[[#This Row],[Date Created Conversion]],"mmm")</f>
        <v>Apr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8388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>Table1[[#This Row],[pledged]]/Table1[[#This Row],[goal]]</f>
        <v>0</v>
      </c>
      <c r="P609">
        <f>IF(Table1[[#This Row],[pledged]]=0,0,Table1[[#This Row],[pledged]]/Table1[[#This Row],[backers_count]])</f>
        <v>0</v>
      </c>
      <c r="Q609" t="str">
        <f>LEFT(Table1[[#This Row],[Category and Sub-Category]],FIND("/",Table1[[#This Row],[Category and Sub-Category]])-1)</f>
        <v>technology</v>
      </c>
      <c r="R609" t="str">
        <f>RIGHT(Table1[[#This Row],[Category and Sub-Category]],LEN(Table1[[#This Row],[Category and Sub-Category]])-FIND("/",Table1[[#This Row],[Category and Sub-Category]]))</f>
        <v>web</v>
      </c>
      <c r="S609" s="9">
        <f>(((Table1[[#This Row],[launched_at]]/60)/60)/24)+DATE(1970,1,1)</f>
        <v>42300.825648148151</v>
      </c>
      <c r="T609" s="9">
        <f>(((Table1[[#This Row],[deadline]]/60)/60)/24)+DATE(1970,1,1)</f>
        <v>42330.867314814815</v>
      </c>
      <c r="U609" s="12" t="str">
        <f>TEXT(Table1[[#This Row],[Date Created Conversion]],"yyyy")</f>
        <v>2015</v>
      </c>
      <c r="V609" s="12" t="str">
        <f>TEXT(Table1[[#This Row],[Date Created Conversion]],"mmm")</f>
        <v>Oct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8388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>Table1[[#This Row],[pledged]]/Table1[[#This Row],[goal]]</f>
        <v>9.7400000000000004E-3</v>
      </c>
      <c r="P610">
        <f>IF(Table1[[#This Row],[pledged]]=0,0,Table1[[#This Row],[pledged]]/Table1[[#This Row],[backers_count]])</f>
        <v>292.2</v>
      </c>
      <c r="Q610" t="str">
        <f>LEFT(Table1[[#This Row],[Category and Sub-Category]],FIND("/",Table1[[#This Row],[Category and Sub-Category]])-1)</f>
        <v>technology</v>
      </c>
      <c r="R610" t="str">
        <f>RIGHT(Table1[[#This Row],[Category and Sub-Category]],LEN(Table1[[#This Row],[Category and Sub-Category]])-FIND("/",Table1[[#This Row],[Category and Sub-Category]]))</f>
        <v>web</v>
      </c>
      <c r="S610" s="9">
        <f>(((Table1[[#This Row],[launched_at]]/60)/60)/24)+DATE(1970,1,1)</f>
        <v>42140.921064814815</v>
      </c>
      <c r="T610" s="9">
        <f>(((Table1[[#This Row],[deadline]]/60)/60)/24)+DATE(1970,1,1)</f>
        <v>42170.921064814815</v>
      </c>
      <c r="U610" s="12" t="str">
        <f>TEXT(Table1[[#This Row],[Date Created Conversion]],"yyyy")</f>
        <v>2015</v>
      </c>
      <c r="V610" s="12" t="str">
        <f>TEXT(Table1[[#This Row],[Date Created Conversion]],"mmm")</f>
        <v>May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8388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>Table1[[#This Row],[pledged]]/Table1[[#This Row],[goal]]</f>
        <v>6.41025641025641E-3</v>
      </c>
      <c r="P611">
        <f>IF(Table1[[#This Row],[pledged]]=0,0,Table1[[#This Row],[pledged]]/Table1[[#This Row],[backers_count]])</f>
        <v>5</v>
      </c>
      <c r="Q611" t="str">
        <f>LEFT(Table1[[#This Row],[Category and Sub-Category]],FIND("/",Table1[[#This Row],[Category and Sub-Category]])-1)</f>
        <v>technology</v>
      </c>
      <c r="R611" t="str">
        <f>RIGHT(Table1[[#This Row],[Category and Sub-Category]],LEN(Table1[[#This Row],[Category and Sub-Category]])-FIND("/",Table1[[#This Row],[Category and Sub-Category]]))</f>
        <v>web</v>
      </c>
      <c r="S611" s="9">
        <f>(((Table1[[#This Row],[launched_at]]/60)/60)/24)+DATE(1970,1,1)</f>
        <v>42307.034074074079</v>
      </c>
      <c r="T611" s="9">
        <f>(((Table1[[#This Row],[deadline]]/60)/60)/24)+DATE(1970,1,1)</f>
        <v>42337.075740740736</v>
      </c>
      <c r="U611" s="12" t="str">
        <f>TEXT(Table1[[#This Row],[Date Created Conversion]],"yyyy")</f>
        <v>2015</v>
      </c>
      <c r="V611" s="12" t="str">
        <f>TEXT(Table1[[#This Row],[Date Created Conversion]],"mmm")</f>
        <v>Oct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8388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>Table1[[#This Row],[pledged]]/Table1[[#This Row],[goal]]</f>
        <v>0</v>
      </c>
      <c r="P612">
        <f>IF(Table1[[#This Row],[pledged]]=0,0,Table1[[#This Row],[pledged]]/Table1[[#This Row],[backers_count]])</f>
        <v>0</v>
      </c>
      <c r="Q612" t="str">
        <f>LEFT(Table1[[#This Row],[Category and Sub-Category]],FIND("/",Table1[[#This Row],[Category and Sub-Category]])-1)</f>
        <v>technology</v>
      </c>
      <c r="R612" t="str">
        <f>RIGHT(Table1[[#This Row],[Category and Sub-Category]],LEN(Table1[[#This Row],[Category and Sub-Category]])-FIND("/",Table1[[#This Row],[Category and Sub-Category]]))</f>
        <v>web</v>
      </c>
      <c r="S612" s="9">
        <f>(((Table1[[#This Row],[launched_at]]/60)/60)/24)+DATE(1970,1,1)</f>
        <v>42086.83085648148</v>
      </c>
      <c r="T612" s="9">
        <f>(((Table1[[#This Row],[deadline]]/60)/60)/24)+DATE(1970,1,1)</f>
        <v>42116.83085648148</v>
      </c>
      <c r="U612" s="12" t="str">
        <f>TEXT(Table1[[#This Row],[Date Created Conversion]],"yyyy")</f>
        <v>2015</v>
      </c>
      <c r="V612" s="12" t="str">
        <f>TEXT(Table1[[#This Row],[Date Created Conversion]],"mmm")</f>
        <v>Mar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8388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>Table1[[#This Row],[pledged]]/Table1[[#This Row],[goal]]</f>
        <v>0</v>
      </c>
      <c r="P613">
        <f>IF(Table1[[#This Row],[pledged]]=0,0,Table1[[#This Row],[pledged]]/Table1[[#This Row],[backers_count]])</f>
        <v>0</v>
      </c>
      <c r="Q613" t="str">
        <f>LEFT(Table1[[#This Row],[Category and Sub-Category]],FIND("/",Table1[[#This Row],[Category and Sub-Category]])-1)</f>
        <v>technology</v>
      </c>
      <c r="R613" t="str">
        <f>RIGHT(Table1[[#This Row],[Category and Sub-Category]],LEN(Table1[[#This Row],[Category and Sub-Category]])-FIND("/",Table1[[#This Row],[Category and Sub-Category]]))</f>
        <v>web</v>
      </c>
      <c r="S613" s="9">
        <f>(((Table1[[#This Row],[launched_at]]/60)/60)/24)+DATE(1970,1,1)</f>
        <v>42328.560613425929</v>
      </c>
      <c r="T613" s="9">
        <f>(((Table1[[#This Row],[deadline]]/60)/60)/24)+DATE(1970,1,1)</f>
        <v>42388.560613425929</v>
      </c>
      <c r="U613" s="12" t="str">
        <f>TEXT(Table1[[#This Row],[Date Created Conversion]],"yyyy")</f>
        <v>2015</v>
      </c>
      <c r="V613" s="12" t="str">
        <f>TEXT(Table1[[#This Row],[Date Created Conversion]],"mmm")</f>
        <v>Nov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8388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>Table1[[#This Row],[pledged]]/Table1[[#This Row],[goal]]</f>
        <v>0</v>
      </c>
      <c r="P614">
        <f>IF(Table1[[#This Row],[pledged]]=0,0,Table1[[#This Row],[pledged]]/Table1[[#This Row],[backers_count]])</f>
        <v>0</v>
      </c>
      <c r="Q614" t="str">
        <f>LEFT(Table1[[#This Row],[Category and Sub-Category]],FIND("/",Table1[[#This Row],[Category and Sub-Category]])-1)</f>
        <v>technology</v>
      </c>
      <c r="R614" t="str">
        <f>RIGHT(Table1[[#This Row],[Category and Sub-Category]],LEN(Table1[[#This Row],[Category and Sub-Category]])-FIND("/",Table1[[#This Row],[Category and Sub-Category]]))</f>
        <v>web</v>
      </c>
      <c r="S614" s="9">
        <f>(((Table1[[#This Row],[launched_at]]/60)/60)/24)+DATE(1970,1,1)</f>
        <v>42585.031782407401</v>
      </c>
      <c r="T614" s="9">
        <f>(((Table1[[#This Row],[deadline]]/60)/60)/24)+DATE(1970,1,1)</f>
        <v>42615.031782407401</v>
      </c>
      <c r="U614" s="12" t="str">
        <f>TEXT(Table1[[#This Row],[Date Created Conversion]],"yyyy")</f>
        <v>2016</v>
      </c>
      <c r="V614" s="12" t="str">
        <f>TEXT(Table1[[#This Row],[Date Created Conversion]],"mmm")</f>
        <v>Aug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8388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>Table1[[#This Row],[pledged]]/Table1[[#This Row],[goal]]</f>
        <v>0.21363333333333334</v>
      </c>
      <c r="P615">
        <f>IF(Table1[[#This Row],[pledged]]=0,0,Table1[[#This Row],[pledged]]/Table1[[#This Row],[backers_count]])</f>
        <v>105.93388429752066</v>
      </c>
      <c r="Q615" t="str">
        <f>LEFT(Table1[[#This Row],[Category and Sub-Category]],FIND("/",Table1[[#This Row],[Category and Sub-Category]])-1)</f>
        <v>technology</v>
      </c>
      <c r="R615" t="str">
        <f>RIGHT(Table1[[#This Row],[Category and Sub-Category]],LEN(Table1[[#This Row],[Category and Sub-Category]])-FIND("/",Table1[[#This Row],[Category and Sub-Category]]))</f>
        <v>web</v>
      </c>
      <c r="S615" s="9">
        <f>(((Table1[[#This Row],[launched_at]]/60)/60)/24)+DATE(1970,1,1)</f>
        <v>42247.496759259258</v>
      </c>
      <c r="T615" s="9">
        <f>(((Table1[[#This Row],[deadline]]/60)/60)/24)+DATE(1970,1,1)</f>
        <v>42278.207638888889</v>
      </c>
      <c r="U615" s="12" t="str">
        <f>TEXT(Table1[[#This Row],[Date Created Conversion]],"yyyy")</f>
        <v>2015</v>
      </c>
      <c r="V615" s="12" t="str">
        <f>TEXT(Table1[[#This Row],[Date Created Conversion]],"mmm")</f>
        <v>Aug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8388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>Table1[[#This Row],[pledged]]/Table1[[#This Row],[goal]]</f>
        <v>0</v>
      </c>
      <c r="P616">
        <f>IF(Table1[[#This Row],[pledged]]=0,0,Table1[[#This Row],[pledged]]/Table1[[#This Row],[backers_count]])</f>
        <v>0</v>
      </c>
      <c r="Q616" t="str">
        <f>LEFT(Table1[[#This Row],[Category and Sub-Category]],FIND("/",Table1[[#This Row],[Category and Sub-Category]])-1)</f>
        <v>technology</v>
      </c>
      <c r="R616" t="str">
        <f>RIGHT(Table1[[#This Row],[Category and Sub-Category]],LEN(Table1[[#This Row],[Category and Sub-Category]])-FIND("/",Table1[[#This Row],[Category and Sub-Category]]))</f>
        <v>web</v>
      </c>
      <c r="S616" s="9">
        <f>(((Table1[[#This Row],[launched_at]]/60)/60)/24)+DATE(1970,1,1)</f>
        <v>42515.061805555553</v>
      </c>
      <c r="T616" s="9">
        <f>(((Table1[[#This Row],[deadline]]/60)/60)/24)+DATE(1970,1,1)</f>
        <v>42545.061805555553</v>
      </c>
      <c r="U616" s="12" t="str">
        <f>TEXT(Table1[[#This Row],[Date Created Conversion]],"yyyy")</f>
        <v>2016</v>
      </c>
      <c r="V616" s="12" t="str">
        <f>TEXT(Table1[[#This Row],[Date Created Conversion]],"mmm")</f>
        <v>May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8388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>Table1[[#This Row],[pledged]]/Table1[[#This Row],[goal]]</f>
        <v>0</v>
      </c>
      <c r="P617">
        <f>IF(Table1[[#This Row],[pledged]]=0,0,Table1[[#This Row],[pledged]]/Table1[[#This Row],[backers_count]])</f>
        <v>0</v>
      </c>
      <c r="Q617" t="str">
        <f>LEFT(Table1[[#This Row],[Category and Sub-Category]],FIND("/",Table1[[#This Row],[Category and Sub-Category]])-1)</f>
        <v>technology</v>
      </c>
      <c r="R617" t="str">
        <f>RIGHT(Table1[[#This Row],[Category and Sub-Category]],LEN(Table1[[#This Row],[Category and Sub-Category]])-FIND("/",Table1[[#This Row],[Category and Sub-Category]]))</f>
        <v>web</v>
      </c>
      <c r="S617" s="9">
        <f>(((Table1[[#This Row],[launched_at]]/60)/60)/24)+DATE(1970,1,1)</f>
        <v>42242.122210648144</v>
      </c>
      <c r="T617" s="9">
        <f>(((Table1[[#This Row],[deadline]]/60)/60)/24)+DATE(1970,1,1)</f>
        <v>42272.122210648144</v>
      </c>
      <c r="U617" s="12" t="str">
        <f>TEXT(Table1[[#This Row],[Date Created Conversion]],"yyyy")</f>
        <v>2015</v>
      </c>
      <c r="V617" s="12" t="str">
        <f>TEXT(Table1[[#This Row],[Date Created Conversion]],"mmm")</f>
        <v>Aug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8388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>Table1[[#This Row],[pledged]]/Table1[[#This Row],[goal]]</f>
        <v>0</v>
      </c>
      <c r="P618">
        <f>IF(Table1[[#This Row],[pledged]]=0,0,Table1[[#This Row],[pledged]]/Table1[[#This Row],[backers_count]])</f>
        <v>0</v>
      </c>
      <c r="Q618" t="str">
        <f>LEFT(Table1[[#This Row],[Category and Sub-Category]],FIND("/",Table1[[#This Row],[Category and Sub-Category]])-1)</f>
        <v>technology</v>
      </c>
      <c r="R618" t="str">
        <f>RIGHT(Table1[[#This Row],[Category and Sub-Category]],LEN(Table1[[#This Row],[Category and Sub-Category]])-FIND("/",Table1[[#This Row],[Category and Sub-Category]]))</f>
        <v>web</v>
      </c>
      <c r="S618" s="9">
        <f>(((Table1[[#This Row],[launched_at]]/60)/60)/24)+DATE(1970,1,1)</f>
        <v>42761.376238425932</v>
      </c>
      <c r="T618" s="9">
        <f>(((Table1[[#This Row],[deadline]]/60)/60)/24)+DATE(1970,1,1)</f>
        <v>42791.376238425932</v>
      </c>
      <c r="U618" s="12" t="str">
        <f>TEXT(Table1[[#This Row],[Date Created Conversion]],"yyyy")</f>
        <v>2017</v>
      </c>
      <c r="V618" s="12" t="str">
        <f>TEXT(Table1[[#This Row],[Date Created Conversion]],"mmm")</f>
        <v>Jan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8388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>Table1[[#This Row],[pledged]]/Table1[[#This Row],[goal]]</f>
        <v>0.03</v>
      </c>
      <c r="P619">
        <f>IF(Table1[[#This Row],[pledged]]=0,0,Table1[[#This Row],[pledged]]/Table1[[#This Row],[backers_count]])</f>
        <v>20</v>
      </c>
      <c r="Q619" t="str">
        <f>LEFT(Table1[[#This Row],[Category and Sub-Category]],FIND("/",Table1[[#This Row],[Category and Sub-Category]])-1)</f>
        <v>technology</v>
      </c>
      <c r="R619" t="str">
        <f>RIGHT(Table1[[#This Row],[Category and Sub-Category]],LEN(Table1[[#This Row],[Category and Sub-Category]])-FIND("/",Table1[[#This Row],[Category and Sub-Category]]))</f>
        <v>web</v>
      </c>
      <c r="S619" s="9">
        <f>(((Table1[[#This Row],[launched_at]]/60)/60)/24)+DATE(1970,1,1)</f>
        <v>42087.343090277776</v>
      </c>
      <c r="T619" s="9">
        <f>(((Table1[[#This Row],[deadline]]/60)/60)/24)+DATE(1970,1,1)</f>
        <v>42132.343090277776</v>
      </c>
      <c r="U619" s="12" t="str">
        <f>TEXT(Table1[[#This Row],[Date Created Conversion]],"yyyy")</f>
        <v>2015</v>
      </c>
      <c r="V619" s="12" t="str">
        <f>TEXT(Table1[[#This Row],[Date Created Conversion]],"mmm")</f>
        <v>Mar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8388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>Table1[[#This Row],[pledged]]/Table1[[#This Row],[goal]]</f>
        <v>0</v>
      </c>
      <c r="P620">
        <f>IF(Table1[[#This Row],[pledged]]=0,0,Table1[[#This Row],[pledged]]/Table1[[#This Row],[backers_count]])</f>
        <v>0</v>
      </c>
      <c r="Q620" t="str">
        <f>LEFT(Table1[[#This Row],[Category and Sub-Category]],FIND("/",Table1[[#This Row],[Category and Sub-Category]])-1)</f>
        <v>technology</v>
      </c>
      <c r="R620" t="str">
        <f>RIGHT(Table1[[#This Row],[Category and Sub-Category]],LEN(Table1[[#This Row],[Category and Sub-Category]])-FIND("/",Table1[[#This Row],[Category and Sub-Category]]))</f>
        <v>web</v>
      </c>
      <c r="S620" s="9">
        <f>(((Table1[[#This Row],[launched_at]]/60)/60)/24)+DATE(1970,1,1)</f>
        <v>42317.810219907406</v>
      </c>
      <c r="T620" s="9">
        <f>(((Table1[[#This Row],[deadline]]/60)/60)/24)+DATE(1970,1,1)</f>
        <v>42347.810219907406</v>
      </c>
      <c r="U620" s="12" t="str">
        <f>TEXT(Table1[[#This Row],[Date Created Conversion]],"yyyy")</f>
        <v>2015</v>
      </c>
      <c r="V620" s="12" t="str">
        <f>TEXT(Table1[[#This Row],[Date Created Conversion]],"mmm")</f>
        <v>Nov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8388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>Table1[[#This Row],[pledged]]/Table1[[#This Row],[goal]]</f>
        <v>3.9999999999999998E-7</v>
      </c>
      <c r="P621">
        <f>IF(Table1[[#This Row],[pledged]]=0,0,Table1[[#This Row],[pledged]]/Table1[[#This Row],[backers_count]])</f>
        <v>1</v>
      </c>
      <c r="Q621" t="str">
        <f>LEFT(Table1[[#This Row],[Category and Sub-Category]],FIND("/",Table1[[#This Row],[Category and Sub-Category]])-1)</f>
        <v>technology</v>
      </c>
      <c r="R621" t="str">
        <f>RIGHT(Table1[[#This Row],[Category and Sub-Category]],LEN(Table1[[#This Row],[Category and Sub-Category]])-FIND("/",Table1[[#This Row],[Category and Sub-Category]]))</f>
        <v>web</v>
      </c>
      <c r="S621" s="9">
        <f>(((Table1[[#This Row],[launched_at]]/60)/60)/24)+DATE(1970,1,1)</f>
        <v>41908.650347222225</v>
      </c>
      <c r="T621" s="9">
        <f>(((Table1[[#This Row],[deadline]]/60)/60)/24)+DATE(1970,1,1)</f>
        <v>41968.692013888889</v>
      </c>
      <c r="U621" s="12" t="str">
        <f>TEXT(Table1[[#This Row],[Date Created Conversion]],"yyyy")</f>
        <v>2014</v>
      </c>
      <c r="V621" s="12" t="str">
        <f>TEXT(Table1[[#This Row],[Date Created Conversion]],"mmm")</f>
        <v>Sep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8388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>Table1[[#This Row],[pledged]]/Table1[[#This Row],[goal]]</f>
        <v>0.01</v>
      </c>
      <c r="P622">
        <f>IF(Table1[[#This Row],[pledged]]=0,0,Table1[[#This Row],[pledged]]/Table1[[#This Row],[backers_count]])</f>
        <v>300</v>
      </c>
      <c r="Q622" t="str">
        <f>LEFT(Table1[[#This Row],[Category and Sub-Category]],FIND("/",Table1[[#This Row],[Category and Sub-Category]])-1)</f>
        <v>technology</v>
      </c>
      <c r="R622" t="str">
        <f>RIGHT(Table1[[#This Row],[Category and Sub-Category]],LEN(Table1[[#This Row],[Category and Sub-Category]])-FIND("/",Table1[[#This Row],[Category and Sub-Category]]))</f>
        <v>web</v>
      </c>
      <c r="S622" s="9">
        <f>(((Table1[[#This Row],[launched_at]]/60)/60)/24)+DATE(1970,1,1)</f>
        <v>41831.716874999998</v>
      </c>
      <c r="T622" s="9">
        <f>(((Table1[[#This Row],[deadline]]/60)/60)/24)+DATE(1970,1,1)</f>
        <v>41876.716874999998</v>
      </c>
      <c r="U622" s="12" t="str">
        <f>TEXT(Table1[[#This Row],[Date Created Conversion]],"yyyy")</f>
        <v>2014</v>
      </c>
      <c r="V622" s="12" t="str">
        <f>TEXT(Table1[[#This Row],[Date Created Conversion]],"mmm")</f>
        <v>Jul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8388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>Table1[[#This Row],[pledged]]/Table1[[#This Row],[goal]]</f>
        <v>1.044E-2</v>
      </c>
      <c r="P623">
        <f>IF(Table1[[#This Row],[pledged]]=0,0,Table1[[#This Row],[pledged]]/Table1[[#This Row],[backers_count]])</f>
        <v>87</v>
      </c>
      <c r="Q623" t="str">
        <f>LEFT(Table1[[#This Row],[Category and Sub-Category]],FIND("/",Table1[[#This Row],[Category and Sub-Category]])-1)</f>
        <v>technology</v>
      </c>
      <c r="R623" t="str">
        <f>RIGHT(Table1[[#This Row],[Category and Sub-Category]],LEN(Table1[[#This Row],[Category and Sub-Category]])-FIND("/",Table1[[#This Row],[Category and Sub-Category]]))</f>
        <v>web</v>
      </c>
      <c r="S623" s="9">
        <f>(((Table1[[#This Row],[launched_at]]/60)/60)/24)+DATE(1970,1,1)</f>
        <v>42528.987696759257</v>
      </c>
      <c r="T623" s="9">
        <f>(((Table1[[#This Row],[deadline]]/60)/60)/24)+DATE(1970,1,1)</f>
        <v>42558.987696759257</v>
      </c>
      <c r="U623" s="12" t="str">
        <f>TEXT(Table1[[#This Row],[Date Created Conversion]],"yyyy")</f>
        <v>2016</v>
      </c>
      <c r="V623" s="12" t="str">
        <f>TEXT(Table1[[#This Row],[Date Created Conversion]],"mmm")</f>
        <v>Jun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8388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>Table1[[#This Row],[pledged]]/Table1[[#This Row],[goal]]</f>
        <v>5.6833333333333333E-2</v>
      </c>
      <c r="P624">
        <f>IF(Table1[[#This Row],[pledged]]=0,0,Table1[[#This Row],[pledged]]/Table1[[#This Row],[backers_count]])</f>
        <v>37.888888888888886</v>
      </c>
      <c r="Q624" t="str">
        <f>LEFT(Table1[[#This Row],[Category and Sub-Category]],FIND("/",Table1[[#This Row],[Category and Sub-Category]])-1)</f>
        <v>technology</v>
      </c>
      <c r="R624" t="str">
        <f>RIGHT(Table1[[#This Row],[Category and Sub-Category]],LEN(Table1[[#This Row],[Category and Sub-Category]])-FIND("/",Table1[[#This Row],[Category and Sub-Category]]))</f>
        <v>web</v>
      </c>
      <c r="S624" s="9">
        <f>(((Table1[[#This Row],[launched_at]]/60)/60)/24)+DATE(1970,1,1)</f>
        <v>42532.774745370371</v>
      </c>
      <c r="T624" s="9">
        <f>(((Table1[[#This Row],[deadline]]/60)/60)/24)+DATE(1970,1,1)</f>
        <v>42552.774745370371</v>
      </c>
      <c r="U624" s="12" t="str">
        <f>TEXT(Table1[[#This Row],[Date Created Conversion]],"yyyy")</f>
        <v>2016</v>
      </c>
      <c r="V624" s="12" t="str">
        <f>TEXT(Table1[[#This Row],[Date Created Conversion]],"mmm")</f>
        <v>Jun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8388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>Table1[[#This Row],[pledged]]/Table1[[#This Row],[goal]]</f>
        <v>0</v>
      </c>
      <c r="P625">
        <f>IF(Table1[[#This Row],[pledged]]=0,0,Table1[[#This Row],[pledged]]/Table1[[#This Row],[backers_count]])</f>
        <v>0</v>
      </c>
      <c r="Q625" t="str">
        <f>LEFT(Table1[[#This Row],[Category and Sub-Category]],FIND("/",Table1[[#This Row],[Category and Sub-Category]])-1)</f>
        <v>technology</v>
      </c>
      <c r="R625" t="str">
        <f>RIGHT(Table1[[#This Row],[Category and Sub-Category]],LEN(Table1[[#This Row],[Category and Sub-Category]])-FIND("/",Table1[[#This Row],[Category and Sub-Category]]))</f>
        <v>web</v>
      </c>
      <c r="S625" s="9">
        <f>(((Table1[[#This Row],[launched_at]]/60)/60)/24)+DATE(1970,1,1)</f>
        <v>42122.009224537032</v>
      </c>
      <c r="T625" s="9">
        <f>(((Table1[[#This Row],[deadline]]/60)/60)/24)+DATE(1970,1,1)</f>
        <v>42152.009224537032</v>
      </c>
      <c r="U625" s="12" t="str">
        <f>TEXT(Table1[[#This Row],[Date Created Conversion]],"yyyy")</f>
        <v>2015</v>
      </c>
      <c r="V625" s="12" t="str">
        <f>TEXT(Table1[[#This Row],[Date Created Conversion]],"mmm")</f>
        <v>Apr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8388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>Table1[[#This Row],[pledged]]/Table1[[#This Row],[goal]]</f>
        <v>0</v>
      </c>
      <c r="P626">
        <f>IF(Table1[[#This Row],[pledged]]=0,0,Table1[[#This Row],[pledged]]/Table1[[#This Row],[backers_count]])</f>
        <v>0</v>
      </c>
      <c r="Q626" t="str">
        <f>LEFT(Table1[[#This Row],[Category and Sub-Category]],FIND("/",Table1[[#This Row],[Category and Sub-Category]])-1)</f>
        <v>technology</v>
      </c>
      <c r="R626" t="str">
        <f>RIGHT(Table1[[#This Row],[Category and Sub-Category]],LEN(Table1[[#This Row],[Category and Sub-Category]])-FIND("/",Table1[[#This Row],[Category and Sub-Category]]))</f>
        <v>web</v>
      </c>
      <c r="S626" s="9">
        <f>(((Table1[[#This Row],[launched_at]]/60)/60)/24)+DATE(1970,1,1)</f>
        <v>42108.988900462966</v>
      </c>
      <c r="T626" s="9">
        <f>(((Table1[[#This Row],[deadline]]/60)/60)/24)+DATE(1970,1,1)</f>
        <v>42138.988900462966</v>
      </c>
      <c r="U626" s="12" t="str">
        <f>TEXT(Table1[[#This Row],[Date Created Conversion]],"yyyy")</f>
        <v>2015</v>
      </c>
      <c r="V626" s="12" t="str">
        <f>TEXT(Table1[[#This Row],[Date Created Conversion]],"mmm")</f>
        <v>Apr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8388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>Table1[[#This Row],[pledged]]/Table1[[#This Row],[goal]]</f>
        <v>0</v>
      </c>
      <c r="P627">
        <f>IF(Table1[[#This Row],[pledged]]=0,0,Table1[[#This Row],[pledged]]/Table1[[#This Row],[backers_count]])</f>
        <v>0</v>
      </c>
      <c r="Q627" t="str">
        <f>LEFT(Table1[[#This Row],[Category and Sub-Category]],FIND("/",Table1[[#This Row],[Category and Sub-Category]])-1)</f>
        <v>technology</v>
      </c>
      <c r="R627" t="str">
        <f>RIGHT(Table1[[#This Row],[Category and Sub-Category]],LEN(Table1[[#This Row],[Category and Sub-Category]])-FIND("/",Table1[[#This Row],[Category and Sub-Category]]))</f>
        <v>web</v>
      </c>
      <c r="S627" s="9">
        <f>(((Table1[[#This Row],[launched_at]]/60)/60)/24)+DATE(1970,1,1)</f>
        <v>42790.895567129628</v>
      </c>
      <c r="T627" s="9">
        <f>(((Table1[[#This Row],[deadline]]/60)/60)/24)+DATE(1970,1,1)</f>
        <v>42820.853900462964</v>
      </c>
      <c r="U627" s="12" t="str">
        <f>TEXT(Table1[[#This Row],[Date Created Conversion]],"yyyy")</f>
        <v>2017</v>
      </c>
      <c r="V627" s="12" t="str">
        <f>TEXT(Table1[[#This Row],[Date Created Conversion]],"mmm")</f>
        <v>Feb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8388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>Table1[[#This Row],[pledged]]/Table1[[#This Row],[goal]]</f>
        <v>0.17380000000000001</v>
      </c>
      <c r="P628">
        <f>IF(Table1[[#This Row],[pledged]]=0,0,Table1[[#This Row],[pledged]]/Table1[[#This Row],[backers_count]])</f>
        <v>111.41025641025641</v>
      </c>
      <c r="Q628" t="str">
        <f>LEFT(Table1[[#This Row],[Category and Sub-Category]],FIND("/",Table1[[#This Row],[Category and Sub-Category]])-1)</f>
        <v>technology</v>
      </c>
      <c r="R628" t="str">
        <f>RIGHT(Table1[[#This Row],[Category and Sub-Category]],LEN(Table1[[#This Row],[Category and Sub-Category]])-FIND("/",Table1[[#This Row],[Category and Sub-Category]]))</f>
        <v>web</v>
      </c>
      <c r="S628" s="9">
        <f>(((Table1[[#This Row],[launched_at]]/60)/60)/24)+DATE(1970,1,1)</f>
        <v>42198.559479166666</v>
      </c>
      <c r="T628" s="9">
        <f>(((Table1[[#This Row],[deadline]]/60)/60)/24)+DATE(1970,1,1)</f>
        <v>42231.556944444441</v>
      </c>
      <c r="U628" s="12" t="str">
        <f>TEXT(Table1[[#This Row],[Date Created Conversion]],"yyyy")</f>
        <v>2015</v>
      </c>
      <c r="V628" s="12" t="str">
        <f>TEXT(Table1[[#This Row],[Date Created Conversion]],"mmm")</f>
        <v>Jul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8388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>Table1[[#This Row],[pledged]]/Table1[[#This Row],[goal]]</f>
        <v>2.0000000000000001E-4</v>
      </c>
      <c r="P629">
        <f>IF(Table1[[#This Row],[pledged]]=0,0,Table1[[#This Row],[pledged]]/Table1[[#This Row],[backers_count]])</f>
        <v>90</v>
      </c>
      <c r="Q629" t="str">
        <f>LEFT(Table1[[#This Row],[Category and Sub-Category]],FIND("/",Table1[[#This Row],[Category and Sub-Category]])-1)</f>
        <v>technology</v>
      </c>
      <c r="R629" t="str">
        <f>RIGHT(Table1[[#This Row],[Category and Sub-Category]],LEN(Table1[[#This Row],[Category and Sub-Category]])-FIND("/",Table1[[#This Row],[Category and Sub-Category]]))</f>
        <v>web</v>
      </c>
      <c r="S629" s="9">
        <f>(((Table1[[#This Row],[launched_at]]/60)/60)/24)+DATE(1970,1,1)</f>
        <v>42384.306840277779</v>
      </c>
      <c r="T629" s="9">
        <f>(((Table1[[#This Row],[deadline]]/60)/60)/24)+DATE(1970,1,1)</f>
        <v>42443.958333333328</v>
      </c>
      <c r="U629" s="12" t="str">
        <f>TEXT(Table1[[#This Row],[Date Created Conversion]],"yyyy")</f>
        <v>2016</v>
      </c>
      <c r="V629" s="12" t="str">
        <f>TEXT(Table1[[#This Row],[Date Created Conversion]],"mmm")</f>
        <v>Jan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8388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>Table1[[#This Row],[pledged]]/Table1[[#This Row],[goal]]</f>
        <v>0</v>
      </c>
      <c r="P630">
        <f>IF(Table1[[#This Row],[pledged]]=0,0,Table1[[#This Row],[pledged]]/Table1[[#This Row],[backers_count]])</f>
        <v>0</v>
      </c>
      <c r="Q630" t="str">
        <f>LEFT(Table1[[#This Row],[Category and Sub-Category]],FIND("/",Table1[[#This Row],[Category and Sub-Category]])-1)</f>
        <v>technology</v>
      </c>
      <c r="R630" t="str">
        <f>RIGHT(Table1[[#This Row],[Category and Sub-Category]],LEN(Table1[[#This Row],[Category and Sub-Category]])-FIND("/",Table1[[#This Row],[Category and Sub-Category]]))</f>
        <v>web</v>
      </c>
      <c r="S630" s="9">
        <f>(((Table1[[#This Row],[launched_at]]/60)/60)/24)+DATE(1970,1,1)</f>
        <v>41803.692789351851</v>
      </c>
      <c r="T630" s="9">
        <f>(((Table1[[#This Row],[deadline]]/60)/60)/24)+DATE(1970,1,1)</f>
        <v>41833.692789351851</v>
      </c>
      <c r="U630" s="12" t="str">
        <f>TEXT(Table1[[#This Row],[Date Created Conversion]],"yyyy")</f>
        <v>2014</v>
      </c>
      <c r="V630" s="12" t="str">
        <f>TEXT(Table1[[#This Row],[Date Created Conversion]],"mmm")</f>
        <v>Jun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8388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>Table1[[#This Row],[pledged]]/Table1[[#This Row],[goal]]</f>
        <v>1.75E-3</v>
      </c>
      <c r="P631">
        <f>IF(Table1[[#This Row],[pledged]]=0,0,Table1[[#This Row],[pledged]]/Table1[[#This Row],[backers_count]])</f>
        <v>116.66666666666667</v>
      </c>
      <c r="Q631" t="str">
        <f>LEFT(Table1[[#This Row],[Category and Sub-Category]],FIND("/",Table1[[#This Row],[Category and Sub-Category]])-1)</f>
        <v>technology</v>
      </c>
      <c r="R631" t="str">
        <f>RIGHT(Table1[[#This Row],[Category and Sub-Category]],LEN(Table1[[#This Row],[Category and Sub-Category]])-FIND("/",Table1[[#This Row],[Category and Sub-Category]]))</f>
        <v>web</v>
      </c>
      <c r="S631" s="9">
        <f>(((Table1[[#This Row],[launched_at]]/60)/60)/24)+DATE(1970,1,1)</f>
        <v>42474.637824074074</v>
      </c>
      <c r="T631" s="9">
        <f>(((Table1[[#This Row],[deadline]]/60)/60)/24)+DATE(1970,1,1)</f>
        <v>42504.637824074074</v>
      </c>
      <c r="U631" s="12" t="str">
        <f>TEXT(Table1[[#This Row],[Date Created Conversion]],"yyyy")</f>
        <v>2016</v>
      </c>
      <c r="V631" s="12" t="str">
        <f>TEXT(Table1[[#This Row],[Date Created Conversion]],"mmm")</f>
        <v>Apr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8388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>Table1[[#This Row],[pledged]]/Table1[[#This Row],[goal]]</f>
        <v>8.3340278356529708E-4</v>
      </c>
      <c r="P632">
        <f>IF(Table1[[#This Row],[pledged]]=0,0,Table1[[#This Row],[pledged]]/Table1[[#This Row],[backers_count]])</f>
        <v>10</v>
      </c>
      <c r="Q632" t="str">
        <f>LEFT(Table1[[#This Row],[Category and Sub-Category]],FIND("/",Table1[[#This Row],[Category and Sub-Category]])-1)</f>
        <v>technology</v>
      </c>
      <c r="R632" t="str">
        <f>RIGHT(Table1[[#This Row],[Category and Sub-Category]],LEN(Table1[[#This Row],[Category and Sub-Category]])-FIND("/",Table1[[#This Row],[Category and Sub-Category]]))</f>
        <v>web</v>
      </c>
      <c r="S632" s="9">
        <f>(((Table1[[#This Row],[launched_at]]/60)/60)/24)+DATE(1970,1,1)</f>
        <v>42223.619456018518</v>
      </c>
      <c r="T632" s="9">
        <f>(((Table1[[#This Row],[deadline]]/60)/60)/24)+DATE(1970,1,1)</f>
        <v>42253.215277777781</v>
      </c>
      <c r="U632" s="12" t="str">
        <f>TEXT(Table1[[#This Row],[Date Created Conversion]],"yyyy")</f>
        <v>2015</v>
      </c>
      <c r="V632" s="12" t="str">
        <f>TEXT(Table1[[#This Row],[Date Created Conversion]],"mmm")</f>
        <v>Aug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8388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>Table1[[#This Row],[pledged]]/Table1[[#This Row],[goal]]</f>
        <v>1.38E-2</v>
      </c>
      <c r="P633">
        <f>IF(Table1[[#This Row],[pledged]]=0,0,Table1[[#This Row],[pledged]]/Table1[[#This Row],[backers_count]])</f>
        <v>76.666666666666671</v>
      </c>
      <c r="Q633" t="str">
        <f>LEFT(Table1[[#This Row],[Category and Sub-Category]],FIND("/",Table1[[#This Row],[Category and Sub-Category]])-1)</f>
        <v>technology</v>
      </c>
      <c r="R633" t="str">
        <f>RIGHT(Table1[[#This Row],[Category and Sub-Category]],LEN(Table1[[#This Row],[Category and Sub-Category]])-FIND("/",Table1[[#This Row],[Category and Sub-Category]]))</f>
        <v>web</v>
      </c>
      <c r="S633" s="9">
        <f>(((Table1[[#This Row],[launched_at]]/60)/60)/24)+DATE(1970,1,1)</f>
        <v>42489.772326388891</v>
      </c>
      <c r="T633" s="9">
        <f>(((Table1[[#This Row],[deadline]]/60)/60)/24)+DATE(1970,1,1)</f>
        <v>42518.772326388891</v>
      </c>
      <c r="U633" s="12" t="str">
        <f>TEXT(Table1[[#This Row],[Date Created Conversion]],"yyyy")</f>
        <v>2016</v>
      </c>
      <c r="V633" s="12" t="str">
        <f>TEXT(Table1[[#This Row],[Date Created Conversion]],"mmm")</f>
        <v>Apr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8388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>Table1[[#This Row],[pledged]]/Table1[[#This Row],[goal]]</f>
        <v>0</v>
      </c>
      <c r="P634">
        <f>IF(Table1[[#This Row],[pledged]]=0,0,Table1[[#This Row],[pledged]]/Table1[[#This Row],[backers_count]])</f>
        <v>0</v>
      </c>
      <c r="Q634" t="str">
        <f>LEFT(Table1[[#This Row],[Category and Sub-Category]],FIND("/",Table1[[#This Row],[Category and Sub-Category]])-1)</f>
        <v>technology</v>
      </c>
      <c r="R634" t="str">
        <f>RIGHT(Table1[[#This Row],[Category and Sub-Category]],LEN(Table1[[#This Row],[Category and Sub-Category]])-FIND("/",Table1[[#This Row],[Category and Sub-Category]]))</f>
        <v>web</v>
      </c>
      <c r="S634" s="9">
        <f>(((Table1[[#This Row],[launched_at]]/60)/60)/24)+DATE(1970,1,1)</f>
        <v>42303.659317129626</v>
      </c>
      <c r="T634" s="9">
        <f>(((Table1[[#This Row],[deadline]]/60)/60)/24)+DATE(1970,1,1)</f>
        <v>42333.700983796298</v>
      </c>
      <c r="U634" s="12" t="str">
        <f>TEXT(Table1[[#This Row],[Date Created Conversion]],"yyyy")</f>
        <v>2015</v>
      </c>
      <c r="V634" s="12" t="str">
        <f>TEXT(Table1[[#This Row],[Date Created Conversion]],"mmm")</f>
        <v>Oct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8388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>Table1[[#This Row],[pledged]]/Table1[[#This Row],[goal]]</f>
        <v>0.1245</v>
      </c>
      <c r="P635">
        <f>IF(Table1[[#This Row],[pledged]]=0,0,Table1[[#This Row],[pledged]]/Table1[[#This Row],[backers_count]])</f>
        <v>49.8</v>
      </c>
      <c r="Q635" t="str">
        <f>LEFT(Table1[[#This Row],[Category and Sub-Category]],FIND("/",Table1[[#This Row],[Category and Sub-Category]])-1)</f>
        <v>technology</v>
      </c>
      <c r="R635" t="str">
        <f>RIGHT(Table1[[#This Row],[Category and Sub-Category]],LEN(Table1[[#This Row],[Category and Sub-Category]])-FIND("/",Table1[[#This Row],[Category and Sub-Category]]))</f>
        <v>web</v>
      </c>
      <c r="S635" s="9">
        <f>(((Table1[[#This Row],[launched_at]]/60)/60)/24)+DATE(1970,1,1)</f>
        <v>42507.29932870371</v>
      </c>
      <c r="T635" s="9">
        <f>(((Table1[[#This Row],[deadline]]/60)/60)/24)+DATE(1970,1,1)</f>
        <v>42538.958333333328</v>
      </c>
      <c r="U635" s="12" t="str">
        <f>TEXT(Table1[[#This Row],[Date Created Conversion]],"yyyy")</f>
        <v>2016</v>
      </c>
      <c r="V635" s="12" t="str">
        <f>TEXT(Table1[[#This Row],[Date Created Conversion]],"mmm")</f>
        <v>May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8388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>Table1[[#This Row],[pledged]]/Table1[[#This Row],[goal]]</f>
        <v>2.0000000000000001E-4</v>
      </c>
      <c r="P636">
        <f>IF(Table1[[#This Row],[pledged]]=0,0,Table1[[#This Row],[pledged]]/Table1[[#This Row],[backers_count]])</f>
        <v>1</v>
      </c>
      <c r="Q636" t="str">
        <f>LEFT(Table1[[#This Row],[Category and Sub-Category]],FIND("/",Table1[[#This Row],[Category and Sub-Category]])-1)</f>
        <v>technology</v>
      </c>
      <c r="R636" t="str">
        <f>RIGHT(Table1[[#This Row],[Category and Sub-Category]],LEN(Table1[[#This Row],[Category and Sub-Category]])-FIND("/",Table1[[#This Row],[Category and Sub-Category]]))</f>
        <v>web</v>
      </c>
      <c r="S636" s="9">
        <f>(((Table1[[#This Row],[launched_at]]/60)/60)/24)+DATE(1970,1,1)</f>
        <v>42031.928576388891</v>
      </c>
      <c r="T636" s="9">
        <f>(((Table1[[#This Row],[deadline]]/60)/60)/24)+DATE(1970,1,1)</f>
        <v>42061.928576388891</v>
      </c>
      <c r="U636" s="12" t="str">
        <f>TEXT(Table1[[#This Row],[Date Created Conversion]],"yyyy")</f>
        <v>2015</v>
      </c>
      <c r="V636" s="12" t="str">
        <f>TEXT(Table1[[#This Row],[Date Created Conversion]],"mmm")</f>
        <v>Jan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8388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>Table1[[#This Row],[pledged]]/Table1[[#This Row],[goal]]</f>
        <v>8.0000000000000007E-5</v>
      </c>
      <c r="P637">
        <f>IF(Table1[[#This Row],[pledged]]=0,0,Table1[[#This Row],[pledged]]/Table1[[#This Row],[backers_count]])</f>
        <v>2</v>
      </c>
      <c r="Q637" t="str">
        <f>LEFT(Table1[[#This Row],[Category and Sub-Category]],FIND("/",Table1[[#This Row],[Category and Sub-Category]])-1)</f>
        <v>technology</v>
      </c>
      <c r="R637" t="str">
        <f>RIGHT(Table1[[#This Row],[Category and Sub-Category]],LEN(Table1[[#This Row],[Category and Sub-Category]])-FIND("/",Table1[[#This Row],[Category and Sub-Category]]))</f>
        <v>web</v>
      </c>
      <c r="S637" s="9">
        <f>(((Table1[[#This Row],[launched_at]]/60)/60)/24)+DATE(1970,1,1)</f>
        <v>42076.092152777783</v>
      </c>
      <c r="T637" s="9">
        <f>(((Table1[[#This Row],[deadline]]/60)/60)/24)+DATE(1970,1,1)</f>
        <v>42106.092152777783</v>
      </c>
      <c r="U637" s="12" t="str">
        <f>TEXT(Table1[[#This Row],[Date Created Conversion]],"yyyy")</f>
        <v>2015</v>
      </c>
      <c r="V637" s="12" t="str">
        <f>TEXT(Table1[[#This Row],[Date Created Conversion]],"mmm")</f>
        <v>Mar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8388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>Table1[[#This Row],[pledged]]/Table1[[#This Row],[goal]]</f>
        <v>2E-3</v>
      </c>
      <c r="P638">
        <f>IF(Table1[[#This Row],[pledged]]=0,0,Table1[[#This Row],[pledged]]/Table1[[#This Row],[backers_count]])</f>
        <v>4</v>
      </c>
      <c r="Q638" t="str">
        <f>LEFT(Table1[[#This Row],[Category and Sub-Category]],FIND("/",Table1[[#This Row],[Category and Sub-Category]])-1)</f>
        <v>technology</v>
      </c>
      <c r="R638" t="str">
        <f>RIGHT(Table1[[#This Row],[Category and Sub-Category]],LEN(Table1[[#This Row],[Category and Sub-Category]])-FIND("/",Table1[[#This Row],[Category and Sub-Category]]))</f>
        <v>web</v>
      </c>
      <c r="S638" s="9">
        <f>(((Table1[[#This Row],[launched_at]]/60)/60)/24)+DATE(1970,1,1)</f>
        <v>42131.455439814818</v>
      </c>
      <c r="T638" s="9">
        <f>(((Table1[[#This Row],[deadline]]/60)/60)/24)+DATE(1970,1,1)</f>
        <v>42161.44930555555</v>
      </c>
      <c r="U638" s="12" t="str">
        <f>TEXT(Table1[[#This Row],[Date Created Conversion]],"yyyy")</f>
        <v>2015</v>
      </c>
      <c r="V638" s="12" t="str">
        <f>TEXT(Table1[[#This Row],[Date Created Conversion]],"mmm")</f>
        <v>May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8388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>Table1[[#This Row],[pledged]]/Table1[[#This Row],[goal]]</f>
        <v>0</v>
      </c>
      <c r="P639">
        <f>IF(Table1[[#This Row],[pledged]]=0,0,Table1[[#This Row],[pledged]]/Table1[[#This Row],[backers_count]])</f>
        <v>0</v>
      </c>
      <c r="Q639" t="str">
        <f>LEFT(Table1[[#This Row],[Category and Sub-Category]],FIND("/",Table1[[#This Row],[Category and Sub-Category]])-1)</f>
        <v>technology</v>
      </c>
      <c r="R639" t="str">
        <f>RIGHT(Table1[[#This Row],[Category and Sub-Category]],LEN(Table1[[#This Row],[Category and Sub-Category]])-FIND("/",Table1[[#This Row],[Category and Sub-Category]]))</f>
        <v>web</v>
      </c>
      <c r="S639" s="9">
        <f>(((Table1[[#This Row],[launched_at]]/60)/60)/24)+DATE(1970,1,1)</f>
        <v>42762.962013888886</v>
      </c>
      <c r="T639" s="9">
        <f>(((Table1[[#This Row],[deadline]]/60)/60)/24)+DATE(1970,1,1)</f>
        <v>42791.961111111115</v>
      </c>
      <c r="U639" s="12" t="str">
        <f>TEXT(Table1[[#This Row],[Date Created Conversion]],"yyyy")</f>
        <v>2017</v>
      </c>
      <c r="V639" s="12" t="str">
        <f>TEXT(Table1[[#This Row],[Date Created Conversion]],"mmm")</f>
        <v>Jan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8388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>Table1[[#This Row],[pledged]]/Table1[[#This Row],[goal]]</f>
        <v>9.0000000000000006E-5</v>
      </c>
      <c r="P640">
        <f>IF(Table1[[#This Row],[pledged]]=0,0,Table1[[#This Row],[pledged]]/Table1[[#This Row],[backers_count]])</f>
        <v>3</v>
      </c>
      <c r="Q640" t="str">
        <f>LEFT(Table1[[#This Row],[Category and Sub-Category]],FIND("/",Table1[[#This Row],[Category and Sub-Category]])-1)</f>
        <v>technology</v>
      </c>
      <c r="R640" t="str">
        <f>RIGHT(Table1[[#This Row],[Category and Sub-Category]],LEN(Table1[[#This Row],[Category and Sub-Category]])-FIND("/",Table1[[#This Row],[Category and Sub-Category]]))</f>
        <v>web</v>
      </c>
      <c r="S640" s="9">
        <f>(((Table1[[#This Row],[launched_at]]/60)/60)/24)+DATE(1970,1,1)</f>
        <v>42759.593310185184</v>
      </c>
      <c r="T640" s="9">
        <f>(((Table1[[#This Row],[deadline]]/60)/60)/24)+DATE(1970,1,1)</f>
        <v>42819.55164351852</v>
      </c>
      <c r="U640" s="12" t="str">
        <f>TEXT(Table1[[#This Row],[Date Created Conversion]],"yyyy")</f>
        <v>2017</v>
      </c>
      <c r="V640" s="12" t="str">
        <f>TEXT(Table1[[#This Row],[Date Created Conversion]],"mmm")</f>
        <v>Jan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8388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>Table1[[#This Row],[pledged]]/Table1[[#This Row],[goal]]</f>
        <v>9.9999999999999995E-7</v>
      </c>
      <c r="P641">
        <f>IF(Table1[[#This Row],[pledged]]=0,0,Table1[[#This Row],[pledged]]/Table1[[#This Row],[backers_count]])</f>
        <v>1</v>
      </c>
      <c r="Q641" t="str">
        <f>LEFT(Table1[[#This Row],[Category and Sub-Category]],FIND("/",Table1[[#This Row],[Category and Sub-Category]])-1)</f>
        <v>technology</v>
      </c>
      <c r="R641" t="str">
        <f>RIGHT(Table1[[#This Row],[Category and Sub-Category]],LEN(Table1[[#This Row],[Category and Sub-Category]])-FIND("/",Table1[[#This Row],[Category and Sub-Category]]))</f>
        <v>web</v>
      </c>
      <c r="S641" s="9">
        <f>(((Table1[[#This Row],[launched_at]]/60)/60)/24)+DATE(1970,1,1)</f>
        <v>41865.583275462966</v>
      </c>
      <c r="T641" s="9">
        <f>(((Table1[[#This Row],[deadline]]/60)/60)/24)+DATE(1970,1,1)</f>
        <v>41925.583275462966</v>
      </c>
      <c r="U641" s="12" t="str">
        <f>TEXT(Table1[[#This Row],[Date Created Conversion]],"yyyy")</f>
        <v>2014</v>
      </c>
      <c r="V641" s="12" t="str">
        <f>TEXT(Table1[[#This Row],[Date Created Conversion]],"mmm")</f>
        <v>Aug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 s="16">
        <v>70</v>
      </c>
      <c r="E642">
        <v>101</v>
      </c>
      <c r="F642" s="1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>Table1[[#This Row],[pledged]]/Table1[[#This Row],[goal]]</f>
        <v>1.4428571428571428</v>
      </c>
      <c r="P642">
        <f>IF(Table1[[#This Row],[pledged]]=0,0,Table1[[#This Row],[pledged]]/Table1[[#This Row],[backers_count]])</f>
        <v>50.5</v>
      </c>
      <c r="Q642" t="str">
        <f>LEFT(Table1[[#This Row],[Category and Sub-Category]],FIND("/",Table1[[#This Row],[Category and Sub-Category]])-1)</f>
        <v>technology</v>
      </c>
      <c r="R642" t="str">
        <f>RIGHT(Table1[[#This Row],[Category and Sub-Category]],LEN(Table1[[#This Row],[Category and Sub-Category]])-FIND("/",Table1[[#This Row],[Category and Sub-Category]]))</f>
        <v>wearables</v>
      </c>
      <c r="S642" s="9">
        <f>(((Table1[[#This Row],[launched_at]]/60)/60)/24)+DATE(1970,1,1)</f>
        <v>42683.420312500006</v>
      </c>
      <c r="T642" s="9">
        <f>(((Table1[[#This Row],[deadline]]/60)/60)/24)+DATE(1970,1,1)</f>
        <v>42698.958333333328</v>
      </c>
      <c r="U642" s="12" t="str">
        <f>TEXT(Table1[[#This Row],[Date Created Conversion]],"yyyy")</f>
        <v>2016</v>
      </c>
      <c r="V642" s="12" t="str">
        <f>TEXT(Table1[[#This Row],[Date Created Conversion]],"mmm")</f>
        <v>Nov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 s="16">
        <v>40000</v>
      </c>
      <c r="E643">
        <v>47665</v>
      </c>
      <c r="F643" s="12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>Table1[[#This Row],[pledged]]/Table1[[#This Row],[goal]]</f>
        <v>1.1916249999999999</v>
      </c>
      <c r="P643">
        <f>IF(Table1[[#This Row],[pledged]]=0,0,Table1[[#This Row],[pledged]]/Table1[[#This Row],[backers_count]])</f>
        <v>151.31746031746033</v>
      </c>
      <c r="Q643" t="str">
        <f>LEFT(Table1[[#This Row],[Category and Sub-Category]],FIND("/",Table1[[#This Row],[Category and Sub-Category]])-1)</f>
        <v>technology</v>
      </c>
      <c r="R643" t="str">
        <f>RIGHT(Table1[[#This Row],[Category and Sub-Category]],LEN(Table1[[#This Row],[Category and Sub-Category]])-FIND("/",Table1[[#This Row],[Category and Sub-Category]]))</f>
        <v>wearables</v>
      </c>
      <c r="S643" s="9">
        <f>(((Table1[[#This Row],[launched_at]]/60)/60)/24)+DATE(1970,1,1)</f>
        <v>42199.57</v>
      </c>
      <c r="T643" s="9">
        <f>(((Table1[[#This Row],[deadline]]/60)/60)/24)+DATE(1970,1,1)</f>
        <v>42229.57</v>
      </c>
      <c r="U643" s="12" t="str">
        <f>TEXT(Table1[[#This Row],[Date Created Conversion]],"yyyy")</f>
        <v>2015</v>
      </c>
      <c r="V643" s="12" t="str">
        <f>TEXT(Table1[[#This Row],[Date Created Conversion]],"mmm")</f>
        <v>Jul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 s="16">
        <v>20000</v>
      </c>
      <c r="E644">
        <v>292097</v>
      </c>
      <c r="F644" s="12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>Table1[[#This Row],[pledged]]/Table1[[#This Row],[goal]]</f>
        <v>14.604850000000001</v>
      </c>
      <c r="P644">
        <f>IF(Table1[[#This Row],[pledged]]=0,0,Table1[[#This Row],[pledged]]/Table1[[#This Row],[backers_count]])</f>
        <v>134.3592456301748</v>
      </c>
      <c r="Q644" t="str">
        <f>LEFT(Table1[[#This Row],[Category and Sub-Category]],FIND("/",Table1[[#This Row],[Category and Sub-Category]])-1)</f>
        <v>technology</v>
      </c>
      <c r="R644" t="str">
        <f>RIGHT(Table1[[#This Row],[Category and Sub-Category]],LEN(Table1[[#This Row],[Category and Sub-Category]])-FIND("/",Table1[[#This Row],[Category and Sub-Category]]))</f>
        <v>wearables</v>
      </c>
      <c r="S644" s="9">
        <f>(((Table1[[#This Row],[launched_at]]/60)/60)/24)+DATE(1970,1,1)</f>
        <v>42199.651319444441</v>
      </c>
      <c r="T644" s="9">
        <f>(((Table1[[#This Row],[deadline]]/60)/60)/24)+DATE(1970,1,1)</f>
        <v>42235.651319444441</v>
      </c>
      <c r="U644" s="12" t="str">
        <f>TEXT(Table1[[#This Row],[Date Created Conversion]],"yyyy")</f>
        <v>2015</v>
      </c>
      <c r="V644" s="12" t="str">
        <f>TEXT(Table1[[#This Row],[Date Created Conversion]],"mmm")</f>
        <v>Jul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 s="16">
        <v>25000</v>
      </c>
      <c r="E645">
        <v>26452</v>
      </c>
      <c r="F645" s="12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>Table1[[#This Row],[pledged]]/Table1[[#This Row],[goal]]</f>
        <v>1.0580799999999999</v>
      </c>
      <c r="P645">
        <f>IF(Table1[[#This Row],[pledged]]=0,0,Table1[[#This Row],[pledged]]/Table1[[#This Row],[backers_count]])</f>
        <v>174.02631578947367</v>
      </c>
      <c r="Q645" t="str">
        <f>LEFT(Table1[[#This Row],[Category and Sub-Category]],FIND("/",Table1[[#This Row],[Category and Sub-Category]])-1)</f>
        <v>technology</v>
      </c>
      <c r="R645" t="str">
        <f>RIGHT(Table1[[#This Row],[Category and Sub-Category]],LEN(Table1[[#This Row],[Category and Sub-Category]])-FIND("/",Table1[[#This Row],[Category and Sub-Category]]))</f>
        <v>wearables</v>
      </c>
      <c r="S645" s="9">
        <f>(((Table1[[#This Row],[launched_at]]/60)/60)/24)+DATE(1970,1,1)</f>
        <v>42100.642071759255</v>
      </c>
      <c r="T645" s="9">
        <f>(((Table1[[#This Row],[deadline]]/60)/60)/24)+DATE(1970,1,1)</f>
        <v>42155.642071759255</v>
      </c>
      <c r="U645" s="12" t="str">
        <f>TEXT(Table1[[#This Row],[Date Created Conversion]],"yyyy")</f>
        <v>2015</v>
      </c>
      <c r="V645" s="12" t="str">
        <f>TEXT(Table1[[#This Row],[Date Created Conversion]],"mmm")</f>
        <v>Apr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 s="16">
        <v>25000</v>
      </c>
      <c r="E646">
        <v>75029.48</v>
      </c>
      <c r="F646" s="12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>Table1[[#This Row],[pledged]]/Table1[[#This Row],[goal]]</f>
        <v>3.0011791999999997</v>
      </c>
      <c r="P646">
        <f>IF(Table1[[#This Row],[pledged]]=0,0,Table1[[#This Row],[pledged]]/Table1[[#This Row],[backers_count]])</f>
        <v>73.486268364348675</v>
      </c>
      <c r="Q646" t="str">
        <f>LEFT(Table1[[#This Row],[Category and Sub-Category]],FIND("/",Table1[[#This Row],[Category and Sub-Category]])-1)</f>
        <v>technology</v>
      </c>
      <c r="R646" t="str">
        <f>RIGHT(Table1[[#This Row],[Category and Sub-Category]],LEN(Table1[[#This Row],[Category and Sub-Category]])-FIND("/",Table1[[#This Row],[Category and Sub-Category]]))</f>
        <v>wearables</v>
      </c>
      <c r="S646" s="9">
        <f>(((Table1[[#This Row],[launched_at]]/60)/60)/24)+DATE(1970,1,1)</f>
        <v>41898.665960648148</v>
      </c>
      <c r="T646" s="9">
        <f>(((Table1[[#This Row],[deadline]]/60)/60)/24)+DATE(1970,1,1)</f>
        <v>41941.041666666664</v>
      </c>
      <c r="U646" s="12" t="str">
        <f>TEXT(Table1[[#This Row],[Date Created Conversion]],"yyyy")</f>
        <v>2014</v>
      </c>
      <c r="V646" s="12" t="str">
        <f>TEXT(Table1[[#This Row],[Date Created Conversion]],"mmm")</f>
        <v>Sep</v>
      </c>
    </row>
    <row r="647" spans="1:22" ht="29" x14ac:dyDescent="0.35">
      <c r="A647">
        <v>645</v>
      </c>
      <c r="B647" s="3" t="s">
        <v>646</v>
      </c>
      <c r="C647" s="3" t="s">
        <v>4755</v>
      </c>
      <c r="D647" s="16">
        <v>2000</v>
      </c>
      <c r="E647">
        <v>5574</v>
      </c>
      <c r="F647" s="12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>Table1[[#This Row],[pledged]]/Table1[[#This Row],[goal]]</f>
        <v>2.7869999999999999</v>
      </c>
      <c r="P647">
        <f>IF(Table1[[#This Row],[pledged]]=0,0,Table1[[#This Row],[pledged]]/Table1[[#This Row],[backers_count]])</f>
        <v>23.518987341772153</v>
      </c>
      <c r="Q647" t="str">
        <f>LEFT(Table1[[#This Row],[Category and Sub-Category]],FIND("/",Table1[[#This Row],[Category and Sub-Category]])-1)</f>
        <v>technology</v>
      </c>
      <c r="R647" t="str">
        <f>RIGHT(Table1[[#This Row],[Category and Sub-Category]],LEN(Table1[[#This Row],[Category and Sub-Category]])-FIND("/",Table1[[#This Row],[Category and Sub-Category]]))</f>
        <v>wearables</v>
      </c>
      <c r="S647" s="9">
        <f>(((Table1[[#This Row],[launched_at]]/60)/60)/24)+DATE(1970,1,1)</f>
        <v>42564.026319444441</v>
      </c>
      <c r="T647" s="9">
        <f>(((Table1[[#This Row],[deadline]]/60)/60)/24)+DATE(1970,1,1)</f>
        <v>42594.026319444441</v>
      </c>
      <c r="U647" s="12" t="str">
        <f>TEXT(Table1[[#This Row],[Date Created Conversion]],"yyyy")</f>
        <v>2016</v>
      </c>
      <c r="V647" s="12" t="str">
        <f>TEXT(Table1[[#This Row],[Date Created Conversion]],"mmm")</f>
        <v>Jul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 s="16">
        <v>800</v>
      </c>
      <c r="E648">
        <v>1055.01</v>
      </c>
      <c r="F648" s="12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>Table1[[#This Row],[pledged]]/Table1[[#This Row],[goal]]</f>
        <v>1.3187625000000001</v>
      </c>
      <c r="P648">
        <f>IF(Table1[[#This Row],[pledged]]=0,0,Table1[[#This Row],[pledged]]/Table1[[#This Row],[backers_count]])</f>
        <v>39.074444444444445</v>
      </c>
      <c r="Q648" t="str">
        <f>LEFT(Table1[[#This Row],[Category and Sub-Category]],FIND("/",Table1[[#This Row],[Category and Sub-Category]])-1)</f>
        <v>technology</v>
      </c>
      <c r="R648" t="str">
        <f>RIGHT(Table1[[#This Row],[Category and Sub-Category]],LEN(Table1[[#This Row],[Category and Sub-Category]])-FIND("/",Table1[[#This Row],[Category and Sub-Category]]))</f>
        <v>wearables</v>
      </c>
      <c r="S648" s="9">
        <f>(((Table1[[#This Row],[launched_at]]/60)/60)/24)+DATE(1970,1,1)</f>
        <v>41832.852627314816</v>
      </c>
      <c r="T648" s="9">
        <f>(((Table1[[#This Row],[deadline]]/60)/60)/24)+DATE(1970,1,1)</f>
        <v>41862.852627314816</v>
      </c>
      <c r="U648" s="12" t="str">
        <f>TEXT(Table1[[#This Row],[Date Created Conversion]],"yyyy")</f>
        <v>2014</v>
      </c>
      <c r="V648" s="12" t="str">
        <f>TEXT(Table1[[#This Row],[Date Created Conversion]],"mmm")</f>
        <v>Jul</v>
      </c>
    </row>
    <row r="649" spans="1:22" ht="58" x14ac:dyDescent="0.35">
      <c r="A649">
        <v>647</v>
      </c>
      <c r="B649" s="3" t="s">
        <v>648</v>
      </c>
      <c r="C649" s="3" t="s">
        <v>4757</v>
      </c>
      <c r="D649" s="16">
        <v>2000</v>
      </c>
      <c r="E649">
        <v>2141</v>
      </c>
      <c r="F649" s="12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>Table1[[#This Row],[pledged]]/Table1[[#This Row],[goal]]</f>
        <v>1.0705</v>
      </c>
      <c r="P649">
        <f>IF(Table1[[#This Row],[pledged]]=0,0,Table1[[#This Row],[pledged]]/Table1[[#This Row],[backers_count]])</f>
        <v>125.94117647058823</v>
      </c>
      <c r="Q649" t="str">
        <f>LEFT(Table1[[#This Row],[Category and Sub-Category]],FIND("/",Table1[[#This Row],[Category and Sub-Category]])-1)</f>
        <v>technology</v>
      </c>
      <c r="R649" t="str">
        <f>RIGHT(Table1[[#This Row],[Category and Sub-Category]],LEN(Table1[[#This Row],[Category and Sub-Category]])-FIND("/",Table1[[#This Row],[Category and Sub-Category]]))</f>
        <v>wearables</v>
      </c>
      <c r="S649" s="9">
        <f>(((Table1[[#This Row],[launched_at]]/60)/60)/24)+DATE(1970,1,1)</f>
        <v>42416.767928240741</v>
      </c>
      <c r="T649" s="9">
        <f>(((Table1[[#This Row],[deadline]]/60)/60)/24)+DATE(1970,1,1)</f>
        <v>42446.726261574076</v>
      </c>
      <c r="U649" s="12" t="str">
        <f>TEXT(Table1[[#This Row],[Date Created Conversion]],"yyyy")</f>
        <v>2016</v>
      </c>
      <c r="V649" s="12" t="str">
        <f>TEXT(Table1[[#This Row],[Date Created Conversion]],"mmm")</f>
        <v>Feb</v>
      </c>
    </row>
    <row r="650" spans="1:22" ht="29" x14ac:dyDescent="0.35">
      <c r="A650">
        <v>648</v>
      </c>
      <c r="B650" s="3" t="s">
        <v>649</v>
      </c>
      <c r="C650" s="3" t="s">
        <v>4758</v>
      </c>
      <c r="D650" s="16">
        <v>35000</v>
      </c>
      <c r="E650">
        <v>44388</v>
      </c>
      <c r="F650" s="12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>Table1[[#This Row],[pledged]]/Table1[[#This Row],[goal]]</f>
        <v>1.2682285714285715</v>
      </c>
      <c r="P650">
        <f>IF(Table1[[#This Row],[pledged]]=0,0,Table1[[#This Row],[pledged]]/Table1[[#This Row],[backers_count]])</f>
        <v>1644</v>
      </c>
      <c r="Q650" t="str">
        <f>LEFT(Table1[[#This Row],[Category and Sub-Category]],FIND("/",Table1[[#This Row],[Category and Sub-Category]])-1)</f>
        <v>technology</v>
      </c>
      <c r="R650" t="str">
        <f>RIGHT(Table1[[#This Row],[Category and Sub-Category]],LEN(Table1[[#This Row],[Category and Sub-Category]])-FIND("/",Table1[[#This Row],[Category and Sub-Category]]))</f>
        <v>wearables</v>
      </c>
      <c r="S650" s="9">
        <f>(((Table1[[#This Row],[launched_at]]/60)/60)/24)+DATE(1970,1,1)</f>
        <v>41891.693379629629</v>
      </c>
      <c r="T650" s="9">
        <f>(((Table1[[#This Row],[deadline]]/60)/60)/24)+DATE(1970,1,1)</f>
        <v>41926.693379629629</v>
      </c>
      <c r="U650" s="12" t="str">
        <f>TEXT(Table1[[#This Row],[Date Created Conversion]],"yyyy")</f>
        <v>2014</v>
      </c>
      <c r="V650" s="12" t="str">
        <f>TEXT(Table1[[#This Row],[Date Created Conversion]],"mmm")</f>
        <v>Sep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 s="16">
        <v>2500</v>
      </c>
      <c r="E651">
        <v>3499</v>
      </c>
      <c r="F651" s="12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>Table1[[#This Row],[pledged]]/Table1[[#This Row],[goal]]</f>
        <v>1.3996</v>
      </c>
      <c r="P651">
        <f>IF(Table1[[#This Row],[pledged]]=0,0,Table1[[#This Row],[pledged]]/Table1[[#This Row],[backers_count]])</f>
        <v>42.670731707317074</v>
      </c>
      <c r="Q651" t="str">
        <f>LEFT(Table1[[#This Row],[Category and Sub-Category]],FIND("/",Table1[[#This Row],[Category and Sub-Category]])-1)</f>
        <v>technology</v>
      </c>
      <c r="R651" t="str">
        <f>RIGHT(Table1[[#This Row],[Category and Sub-Category]],LEN(Table1[[#This Row],[Category and Sub-Category]])-FIND("/",Table1[[#This Row],[Category and Sub-Category]]))</f>
        <v>wearables</v>
      </c>
      <c r="S651" s="9">
        <f>(((Table1[[#This Row],[launched_at]]/60)/60)/24)+DATE(1970,1,1)</f>
        <v>41877.912187499998</v>
      </c>
      <c r="T651" s="9">
        <f>(((Table1[[#This Row],[deadline]]/60)/60)/24)+DATE(1970,1,1)</f>
        <v>41898.912187499998</v>
      </c>
      <c r="U651" s="12" t="str">
        <f>TEXT(Table1[[#This Row],[Date Created Conversion]],"yyyy")</f>
        <v>2014</v>
      </c>
      <c r="V651" s="12" t="str">
        <f>TEXT(Table1[[#This Row],[Date Created Conversion]],"mmm")</f>
        <v>Aug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 s="16">
        <v>1500</v>
      </c>
      <c r="E652">
        <v>1686</v>
      </c>
      <c r="F652" s="1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>Table1[[#This Row],[pledged]]/Table1[[#This Row],[goal]]</f>
        <v>1.1240000000000001</v>
      </c>
      <c r="P652">
        <f>IF(Table1[[#This Row],[pledged]]=0,0,Table1[[#This Row],[pledged]]/Table1[[#This Row],[backers_count]])</f>
        <v>35.125</v>
      </c>
      <c r="Q652" t="str">
        <f>LEFT(Table1[[#This Row],[Category and Sub-Category]],FIND("/",Table1[[#This Row],[Category and Sub-Category]])-1)</f>
        <v>technology</v>
      </c>
      <c r="R652" t="str">
        <f>RIGHT(Table1[[#This Row],[Category and Sub-Category]],LEN(Table1[[#This Row],[Category and Sub-Category]])-FIND("/",Table1[[#This Row],[Category and Sub-Category]]))</f>
        <v>wearables</v>
      </c>
      <c r="S652" s="9">
        <f>(((Table1[[#This Row],[launched_at]]/60)/60)/24)+DATE(1970,1,1)</f>
        <v>41932.036851851852</v>
      </c>
      <c r="T652" s="9">
        <f>(((Table1[[#This Row],[deadline]]/60)/60)/24)+DATE(1970,1,1)</f>
        <v>41992.078518518523</v>
      </c>
      <c r="U652" s="12" t="str">
        <f>TEXT(Table1[[#This Row],[Date Created Conversion]],"yyyy")</f>
        <v>2014</v>
      </c>
      <c r="V652" s="12" t="str">
        <f>TEXT(Table1[[#This Row],[Date Created Conversion]],"mmm")</f>
        <v>Oct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 s="16">
        <v>25000</v>
      </c>
      <c r="E653">
        <v>25132</v>
      </c>
      <c r="F653" s="12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>Table1[[#This Row],[pledged]]/Table1[[#This Row],[goal]]</f>
        <v>1.00528</v>
      </c>
      <c r="P653">
        <f>IF(Table1[[#This Row],[pledged]]=0,0,Table1[[#This Row],[pledged]]/Table1[[#This Row],[backers_count]])</f>
        <v>239.35238095238094</v>
      </c>
      <c r="Q653" t="str">
        <f>LEFT(Table1[[#This Row],[Category and Sub-Category]],FIND("/",Table1[[#This Row],[Category and Sub-Category]])-1)</f>
        <v>technology</v>
      </c>
      <c r="R653" t="str">
        <f>RIGHT(Table1[[#This Row],[Category and Sub-Category]],LEN(Table1[[#This Row],[Category and Sub-Category]])-FIND("/",Table1[[#This Row],[Category and Sub-Category]]))</f>
        <v>wearables</v>
      </c>
      <c r="S653" s="9">
        <f>(((Table1[[#This Row],[launched_at]]/60)/60)/24)+DATE(1970,1,1)</f>
        <v>41956.017488425925</v>
      </c>
      <c r="T653" s="9">
        <f>(((Table1[[#This Row],[deadline]]/60)/60)/24)+DATE(1970,1,1)</f>
        <v>41986.017488425925</v>
      </c>
      <c r="U653" s="12" t="str">
        <f>TEXT(Table1[[#This Row],[Date Created Conversion]],"yyyy")</f>
        <v>2014</v>
      </c>
      <c r="V653" s="12" t="str">
        <f>TEXT(Table1[[#This Row],[Date Created Conversion]],"mmm")</f>
        <v>Nov</v>
      </c>
    </row>
    <row r="654" spans="1:22" ht="58" x14ac:dyDescent="0.35">
      <c r="A654">
        <v>652</v>
      </c>
      <c r="B654" s="3" t="s">
        <v>653</v>
      </c>
      <c r="C654" s="3" t="s">
        <v>4762</v>
      </c>
      <c r="D654" s="16">
        <v>3000</v>
      </c>
      <c r="E654">
        <v>3014</v>
      </c>
      <c r="F654" s="12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>Table1[[#This Row],[pledged]]/Table1[[#This Row],[goal]]</f>
        <v>1.0046666666666666</v>
      </c>
      <c r="P654">
        <f>IF(Table1[[#This Row],[pledged]]=0,0,Table1[[#This Row],[pledged]]/Table1[[#This Row],[backers_count]])</f>
        <v>107.64285714285714</v>
      </c>
      <c r="Q654" t="str">
        <f>LEFT(Table1[[#This Row],[Category and Sub-Category]],FIND("/",Table1[[#This Row],[Category and Sub-Category]])-1)</f>
        <v>technology</v>
      </c>
      <c r="R654" t="str">
        <f>RIGHT(Table1[[#This Row],[Category and Sub-Category]],LEN(Table1[[#This Row],[Category and Sub-Category]])-FIND("/",Table1[[#This Row],[Category and Sub-Category]]))</f>
        <v>wearables</v>
      </c>
      <c r="S654" s="9">
        <f>(((Table1[[#This Row],[launched_at]]/60)/60)/24)+DATE(1970,1,1)</f>
        <v>42675.690393518518</v>
      </c>
      <c r="T654" s="9">
        <f>(((Table1[[#This Row],[deadline]]/60)/60)/24)+DATE(1970,1,1)</f>
        <v>42705.732060185182</v>
      </c>
      <c r="U654" s="12" t="str">
        <f>TEXT(Table1[[#This Row],[Date Created Conversion]],"yyyy")</f>
        <v>2016</v>
      </c>
      <c r="V654" s="12" t="str">
        <f>TEXT(Table1[[#This Row],[Date Created Conversion]],"mmm")</f>
        <v>Nov</v>
      </c>
    </row>
    <row r="655" spans="1:22" ht="58" x14ac:dyDescent="0.35">
      <c r="A655">
        <v>653</v>
      </c>
      <c r="B655" s="3" t="s">
        <v>654</v>
      </c>
      <c r="C655" s="3" t="s">
        <v>4763</v>
      </c>
      <c r="D655" s="16">
        <v>75000</v>
      </c>
      <c r="E655">
        <v>106084.5</v>
      </c>
      <c r="F655" s="12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>Table1[[#This Row],[pledged]]/Table1[[#This Row],[goal]]</f>
        <v>1.4144600000000001</v>
      </c>
      <c r="P655">
        <f>IF(Table1[[#This Row],[pledged]]=0,0,Table1[[#This Row],[pledged]]/Table1[[#This Row],[backers_count]])</f>
        <v>95.830623306233065</v>
      </c>
      <c r="Q655" t="str">
        <f>LEFT(Table1[[#This Row],[Category and Sub-Category]],FIND("/",Table1[[#This Row],[Category and Sub-Category]])-1)</f>
        <v>technology</v>
      </c>
      <c r="R655" t="str">
        <f>RIGHT(Table1[[#This Row],[Category and Sub-Category]],LEN(Table1[[#This Row],[Category and Sub-Category]])-FIND("/",Table1[[#This Row],[Category and Sub-Category]]))</f>
        <v>wearables</v>
      </c>
      <c r="S655" s="9">
        <f>(((Table1[[#This Row],[launched_at]]/60)/60)/24)+DATE(1970,1,1)</f>
        <v>42199.618518518517</v>
      </c>
      <c r="T655" s="9">
        <f>(((Table1[[#This Row],[deadline]]/60)/60)/24)+DATE(1970,1,1)</f>
        <v>42236.618518518517</v>
      </c>
      <c r="U655" s="12" t="str">
        <f>TEXT(Table1[[#This Row],[Date Created Conversion]],"yyyy")</f>
        <v>2015</v>
      </c>
      <c r="V655" s="12" t="str">
        <f>TEXT(Table1[[#This Row],[Date Created Conversion]],"mmm")</f>
        <v>Jul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 s="16">
        <v>12000</v>
      </c>
      <c r="E656">
        <v>32075</v>
      </c>
      <c r="F656" s="12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>Table1[[#This Row],[pledged]]/Table1[[#This Row],[goal]]</f>
        <v>2.6729166666666666</v>
      </c>
      <c r="P656">
        <f>IF(Table1[[#This Row],[pledged]]=0,0,Table1[[#This Row],[pledged]]/Table1[[#This Row],[backers_count]])</f>
        <v>31.663376110562684</v>
      </c>
      <c r="Q656" t="str">
        <f>LEFT(Table1[[#This Row],[Category and Sub-Category]],FIND("/",Table1[[#This Row],[Category and Sub-Category]])-1)</f>
        <v>technology</v>
      </c>
      <c r="R656" t="str">
        <f>RIGHT(Table1[[#This Row],[Category and Sub-Category]],LEN(Table1[[#This Row],[Category and Sub-Category]])-FIND("/",Table1[[#This Row],[Category and Sub-Category]]))</f>
        <v>wearables</v>
      </c>
      <c r="S656" s="9">
        <f>(((Table1[[#This Row],[launched_at]]/60)/60)/24)+DATE(1970,1,1)</f>
        <v>42163.957326388889</v>
      </c>
      <c r="T656" s="9">
        <f>(((Table1[[#This Row],[deadline]]/60)/60)/24)+DATE(1970,1,1)</f>
        <v>42193.957326388889</v>
      </c>
      <c r="U656" s="12" t="str">
        <f>TEXT(Table1[[#This Row],[Date Created Conversion]],"yyyy")</f>
        <v>2015</v>
      </c>
      <c r="V656" s="12" t="str">
        <f>TEXT(Table1[[#This Row],[Date Created Conversion]],"mmm")</f>
        <v>Jun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 s="16">
        <v>8000</v>
      </c>
      <c r="E657">
        <v>11751</v>
      </c>
      <c r="F657" s="12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>Table1[[#This Row],[pledged]]/Table1[[#This Row],[goal]]</f>
        <v>1.4688749999999999</v>
      </c>
      <c r="P657">
        <f>IF(Table1[[#This Row],[pledged]]=0,0,Table1[[#This Row],[pledged]]/Table1[[#This Row],[backers_count]])</f>
        <v>42.886861313868614</v>
      </c>
      <c r="Q657" t="str">
        <f>LEFT(Table1[[#This Row],[Category and Sub-Category]],FIND("/",Table1[[#This Row],[Category and Sub-Category]])-1)</f>
        <v>technology</v>
      </c>
      <c r="R657" t="str">
        <f>RIGHT(Table1[[#This Row],[Category and Sub-Category]],LEN(Table1[[#This Row],[Category and Sub-Category]])-FIND("/",Table1[[#This Row],[Category and Sub-Category]]))</f>
        <v>wearables</v>
      </c>
      <c r="S657" s="9">
        <f>(((Table1[[#This Row],[launched_at]]/60)/60)/24)+DATE(1970,1,1)</f>
        <v>42045.957314814819</v>
      </c>
      <c r="T657" s="9">
        <f>(((Table1[[#This Row],[deadline]]/60)/60)/24)+DATE(1970,1,1)</f>
        <v>42075.915648148148</v>
      </c>
      <c r="U657" s="12" t="str">
        <f>TEXT(Table1[[#This Row],[Date Created Conversion]],"yyyy")</f>
        <v>2015</v>
      </c>
      <c r="V657" s="12" t="str">
        <f>TEXT(Table1[[#This Row],[Date Created Conversion]],"mmm")</f>
        <v>Feb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 s="16">
        <v>5000</v>
      </c>
      <c r="E658">
        <v>10678</v>
      </c>
      <c r="F658" s="12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>Table1[[#This Row],[pledged]]/Table1[[#This Row],[goal]]</f>
        <v>2.1356000000000002</v>
      </c>
      <c r="P658">
        <f>IF(Table1[[#This Row],[pledged]]=0,0,Table1[[#This Row],[pledged]]/Table1[[#This Row],[backers_count]])</f>
        <v>122.73563218390805</v>
      </c>
      <c r="Q658" t="str">
        <f>LEFT(Table1[[#This Row],[Category and Sub-Category]],FIND("/",Table1[[#This Row],[Category and Sub-Category]])-1)</f>
        <v>technology</v>
      </c>
      <c r="R658" t="str">
        <f>RIGHT(Table1[[#This Row],[Category and Sub-Category]],LEN(Table1[[#This Row],[Category and Sub-Category]])-FIND("/",Table1[[#This Row],[Category and Sub-Category]]))</f>
        <v>wearables</v>
      </c>
      <c r="S658" s="9">
        <f>(((Table1[[#This Row],[launched_at]]/60)/60)/24)+DATE(1970,1,1)</f>
        <v>42417.804618055554</v>
      </c>
      <c r="T658" s="9">
        <f>(((Table1[[#This Row],[deadline]]/60)/60)/24)+DATE(1970,1,1)</f>
        <v>42477.762951388882</v>
      </c>
      <c r="U658" s="12" t="str">
        <f>TEXT(Table1[[#This Row],[Date Created Conversion]],"yyyy")</f>
        <v>2016</v>
      </c>
      <c r="V658" s="12" t="str">
        <f>TEXT(Table1[[#This Row],[Date Created Conversion]],"mmm")</f>
        <v>Feb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 s="16">
        <v>15000</v>
      </c>
      <c r="E659">
        <v>18855</v>
      </c>
      <c r="F659" s="12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>Table1[[#This Row],[pledged]]/Table1[[#This Row],[goal]]</f>
        <v>1.2569999999999999</v>
      </c>
      <c r="P659">
        <f>IF(Table1[[#This Row],[pledged]]=0,0,Table1[[#This Row],[pledged]]/Table1[[#This Row],[backers_count]])</f>
        <v>190.45454545454547</v>
      </c>
      <c r="Q659" t="str">
        <f>LEFT(Table1[[#This Row],[Category and Sub-Category]],FIND("/",Table1[[#This Row],[Category and Sub-Category]])-1)</f>
        <v>technology</v>
      </c>
      <c r="R659" t="str">
        <f>RIGHT(Table1[[#This Row],[Category and Sub-Category]],LEN(Table1[[#This Row],[Category and Sub-Category]])-FIND("/",Table1[[#This Row],[Category and Sub-Category]]))</f>
        <v>wearables</v>
      </c>
      <c r="S659" s="9">
        <f>(((Table1[[#This Row],[launched_at]]/60)/60)/24)+DATE(1970,1,1)</f>
        <v>42331.84574074074</v>
      </c>
      <c r="T659" s="9">
        <f>(((Table1[[#This Row],[deadline]]/60)/60)/24)+DATE(1970,1,1)</f>
        <v>42361.84574074074</v>
      </c>
      <c r="U659" s="12" t="str">
        <f>TEXT(Table1[[#This Row],[Date Created Conversion]],"yyyy")</f>
        <v>2015</v>
      </c>
      <c r="V659" s="12" t="str">
        <f>TEXT(Table1[[#This Row],[Date Created Conversion]],"mmm")</f>
        <v>Nov</v>
      </c>
    </row>
    <row r="660" spans="1:22" ht="58" x14ac:dyDescent="0.35">
      <c r="A660">
        <v>658</v>
      </c>
      <c r="B660" s="3" t="s">
        <v>659</v>
      </c>
      <c r="C660" s="3" t="s">
        <v>4768</v>
      </c>
      <c r="D660" s="16">
        <v>28888</v>
      </c>
      <c r="E660">
        <v>30177</v>
      </c>
      <c r="F660" s="12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>Table1[[#This Row],[pledged]]/Table1[[#This Row],[goal]]</f>
        <v>1.0446206037108834</v>
      </c>
      <c r="P660">
        <f>IF(Table1[[#This Row],[pledged]]=0,0,Table1[[#This Row],[pledged]]/Table1[[#This Row],[backers_count]])</f>
        <v>109.33695652173913</v>
      </c>
      <c r="Q660" t="str">
        <f>LEFT(Table1[[#This Row],[Category and Sub-Category]],FIND("/",Table1[[#This Row],[Category and Sub-Category]])-1)</f>
        <v>technology</v>
      </c>
      <c r="R660" t="str">
        <f>RIGHT(Table1[[#This Row],[Category and Sub-Category]],LEN(Table1[[#This Row],[Category and Sub-Category]])-FIND("/",Table1[[#This Row],[Category and Sub-Category]]))</f>
        <v>wearables</v>
      </c>
      <c r="S660" s="9">
        <f>(((Table1[[#This Row],[launched_at]]/60)/60)/24)+DATE(1970,1,1)</f>
        <v>42179.160752314812</v>
      </c>
      <c r="T660" s="9">
        <f>(((Table1[[#This Row],[deadline]]/60)/60)/24)+DATE(1970,1,1)</f>
        <v>42211.75</v>
      </c>
      <c r="U660" s="12" t="str">
        <f>TEXT(Table1[[#This Row],[Date Created Conversion]],"yyyy")</f>
        <v>2015</v>
      </c>
      <c r="V660" s="12" t="str">
        <f>TEXT(Table1[[#This Row],[Date Created Conversion]],"mmm")</f>
        <v>Jun</v>
      </c>
    </row>
    <row r="661" spans="1:22" x14ac:dyDescent="0.35">
      <c r="A661">
        <v>659</v>
      </c>
      <c r="B661" s="3" t="s">
        <v>660</v>
      </c>
      <c r="C661" s="3" t="s">
        <v>4769</v>
      </c>
      <c r="D661" s="16">
        <v>3000</v>
      </c>
      <c r="E661">
        <v>3017</v>
      </c>
      <c r="F661" s="12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>Table1[[#This Row],[pledged]]/Table1[[#This Row],[goal]]</f>
        <v>1.0056666666666667</v>
      </c>
      <c r="P661">
        <f>IF(Table1[[#This Row],[pledged]]=0,0,Table1[[#This Row],[pledged]]/Table1[[#This Row],[backers_count]])</f>
        <v>143.66666666666666</v>
      </c>
      <c r="Q661" t="str">
        <f>LEFT(Table1[[#This Row],[Category and Sub-Category]],FIND("/",Table1[[#This Row],[Category and Sub-Category]])-1)</f>
        <v>technology</v>
      </c>
      <c r="R661" t="str">
        <f>RIGHT(Table1[[#This Row],[Category and Sub-Category]],LEN(Table1[[#This Row],[Category and Sub-Category]])-FIND("/",Table1[[#This Row],[Category and Sub-Category]]))</f>
        <v>wearables</v>
      </c>
      <c r="S661" s="9">
        <f>(((Table1[[#This Row],[launched_at]]/60)/60)/24)+DATE(1970,1,1)</f>
        <v>42209.593692129631</v>
      </c>
      <c r="T661" s="9">
        <f>(((Table1[[#This Row],[deadline]]/60)/60)/24)+DATE(1970,1,1)</f>
        <v>42239.593692129631</v>
      </c>
      <c r="U661" s="12" t="str">
        <f>TEXT(Table1[[#This Row],[Date Created Conversion]],"yyyy")</f>
        <v>2015</v>
      </c>
      <c r="V661" s="12" t="str">
        <f>TEXT(Table1[[#This Row],[Date Created Conversion]],"mmm")</f>
        <v>Jul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>Table1[[#This Row],[pledged]]/Table1[[#This Row],[goal]]</f>
        <v>3.058E-2</v>
      </c>
      <c r="P662">
        <f>IF(Table1[[#This Row],[pledged]]=0,0,Table1[[#This Row],[pledged]]/Table1[[#This Row],[backers_count]])</f>
        <v>84.944444444444443</v>
      </c>
      <c r="Q662" t="str">
        <f>LEFT(Table1[[#This Row],[Category and Sub-Category]],FIND("/",Table1[[#This Row],[Category and Sub-Category]])-1)</f>
        <v>technology</v>
      </c>
      <c r="R662" t="str">
        <f>RIGHT(Table1[[#This Row],[Category and Sub-Category]],LEN(Table1[[#This Row],[Category and Sub-Category]])-FIND("/",Table1[[#This Row],[Category and Sub-Category]]))</f>
        <v>wearables</v>
      </c>
      <c r="S662" s="9">
        <f>(((Table1[[#This Row],[launched_at]]/60)/60)/24)+DATE(1970,1,1)</f>
        <v>41922.741655092592</v>
      </c>
      <c r="T662" s="9">
        <f>(((Table1[[#This Row],[deadline]]/60)/60)/24)+DATE(1970,1,1)</f>
        <v>41952.783321759263</v>
      </c>
      <c r="U662" s="12" t="str">
        <f>TEXT(Table1[[#This Row],[Date Created Conversion]],"yyyy")</f>
        <v>2014</v>
      </c>
      <c r="V662" s="12" t="str">
        <f>TEXT(Table1[[#This Row],[Date Created Conversion]],"mmm")</f>
        <v>Oct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>Table1[[#This Row],[pledged]]/Table1[[#This Row],[goal]]</f>
        <v>9.4999999999999998E-3</v>
      </c>
      <c r="P663">
        <f>IF(Table1[[#This Row],[pledged]]=0,0,Table1[[#This Row],[pledged]]/Table1[[#This Row],[backers_count]])</f>
        <v>10.555555555555555</v>
      </c>
      <c r="Q663" t="str">
        <f>LEFT(Table1[[#This Row],[Category and Sub-Category]],FIND("/",Table1[[#This Row],[Category and Sub-Category]])-1)</f>
        <v>technology</v>
      </c>
      <c r="R663" t="str">
        <f>RIGHT(Table1[[#This Row],[Category and Sub-Category]],LEN(Table1[[#This Row],[Category and Sub-Category]])-FIND("/",Table1[[#This Row],[Category and Sub-Category]]))</f>
        <v>wearables</v>
      </c>
      <c r="S663" s="9">
        <f>(((Table1[[#This Row],[launched_at]]/60)/60)/24)+DATE(1970,1,1)</f>
        <v>42636.645358796297</v>
      </c>
      <c r="T663" s="9">
        <f>(((Table1[[#This Row],[deadline]]/60)/60)/24)+DATE(1970,1,1)</f>
        <v>42666.645358796297</v>
      </c>
      <c r="U663" s="12" t="str">
        <f>TEXT(Table1[[#This Row],[Date Created Conversion]],"yyyy")</f>
        <v>2016</v>
      </c>
      <c r="V663" s="12" t="str">
        <f>TEXT(Table1[[#This Row],[Date Created Conversion]],"mmm")</f>
        <v>Sep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>Table1[[#This Row],[pledged]]/Table1[[#This Row],[goal]]</f>
        <v>4.0000000000000001E-3</v>
      </c>
      <c r="P664">
        <f>IF(Table1[[#This Row],[pledged]]=0,0,Table1[[#This Row],[pledged]]/Table1[[#This Row],[backers_count]])</f>
        <v>39</v>
      </c>
      <c r="Q664" t="str">
        <f>LEFT(Table1[[#This Row],[Category and Sub-Category]],FIND("/",Table1[[#This Row],[Category and Sub-Category]])-1)</f>
        <v>technology</v>
      </c>
      <c r="R664" t="str">
        <f>RIGHT(Table1[[#This Row],[Category and Sub-Category]],LEN(Table1[[#This Row],[Category and Sub-Category]])-FIND("/",Table1[[#This Row],[Category and Sub-Category]]))</f>
        <v>wearables</v>
      </c>
      <c r="S664" s="9">
        <f>(((Table1[[#This Row],[launched_at]]/60)/60)/24)+DATE(1970,1,1)</f>
        <v>41990.438043981485</v>
      </c>
      <c r="T664" s="9">
        <f>(((Table1[[#This Row],[deadline]]/60)/60)/24)+DATE(1970,1,1)</f>
        <v>42020.438043981485</v>
      </c>
      <c r="U664" s="12" t="str">
        <f>TEXT(Table1[[#This Row],[Date Created Conversion]],"yyyy")</f>
        <v>2014</v>
      </c>
      <c r="V664" s="12" t="str">
        <f>TEXT(Table1[[#This Row],[Date Created Conversion]],"mmm")</f>
        <v>Dec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>Table1[[#This Row],[pledged]]/Table1[[#This Row],[goal]]</f>
        <v>3.5000000000000001E-3</v>
      </c>
      <c r="P665">
        <f>IF(Table1[[#This Row],[pledged]]=0,0,Table1[[#This Row],[pledged]]/Table1[[#This Row],[backers_count]])</f>
        <v>100</v>
      </c>
      <c r="Q665" t="str">
        <f>LEFT(Table1[[#This Row],[Category and Sub-Category]],FIND("/",Table1[[#This Row],[Category and Sub-Category]])-1)</f>
        <v>technology</v>
      </c>
      <c r="R665" t="str">
        <f>RIGHT(Table1[[#This Row],[Category and Sub-Category]],LEN(Table1[[#This Row],[Category and Sub-Category]])-FIND("/",Table1[[#This Row],[Category and Sub-Category]]))</f>
        <v>wearables</v>
      </c>
      <c r="S665" s="9">
        <f>(((Table1[[#This Row],[launched_at]]/60)/60)/24)+DATE(1970,1,1)</f>
        <v>42173.843240740738</v>
      </c>
      <c r="T665" s="9">
        <f>(((Table1[[#This Row],[deadline]]/60)/60)/24)+DATE(1970,1,1)</f>
        <v>42203.843240740738</v>
      </c>
      <c r="U665" s="12" t="str">
        <f>TEXT(Table1[[#This Row],[Date Created Conversion]],"yyyy")</f>
        <v>2015</v>
      </c>
      <c r="V665" s="12" t="str">
        <f>TEXT(Table1[[#This Row],[Date Created Conversion]],"mmm")</f>
        <v>Jun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>Table1[[#This Row],[pledged]]/Table1[[#This Row],[goal]]</f>
        <v>7.5333333333333335E-2</v>
      </c>
      <c r="P666">
        <f>IF(Table1[[#This Row],[pledged]]=0,0,Table1[[#This Row],[pledged]]/Table1[[#This Row],[backers_count]])</f>
        <v>31.172413793103448</v>
      </c>
      <c r="Q666" t="str">
        <f>LEFT(Table1[[#This Row],[Category and Sub-Category]],FIND("/",Table1[[#This Row],[Category and Sub-Category]])-1)</f>
        <v>technology</v>
      </c>
      <c r="R666" t="str">
        <f>RIGHT(Table1[[#This Row],[Category and Sub-Category]],LEN(Table1[[#This Row],[Category and Sub-Category]])-FIND("/",Table1[[#This Row],[Category and Sub-Category]]))</f>
        <v>wearables</v>
      </c>
      <c r="S666" s="9">
        <f>(((Table1[[#This Row],[launched_at]]/60)/60)/24)+DATE(1970,1,1)</f>
        <v>42077.666377314818</v>
      </c>
      <c r="T666" s="9">
        <f>(((Table1[[#This Row],[deadline]]/60)/60)/24)+DATE(1970,1,1)</f>
        <v>42107.666377314818</v>
      </c>
      <c r="U666" s="12" t="str">
        <f>TEXT(Table1[[#This Row],[Date Created Conversion]],"yyyy")</f>
        <v>2015</v>
      </c>
      <c r="V666" s="12" t="str">
        <f>TEXT(Table1[[#This Row],[Date Created Conversion]],"mmm")</f>
        <v>Mar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>Table1[[#This Row],[pledged]]/Table1[[#This Row],[goal]]</f>
        <v>0.18640000000000001</v>
      </c>
      <c r="P667">
        <f>IF(Table1[[#This Row],[pledged]]=0,0,Table1[[#This Row],[pledged]]/Table1[[#This Row],[backers_count]])</f>
        <v>155.33333333333334</v>
      </c>
      <c r="Q667" t="str">
        <f>LEFT(Table1[[#This Row],[Category and Sub-Category]],FIND("/",Table1[[#This Row],[Category and Sub-Category]])-1)</f>
        <v>technology</v>
      </c>
      <c r="R667" t="str">
        <f>RIGHT(Table1[[#This Row],[Category and Sub-Category]],LEN(Table1[[#This Row],[Category and Sub-Category]])-FIND("/",Table1[[#This Row],[Category and Sub-Category]]))</f>
        <v>wearables</v>
      </c>
      <c r="S667" s="9">
        <f>(((Table1[[#This Row],[launched_at]]/60)/60)/24)+DATE(1970,1,1)</f>
        <v>42688.711354166662</v>
      </c>
      <c r="T667" s="9">
        <f>(((Table1[[#This Row],[deadline]]/60)/60)/24)+DATE(1970,1,1)</f>
        <v>42748.711354166662</v>
      </c>
      <c r="U667" s="12" t="str">
        <f>TEXT(Table1[[#This Row],[Date Created Conversion]],"yyyy")</f>
        <v>2016</v>
      </c>
      <c r="V667" s="12" t="str">
        <f>TEXT(Table1[[#This Row],[Date Created Conversion]],"mmm")</f>
        <v>Nov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>Table1[[#This Row],[pledged]]/Table1[[#This Row],[goal]]</f>
        <v>4.0000000000000003E-5</v>
      </c>
      <c r="P668">
        <f>IF(Table1[[#This Row],[pledged]]=0,0,Table1[[#This Row],[pledged]]/Table1[[#This Row],[backers_count]])</f>
        <v>2</v>
      </c>
      <c r="Q668" t="str">
        <f>LEFT(Table1[[#This Row],[Category and Sub-Category]],FIND("/",Table1[[#This Row],[Category and Sub-Category]])-1)</f>
        <v>technology</v>
      </c>
      <c r="R668" t="str">
        <f>RIGHT(Table1[[#This Row],[Category and Sub-Category]],LEN(Table1[[#This Row],[Category and Sub-Category]])-FIND("/",Table1[[#This Row],[Category and Sub-Category]]))</f>
        <v>wearables</v>
      </c>
      <c r="S668" s="9">
        <f>(((Table1[[#This Row],[launched_at]]/60)/60)/24)+DATE(1970,1,1)</f>
        <v>41838.832152777781</v>
      </c>
      <c r="T668" s="9">
        <f>(((Table1[[#This Row],[deadline]]/60)/60)/24)+DATE(1970,1,1)</f>
        <v>41868.832152777781</v>
      </c>
      <c r="U668" s="12" t="str">
        <f>TEXT(Table1[[#This Row],[Date Created Conversion]],"yyyy")</f>
        <v>2014</v>
      </c>
      <c r="V668" s="12" t="str">
        <f>TEXT(Table1[[#This Row],[Date Created Conversion]],"mmm")</f>
        <v>Jul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>Table1[[#This Row],[pledged]]/Table1[[#This Row],[goal]]</f>
        <v>0.1002</v>
      </c>
      <c r="P669">
        <f>IF(Table1[[#This Row],[pledged]]=0,0,Table1[[#This Row],[pledged]]/Table1[[#This Row],[backers_count]])</f>
        <v>178.92857142857142</v>
      </c>
      <c r="Q669" t="str">
        <f>LEFT(Table1[[#This Row],[Category and Sub-Category]],FIND("/",Table1[[#This Row],[Category and Sub-Category]])-1)</f>
        <v>technology</v>
      </c>
      <c r="R669" t="str">
        <f>RIGHT(Table1[[#This Row],[Category and Sub-Category]],LEN(Table1[[#This Row],[Category and Sub-Category]])-FIND("/",Table1[[#This Row],[Category and Sub-Category]]))</f>
        <v>wearables</v>
      </c>
      <c r="S669" s="9">
        <f>(((Table1[[#This Row],[launched_at]]/60)/60)/24)+DATE(1970,1,1)</f>
        <v>42632.373414351852</v>
      </c>
      <c r="T669" s="9">
        <f>(((Table1[[#This Row],[deadline]]/60)/60)/24)+DATE(1970,1,1)</f>
        <v>42672.373414351852</v>
      </c>
      <c r="U669" s="12" t="str">
        <f>TEXT(Table1[[#This Row],[Date Created Conversion]],"yyyy")</f>
        <v>2016</v>
      </c>
      <c r="V669" s="12" t="str">
        <f>TEXT(Table1[[#This Row],[Date Created Conversion]],"mmm")</f>
        <v>Sep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>Table1[[#This Row],[pledged]]/Table1[[#This Row],[goal]]</f>
        <v>4.5600000000000002E-2</v>
      </c>
      <c r="P670">
        <f>IF(Table1[[#This Row],[pledged]]=0,0,Table1[[#This Row],[pledged]]/Table1[[#This Row],[backers_count]])</f>
        <v>27.36</v>
      </c>
      <c r="Q670" t="str">
        <f>LEFT(Table1[[#This Row],[Category and Sub-Category]],FIND("/",Table1[[#This Row],[Category and Sub-Category]])-1)</f>
        <v>technology</v>
      </c>
      <c r="R670" t="str">
        <f>RIGHT(Table1[[#This Row],[Category and Sub-Category]],LEN(Table1[[#This Row],[Category and Sub-Category]])-FIND("/",Table1[[#This Row],[Category and Sub-Category]]))</f>
        <v>wearables</v>
      </c>
      <c r="S670" s="9">
        <f>(((Table1[[#This Row],[launched_at]]/60)/60)/24)+DATE(1970,1,1)</f>
        <v>42090.831273148149</v>
      </c>
      <c r="T670" s="9">
        <f>(((Table1[[#This Row],[deadline]]/60)/60)/24)+DATE(1970,1,1)</f>
        <v>42135.831273148149</v>
      </c>
      <c r="U670" s="12" t="str">
        <f>TEXT(Table1[[#This Row],[Date Created Conversion]],"yyyy")</f>
        <v>2015</v>
      </c>
      <c r="V670" s="12" t="str">
        <f>TEXT(Table1[[#This Row],[Date Created Conversion]],"mmm")</f>
        <v>Mar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>Table1[[#This Row],[pledged]]/Table1[[#This Row],[goal]]</f>
        <v>0.21507499999999999</v>
      </c>
      <c r="P671">
        <f>IF(Table1[[#This Row],[pledged]]=0,0,Table1[[#This Row],[pledged]]/Table1[[#This Row],[backers_count]])</f>
        <v>1536.25</v>
      </c>
      <c r="Q671" t="str">
        <f>LEFT(Table1[[#This Row],[Category and Sub-Category]],FIND("/",Table1[[#This Row],[Category and Sub-Category]])-1)</f>
        <v>technology</v>
      </c>
      <c r="R671" t="str">
        <f>RIGHT(Table1[[#This Row],[Category and Sub-Category]],LEN(Table1[[#This Row],[Category and Sub-Category]])-FIND("/",Table1[[#This Row],[Category and Sub-Category]]))</f>
        <v>wearables</v>
      </c>
      <c r="S671" s="9">
        <f>(((Table1[[#This Row],[launched_at]]/60)/60)/24)+DATE(1970,1,1)</f>
        <v>42527.625671296293</v>
      </c>
      <c r="T671" s="9">
        <f>(((Table1[[#This Row],[deadline]]/60)/60)/24)+DATE(1970,1,1)</f>
        <v>42557.625671296293</v>
      </c>
      <c r="U671" s="12" t="str">
        <f>TEXT(Table1[[#This Row],[Date Created Conversion]],"yyyy")</f>
        <v>2016</v>
      </c>
      <c r="V671" s="12" t="str">
        <f>TEXT(Table1[[#This Row],[Date Created Conversion]],"mmm")</f>
        <v>Jun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>Table1[[#This Row],[pledged]]/Table1[[#This Row],[goal]]</f>
        <v>0.29276666666666668</v>
      </c>
      <c r="P672">
        <f>IF(Table1[[#This Row],[pledged]]=0,0,Table1[[#This Row],[pledged]]/Table1[[#This Row],[backers_count]])</f>
        <v>84.99677419354839</v>
      </c>
      <c r="Q672" t="str">
        <f>LEFT(Table1[[#This Row],[Category and Sub-Category]],FIND("/",Table1[[#This Row],[Category and Sub-Category]])-1)</f>
        <v>technology</v>
      </c>
      <c r="R672" t="str">
        <f>RIGHT(Table1[[#This Row],[Category and Sub-Category]],LEN(Table1[[#This Row],[Category and Sub-Category]])-FIND("/",Table1[[#This Row],[Category and Sub-Category]]))</f>
        <v>wearables</v>
      </c>
      <c r="S672" s="9">
        <f>(((Table1[[#This Row],[launched_at]]/60)/60)/24)+DATE(1970,1,1)</f>
        <v>42506.709722222222</v>
      </c>
      <c r="T672" s="9">
        <f>(((Table1[[#This Row],[deadline]]/60)/60)/24)+DATE(1970,1,1)</f>
        <v>42540.340277777781</v>
      </c>
      <c r="U672" s="12" t="str">
        <f>TEXT(Table1[[#This Row],[Date Created Conversion]],"yyyy")</f>
        <v>2016</v>
      </c>
      <c r="V672" s="12" t="str">
        <f>TEXT(Table1[[#This Row],[Date Created Conversion]],"mmm")</f>
        <v>May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>Table1[[#This Row],[pledged]]/Table1[[#This Row],[goal]]</f>
        <v>0.39426666666666665</v>
      </c>
      <c r="P673">
        <f>IF(Table1[[#This Row],[pledged]]=0,0,Table1[[#This Row],[pledged]]/Table1[[#This Row],[backers_count]])</f>
        <v>788.5333333333333</v>
      </c>
      <c r="Q673" t="str">
        <f>LEFT(Table1[[#This Row],[Category and Sub-Category]],FIND("/",Table1[[#This Row],[Category and Sub-Category]])-1)</f>
        <v>technology</v>
      </c>
      <c r="R673" t="str">
        <f>RIGHT(Table1[[#This Row],[Category and Sub-Category]],LEN(Table1[[#This Row],[Category and Sub-Category]])-FIND("/",Table1[[#This Row],[Category and Sub-Category]]))</f>
        <v>wearables</v>
      </c>
      <c r="S673" s="9">
        <f>(((Table1[[#This Row],[launched_at]]/60)/60)/24)+DATE(1970,1,1)</f>
        <v>41984.692731481482</v>
      </c>
      <c r="T673" s="9">
        <f>(((Table1[[#This Row],[deadline]]/60)/60)/24)+DATE(1970,1,1)</f>
        <v>42018.166666666672</v>
      </c>
      <c r="U673" s="12" t="str">
        <f>TEXT(Table1[[#This Row],[Date Created Conversion]],"yyyy")</f>
        <v>2014</v>
      </c>
      <c r="V673" s="12" t="str">
        <f>TEXT(Table1[[#This Row],[Date Created Conversion]],"mmm")</f>
        <v>Dec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>Table1[[#This Row],[pledged]]/Table1[[#This Row],[goal]]</f>
        <v>0.21628</v>
      </c>
      <c r="P674">
        <f>IF(Table1[[#This Row],[pledged]]=0,0,Table1[[#This Row],[pledged]]/Table1[[#This Row],[backers_count]])</f>
        <v>50.29767441860465</v>
      </c>
      <c r="Q674" t="str">
        <f>LEFT(Table1[[#This Row],[Category and Sub-Category]],FIND("/",Table1[[#This Row],[Category and Sub-Category]])-1)</f>
        <v>technology</v>
      </c>
      <c r="R674" t="str">
        <f>RIGHT(Table1[[#This Row],[Category and Sub-Category]],LEN(Table1[[#This Row],[Category and Sub-Category]])-FIND("/",Table1[[#This Row],[Category and Sub-Category]]))</f>
        <v>wearables</v>
      </c>
      <c r="S674" s="9">
        <f>(((Table1[[#This Row],[launched_at]]/60)/60)/24)+DATE(1970,1,1)</f>
        <v>41974.219490740739</v>
      </c>
      <c r="T674" s="9">
        <f>(((Table1[[#This Row],[deadline]]/60)/60)/24)+DATE(1970,1,1)</f>
        <v>42005.207638888889</v>
      </c>
      <c r="U674" s="12" t="str">
        <f>TEXT(Table1[[#This Row],[Date Created Conversion]],"yyyy")</f>
        <v>2014</v>
      </c>
      <c r="V674" s="12" t="str">
        <f>TEXT(Table1[[#This Row],[Date Created Conversion]],"mmm")</f>
        <v>Dec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>Table1[[#This Row],[pledged]]/Table1[[#This Row],[goal]]</f>
        <v>2.0500000000000002E-3</v>
      </c>
      <c r="P675">
        <f>IF(Table1[[#This Row],[pledged]]=0,0,Table1[[#This Row],[pledged]]/Table1[[#This Row],[backers_count]])</f>
        <v>68.333333333333329</v>
      </c>
      <c r="Q675" t="str">
        <f>LEFT(Table1[[#This Row],[Category and Sub-Category]],FIND("/",Table1[[#This Row],[Category and Sub-Category]])-1)</f>
        <v>technology</v>
      </c>
      <c r="R675" t="str">
        <f>RIGHT(Table1[[#This Row],[Category and Sub-Category]],LEN(Table1[[#This Row],[Category and Sub-Category]])-FIND("/",Table1[[#This Row],[Category and Sub-Category]]))</f>
        <v>wearables</v>
      </c>
      <c r="S675" s="9">
        <f>(((Table1[[#This Row],[launched_at]]/60)/60)/24)+DATE(1970,1,1)</f>
        <v>41838.840474537035</v>
      </c>
      <c r="T675" s="9">
        <f>(((Table1[[#This Row],[deadline]]/60)/60)/24)+DATE(1970,1,1)</f>
        <v>41883.840474537035</v>
      </c>
      <c r="U675" s="12" t="str">
        <f>TEXT(Table1[[#This Row],[Date Created Conversion]],"yyyy")</f>
        <v>2014</v>
      </c>
      <c r="V675" s="12" t="str">
        <f>TEXT(Table1[[#This Row],[Date Created Conversion]],"mmm")</f>
        <v>Jul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>Table1[[#This Row],[pledged]]/Table1[[#This Row],[goal]]</f>
        <v>2.9999999999999997E-4</v>
      </c>
      <c r="P676">
        <f>IF(Table1[[#This Row],[pledged]]=0,0,Table1[[#This Row],[pledged]]/Table1[[#This Row],[backers_count]])</f>
        <v>7.5</v>
      </c>
      <c r="Q676" t="str">
        <f>LEFT(Table1[[#This Row],[Category and Sub-Category]],FIND("/",Table1[[#This Row],[Category and Sub-Category]])-1)</f>
        <v>technology</v>
      </c>
      <c r="R676" t="str">
        <f>RIGHT(Table1[[#This Row],[Category and Sub-Category]],LEN(Table1[[#This Row],[Category and Sub-Category]])-FIND("/",Table1[[#This Row],[Category and Sub-Category]]))</f>
        <v>wearables</v>
      </c>
      <c r="S676" s="9">
        <f>(((Table1[[#This Row],[launched_at]]/60)/60)/24)+DATE(1970,1,1)</f>
        <v>41803.116053240738</v>
      </c>
      <c r="T676" s="9">
        <f>(((Table1[[#This Row],[deadline]]/60)/60)/24)+DATE(1970,1,1)</f>
        <v>41863.116053240738</v>
      </c>
      <c r="U676" s="12" t="str">
        <f>TEXT(Table1[[#This Row],[Date Created Conversion]],"yyyy")</f>
        <v>2014</v>
      </c>
      <c r="V676" s="12" t="str">
        <f>TEXT(Table1[[#This Row],[Date Created Conversion]],"mmm")</f>
        <v>Jun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>Table1[[#This Row],[pledged]]/Table1[[#This Row],[goal]]</f>
        <v>0.14849999999999999</v>
      </c>
      <c r="P677">
        <f>IF(Table1[[#This Row],[pledged]]=0,0,Table1[[#This Row],[pledged]]/Table1[[#This Row],[backers_count]])</f>
        <v>34.269230769230766</v>
      </c>
      <c r="Q677" t="str">
        <f>LEFT(Table1[[#This Row],[Category and Sub-Category]],FIND("/",Table1[[#This Row],[Category and Sub-Category]])-1)</f>
        <v>technology</v>
      </c>
      <c r="R677" t="str">
        <f>RIGHT(Table1[[#This Row],[Category and Sub-Category]],LEN(Table1[[#This Row],[Category and Sub-Category]])-FIND("/",Table1[[#This Row],[Category and Sub-Category]]))</f>
        <v>wearables</v>
      </c>
      <c r="S677" s="9">
        <f>(((Table1[[#This Row],[launched_at]]/60)/60)/24)+DATE(1970,1,1)</f>
        <v>41975.930601851855</v>
      </c>
      <c r="T677" s="9">
        <f>(((Table1[[#This Row],[deadline]]/60)/60)/24)+DATE(1970,1,1)</f>
        <v>42005.290972222225</v>
      </c>
      <c r="U677" s="12" t="str">
        <f>TEXT(Table1[[#This Row],[Date Created Conversion]],"yyyy")</f>
        <v>2014</v>
      </c>
      <c r="V677" s="12" t="str">
        <f>TEXT(Table1[[#This Row],[Date Created Conversion]],"mmm")</f>
        <v>Dec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>Table1[[#This Row],[pledged]]/Table1[[#This Row],[goal]]</f>
        <v>1.4710000000000001E-2</v>
      </c>
      <c r="P678">
        <f>IF(Table1[[#This Row],[pledged]]=0,0,Table1[[#This Row],[pledged]]/Table1[[#This Row],[backers_count]])</f>
        <v>61.291666666666664</v>
      </c>
      <c r="Q678" t="str">
        <f>LEFT(Table1[[#This Row],[Category and Sub-Category]],FIND("/",Table1[[#This Row],[Category and Sub-Category]])-1)</f>
        <v>technology</v>
      </c>
      <c r="R678" t="str">
        <f>RIGHT(Table1[[#This Row],[Category and Sub-Category]],LEN(Table1[[#This Row],[Category and Sub-Category]])-FIND("/",Table1[[#This Row],[Category and Sub-Category]]))</f>
        <v>wearables</v>
      </c>
      <c r="S678" s="9">
        <f>(((Table1[[#This Row],[launched_at]]/60)/60)/24)+DATE(1970,1,1)</f>
        <v>42012.768298611118</v>
      </c>
      <c r="T678" s="9">
        <f>(((Table1[[#This Row],[deadline]]/60)/60)/24)+DATE(1970,1,1)</f>
        <v>42042.768298611118</v>
      </c>
      <c r="U678" s="12" t="str">
        <f>TEXT(Table1[[#This Row],[Date Created Conversion]],"yyyy")</f>
        <v>2015</v>
      </c>
      <c r="V678" s="12" t="str">
        <f>TEXT(Table1[[#This Row],[Date Created Conversion]],"mmm")</f>
        <v>Jan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>Table1[[#This Row],[pledged]]/Table1[[#This Row],[goal]]</f>
        <v>0.25584000000000001</v>
      </c>
      <c r="P679">
        <f>IF(Table1[[#This Row],[pledged]]=0,0,Table1[[#This Row],[pledged]]/Table1[[#This Row],[backers_count]])</f>
        <v>133.25</v>
      </c>
      <c r="Q679" t="str">
        <f>LEFT(Table1[[#This Row],[Category and Sub-Category]],FIND("/",Table1[[#This Row],[Category and Sub-Category]])-1)</f>
        <v>technology</v>
      </c>
      <c r="R679" t="str">
        <f>RIGHT(Table1[[#This Row],[Category and Sub-Category]],LEN(Table1[[#This Row],[Category and Sub-Category]])-FIND("/",Table1[[#This Row],[Category and Sub-Category]]))</f>
        <v>wearables</v>
      </c>
      <c r="S679" s="9">
        <f>(((Table1[[#This Row],[launched_at]]/60)/60)/24)+DATE(1970,1,1)</f>
        <v>42504.403877314813</v>
      </c>
      <c r="T679" s="9">
        <f>(((Table1[[#This Row],[deadline]]/60)/60)/24)+DATE(1970,1,1)</f>
        <v>42549.403877314813</v>
      </c>
      <c r="U679" s="12" t="str">
        <f>TEXT(Table1[[#This Row],[Date Created Conversion]],"yyyy")</f>
        <v>2016</v>
      </c>
      <c r="V679" s="12" t="str">
        <f>TEXT(Table1[[#This Row],[Date Created Conversion]],"mmm")</f>
        <v>May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>Table1[[#This Row],[pledged]]/Table1[[#This Row],[goal]]</f>
        <v>3.8206896551724136E-2</v>
      </c>
      <c r="P680">
        <f>IF(Table1[[#This Row],[pledged]]=0,0,Table1[[#This Row],[pledged]]/Table1[[#This Row],[backers_count]])</f>
        <v>65.17647058823529</v>
      </c>
      <c r="Q680" t="str">
        <f>LEFT(Table1[[#This Row],[Category and Sub-Category]],FIND("/",Table1[[#This Row],[Category and Sub-Category]])-1)</f>
        <v>technology</v>
      </c>
      <c r="R680" t="str">
        <f>RIGHT(Table1[[#This Row],[Category and Sub-Category]],LEN(Table1[[#This Row],[Category and Sub-Category]])-FIND("/",Table1[[#This Row],[Category and Sub-Category]]))</f>
        <v>wearables</v>
      </c>
      <c r="S680" s="9">
        <f>(((Table1[[#This Row],[launched_at]]/60)/60)/24)+DATE(1970,1,1)</f>
        <v>42481.376597222217</v>
      </c>
      <c r="T680" s="9">
        <f>(((Table1[[#This Row],[deadline]]/60)/60)/24)+DATE(1970,1,1)</f>
        <v>42511.376597222217</v>
      </c>
      <c r="U680" s="12" t="str">
        <f>TEXT(Table1[[#This Row],[Date Created Conversion]],"yyyy")</f>
        <v>2016</v>
      </c>
      <c r="V680" s="12" t="str">
        <f>TEXT(Table1[[#This Row],[Date Created Conversion]],"mmm")</f>
        <v>Apr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>Table1[[#This Row],[pledged]]/Table1[[#This Row],[goal]]</f>
        <v>0.15485964912280703</v>
      </c>
      <c r="P681">
        <f>IF(Table1[[#This Row],[pledged]]=0,0,Table1[[#This Row],[pledged]]/Table1[[#This Row],[backers_count]])</f>
        <v>93.90425531914893</v>
      </c>
      <c r="Q681" t="str">
        <f>LEFT(Table1[[#This Row],[Category and Sub-Category]],FIND("/",Table1[[#This Row],[Category and Sub-Category]])-1)</f>
        <v>technology</v>
      </c>
      <c r="R681" t="str">
        <f>RIGHT(Table1[[#This Row],[Category and Sub-Category]],LEN(Table1[[#This Row],[Category and Sub-Category]])-FIND("/",Table1[[#This Row],[Category and Sub-Category]]))</f>
        <v>wearables</v>
      </c>
      <c r="S681" s="9">
        <f>(((Table1[[#This Row],[launched_at]]/60)/60)/24)+DATE(1970,1,1)</f>
        <v>42556.695706018523</v>
      </c>
      <c r="T681" s="9">
        <f>(((Table1[[#This Row],[deadline]]/60)/60)/24)+DATE(1970,1,1)</f>
        <v>42616.695706018523</v>
      </c>
      <c r="U681" s="12" t="str">
        <f>TEXT(Table1[[#This Row],[Date Created Conversion]],"yyyy")</f>
        <v>2016</v>
      </c>
      <c r="V681" s="12" t="str">
        <f>TEXT(Table1[[#This Row],[Date Created Conversion]],"mmm")</f>
        <v>Jul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>Table1[[#This Row],[pledged]]/Table1[[#This Row],[goal]]</f>
        <v>0.25912000000000002</v>
      </c>
      <c r="P682">
        <f>IF(Table1[[#This Row],[pledged]]=0,0,Table1[[#This Row],[pledged]]/Table1[[#This Row],[backers_count]])</f>
        <v>150.65116279069767</v>
      </c>
      <c r="Q682" t="str">
        <f>LEFT(Table1[[#This Row],[Category and Sub-Category]],FIND("/",Table1[[#This Row],[Category and Sub-Category]])-1)</f>
        <v>technology</v>
      </c>
      <c r="R682" t="str">
        <f>RIGHT(Table1[[#This Row],[Category and Sub-Category]],LEN(Table1[[#This Row],[Category and Sub-Category]])-FIND("/",Table1[[#This Row],[Category and Sub-Category]]))</f>
        <v>wearables</v>
      </c>
      <c r="S682" s="9">
        <f>(((Table1[[#This Row],[launched_at]]/60)/60)/24)+DATE(1970,1,1)</f>
        <v>41864.501516203702</v>
      </c>
      <c r="T682" s="9">
        <f>(((Table1[[#This Row],[deadline]]/60)/60)/24)+DATE(1970,1,1)</f>
        <v>41899.501516203702</v>
      </c>
      <c r="U682" s="12" t="str">
        <f>TEXT(Table1[[#This Row],[Date Created Conversion]],"yyyy")</f>
        <v>2014</v>
      </c>
      <c r="V682" s="12" t="str">
        <f>TEXT(Table1[[#This Row],[Date Created Conversion]],"mmm")</f>
        <v>Aug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>Table1[[#This Row],[pledged]]/Table1[[#This Row],[goal]]</f>
        <v>4.0000000000000002E-4</v>
      </c>
      <c r="P683">
        <f>IF(Table1[[#This Row],[pledged]]=0,0,Table1[[#This Row],[pledged]]/Table1[[#This Row],[backers_count]])</f>
        <v>1</v>
      </c>
      <c r="Q683" t="str">
        <f>LEFT(Table1[[#This Row],[Category and Sub-Category]],FIND("/",Table1[[#This Row],[Category and Sub-Category]])-1)</f>
        <v>technology</v>
      </c>
      <c r="R683" t="str">
        <f>RIGHT(Table1[[#This Row],[Category and Sub-Category]],LEN(Table1[[#This Row],[Category and Sub-Category]])-FIND("/",Table1[[#This Row],[Category and Sub-Category]]))</f>
        <v>wearables</v>
      </c>
      <c r="S683" s="9">
        <f>(((Table1[[#This Row],[launched_at]]/60)/60)/24)+DATE(1970,1,1)</f>
        <v>42639.805601851855</v>
      </c>
      <c r="T683" s="9">
        <f>(((Table1[[#This Row],[deadline]]/60)/60)/24)+DATE(1970,1,1)</f>
        <v>42669.805601851855</v>
      </c>
      <c r="U683" s="12" t="str">
        <f>TEXT(Table1[[#This Row],[Date Created Conversion]],"yyyy")</f>
        <v>2016</v>
      </c>
      <c r="V683" s="12" t="str">
        <f>TEXT(Table1[[#This Row],[Date Created Conversion]],"mmm")</f>
        <v>Sep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>Table1[[#This Row],[pledged]]/Table1[[#This Row],[goal]]</f>
        <v>1.06E-3</v>
      </c>
      <c r="P684">
        <f>IF(Table1[[#This Row],[pledged]]=0,0,Table1[[#This Row],[pledged]]/Table1[[#This Row],[backers_count]])</f>
        <v>13.25</v>
      </c>
      <c r="Q684" t="str">
        <f>LEFT(Table1[[#This Row],[Category and Sub-Category]],FIND("/",Table1[[#This Row],[Category and Sub-Category]])-1)</f>
        <v>technology</v>
      </c>
      <c r="R684" t="str">
        <f>RIGHT(Table1[[#This Row],[Category and Sub-Category]],LEN(Table1[[#This Row],[Category and Sub-Category]])-FIND("/",Table1[[#This Row],[Category and Sub-Category]]))</f>
        <v>wearables</v>
      </c>
      <c r="S684" s="9">
        <f>(((Table1[[#This Row],[launched_at]]/60)/60)/24)+DATE(1970,1,1)</f>
        <v>42778.765300925923</v>
      </c>
      <c r="T684" s="9">
        <f>(((Table1[[#This Row],[deadline]]/60)/60)/24)+DATE(1970,1,1)</f>
        <v>42808.723634259266</v>
      </c>
      <c r="U684" s="12" t="str">
        <f>TEXT(Table1[[#This Row],[Date Created Conversion]],"yyyy")</f>
        <v>2017</v>
      </c>
      <c r="V684" s="12" t="str">
        <f>TEXT(Table1[[#This Row],[Date Created Conversion]],"mmm")</f>
        <v>Feb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>Table1[[#This Row],[pledged]]/Table1[[#This Row],[goal]]</f>
        <v>8.5142857142857138E-3</v>
      </c>
      <c r="P685">
        <f>IF(Table1[[#This Row],[pledged]]=0,0,Table1[[#This Row],[pledged]]/Table1[[#This Row],[backers_count]])</f>
        <v>99.333333333333329</v>
      </c>
      <c r="Q685" t="str">
        <f>LEFT(Table1[[#This Row],[Category and Sub-Category]],FIND("/",Table1[[#This Row],[Category and Sub-Category]])-1)</f>
        <v>technology</v>
      </c>
      <c r="R685" t="str">
        <f>RIGHT(Table1[[#This Row],[Category and Sub-Category]],LEN(Table1[[#This Row],[Category and Sub-Category]])-FIND("/",Table1[[#This Row],[Category and Sub-Category]]))</f>
        <v>wearables</v>
      </c>
      <c r="S685" s="9">
        <f>(((Table1[[#This Row],[launched_at]]/60)/60)/24)+DATE(1970,1,1)</f>
        <v>42634.900046296301</v>
      </c>
      <c r="T685" s="9">
        <f>(((Table1[[#This Row],[deadline]]/60)/60)/24)+DATE(1970,1,1)</f>
        <v>42674.900046296301</v>
      </c>
      <c r="U685" s="12" t="str">
        <f>TEXT(Table1[[#This Row],[Date Created Conversion]],"yyyy")</f>
        <v>2016</v>
      </c>
      <c r="V685" s="12" t="str">
        <f>TEXT(Table1[[#This Row],[Date Created Conversion]],"mmm")</f>
        <v>Sep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>Table1[[#This Row],[pledged]]/Table1[[#This Row],[goal]]</f>
        <v>7.4837500000000001E-2</v>
      </c>
      <c r="P686">
        <f>IF(Table1[[#This Row],[pledged]]=0,0,Table1[[#This Row],[pledged]]/Table1[[#This Row],[backers_count]])</f>
        <v>177.39259259259259</v>
      </c>
      <c r="Q686" t="str">
        <f>LEFT(Table1[[#This Row],[Category and Sub-Category]],FIND("/",Table1[[#This Row],[Category and Sub-Category]])-1)</f>
        <v>technology</v>
      </c>
      <c r="R686" t="str">
        <f>RIGHT(Table1[[#This Row],[Category and Sub-Category]],LEN(Table1[[#This Row],[Category and Sub-Category]])-FIND("/",Table1[[#This Row],[Category and Sub-Category]]))</f>
        <v>wearables</v>
      </c>
      <c r="S686" s="9">
        <f>(((Table1[[#This Row],[launched_at]]/60)/60)/24)+DATE(1970,1,1)</f>
        <v>41809.473275462966</v>
      </c>
      <c r="T686" s="9">
        <f>(((Table1[[#This Row],[deadline]]/60)/60)/24)+DATE(1970,1,1)</f>
        <v>41845.125</v>
      </c>
      <c r="U686" s="12" t="str">
        <f>TEXT(Table1[[#This Row],[Date Created Conversion]],"yyyy")</f>
        <v>2014</v>
      </c>
      <c r="V686" s="12" t="str">
        <f>TEXT(Table1[[#This Row],[Date Created Conversion]],"mmm")</f>
        <v>Jun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>Table1[[#This Row],[pledged]]/Table1[[#This Row],[goal]]</f>
        <v>0.27650000000000002</v>
      </c>
      <c r="P687">
        <f>IF(Table1[[#This Row],[pledged]]=0,0,Table1[[#This Row],[pledged]]/Table1[[#This Row],[backers_count]])</f>
        <v>55.3</v>
      </c>
      <c r="Q687" t="str">
        <f>LEFT(Table1[[#This Row],[Category and Sub-Category]],FIND("/",Table1[[#This Row],[Category and Sub-Category]])-1)</f>
        <v>technology</v>
      </c>
      <c r="R687" t="str">
        <f>RIGHT(Table1[[#This Row],[Category and Sub-Category]],LEN(Table1[[#This Row],[Category and Sub-Category]])-FIND("/",Table1[[#This Row],[Category and Sub-Category]]))</f>
        <v>wearables</v>
      </c>
      <c r="S687" s="9">
        <f>(((Table1[[#This Row],[launched_at]]/60)/60)/24)+DATE(1970,1,1)</f>
        <v>41971.866574074069</v>
      </c>
      <c r="T687" s="9">
        <f>(((Table1[[#This Row],[deadline]]/60)/60)/24)+DATE(1970,1,1)</f>
        <v>42016.866574074069</v>
      </c>
      <c r="U687" s="12" t="str">
        <f>TEXT(Table1[[#This Row],[Date Created Conversion]],"yyyy")</f>
        <v>2014</v>
      </c>
      <c r="V687" s="12" t="str">
        <f>TEXT(Table1[[#This Row],[Date Created Conversion]],"mmm")</f>
        <v>Nov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>Table1[[#This Row],[pledged]]/Table1[[#This Row],[goal]]</f>
        <v>0</v>
      </c>
      <c r="P688">
        <f>IF(Table1[[#This Row],[pledged]]=0,0,Table1[[#This Row],[pledged]]/Table1[[#This Row],[backers_count]])</f>
        <v>0</v>
      </c>
      <c r="Q688" t="str">
        <f>LEFT(Table1[[#This Row],[Category and Sub-Category]],FIND("/",Table1[[#This Row],[Category and Sub-Category]])-1)</f>
        <v>technology</v>
      </c>
      <c r="R688" t="str">
        <f>RIGHT(Table1[[#This Row],[Category and Sub-Category]],LEN(Table1[[#This Row],[Category and Sub-Category]])-FIND("/",Table1[[#This Row],[Category and Sub-Category]]))</f>
        <v>wearables</v>
      </c>
      <c r="S688" s="9">
        <f>(((Table1[[#This Row],[launched_at]]/60)/60)/24)+DATE(1970,1,1)</f>
        <v>42189.673263888893</v>
      </c>
      <c r="T688" s="9">
        <f>(((Table1[[#This Row],[deadline]]/60)/60)/24)+DATE(1970,1,1)</f>
        <v>42219.673263888893</v>
      </c>
      <c r="U688" s="12" t="str">
        <f>TEXT(Table1[[#This Row],[Date Created Conversion]],"yyyy")</f>
        <v>2015</v>
      </c>
      <c r="V688" s="12" t="str">
        <f>TEXT(Table1[[#This Row],[Date Created Conversion]],"mmm")</f>
        <v>Jul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>Table1[[#This Row],[pledged]]/Table1[[#This Row],[goal]]</f>
        <v>3.5499999999999997E-2</v>
      </c>
      <c r="P689">
        <f>IF(Table1[[#This Row],[pledged]]=0,0,Table1[[#This Row],[pledged]]/Table1[[#This Row],[backers_count]])</f>
        <v>591.66666666666663</v>
      </c>
      <c r="Q689" t="str">
        <f>LEFT(Table1[[#This Row],[Category and Sub-Category]],FIND("/",Table1[[#This Row],[Category and Sub-Category]])-1)</f>
        <v>technology</v>
      </c>
      <c r="R689" t="str">
        <f>RIGHT(Table1[[#This Row],[Category and Sub-Category]],LEN(Table1[[#This Row],[Category and Sub-Category]])-FIND("/",Table1[[#This Row],[Category and Sub-Category]]))</f>
        <v>wearables</v>
      </c>
      <c r="S689" s="9">
        <f>(((Table1[[#This Row],[launched_at]]/60)/60)/24)+DATE(1970,1,1)</f>
        <v>42711.750613425931</v>
      </c>
      <c r="T689" s="9">
        <f>(((Table1[[#This Row],[deadline]]/60)/60)/24)+DATE(1970,1,1)</f>
        <v>42771.750613425931</v>
      </c>
      <c r="U689" s="12" t="str">
        <f>TEXT(Table1[[#This Row],[Date Created Conversion]],"yyyy")</f>
        <v>2016</v>
      </c>
      <c r="V689" s="12" t="str">
        <f>TEXT(Table1[[#This Row],[Date Created Conversion]],"mmm")</f>
        <v>Dec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>Table1[[#This Row],[pledged]]/Table1[[#This Row],[goal]]</f>
        <v>0.72989999999999999</v>
      </c>
      <c r="P690">
        <f>IF(Table1[[#This Row],[pledged]]=0,0,Table1[[#This Row],[pledged]]/Table1[[#This Row],[backers_count]])</f>
        <v>405.5</v>
      </c>
      <c r="Q690" t="str">
        <f>LEFT(Table1[[#This Row],[Category and Sub-Category]],FIND("/",Table1[[#This Row],[Category and Sub-Category]])-1)</f>
        <v>technology</v>
      </c>
      <c r="R690" t="str">
        <f>RIGHT(Table1[[#This Row],[Category and Sub-Category]],LEN(Table1[[#This Row],[Category and Sub-Category]])-FIND("/",Table1[[#This Row],[Category and Sub-Category]]))</f>
        <v>wearables</v>
      </c>
      <c r="S690" s="9">
        <f>(((Table1[[#This Row],[launched_at]]/60)/60)/24)+DATE(1970,1,1)</f>
        <v>42262.104780092588</v>
      </c>
      <c r="T690" s="9">
        <f>(((Table1[[#This Row],[deadline]]/60)/60)/24)+DATE(1970,1,1)</f>
        <v>42292.104780092588</v>
      </c>
      <c r="U690" s="12" t="str">
        <f>TEXT(Table1[[#This Row],[Date Created Conversion]],"yyyy")</f>
        <v>2015</v>
      </c>
      <c r="V690" s="12" t="str">
        <f>TEXT(Table1[[#This Row],[Date Created Conversion]],"mmm")</f>
        <v>Sep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>Table1[[#This Row],[pledged]]/Table1[[#This Row],[goal]]</f>
        <v>0.57648750000000004</v>
      </c>
      <c r="P691">
        <f>IF(Table1[[#This Row],[pledged]]=0,0,Table1[[#This Row],[pledged]]/Table1[[#This Row],[backers_count]])</f>
        <v>343.14732142857144</v>
      </c>
      <c r="Q691" t="str">
        <f>LEFT(Table1[[#This Row],[Category and Sub-Category]],FIND("/",Table1[[#This Row],[Category and Sub-Category]])-1)</f>
        <v>technology</v>
      </c>
      <c r="R691" t="str">
        <f>RIGHT(Table1[[#This Row],[Category and Sub-Category]],LEN(Table1[[#This Row],[Category and Sub-Category]])-FIND("/",Table1[[#This Row],[Category and Sub-Category]]))</f>
        <v>wearables</v>
      </c>
      <c r="S691" s="9">
        <f>(((Table1[[#This Row],[launched_at]]/60)/60)/24)+DATE(1970,1,1)</f>
        <v>42675.66778935185</v>
      </c>
      <c r="T691" s="9">
        <f>(((Table1[[#This Row],[deadline]]/60)/60)/24)+DATE(1970,1,1)</f>
        <v>42712.207638888889</v>
      </c>
      <c r="U691" s="12" t="str">
        <f>TEXT(Table1[[#This Row],[Date Created Conversion]],"yyyy")</f>
        <v>2016</v>
      </c>
      <c r="V691" s="12" t="str">
        <f>TEXT(Table1[[#This Row],[Date Created Conversion]],"mmm")</f>
        <v>Nov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>Table1[[#This Row],[pledged]]/Table1[[#This Row],[goal]]</f>
        <v>0.1234</v>
      </c>
      <c r="P692">
        <f>IF(Table1[[#This Row],[pledged]]=0,0,Table1[[#This Row],[pledged]]/Table1[[#This Row],[backers_count]])</f>
        <v>72.588235294117652</v>
      </c>
      <c r="Q692" t="str">
        <f>LEFT(Table1[[#This Row],[Category and Sub-Category]],FIND("/",Table1[[#This Row],[Category and Sub-Category]])-1)</f>
        <v>technology</v>
      </c>
      <c r="R692" t="str">
        <f>RIGHT(Table1[[#This Row],[Category and Sub-Category]],LEN(Table1[[#This Row],[Category and Sub-Category]])-FIND("/",Table1[[#This Row],[Category and Sub-Category]]))</f>
        <v>wearables</v>
      </c>
      <c r="S692" s="9">
        <f>(((Table1[[#This Row],[launched_at]]/60)/60)/24)+DATE(1970,1,1)</f>
        <v>42579.634733796294</v>
      </c>
      <c r="T692" s="9">
        <f>(((Table1[[#This Row],[deadline]]/60)/60)/24)+DATE(1970,1,1)</f>
        <v>42622.25</v>
      </c>
      <c r="U692" s="12" t="str">
        <f>TEXT(Table1[[#This Row],[Date Created Conversion]],"yyyy")</f>
        <v>2016</v>
      </c>
      <c r="V692" s="12" t="str">
        <f>TEXT(Table1[[#This Row],[Date Created Conversion]],"mmm")</f>
        <v>Jul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>Table1[[#This Row],[pledged]]/Table1[[#This Row],[goal]]</f>
        <v>5.1999999999999998E-3</v>
      </c>
      <c r="P693">
        <f>IF(Table1[[#This Row],[pledged]]=0,0,Table1[[#This Row],[pledged]]/Table1[[#This Row],[backers_count]])</f>
        <v>26</v>
      </c>
      <c r="Q693" t="str">
        <f>LEFT(Table1[[#This Row],[Category and Sub-Category]],FIND("/",Table1[[#This Row],[Category and Sub-Category]])-1)</f>
        <v>technology</v>
      </c>
      <c r="R693" t="str">
        <f>RIGHT(Table1[[#This Row],[Category and Sub-Category]],LEN(Table1[[#This Row],[Category and Sub-Category]])-FIND("/",Table1[[#This Row],[Category and Sub-Category]]))</f>
        <v>wearables</v>
      </c>
      <c r="S693" s="9">
        <f>(((Table1[[#This Row],[launched_at]]/60)/60)/24)+DATE(1970,1,1)</f>
        <v>42158.028310185182</v>
      </c>
      <c r="T693" s="9">
        <f>(((Table1[[#This Row],[deadline]]/60)/60)/24)+DATE(1970,1,1)</f>
        <v>42186.028310185182</v>
      </c>
      <c r="U693" s="12" t="str">
        <f>TEXT(Table1[[#This Row],[Date Created Conversion]],"yyyy")</f>
        <v>2015</v>
      </c>
      <c r="V693" s="12" t="str">
        <f>TEXT(Table1[[#This Row],[Date Created Conversion]],"mmm")</f>
        <v>Jun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>Table1[[#This Row],[pledged]]/Table1[[#This Row],[goal]]</f>
        <v>6.5299999999999997E-2</v>
      </c>
      <c r="P694">
        <f>IF(Table1[[#This Row],[pledged]]=0,0,Table1[[#This Row],[pledged]]/Table1[[#This Row],[backers_count]])</f>
        <v>6.4975124378109452</v>
      </c>
      <c r="Q694" t="str">
        <f>LEFT(Table1[[#This Row],[Category and Sub-Category]],FIND("/",Table1[[#This Row],[Category and Sub-Category]])-1)</f>
        <v>technology</v>
      </c>
      <c r="R694" t="str">
        <f>RIGHT(Table1[[#This Row],[Category and Sub-Category]],LEN(Table1[[#This Row],[Category and Sub-Category]])-FIND("/",Table1[[#This Row],[Category and Sub-Category]]))</f>
        <v>wearables</v>
      </c>
      <c r="S694" s="9">
        <f>(((Table1[[#This Row],[launched_at]]/60)/60)/24)+DATE(1970,1,1)</f>
        <v>42696.37572916667</v>
      </c>
      <c r="T694" s="9">
        <f>(((Table1[[#This Row],[deadline]]/60)/60)/24)+DATE(1970,1,1)</f>
        <v>42726.37572916667</v>
      </c>
      <c r="U694" s="12" t="str">
        <f>TEXT(Table1[[#This Row],[Date Created Conversion]],"yyyy")</f>
        <v>2016</v>
      </c>
      <c r="V694" s="12" t="str">
        <f>TEXT(Table1[[#This Row],[Date Created Conversion]],"mmm")</f>
        <v>Nov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>Table1[[#This Row],[pledged]]/Table1[[#This Row],[goal]]</f>
        <v>0.35338000000000003</v>
      </c>
      <c r="P695">
        <f>IF(Table1[[#This Row],[pledged]]=0,0,Table1[[#This Row],[pledged]]/Table1[[#This Row],[backers_count]])</f>
        <v>119.38513513513513</v>
      </c>
      <c r="Q695" t="str">
        <f>LEFT(Table1[[#This Row],[Category and Sub-Category]],FIND("/",Table1[[#This Row],[Category and Sub-Category]])-1)</f>
        <v>technology</v>
      </c>
      <c r="R695" t="str">
        <f>RIGHT(Table1[[#This Row],[Category and Sub-Category]],LEN(Table1[[#This Row],[Category and Sub-Category]])-FIND("/",Table1[[#This Row],[Category and Sub-Category]]))</f>
        <v>wearables</v>
      </c>
      <c r="S695" s="9">
        <f>(((Table1[[#This Row],[launched_at]]/60)/60)/24)+DATE(1970,1,1)</f>
        <v>42094.808182870373</v>
      </c>
      <c r="T695" s="9">
        <f>(((Table1[[#This Row],[deadline]]/60)/60)/24)+DATE(1970,1,1)</f>
        <v>42124.808182870373</v>
      </c>
      <c r="U695" s="12" t="str">
        <f>TEXT(Table1[[#This Row],[Date Created Conversion]],"yyyy")</f>
        <v>2015</v>
      </c>
      <c r="V695" s="12" t="str">
        <f>TEXT(Table1[[#This Row],[Date Created Conversion]],"mmm")</f>
        <v>Mar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>Table1[[#This Row],[pledged]]/Table1[[#This Row],[goal]]</f>
        <v>3.933333333333333E-3</v>
      </c>
      <c r="P696">
        <f>IF(Table1[[#This Row],[pledged]]=0,0,Table1[[#This Row],[pledged]]/Table1[[#This Row],[backers_count]])</f>
        <v>84.285714285714292</v>
      </c>
      <c r="Q696" t="str">
        <f>LEFT(Table1[[#This Row],[Category and Sub-Category]],FIND("/",Table1[[#This Row],[Category and Sub-Category]])-1)</f>
        <v>technology</v>
      </c>
      <c r="R696" t="str">
        <f>RIGHT(Table1[[#This Row],[Category and Sub-Category]],LEN(Table1[[#This Row],[Category and Sub-Category]])-FIND("/",Table1[[#This Row],[Category and Sub-Category]]))</f>
        <v>wearables</v>
      </c>
      <c r="S696" s="9">
        <f>(((Table1[[#This Row],[launched_at]]/60)/60)/24)+DATE(1970,1,1)</f>
        <v>42737.663877314815</v>
      </c>
      <c r="T696" s="9">
        <f>(((Table1[[#This Row],[deadline]]/60)/60)/24)+DATE(1970,1,1)</f>
        <v>42767.663877314815</v>
      </c>
      <c r="U696" s="12" t="str">
        <f>TEXT(Table1[[#This Row],[Date Created Conversion]],"yyyy")</f>
        <v>2017</v>
      </c>
      <c r="V696" s="12" t="str">
        <f>TEXT(Table1[[#This Row],[Date Created Conversion]],"mmm")</f>
        <v>Jan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>Table1[[#This Row],[pledged]]/Table1[[#This Row],[goal]]</f>
        <v>1.06E-2</v>
      </c>
      <c r="P697">
        <f>IF(Table1[[#This Row],[pledged]]=0,0,Table1[[#This Row],[pledged]]/Table1[[#This Row],[backers_count]])</f>
        <v>90.857142857142861</v>
      </c>
      <c r="Q697" t="str">
        <f>LEFT(Table1[[#This Row],[Category and Sub-Category]],FIND("/",Table1[[#This Row],[Category and Sub-Category]])-1)</f>
        <v>technology</v>
      </c>
      <c r="R697" t="str">
        <f>RIGHT(Table1[[#This Row],[Category and Sub-Category]],LEN(Table1[[#This Row],[Category and Sub-Category]])-FIND("/",Table1[[#This Row],[Category and Sub-Category]]))</f>
        <v>wearables</v>
      </c>
      <c r="S697" s="9">
        <f>(((Table1[[#This Row],[launched_at]]/60)/60)/24)+DATE(1970,1,1)</f>
        <v>41913.521064814813</v>
      </c>
      <c r="T697" s="9">
        <f>(((Table1[[#This Row],[deadline]]/60)/60)/24)+DATE(1970,1,1)</f>
        <v>41943.521064814813</v>
      </c>
      <c r="U697" s="12" t="str">
        <f>TEXT(Table1[[#This Row],[Date Created Conversion]],"yyyy")</f>
        <v>2014</v>
      </c>
      <c r="V697" s="12" t="str">
        <f>TEXT(Table1[[#This Row],[Date Created Conversion]],"mmm")</f>
        <v>Oct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>Table1[[#This Row],[pledged]]/Table1[[#This Row],[goal]]</f>
        <v>5.7142857142857145E-6</v>
      </c>
      <c r="P698">
        <f>IF(Table1[[#This Row],[pledged]]=0,0,Table1[[#This Row],[pledged]]/Table1[[#This Row],[backers_count]])</f>
        <v>1</v>
      </c>
      <c r="Q698" t="str">
        <f>LEFT(Table1[[#This Row],[Category and Sub-Category]],FIND("/",Table1[[#This Row],[Category and Sub-Category]])-1)</f>
        <v>technology</v>
      </c>
      <c r="R698" t="str">
        <f>RIGHT(Table1[[#This Row],[Category and Sub-Category]],LEN(Table1[[#This Row],[Category and Sub-Category]])-FIND("/",Table1[[#This Row],[Category and Sub-Category]]))</f>
        <v>wearables</v>
      </c>
      <c r="S698" s="9">
        <f>(((Table1[[#This Row],[launched_at]]/60)/60)/24)+DATE(1970,1,1)</f>
        <v>41815.927106481482</v>
      </c>
      <c r="T698" s="9">
        <f>(((Table1[[#This Row],[deadline]]/60)/60)/24)+DATE(1970,1,1)</f>
        <v>41845.927106481482</v>
      </c>
      <c r="U698" s="12" t="str">
        <f>TEXT(Table1[[#This Row],[Date Created Conversion]],"yyyy")</f>
        <v>2014</v>
      </c>
      <c r="V698" s="12" t="str">
        <f>TEXT(Table1[[#This Row],[Date Created Conversion]],"mmm")</f>
        <v>Jun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>Table1[[#This Row],[pledged]]/Table1[[#This Row],[goal]]</f>
        <v>0.46379999999999999</v>
      </c>
      <c r="P699">
        <f>IF(Table1[[#This Row],[pledged]]=0,0,Table1[[#This Row],[pledged]]/Table1[[#This Row],[backers_count]])</f>
        <v>20.342105263157894</v>
      </c>
      <c r="Q699" t="str">
        <f>LEFT(Table1[[#This Row],[Category and Sub-Category]],FIND("/",Table1[[#This Row],[Category and Sub-Category]])-1)</f>
        <v>technology</v>
      </c>
      <c r="R699" t="str">
        <f>RIGHT(Table1[[#This Row],[Category and Sub-Category]],LEN(Table1[[#This Row],[Category and Sub-Category]])-FIND("/",Table1[[#This Row],[Category and Sub-Category]]))</f>
        <v>wearables</v>
      </c>
      <c r="S699" s="9">
        <f>(((Table1[[#This Row],[launched_at]]/60)/60)/24)+DATE(1970,1,1)</f>
        <v>42388.523020833338</v>
      </c>
      <c r="T699" s="9">
        <f>(((Table1[[#This Row],[deadline]]/60)/60)/24)+DATE(1970,1,1)</f>
        <v>42403.523020833338</v>
      </c>
      <c r="U699" s="12" t="str">
        <f>TEXT(Table1[[#This Row],[Date Created Conversion]],"yyyy")</f>
        <v>2016</v>
      </c>
      <c r="V699" s="12" t="str">
        <f>TEXT(Table1[[#This Row],[Date Created Conversion]],"mmm")</f>
        <v>Jan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>Table1[[#This Row],[pledged]]/Table1[[#This Row],[goal]]</f>
        <v>0.15390000000000001</v>
      </c>
      <c r="P700">
        <f>IF(Table1[[#This Row],[pledged]]=0,0,Table1[[#This Row],[pledged]]/Table1[[#This Row],[backers_count]])</f>
        <v>530.68965517241384</v>
      </c>
      <c r="Q700" t="str">
        <f>LEFT(Table1[[#This Row],[Category and Sub-Category]],FIND("/",Table1[[#This Row],[Category and Sub-Category]])-1)</f>
        <v>technology</v>
      </c>
      <c r="R700" t="str">
        <f>RIGHT(Table1[[#This Row],[Category and Sub-Category]],LEN(Table1[[#This Row],[Category and Sub-Category]])-FIND("/",Table1[[#This Row],[Category and Sub-Category]]))</f>
        <v>wearables</v>
      </c>
      <c r="S700" s="9">
        <f>(((Table1[[#This Row],[launched_at]]/60)/60)/24)+DATE(1970,1,1)</f>
        <v>41866.931076388886</v>
      </c>
      <c r="T700" s="9">
        <f>(((Table1[[#This Row],[deadline]]/60)/60)/24)+DATE(1970,1,1)</f>
        <v>41900.083333333336</v>
      </c>
      <c r="U700" s="12" t="str">
        <f>TEXT(Table1[[#This Row],[Date Created Conversion]],"yyyy")</f>
        <v>2014</v>
      </c>
      <c r="V700" s="12" t="str">
        <f>TEXT(Table1[[#This Row],[Date Created Conversion]],"mmm")</f>
        <v>Aug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>Table1[[#This Row],[pledged]]/Table1[[#This Row],[goal]]</f>
        <v>0.824221076923077</v>
      </c>
      <c r="P701">
        <f>IF(Table1[[#This Row],[pledged]]=0,0,Table1[[#This Row],[pledged]]/Table1[[#This Row],[backers_count]])</f>
        <v>120.39184269662923</v>
      </c>
      <c r="Q701" t="str">
        <f>LEFT(Table1[[#This Row],[Category and Sub-Category]],FIND("/",Table1[[#This Row],[Category and Sub-Category]])-1)</f>
        <v>technology</v>
      </c>
      <c r="R701" t="str">
        <f>RIGHT(Table1[[#This Row],[Category and Sub-Category]],LEN(Table1[[#This Row],[Category and Sub-Category]])-FIND("/",Table1[[#This Row],[Category and Sub-Category]]))</f>
        <v>wearables</v>
      </c>
      <c r="S701" s="9">
        <f>(((Table1[[#This Row],[launched_at]]/60)/60)/24)+DATE(1970,1,1)</f>
        <v>41563.485509259262</v>
      </c>
      <c r="T701" s="9">
        <f>(((Table1[[#This Row],[deadline]]/60)/60)/24)+DATE(1970,1,1)</f>
        <v>41600.666666666664</v>
      </c>
      <c r="U701" s="12" t="str">
        <f>TEXT(Table1[[#This Row],[Date Created Conversion]],"yyyy")</f>
        <v>2013</v>
      </c>
      <c r="V701" s="12" t="str">
        <f>TEXT(Table1[[#This Row],[Date Created Conversion]],"mmm")</f>
        <v>Oct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>Table1[[#This Row],[pledged]]/Table1[[#This Row],[goal]]</f>
        <v>2.6866666666666667E-2</v>
      </c>
      <c r="P702">
        <f>IF(Table1[[#This Row],[pledged]]=0,0,Table1[[#This Row],[pledged]]/Table1[[#This Row],[backers_count]])</f>
        <v>13</v>
      </c>
      <c r="Q702" t="str">
        <f>LEFT(Table1[[#This Row],[Category and Sub-Category]],FIND("/",Table1[[#This Row],[Category and Sub-Category]])-1)</f>
        <v>technology</v>
      </c>
      <c r="R702" t="str">
        <f>RIGHT(Table1[[#This Row],[Category and Sub-Category]],LEN(Table1[[#This Row],[Category and Sub-Category]])-FIND("/",Table1[[#This Row],[Category and Sub-Category]]))</f>
        <v>wearables</v>
      </c>
      <c r="S702" s="9">
        <f>(((Table1[[#This Row],[launched_at]]/60)/60)/24)+DATE(1970,1,1)</f>
        <v>42715.688437500001</v>
      </c>
      <c r="T702" s="9">
        <f>(((Table1[[#This Row],[deadline]]/60)/60)/24)+DATE(1970,1,1)</f>
        <v>42745.688437500001</v>
      </c>
      <c r="U702" s="12" t="str">
        <f>TEXT(Table1[[#This Row],[Date Created Conversion]],"yyyy")</f>
        <v>2016</v>
      </c>
      <c r="V702" s="12" t="str">
        <f>TEXT(Table1[[#This Row],[Date Created Conversion]],"mmm")</f>
        <v>Dec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>Table1[[#This Row],[pledged]]/Table1[[#This Row],[goal]]</f>
        <v>0.26600000000000001</v>
      </c>
      <c r="P703">
        <f>IF(Table1[[#This Row],[pledged]]=0,0,Table1[[#This Row],[pledged]]/Table1[[#This Row],[backers_count]])</f>
        <v>291.33333333333331</v>
      </c>
      <c r="Q703" t="str">
        <f>LEFT(Table1[[#This Row],[Category and Sub-Category]],FIND("/",Table1[[#This Row],[Category and Sub-Category]])-1)</f>
        <v>technology</v>
      </c>
      <c r="R703" t="str">
        <f>RIGHT(Table1[[#This Row],[Category and Sub-Category]],LEN(Table1[[#This Row],[Category and Sub-Category]])-FIND("/",Table1[[#This Row],[Category and Sub-Category]]))</f>
        <v>wearables</v>
      </c>
      <c r="S703" s="9">
        <f>(((Table1[[#This Row],[launched_at]]/60)/60)/24)+DATE(1970,1,1)</f>
        <v>41813.662962962961</v>
      </c>
      <c r="T703" s="9">
        <f>(((Table1[[#This Row],[deadline]]/60)/60)/24)+DATE(1970,1,1)</f>
        <v>41843.662962962961</v>
      </c>
      <c r="U703" s="12" t="str">
        <f>TEXT(Table1[[#This Row],[Date Created Conversion]],"yyyy")</f>
        <v>2014</v>
      </c>
      <c r="V703" s="12" t="str">
        <f>TEXT(Table1[[#This Row],[Date Created Conversion]],"mmm")</f>
        <v>Jun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>Table1[[#This Row],[pledged]]/Table1[[#This Row],[goal]]</f>
        <v>0.30813400000000002</v>
      </c>
      <c r="P704">
        <f>IF(Table1[[#This Row],[pledged]]=0,0,Table1[[#This Row],[pledged]]/Table1[[#This Row],[backers_count]])</f>
        <v>124.9191891891892</v>
      </c>
      <c r="Q704" t="str">
        <f>LEFT(Table1[[#This Row],[Category and Sub-Category]],FIND("/",Table1[[#This Row],[Category and Sub-Category]])-1)</f>
        <v>technology</v>
      </c>
      <c r="R704" t="str">
        <f>RIGHT(Table1[[#This Row],[Category and Sub-Category]],LEN(Table1[[#This Row],[Category and Sub-Category]])-FIND("/",Table1[[#This Row],[Category and Sub-Category]]))</f>
        <v>wearables</v>
      </c>
      <c r="S704" s="9">
        <f>(((Table1[[#This Row],[launched_at]]/60)/60)/24)+DATE(1970,1,1)</f>
        <v>42668.726701388892</v>
      </c>
      <c r="T704" s="9">
        <f>(((Table1[[#This Row],[deadline]]/60)/60)/24)+DATE(1970,1,1)</f>
        <v>42698.768368055549</v>
      </c>
      <c r="U704" s="12" t="str">
        <f>TEXT(Table1[[#This Row],[Date Created Conversion]],"yyyy")</f>
        <v>2016</v>
      </c>
      <c r="V704" s="12" t="str">
        <f>TEXT(Table1[[#This Row],[Date Created Conversion]],"mmm")</f>
        <v>Oct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>Table1[[#This Row],[pledged]]/Table1[[#This Row],[goal]]</f>
        <v>5.5800000000000002E-2</v>
      </c>
      <c r="P705">
        <f>IF(Table1[[#This Row],[pledged]]=0,0,Table1[[#This Row],[pledged]]/Table1[[#This Row],[backers_count]])</f>
        <v>119.57142857142857</v>
      </c>
      <c r="Q705" t="str">
        <f>LEFT(Table1[[#This Row],[Category and Sub-Category]],FIND("/",Table1[[#This Row],[Category and Sub-Category]])-1)</f>
        <v>technology</v>
      </c>
      <c r="R705" t="str">
        <f>RIGHT(Table1[[#This Row],[Category and Sub-Category]],LEN(Table1[[#This Row],[Category and Sub-Category]])-FIND("/",Table1[[#This Row],[Category and Sub-Category]]))</f>
        <v>wearables</v>
      </c>
      <c r="S705" s="9">
        <f>(((Table1[[#This Row],[launched_at]]/60)/60)/24)+DATE(1970,1,1)</f>
        <v>42711.950798611113</v>
      </c>
      <c r="T705" s="9">
        <f>(((Table1[[#This Row],[deadline]]/60)/60)/24)+DATE(1970,1,1)</f>
        <v>42766.98055555555</v>
      </c>
      <c r="U705" s="12" t="str">
        <f>TEXT(Table1[[#This Row],[Date Created Conversion]],"yyyy")</f>
        <v>2016</v>
      </c>
      <c r="V705" s="12" t="str">
        <f>TEXT(Table1[[#This Row],[Date Created Conversion]],"mmm")</f>
        <v>Dec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>Table1[[#This Row],[pledged]]/Table1[[#This Row],[goal]]</f>
        <v>8.7454545454545458E-3</v>
      </c>
      <c r="P706">
        <f>IF(Table1[[#This Row],[pledged]]=0,0,Table1[[#This Row],[pledged]]/Table1[[#This Row],[backers_count]])</f>
        <v>120.25</v>
      </c>
      <c r="Q706" t="str">
        <f>LEFT(Table1[[#This Row],[Category and Sub-Category]],FIND("/",Table1[[#This Row],[Category and Sub-Category]])-1)</f>
        <v>technology</v>
      </c>
      <c r="R706" t="str">
        <f>RIGHT(Table1[[#This Row],[Category and Sub-Category]],LEN(Table1[[#This Row],[Category and Sub-Category]])-FIND("/",Table1[[#This Row],[Category and Sub-Category]]))</f>
        <v>wearables</v>
      </c>
      <c r="S706" s="9">
        <f>(((Table1[[#This Row],[launched_at]]/60)/60)/24)+DATE(1970,1,1)</f>
        <v>42726.192916666667</v>
      </c>
      <c r="T706" s="9">
        <f>(((Table1[[#This Row],[deadline]]/60)/60)/24)+DATE(1970,1,1)</f>
        <v>42786.192916666667</v>
      </c>
      <c r="U706" s="12" t="str">
        <f>TEXT(Table1[[#This Row],[Date Created Conversion]],"yyyy")</f>
        <v>2016</v>
      </c>
      <c r="V706" s="12" t="str">
        <f>TEXT(Table1[[#This Row],[Date Created Conversion]],"mmm")</f>
        <v>Dec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>Table1[[#This Row],[pledged]]/Table1[[#This Row],[goal]]</f>
        <v>9.7699999999999992E-3</v>
      </c>
      <c r="P707">
        <f>IF(Table1[[#This Row],[pledged]]=0,0,Table1[[#This Row],[pledged]]/Table1[[#This Row],[backers_count]])</f>
        <v>195.4</v>
      </c>
      <c r="Q707" t="str">
        <f>LEFT(Table1[[#This Row],[Category and Sub-Category]],FIND("/",Table1[[#This Row],[Category and Sub-Category]])-1)</f>
        <v>technology</v>
      </c>
      <c r="R707" t="str">
        <f>RIGHT(Table1[[#This Row],[Category and Sub-Category]],LEN(Table1[[#This Row],[Category and Sub-Category]])-FIND("/",Table1[[#This Row],[Category and Sub-Category]]))</f>
        <v>wearables</v>
      </c>
      <c r="S707" s="9">
        <f>(((Table1[[#This Row],[launched_at]]/60)/60)/24)+DATE(1970,1,1)</f>
        <v>42726.491643518515</v>
      </c>
      <c r="T707" s="9">
        <f>(((Table1[[#This Row],[deadline]]/60)/60)/24)+DATE(1970,1,1)</f>
        <v>42756.491643518515</v>
      </c>
      <c r="U707" s="12" t="str">
        <f>TEXT(Table1[[#This Row],[Date Created Conversion]],"yyyy")</f>
        <v>2016</v>
      </c>
      <c r="V707" s="12" t="str">
        <f>TEXT(Table1[[#This Row],[Date Created Conversion]],"mmm")</f>
        <v>Dec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>Table1[[#This Row],[pledged]]/Table1[[#This Row],[goal]]</f>
        <v>0</v>
      </c>
      <c r="P708">
        <f>IF(Table1[[#This Row],[pledged]]=0,0,Table1[[#This Row],[pledged]]/Table1[[#This Row],[backers_count]])</f>
        <v>0</v>
      </c>
      <c r="Q708" t="str">
        <f>LEFT(Table1[[#This Row],[Category and Sub-Category]],FIND("/",Table1[[#This Row],[Category and Sub-Category]])-1)</f>
        <v>technology</v>
      </c>
      <c r="R708" t="str">
        <f>RIGHT(Table1[[#This Row],[Category and Sub-Category]],LEN(Table1[[#This Row],[Category and Sub-Category]])-FIND("/",Table1[[#This Row],[Category and Sub-Category]]))</f>
        <v>wearables</v>
      </c>
      <c r="S708" s="9">
        <f>(((Table1[[#This Row],[launched_at]]/60)/60)/24)+DATE(1970,1,1)</f>
        <v>42676.995173611111</v>
      </c>
      <c r="T708" s="9">
        <f>(((Table1[[#This Row],[deadline]]/60)/60)/24)+DATE(1970,1,1)</f>
        <v>42718.777083333334</v>
      </c>
      <c r="U708" s="12" t="str">
        <f>TEXT(Table1[[#This Row],[Date Created Conversion]],"yyyy")</f>
        <v>2016</v>
      </c>
      <c r="V708" s="12" t="str">
        <f>TEXT(Table1[[#This Row],[Date Created Conversion]],"mmm")</f>
        <v>Nov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>Table1[[#This Row],[pledged]]/Table1[[#This Row],[goal]]</f>
        <v>0.78927352941176465</v>
      </c>
      <c r="P709">
        <f>IF(Table1[[#This Row],[pledged]]=0,0,Table1[[#This Row],[pledged]]/Table1[[#This Row],[backers_count]])</f>
        <v>117.69868421052631</v>
      </c>
      <c r="Q709" t="str">
        <f>LEFT(Table1[[#This Row],[Category and Sub-Category]],FIND("/",Table1[[#This Row],[Category and Sub-Category]])-1)</f>
        <v>technology</v>
      </c>
      <c r="R709" t="str">
        <f>RIGHT(Table1[[#This Row],[Category and Sub-Category]],LEN(Table1[[#This Row],[Category and Sub-Category]])-FIND("/",Table1[[#This Row],[Category and Sub-Category]]))</f>
        <v>wearables</v>
      </c>
      <c r="S709" s="9">
        <f>(((Table1[[#This Row],[launched_at]]/60)/60)/24)+DATE(1970,1,1)</f>
        <v>42696.663506944446</v>
      </c>
      <c r="T709" s="9">
        <f>(((Table1[[#This Row],[deadline]]/60)/60)/24)+DATE(1970,1,1)</f>
        <v>42736.663506944446</v>
      </c>
      <c r="U709" s="12" t="str">
        <f>TEXT(Table1[[#This Row],[Date Created Conversion]],"yyyy")</f>
        <v>2016</v>
      </c>
      <c r="V709" s="12" t="str">
        <f>TEXT(Table1[[#This Row],[Date Created Conversion]],"mmm")</f>
        <v>Nov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>Table1[[#This Row],[pledged]]/Table1[[#This Row],[goal]]</f>
        <v>0.22092500000000001</v>
      </c>
      <c r="P710">
        <f>IF(Table1[[#This Row],[pledged]]=0,0,Table1[[#This Row],[pledged]]/Table1[[#This Row],[backers_count]])</f>
        <v>23.948509485094849</v>
      </c>
      <c r="Q710" t="str">
        <f>LEFT(Table1[[#This Row],[Category and Sub-Category]],FIND("/",Table1[[#This Row],[Category and Sub-Category]])-1)</f>
        <v>technology</v>
      </c>
      <c r="R710" t="str">
        <f>RIGHT(Table1[[#This Row],[Category and Sub-Category]],LEN(Table1[[#This Row],[Category and Sub-Category]])-FIND("/",Table1[[#This Row],[Category and Sub-Category]]))</f>
        <v>wearables</v>
      </c>
      <c r="S710" s="9">
        <f>(((Table1[[#This Row],[launched_at]]/60)/60)/24)+DATE(1970,1,1)</f>
        <v>41835.581018518518</v>
      </c>
      <c r="T710" s="9">
        <f>(((Table1[[#This Row],[deadline]]/60)/60)/24)+DATE(1970,1,1)</f>
        <v>41895.581018518518</v>
      </c>
      <c r="U710" s="12" t="str">
        <f>TEXT(Table1[[#This Row],[Date Created Conversion]],"yyyy")</f>
        <v>2014</v>
      </c>
      <c r="V710" s="12" t="str">
        <f>TEXT(Table1[[#This Row],[Date Created Conversion]],"mmm")</f>
        <v>Jul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>Table1[[#This Row],[pledged]]/Table1[[#This Row],[goal]]</f>
        <v>4.0666666666666663E-3</v>
      </c>
      <c r="P711">
        <f>IF(Table1[[#This Row],[pledged]]=0,0,Table1[[#This Row],[pledged]]/Table1[[#This Row],[backers_count]])</f>
        <v>30.5</v>
      </c>
      <c r="Q711" t="str">
        <f>LEFT(Table1[[#This Row],[Category and Sub-Category]],FIND("/",Table1[[#This Row],[Category and Sub-Category]])-1)</f>
        <v>technology</v>
      </c>
      <c r="R711" t="str">
        <f>RIGHT(Table1[[#This Row],[Category and Sub-Category]],LEN(Table1[[#This Row],[Category and Sub-Category]])-FIND("/",Table1[[#This Row],[Category and Sub-Category]]))</f>
        <v>wearables</v>
      </c>
      <c r="S711" s="9">
        <f>(((Table1[[#This Row],[launched_at]]/60)/60)/24)+DATE(1970,1,1)</f>
        <v>41948.041192129633</v>
      </c>
      <c r="T711" s="9">
        <f>(((Table1[[#This Row],[deadline]]/60)/60)/24)+DATE(1970,1,1)</f>
        <v>41978.041192129633</v>
      </c>
      <c r="U711" s="12" t="str">
        <f>TEXT(Table1[[#This Row],[Date Created Conversion]],"yyyy")</f>
        <v>2014</v>
      </c>
      <c r="V711" s="12" t="str">
        <f>TEXT(Table1[[#This Row],[Date Created Conversion]],"mmm")</f>
        <v>Nov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>Table1[[#This Row],[pledged]]/Table1[[#This Row],[goal]]</f>
        <v>0</v>
      </c>
      <c r="P712">
        <f>IF(Table1[[#This Row],[pledged]]=0,0,Table1[[#This Row],[pledged]]/Table1[[#This Row],[backers_count]])</f>
        <v>0</v>
      </c>
      <c r="Q712" t="str">
        <f>LEFT(Table1[[#This Row],[Category and Sub-Category]],FIND("/",Table1[[#This Row],[Category and Sub-Category]])-1)</f>
        <v>technology</v>
      </c>
      <c r="R712" t="str">
        <f>RIGHT(Table1[[#This Row],[Category and Sub-Category]],LEN(Table1[[#This Row],[Category and Sub-Category]])-FIND("/",Table1[[#This Row],[Category and Sub-Category]]))</f>
        <v>wearables</v>
      </c>
      <c r="S712" s="9">
        <f>(((Table1[[#This Row],[launched_at]]/60)/60)/24)+DATE(1970,1,1)</f>
        <v>41837.984976851854</v>
      </c>
      <c r="T712" s="9">
        <f>(((Table1[[#This Row],[deadline]]/60)/60)/24)+DATE(1970,1,1)</f>
        <v>41871.030555555553</v>
      </c>
      <c r="U712" s="12" t="str">
        <f>TEXT(Table1[[#This Row],[Date Created Conversion]],"yyyy")</f>
        <v>2014</v>
      </c>
      <c r="V712" s="12" t="str">
        <f>TEXT(Table1[[#This Row],[Date Created Conversion]],"mmm")</f>
        <v>Jul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>Table1[[#This Row],[pledged]]/Table1[[#This Row],[goal]]</f>
        <v>0.33790999999999999</v>
      </c>
      <c r="P713">
        <f>IF(Table1[[#This Row],[pledged]]=0,0,Table1[[#This Row],[pledged]]/Table1[[#This Row],[backers_count]])</f>
        <v>99.973372781065095</v>
      </c>
      <c r="Q713" t="str">
        <f>LEFT(Table1[[#This Row],[Category and Sub-Category]],FIND("/",Table1[[#This Row],[Category and Sub-Category]])-1)</f>
        <v>technology</v>
      </c>
      <c r="R713" t="str">
        <f>RIGHT(Table1[[#This Row],[Category and Sub-Category]],LEN(Table1[[#This Row],[Category and Sub-Category]])-FIND("/",Table1[[#This Row],[Category and Sub-Category]]))</f>
        <v>wearables</v>
      </c>
      <c r="S713" s="9">
        <f>(((Table1[[#This Row],[launched_at]]/60)/60)/24)+DATE(1970,1,1)</f>
        <v>42678.459120370375</v>
      </c>
      <c r="T713" s="9">
        <f>(((Table1[[#This Row],[deadline]]/60)/60)/24)+DATE(1970,1,1)</f>
        <v>42718.500787037032</v>
      </c>
      <c r="U713" s="12" t="str">
        <f>TEXT(Table1[[#This Row],[Date Created Conversion]],"yyyy")</f>
        <v>2016</v>
      </c>
      <c r="V713" s="12" t="str">
        <f>TEXT(Table1[[#This Row],[Date Created Conversion]],"mmm")</f>
        <v>Nov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>Table1[[#This Row],[pledged]]/Table1[[#This Row],[goal]]</f>
        <v>2.1649484536082476E-3</v>
      </c>
      <c r="P714">
        <f>IF(Table1[[#This Row],[pledged]]=0,0,Table1[[#This Row],[pledged]]/Table1[[#This Row],[backers_count]])</f>
        <v>26.25</v>
      </c>
      <c r="Q714" t="str">
        <f>LEFT(Table1[[#This Row],[Category and Sub-Category]],FIND("/",Table1[[#This Row],[Category and Sub-Category]])-1)</f>
        <v>technology</v>
      </c>
      <c r="R714" t="str">
        <f>RIGHT(Table1[[#This Row],[Category and Sub-Category]],LEN(Table1[[#This Row],[Category and Sub-Category]])-FIND("/",Table1[[#This Row],[Category and Sub-Category]]))</f>
        <v>wearables</v>
      </c>
      <c r="S714" s="9">
        <f>(((Table1[[#This Row],[launched_at]]/60)/60)/24)+DATE(1970,1,1)</f>
        <v>42384.680925925932</v>
      </c>
      <c r="T714" s="9">
        <f>(((Table1[[#This Row],[deadline]]/60)/60)/24)+DATE(1970,1,1)</f>
        <v>42414.680925925932</v>
      </c>
      <c r="U714" s="12" t="str">
        <f>TEXT(Table1[[#This Row],[Date Created Conversion]],"yyyy")</f>
        <v>2016</v>
      </c>
      <c r="V714" s="12" t="str">
        <f>TEXT(Table1[[#This Row],[Date Created Conversion]],"mmm")</f>
        <v>Jan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>Table1[[#This Row],[pledged]]/Table1[[#This Row],[goal]]</f>
        <v>7.9600000000000001E-3</v>
      </c>
      <c r="P715">
        <f>IF(Table1[[#This Row],[pledged]]=0,0,Table1[[#This Row],[pledged]]/Table1[[#This Row],[backers_count]])</f>
        <v>199</v>
      </c>
      <c r="Q715" t="str">
        <f>LEFT(Table1[[#This Row],[Category and Sub-Category]],FIND("/",Table1[[#This Row],[Category and Sub-Category]])-1)</f>
        <v>technology</v>
      </c>
      <c r="R715" t="str">
        <f>RIGHT(Table1[[#This Row],[Category and Sub-Category]],LEN(Table1[[#This Row],[Category and Sub-Category]])-FIND("/",Table1[[#This Row],[Category and Sub-Category]]))</f>
        <v>wearables</v>
      </c>
      <c r="S715" s="9">
        <f>(((Table1[[#This Row],[launched_at]]/60)/60)/24)+DATE(1970,1,1)</f>
        <v>42496.529305555552</v>
      </c>
      <c r="T715" s="9">
        <f>(((Table1[[#This Row],[deadline]]/60)/60)/24)+DATE(1970,1,1)</f>
        <v>42526.529305555552</v>
      </c>
      <c r="U715" s="12" t="str">
        <f>TEXT(Table1[[#This Row],[Date Created Conversion]],"yyyy")</f>
        <v>2016</v>
      </c>
      <c r="V715" s="12" t="str">
        <f>TEXT(Table1[[#This Row],[Date Created Conversion]],"mmm")</f>
        <v>May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>Table1[[#This Row],[pledged]]/Table1[[#This Row],[goal]]</f>
        <v>0.14993333333333334</v>
      </c>
      <c r="P716">
        <f>IF(Table1[[#This Row],[pledged]]=0,0,Table1[[#This Row],[pledged]]/Table1[[#This Row],[backers_count]])</f>
        <v>80.321428571428569</v>
      </c>
      <c r="Q716" t="str">
        <f>LEFT(Table1[[#This Row],[Category and Sub-Category]],FIND("/",Table1[[#This Row],[Category and Sub-Category]])-1)</f>
        <v>technology</v>
      </c>
      <c r="R716" t="str">
        <f>RIGHT(Table1[[#This Row],[Category and Sub-Category]],LEN(Table1[[#This Row],[Category and Sub-Category]])-FIND("/",Table1[[#This Row],[Category and Sub-Category]]))</f>
        <v>wearables</v>
      </c>
      <c r="S716" s="9">
        <f>(((Table1[[#This Row],[launched_at]]/60)/60)/24)+DATE(1970,1,1)</f>
        <v>42734.787986111114</v>
      </c>
      <c r="T716" s="9">
        <f>(((Table1[[#This Row],[deadline]]/60)/60)/24)+DATE(1970,1,1)</f>
        <v>42794.787986111114</v>
      </c>
      <c r="U716" s="12" t="str">
        <f>TEXT(Table1[[#This Row],[Date Created Conversion]],"yyyy")</f>
        <v>2016</v>
      </c>
      <c r="V716" s="12" t="str">
        <f>TEXT(Table1[[#This Row],[Date Created Conversion]],"mmm")</f>
        <v>Dec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>Table1[[#This Row],[pledged]]/Table1[[#This Row],[goal]]</f>
        <v>5.0509090909090906E-2</v>
      </c>
      <c r="P717">
        <f>IF(Table1[[#This Row],[pledged]]=0,0,Table1[[#This Row],[pledged]]/Table1[[#This Row],[backers_count]])</f>
        <v>115.75</v>
      </c>
      <c r="Q717" t="str">
        <f>LEFT(Table1[[#This Row],[Category and Sub-Category]],FIND("/",Table1[[#This Row],[Category and Sub-Category]])-1)</f>
        <v>technology</v>
      </c>
      <c r="R717" t="str">
        <f>RIGHT(Table1[[#This Row],[Category and Sub-Category]],LEN(Table1[[#This Row],[Category and Sub-Category]])-FIND("/",Table1[[#This Row],[Category and Sub-Category]]))</f>
        <v>wearables</v>
      </c>
      <c r="S717" s="9">
        <f>(((Table1[[#This Row],[launched_at]]/60)/60)/24)+DATE(1970,1,1)</f>
        <v>42273.090740740736</v>
      </c>
      <c r="T717" s="9">
        <f>(((Table1[[#This Row],[deadline]]/60)/60)/24)+DATE(1970,1,1)</f>
        <v>42313.132407407407</v>
      </c>
      <c r="U717" s="12" t="str">
        <f>TEXT(Table1[[#This Row],[Date Created Conversion]],"yyyy")</f>
        <v>2015</v>
      </c>
      <c r="V717" s="12" t="str">
        <f>TEXT(Table1[[#This Row],[Date Created Conversion]],"mmm")</f>
        <v>Sep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>Table1[[#This Row],[pledged]]/Table1[[#This Row],[goal]]</f>
        <v>0.10214285714285715</v>
      </c>
      <c r="P718">
        <f>IF(Table1[[#This Row],[pledged]]=0,0,Table1[[#This Row],[pledged]]/Table1[[#This Row],[backers_count]])</f>
        <v>44.6875</v>
      </c>
      <c r="Q718" t="str">
        <f>LEFT(Table1[[#This Row],[Category and Sub-Category]],FIND("/",Table1[[#This Row],[Category and Sub-Category]])-1)</f>
        <v>technology</v>
      </c>
      <c r="R718" t="str">
        <f>RIGHT(Table1[[#This Row],[Category and Sub-Category]],LEN(Table1[[#This Row],[Category and Sub-Category]])-FIND("/",Table1[[#This Row],[Category and Sub-Category]]))</f>
        <v>wearables</v>
      </c>
      <c r="S718" s="9">
        <f>(((Table1[[#This Row],[launched_at]]/60)/60)/24)+DATE(1970,1,1)</f>
        <v>41940.658645833333</v>
      </c>
      <c r="T718" s="9">
        <f>(((Table1[[#This Row],[deadline]]/60)/60)/24)+DATE(1970,1,1)</f>
        <v>41974</v>
      </c>
      <c r="U718" s="12" t="str">
        <f>TEXT(Table1[[#This Row],[Date Created Conversion]],"yyyy")</f>
        <v>2014</v>
      </c>
      <c r="V718" s="12" t="str">
        <f>TEXT(Table1[[#This Row],[Date Created Conversion]],"mmm")</f>
        <v>Oct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>Table1[[#This Row],[pledged]]/Table1[[#This Row],[goal]]</f>
        <v>3.0500000000000002E-3</v>
      </c>
      <c r="P719">
        <f>IF(Table1[[#This Row],[pledged]]=0,0,Table1[[#This Row],[pledged]]/Table1[[#This Row],[backers_count]])</f>
        <v>76.25</v>
      </c>
      <c r="Q719" t="str">
        <f>LEFT(Table1[[#This Row],[Category and Sub-Category]],FIND("/",Table1[[#This Row],[Category and Sub-Category]])-1)</f>
        <v>technology</v>
      </c>
      <c r="R719" t="str">
        <f>RIGHT(Table1[[#This Row],[Category and Sub-Category]],LEN(Table1[[#This Row],[Category and Sub-Category]])-FIND("/",Table1[[#This Row],[Category and Sub-Category]]))</f>
        <v>wearables</v>
      </c>
      <c r="S719" s="9">
        <f>(((Table1[[#This Row],[launched_at]]/60)/60)/24)+DATE(1970,1,1)</f>
        <v>41857.854189814818</v>
      </c>
      <c r="T719" s="9">
        <f>(((Table1[[#This Row],[deadline]]/60)/60)/24)+DATE(1970,1,1)</f>
        <v>41887.854189814818</v>
      </c>
      <c r="U719" s="12" t="str">
        <f>TEXT(Table1[[#This Row],[Date Created Conversion]],"yyyy")</f>
        <v>2014</v>
      </c>
      <c r="V719" s="12" t="str">
        <f>TEXT(Table1[[#This Row],[Date Created Conversion]],"mmm")</f>
        <v>Aug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>Table1[[#This Row],[pledged]]/Table1[[#This Row],[goal]]</f>
        <v>7.4999999999999997E-3</v>
      </c>
      <c r="P720">
        <f>IF(Table1[[#This Row],[pledged]]=0,0,Table1[[#This Row],[pledged]]/Table1[[#This Row],[backers_count]])</f>
        <v>22.5</v>
      </c>
      <c r="Q720" t="str">
        <f>LEFT(Table1[[#This Row],[Category and Sub-Category]],FIND("/",Table1[[#This Row],[Category and Sub-Category]])-1)</f>
        <v>technology</v>
      </c>
      <c r="R720" t="str">
        <f>RIGHT(Table1[[#This Row],[Category and Sub-Category]],LEN(Table1[[#This Row],[Category and Sub-Category]])-FIND("/",Table1[[#This Row],[Category and Sub-Category]]))</f>
        <v>wearables</v>
      </c>
      <c r="S720" s="9">
        <f>(((Table1[[#This Row],[launched_at]]/60)/60)/24)+DATE(1970,1,1)</f>
        <v>42752.845451388886</v>
      </c>
      <c r="T720" s="9">
        <f>(((Table1[[#This Row],[deadline]]/60)/60)/24)+DATE(1970,1,1)</f>
        <v>42784.249305555553</v>
      </c>
      <c r="U720" s="12" t="str">
        <f>TEXT(Table1[[#This Row],[Date Created Conversion]],"yyyy")</f>
        <v>2017</v>
      </c>
      <c r="V720" s="12" t="str">
        <f>TEXT(Table1[[#This Row],[Date Created Conversion]],"mmm")</f>
        <v>Jan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>Table1[[#This Row],[pledged]]/Table1[[#This Row],[goal]]</f>
        <v>1.2933333333333333E-2</v>
      </c>
      <c r="P721">
        <f>IF(Table1[[#This Row],[pledged]]=0,0,Table1[[#This Row],[pledged]]/Table1[[#This Row],[backers_count]])</f>
        <v>19.399999999999999</v>
      </c>
      <c r="Q721" t="str">
        <f>LEFT(Table1[[#This Row],[Category and Sub-Category]],FIND("/",Table1[[#This Row],[Category and Sub-Category]])-1)</f>
        <v>technology</v>
      </c>
      <c r="R721" t="str">
        <f>RIGHT(Table1[[#This Row],[Category and Sub-Category]],LEN(Table1[[#This Row],[Category and Sub-Category]])-FIND("/",Table1[[#This Row],[Category and Sub-Category]]))</f>
        <v>wearables</v>
      </c>
      <c r="S721" s="9">
        <f>(((Table1[[#This Row],[launched_at]]/60)/60)/24)+DATE(1970,1,1)</f>
        <v>42409.040231481486</v>
      </c>
      <c r="T721" s="9">
        <f>(((Table1[[#This Row],[deadline]]/60)/60)/24)+DATE(1970,1,1)</f>
        <v>42423.040231481486</v>
      </c>
      <c r="U721" s="12" t="str">
        <f>TEXT(Table1[[#This Row],[Date Created Conversion]],"yyyy")</f>
        <v>2016</v>
      </c>
      <c r="V721" s="12" t="str">
        <f>TEXT(Table1[[#This Row],[Date Created Conversion]],"mmm")</f>
        <v>Feb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 s="16">
        <v>1900</v>
      </c>
      <c r="E722">
        <v>2735</v>
      </c>
      <c r="F722" s="1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>Table1[[#This Row],[pledged]]/Table1[[#This Row],[goal]]</f>
        <v>1.4394736842105262</v>
      </c>
      <c r="P722">
        <f>IF(Table1[[#This Row],[pledged]]=0,0,Table1[[#This Row],[pledged]]/Table1[[#This Row],[backers_count]])</f>
        <v>66.707317073170728</v>
      </c>
      <c r="Q722" t="str">
        <f>LEFT(Table1[[#This Row],[Category and Sub-Category]],FIND("/",Table1[[#This Row],[Category and Sub-Category]])-1)</f>
        <v>publishing</v>
      </c>
      <c r="R722" t="str">
        <f>RIGHT(Table1[[#This Row],[Category and Sub-Category]],LEN(Table1[[#This Row],[Category and Sub-Category]])-FIND("/",Table1[[#This Row],[Category and Sub-Category]]))</f>
        <v>nonfiction</v>
      </c>
      <c r="S722" s="9">
        <f>(((Table1[[#This Row],[launched_at]]/60)/60)/24)+DATE(1970,1,1)</f>
        <v>40909.649201388893</v>
      </c>
      <c r="T722" s="9">
        <f>(((Table1[[#This Row],[deadline]]/60)/60)/24)+DATE(1970,1,1)</f>
        <v>40937.649201388893</v>
      </c>
      <c r="U722" s="12" t="str">
        <f>TEXT(Table1[[#This Row],[Date Created Conversion]],"yyyy")</f>
        <v>2012</v>
      </c>
      <c r="V722" s="12" t="str">
        <f>TEXT(Table1[[#This Row],[Date Created Conversion]],"mmm")</f>
        <v>Jan</v>
      </c>
    </row>
    <row r="723" spans="1:22" ht="58" x14ac:dyDescent="0.35">
      <c r="A723">
        <v>721</v>
      </c>
      <c r="B723" s="3" t="s">
        <v>722</v>
      </c>
      <c r="C723" s="3" t="s">
        <v>4831</v>
      </c>
      <c r="D723" s="16">
        <v>8200</v>
      </c>
      <c r="E723">
        <v>10013</v>
      </c>
      <c r="F723" s="12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>Table1[[#This Row],[pledged]]/Table1[[#This Row],[goal]]</f>
        <v>1.2210975609756098</v>
      </c>
      <c r="P723">
        <f>IF(Table1[[#This Row],[pledged]]=0,0,Table1[[#This Row],[pledged]]/Table1[[#This Row],[backers_count]])</f>
        <v>84.142857142857139</v>
      </c>
      <c r="Q723" t="str">
        <f>LEFT(Table1[[#This Row],[Category and Sub-Category]],FIND("/",Table1[[#This Row],[Category and Sub-Category]])-1)</f>
        <v>publishing</v>
      </c>
      <c r="R723" t="str">
        <f>RIGHT(Table1[[#This Row],[Category and Sub-Category]],LEN(Table1[[#This Row],[Category and Sub-Category]])-FIND("/",Table1[[#This Row],[Category and Sub-Category]]))</f>
        <v>nonfiction</v>
      </c>
      <c r="S723" s="9">
        <f>(((Table1[[#This Row],[launched_at]]/60)/60)/24)+DATE(1970,1,1)</f>
        <v>41807.571840277778</v>
      </c>
      <c r="T723" s="9">
        <f>(((Table1[[#This Row],[deadline]]/60)/60)/24)+DATE(1970,1,1)</f>
        <v>41852.571840277778</v>
      </c>
      <c r="U723" s="12" t="str">
        <f>TEXT(Table1[[#This Row],[Date Created Conversion]],"yyyy")</f>
        <v>2014</v>
      </c>
      <c r="V723" s="12" t="str">
        <f>TEXT(Table1[[#This Row],[Date Created Conversion]],"mmm")</f>
        <v>Jun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 s="16">
        <v>25000</v>
      </c>
      <c r="E724">
        <v>33006</v>
      </c>
      <c r="F724" s="12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>Table1[[#This Row],[pledged]]/Table1[[#This Row],[goal]]</f>
        <v>1.3202400000000001</v>
      </c>
      <c r="P724">
        <f>IF(Table1[[#This Row],[pledged]]=0,0,Table1[[#This Row],[pledged]]/Table1[[#This Row],[backers_count]])</f>
        <v>215.72549019607843</v>
      </c>
      <c r="Q724" t="str">
        <f>LEFT(Table1[[#This Row],[Category and Sub-Category]],FIND("/",Table1[[#This Row],[Category and Sub-Category]])-1)</f>
        <v>publishing</v>
      </c>
      <c r="R724" t="str">
        <f>RIGHT(Table1[[#This Row],[Category and Sub-Category]],LEN(Table1[[#This Row],[Category and Sub-Category]])-FIND("/",Table1[[#This Row],[Category and Sub-Category]]))</f>
        <v>nonfiction</v>
      </c>
      <c r="S724" s="9">
        <f>(((Table1[[#This Row],[launched_at]]/60)/60)/24)+DATE(1970,1,1)</f>
        <v>40977.805300925924</v>
      </c>
      <c r="T724" s="9">
        <f>(((Table1[[#This Row],[deadline]]/60)/60)/24)+DATE(1970,1,1)</f>
        <v>41007.76363425926</v>
      </c>
      <c r="U724" s="12" t="str">
        <f>TEXT(Table1[[#This Row],[Date Created Conversion]],"yyyy")</f>
        <v>2012</v>
      </c>
      <c r="V724" s="12" t="str">
        <f>TEXT(Table1[[#This Row],[Date Created Conversion]],"mmm")</f>
        <v>Mar</v>
      </c>
    </row>
    <row r="725" spans="1:22" ht="29" x14ac:dyDescent="0.35">
      <c r="A725">
        <v>723</v>
      </c>
      <c r="B725" s="3" t="s">
        <v>724</v>
      </c>
      <c r="C725" s="3" t="s">
        <v>4833</v>
      </c>
      <c r="D725" s="16">
        <v>5000</v>
      </c>
      <c r="E725">
        <v>5469</v>
      </c>
      <c r="F725" s="12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>Table1[[#This Row],[pledged]]/Table1[[#This Row],[goal]]</f>
        <v>1.0938000000000001</v>
      </c>
      <c r="P725">
        <f>IF(Table1[[#This Row],[pledged]]=0,0,Table1[[#This Row],[pledged]]/Table1[[#This Row],[backers_count]])</f>
        <v>54.69</v>
      </c>
      <c r="Q725" t="str">
        <f>LEFT(Table1[[#This Row],[Category and Sub-Category]],FIND("/",Table1[[#This Row],[Category and Sub-Category]])-1)</f>
        <v>publishing</v>
      </c>
      <c r="R725" t="str">
        <f>RIGHT(Table1[[#This Row],[Category and Sub-Category]],LEN(Table1[[#This Row],[Category and Sub-Category]])-FIND("/",Table1[[#This Row],[Category and Sub-Category]]))</f>
        <v>nonfiction</v>
      </c>
      <c r="S725" s="9">
        <f>(((Table1[[#This Row],[launched_at]]/60)/60)/24)+DATE(1970,1,1)</f>
        <v>42184.816539351858</v>
      </c>
      <c r="T725" s="9">
        <f>(((Table1[[#This Row],[deadline]]/60)/60)/24)+DATE(1970,1,1)</f>
        <v>42215.165972222225</v>
      </c>
      <c r="U725" s="12" t="str">
        <f>TEXT(Table1[[#This Row],[Date Created Conversion]],"yyyy")</f>
        <v>2015</v>
      </c>
      <c r="V725" s="12" t="str">
        <f>TEXT(Table1[[#This Row],[Date Created Conversion]],"mmm")</f>
        <v>Jun</v>
      </c>
    </row>
    <row r="726" spans="1:22" ht="58" x14ac:dyDescent="0.35">
      <c r="A726">
        <v>724</v>
      </c>
      <c r="B726" s="3" t="s">
        <v>725</v>
      </c>
      <c r="C726" s="3" t="s">
        <v>4834</v>
      </c>
      <c r="D726" s="16">
        <v>7000</v>
      </c>
      <c r="E726">
        <v>7383.01</v>
      </c>
      <c r="F726" s="12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>Table1[[#This Row],[pledged]]/Table1[[#This Row],[goal]]</f>
        <v>1.0547157142857144</v>
      </c>
      <c r="P726">
        <f>IF(Table1[[#This Row],[pledged]]=0,0,Table1[[#This Row],[pledged]]/Table1[[#This Row],[backers_count]])</f>
        <v>51.62944055944056</v>
      </c>
      <c r="Q726" t="str">
        <f>LEFT(Table1[[#This Row],[Category and Sub-Category]],FIND("/",Table1[[#This Row],[Category and Sub-Category]])-1)</f>
        <v>publishing</v>
      </c>
      <c r="R726" t="str">
        <f>RIGHT(Table1[[#This Row],[Category and Sub-Category]],LEN(Table1[[#This Row],[Category and Sub-Category]])-FIND("/",Table1[[#This Row],[Category and Sub-Category]]))</f>
        <v>nonfiction</v>
      </c>
      <c r="S726" s="9">
        <f>(((Table1[[#This Row],[launched_at]]/60)/60)/24)+DATE(1970,1,1)</f>
        <v>40694.638460648144</v>
      </c>
      <c r="T726" s="9">
        <f>(((Table1[[#This Row],[deadline]]/60)/60)/24)+DATE(1970,1,1)</f>
        <v>40724.638460648144</v>
      </c>
      <c r="U726" s="12" t="str">
        <f>TEXT(Table1[[#This Row],[Date Created Conversion]],"yyyy")</f>
        <v>2011</v>
      </c>
      <c r="V726" s="12" t="str">
        <f>TEXT(Table1[[#This Row],[Date Created Conversion]],"mmm")</f>
        <v>May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 s="16">
        <v>20000</v>
      </c>
      <c r="E727">
        <v>20070</v>
      </c>
      <c r="F727" s="12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>Table1[[#This Row],[pledged]]/Table1[[#This Row],[goal]]</f>
        <v>1.0035000000000001</v>
      </c>
      <c r="P727">
        <f>IF(Table1[[#This Row],[pledged]]=0,0,Table1[[#This Row],[pledged]]/Table1[[#This Row],[backers_count]])</f>
        <v>143.35714285714286</v>
      </c>
      <c r="Q727" t="str">
        <f>LEFT(Table1[[#This Row],[Category and Sub-Category]],FIND("/",Table1[[#This Row],[Category and Sub-Category]])-1)</f>
        <v>publishing</v>
      </c>
      <c r="R727" t="str">
        <f>RIGHT(Table1[[#This Row],[Category and Sub-Category]],LEN(Table1[[#This Row],[Category and Sub-Category]])-FIND("/",Table1[[#This Row],[Category and Sub-Category]]))</f>
        <v>nonfiction</v>
      </c>
      <c r="S727" s="9">
        <f>(((Table1[[#This Row],[launched_at]]/60)/60)/24)+DATE(1970,1,1)</f>
        <v>42321.626296296294</v>
      </c>
      <c r="T727" s="9">
        <f>(((Table1[[#This Row],[deadline]]/60)/60)/24)+DATE(1970,1,1)</f>
        <v>42351.626296296294</v>
      </c>
      <c r="U727" s="12" t="str">
        <f>TEXT(Table1[[#This Row],[Date Created Conversion]],"yyyy")</f>
        <v>2015</v>
      </c>
      <c r="V727" s="12" t="str">
        <f>TEXT(Table1[[#This Row],[Date Created Conversion]],"mmm")</f>
        <v>Nov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 s="16">
        <v>2500</v>
      </c>
      <c r="E728">
        <v>2535</v>
      </c>
      <c r="F728" s="12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>Table1[[#This Row],[pledged]]/Table1[[#This Row],[goal]]</f>
        <v>1.014</v>
      </c>
      <c r="P728">
        <f>IF(Table1[[#This Row],[pledged]]=0,0,Table1[[#This Row],[pledged]]/Table1[[#This Row],[backers_count]])</f>
        <v>72.428571428571431</v>
      </c>
      <c r="Q728" t="str">
        <f>LEFT(Table1[[#This Row],[Category and Sub-Category]],FIND("/",Table1[[#This Row],[Category and Sub-Category]])-1)</f>
        <v>publishing</v>
      </c>
      <c r="R728" t="str">
        <f>RIGHT(Table1[[#This Row],[Category and Sub-Category]],LEN(Table1[[#This Row],[Category and Sub-Category]])-FIND("/",Table1[[#This Row],[Category and Sub-Category]]))</f>
        <v>nonfiction</v>
      </c>
      <c r="S728" s="9">
        <f>(((Table1[[#This Row],[launched_at]]/60)/60)/24)+DATE(1970,1,1)</f>
        <v>41346.042673611111</v>
      </c>
      <c r="T728" s="9">
        <f>(((Table1[[#This Row],[deadline]]/60)/60)/24)+DATE(1970,1,1)</f>
        <v>41376.042673611111</v>
      </c>
      <c r="U728" s="12" t="str">
        <f>TEXT(Table1[[#This Row],[Date Created Conversion]],"yyyy")</f>
        <v>2013</v>
      </c>
      <c r="V728" s="12" t="str">
        <f>TEXT(Table1[[#This Row],[Date Created Conversion]],"mmm")</f>
        <v>Mar</v>
      </c>
    </row>
    <row r="729" spans="1:22" ht="58" x14ac:dyDescent="0.35">
      <c r="A729">
        <v>727</v>
      </c>
      <c r="B729" s="3" t="s">
        <v>728</v>
      </c>
      <c r="C729" s="3" t="s">
        <v>4837</v>
      </c>
      <c r="D729" s="16">
        <v>3500</v>
      </c>
      <c r="E729">
        <v>5443</v>
      </c>
      <c r="F729" s="12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>Table1[[#This Row],[pledged]]/Table1[[#This Row],[goal]]</f>
        <v>1.5551428571428572</v>
      </c>
      <c r="P729">
        <f>IF(Table1[[#This Row],[pledged]]=0,0,Table1[[#This Row],[pledged]]/Table1[[#This Row],[backers_count]])</f>
        <v>36.530201342281877</v>
      </c>
      <c r="Q729" t="str">
        <f>LEFT(Table1[[#This Row],[Category and Sub-Category]],FIND("/",Table1[[#This Row],[Category and Sub-Category]])-1)</f>
        <v>publishing</v>
      </c>
      <c r="R729" t="str">
        <f>RIGHT(Table1[[#This Row],[Category and Sub-Category]],LEN(Table1[[#This Row],[Category and Sub-Category]])-FIND("/",Table1[[#This Row],[Category and Sub-Category]]))</f>
        <v>nonfiction</v>
      </c>
      <c r="S729" s="9">
        <f>(((Table1[[#This Row],[launched_at]]/60)/60)/24)+DATE(1970,1,1)</f>
        <v>41247.020243055551</v>
      </c>
      <c r="T729" s="9">
        <f>(((Table1[[#This Row],[deadline]]/60)/60)/24)+DATE(1970,1,1)</f>
        <v>41288.888888888891</v>
      </c>
      <c r="U729" s="12" t="str">
        <f>TEXT(Table1[[#This Row],[Date Created Conversion]],"yyyy")</f>
        <v>2012</v>
      </c>
      <c r="V729" s="12" t="str">
        <f>TEXT(Table1[[#This Row],[Date Created Conversion]],"mmm")</f>
        <v>Dec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 s="16">
        <v>7500</v>
      </c>
      <c r="E730">
        <v>7917.45</v>
      </c>
      <c r="F730" s="12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>Table1[[#This Row],[pledged]]/Table1[[#This Row],[goal]]</f>
        <v>1.05566</v>
      </c>
      <c r="P730">
        <f>IF(Table1[[#This Row],[pledged]]=0,0,Table1[[#This Row],[pledged]]/Table1[[#This Row],[backers_count]])</f>
        <v>60.903461538461535</v>
      </c>
      <c r="Q730" t="str">
        <f>LEFT(Table1[[#This Row],[Category and Sub-Category]],FIND("/",Table1[[#This Row],[Category and Sub-Category]])-1)</f>
        <v>publishing</v>
      </c>
      <c r="R730" t="str">
        <f>RIGHT(Table1[[#This Row],[Category and Sub-Category]],LEN(Table1[[#This Row],[Category and Sub-Category]])-FIND("/",Table1[[#This Row],[Category and Sub-Category]]))</f>
        <v>nonfiction</v>
      </c>
      <c r="S730" s="9">
        <f>(((Table1[[#This Row],[launched_at]]/60)/60)/24)+DATE(1970,1,1)</f>
        <v>40731.837465277778</v>
      </c>
      <c r="T730" s="9">
        <f>(((Table1[[#This Row],[deadline]]/60)/60)/24)+DATE(1970,1,1)</f>
        <v>40776.837465277778</v>
      </c>
      <c r="U730" s="12" t="str">
        <f>TEXT(Table1[[#This Row],[Date Created Conversion]],"yyyy")</f>
        <v>2011</v>
      </c>
      <c r="V730" s="12" t="str">
        <f>TEXT(Table1[[#This Row],[Date Created Conversion]],"mmm")</f>
        <v>Jul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 s="16">
        <v>4000</v>
      </c>
      <c r="E731">
        <v>5226</v>
      </c>
      <c r="F731" s="12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>Table1[[#This Row],[pledged]]/Table1[[#This Row],[goal]]</f>
        <v>1.3065</v>
      </c>
      <c r="P731">
        <f>IF(Table1[[#This Row],[pledged]]=0,0,Table1[[#This Row],[pledged]]/Table1[[#This Row],[backers_count]])</f>
        <v>43.55</v>
      </c>
      <c r="Q731" t="str">
        <f>LEFT(Table1[[#This Row],[Category and Sub-Category]],FIND("/",Table1[[#This Row],[Category and Sub-Category]])-1)</f>
        <v>publishing</v>
      </c>
      <c r="R731" t="str">
        <f>RIGHT(Table1[[#This Row],[Category and Sub-Category]],LEN(Table1[[#This Row],[Category and Sub-Category]])-FIND("/",Table1[[#This Row],[Category and Sub-Category]]))</f>
        <v>nonfiction</v>
      </c>
      <c r="S731" s="9">
        <f>(((Table1[[#This Row],[launched_at]]/60)/60)/24)+DATE(1970,1,1)</f>
        <v>41111.185891203706</v>
      </c>
      <c r="T731" s="9">
        <f>(((Table1[[#This Row],[deadline]]/60)/60)/24)+DATE(1970,1,1)</f>
        <v>41171.185891203706</v>
      </c>
      <c r="U731" s="12" t="str">
        <f>TEXT(Table1[[#This Row],[Date Created Conversion]],"yyyy")</f>
        <v>2012</v>
      </c>
      <c r="V731" s="12" t="str">
        <f>TEXT(Table1[[#This Row],[Date Created Conversion]],"mmm")</f>
        <v>Jul</v>
      </c>
    </row>
    <row r="732" spans="1:22" ht="29" x14ac:dyDescent="0.35">
      <c r="A732">
        <v>730</v>
      </c>
      <c r="B732" s="3" t="s">
        <v>731</v>
      </c>
      <c r="C732" s="3" t="s">
        <v>4840</v>
      </c>
      <c r="D732" s="16">
        <v>20000</v>
      </c>
      <c r="E732">
        <v>26438</v>
      </c>
      <c r="F732" s="1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>Table1[[#This Row],[pledged]]/Table1[[#This Row],[goal]]</f>
        <v>1.3219000000000001</v>
      </c>
      <c r="P732">
        <f>IF(Table1[[#This Row],[pledged]]=0,0,Table1[[#This Row],[pledged]]/Table1[[#This Row],[backers_count]])</f>
        <v>99.766037735849054</v>
      </c>
      <c r="Q732" t="str">
        <f>LEFT(Table1[[#This Row],[Category and Sub-Category]],FIND("/",Table1[[#This Row],[Category and Sub-Category]])-1)</f>
        <v>publishing</v>
      </c>
      <c r="R732" t="str">
        <f>RIGHT(Table1[[#This Row],[Category and Sub-Category]],LEN(Table1[[#This Row],[Category and Sub-Category]])-FIND("/",Table1[[#This Row],[Category and Sub-Category]]))</f>
        <v>nonfiction</v>
      </c>
      <c r="S732" s="9">
        <f>(((Table1[[#This Row],[launched_at]]/60)/60)/24)+DATE(1970,1,1)</f>
        <v>40854.745266203703</v>
      </c>
      <c r="T732" s="9">
        <f>(((Table1[[#This Row],[deadline]]/60)/60)/24)+DATE(1970,1,1)</f>
        <v>40884.745266203703</v>
      </c>
      <c r="U732" s="12" t="str">
        <f>TEXT(Table1[[#This Row],[Date Created Conversion]],"yyyy")</f>
        <v>2011</v>
      </c>
      <c r="V732" s="12" t="str">
        <f>TEXT(Table1[[#This Row],[Date Created Conversion]],"mmm")</f>
        <v>Nov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 s="16">
        <v>5000</v>
      </c>
      <c r="E733">
        <v>6300</v>
      </c>
      <c r="F733" s="12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>Table1[[#This Row],[pledged]]/Table1[[#This Row],[goal]]</f>
        <v>1.26</v>
      </c>
      <c r="P733">
        <f>IF(Table1[[#This Row],[pledged]]=0,0,Table1[[#This Row],[pledged]]/Table1[[#This Row],[backers_count]])</f>
        <v>88.732394366197184</v>
      </c>
      <c r="Q733" t="str">
        <f>LEFT(Table1[[#This Row],[Category and Sub-Category]],FIND("/",Table1[[#This Row],[Category and Sub-Category]])-1)</f>
        <v>publishing</v>
      </c>
      <c r="R733" t="str">
        <f>RIGHT(Table1[[#This Row],[Category and Sub-Category]],LEN(Table1[[#This Row],[Category and Sub-Category]])-FIND("/",Table1[[#This Row],[Category and Sub-Category]]))</f>
        <v>nonfiction</v>
      </c>
      <c r="S733" s="9">
        <f>(((Table1[[#This Row],[launched_at]]/60)/60)/24)+DATE(1970,1,1)</f>
        <v>40879.795682870368</v>
      </c>
      <c r="T733" s="9">
        <f>(((Table1[[#This Row],[deadline]]/60)/60)/24)+DATE(1970,1,1)</f>
        <v>40930.25</v>
      </c>
      <c r="U733" s="12" t="str">
        <f>TEXT(Table1[[#This Row],[Date Created Conversion]],"yyyy")</f>
        <v>2011</v>
      </c>
      <c r="V733" s="12" t="str">
        <f>TEXT(Table1[[#This Row],[Date Created Conversion]],"mmm")</f>
        <v>Dec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 s="16">
        <v>40</v>
      </c>
      <c r="E734">
        <v>64</v>
      </c>
      <c r="F734" s="12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>Table1[[#This Row],[pledged]]/Table1[[#This Row],[goal]]</f>
        <v>1.6</v>
      </c>
      <c r="P734">
        <f>IF(Table1[[#This Row],[pledged]]=0,0,Table1[[#This Row],[pledged]]/Table1[[#This Row],[backers_count]])</f>
        <v>4.9230769230769234</v>
      </c>
      <c r="Q734" t="str">
        <f>LEFT(Table1[[#This Row],[Category and Sub-Category]],FIND("/",Table1[[#This Row],[Category and Sub-Category]])-1)</f>
        <v>publishing</v>
      </c>
      <c r="R734" t="str">
        <f>RIGHT(Table1[[#This Row],[Category and Sub-Category]],LEN(Table1[[#This Row],[Category and Sub-Category]])-FIND("/",Table1[[#This Row],[Category and Sub-Category]]))</f>
        <v>nonfiction</v>
      </c>
      <c r="S734" s="9">
        <f>(((Table1[[#This Row],[launched_at]]/60)/60)/24)+DATE(1970,1,1)</f>
        <v>41486.424317129626</v>
      </c>
      <c r="T734" s="9">
        <f>(((Table1[[#This Row],[deadline]]/60)/60)/24)+DATE(1970,1,1)</f>
        <v>41546.424317129626</v>
      </c>
      <c r="U734" s="12" t="str">
        <f>TEXT(Table1[[#This Row],[Date Created Conversion]],"yyyy")</f>
        <v>2013</v>
      </c>
      <c r="V734" s="12" t="str">
        <f>TEXT(Table1[[#This Row],[Date Created Conversion]],"mmm")</f>
        <v>Jul</v>
      </c>
    </row>
    <row r="735" spans="1:22" ht="58" x14ac:dyDescent="0.35">
      <c r="A735">
        <v>733</v>
      </c>
      <c r="B735" s="3" t="s">
        <v>734</v>
      </c>
      <c r="C735" s="3" t="s">
        <v>4843</v>
      </c>
      <c r="D735" s="16">
        <v>2500</v>
      </c>
      <c r="E735">
        <v>3012</v>
      </c>
      <c r="F735" s="12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>Table1[[#This Row],[pledged]]/Table1[[#This Row],[goal]]</f>
        <v>1.2048000000000001</v>
      </c>
      <c r="P735">
        <f>IF(Table1[[#This Row],[pledged]]=0,0,Table1[[#This Row],[pledged]]/Table1[[#This Row],[backers_count]])</f>
        <v>17.822485207100591</v>
      </c>
      <c r="Q735" t="str">
        <f>LEFT(Table1[[#This Row],[Category and Sub-Category]],FIND("/",Table1[[#This Row],[Category and Sub-Category]])-1)</f>
        <v>publishing</v>
      </c>
      <c r="R735" t="str">
        <f>RIGHT(Table1[[#This Row],[Category and Sub-Category]],LEN(Table1[[#This Row],[Category and Sub-Category]])-FIND("/",Table1[[#This Row],[Category and Sub-Category]]))</f>
        <v>nonfiction</v>
      </c>
      <c r="S735" s="9">
        <f>(((Table1[[#This Row],[launched_at]]/60)/60)/24)+DATE(1970,1,1)</f>
        <v>41598.420046296298</v>
      </c>
      <c r="T735" s="9">
        <f>(((Table1[[#This Row],[deadline]]/60)/60)/24)+DATE(1970,1,1)</f>
        <v>41628.420046296298</v>
      </c>
      <c r="U735" s="12" t="str">
        <f>TEXT(Table1[[#This Row],[Date Created Conversion]],"yyyy")</f>
        <v>2013</v>
      </c>
      <c r="V735" s="12" t="str">
        <f>TEXT(Table1[[#This Row],[Date Created Conversion]],"mmm")</f>
        <v>Nov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 s="16">
        <v>8500</v>
      </c>
      <c r="E736">
        <v>10670</v>
      </c>
      <c r="F736" s="12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>Table1[[#This Row],[pledged]]/Table1[[#This Row],[goal]]</f>
        <v>1.2552941176470589</v>
      </c>
      <c r="P736">
        <f>IF(Table1[[#This Row],[pledged]]=0,0,Table1[[#This Row],[pledged]]/Table1[[#This Row],[backers_count]])</f>
        <v>187.19298245614036</v>
      </c>
      <c r="Q736" t="str">
        <f>LEFT(Table1[[#This Row],[Category and Sub-Category]],FIND("/",Table1[[#This Row],[Category and Sub-Category]])-1)</f>
        <v>publishing</v>
      </c>
      <c r="R736" t="str">
        <f>RIGHT(Table1[[#This Row],[Category and Sub-Category]],LEN(Table1[[#This Row],[Category and Sub-Category]])-FIND("/",Table1[[#This Row],[Category and Sub-Category]]))</f>
        <v>nonfiction</v>
      </c>
      <c r="S736" s="9">
        <f>(((Table1[[#This Row],[launched_at]]/60)/60)/24)+DATE(1970,1,1)</f>
        <v>42102.164583333331</v>
      </c>
      <c r="T736" s="9">
        <f>(((Table1[[#This Row],[deadline]]/60)/60)/24)+DATE(1970,1,1)</f>
        <v>42133.208333333328</v>
      </c>
      <c r="U736" s="12" t="str">
        <f>TEXT(Table1[[#This Row],[Date Created Conversion]],"yyyy")</f>
        <v>2015</v>
      </c>
      <c r="V736" s="12" t="str">
        <f>TEXT(Table1[[#This Row],[Date Created Conversion]],"mmm")</f>
        <v>Apr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 s="16">
        <v>47000</v>
      </c>
      <c r="E737">
        <v>53771</v>
      </c>
      <c r="F737" s="12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>Table1[[#This Row],[pledged]]/Table1[[#This Row],[goal]]</f>
        <v>1.1440638297872341</v>
      </c>
      <c r="P737">
        <f>IF(Table1[[#This Row],[pledged]]=0,0,Table1[[#This Row],[pledged]]/Table1[[#This Row],[backers_count]])</f>
        <v>234.80786026200875</v>
      </c>
      <c r="Q737" t="str">
        <f>LEFT(Table1[[#This Row],[Category and Sub-Category]],FIND("/",Table1[[#This Row],[Category and Sub-Category]])-1)</f>
        <v>publishing</v>
      </c>
      <c r="R737" t="str">
        <f>RIGHT(Table1[[#This Row],[Category and Sub-Category]],LEN(Table1[[#This Row],[Category and Sub-Category]])-FIND("/",Table1[[#This Row],[Category and Sub-Category]]))</f>
        <v>nonfiction</v>
      </c>
      <c r="S737" s="9">
        <f>(((Table1[[#This Row],[launched_at]]/60)/60)/24)+DATE(1970,1,1)</f>
        <v>41946.029467592591</v>
      </c>
      <c r="T737" s="9">
        <f>(((Table1[[#This Row],[deadline]]/60)/60)/24)+DATE(1970,1,1)</f>
        <v>41977.027083333334</v>
      </c>
      <c r="U737" s="12" t="str">
        <f>TEXT(Table1[[#This Row],[Date Created Conversion]],"yyyy")</f>
        <v>2014</v>
      </c>
      <c r="V737" s="12" t="str">
        <f>TEXT(Table1[[#This Row],[Date Created Conversion]],"mmm")</f>
        <v>Nov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 s="16">
        <v>3600</v>
      </c>
      <c r="E738">
        <v>11345</v>
      </c>
      <c r="F738" s="12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>Table1[[#This Row],[pledged]]/Table1[[#This Row],[goal]]</f>
        <v>3.151388888888889</v>
      </c>
      <c r="P738">
        <f>IF(Table1[[#This Row],[pledged]]=0,0,Table1[[#This Row],[pledged]]/Table1[[#This Row],[backers_count]])</f>
        <v>105.04629629629629</v>
      </c>
      <c r="Q738" t="str">
        <f>LEFT(Table1[[#This Row],[Category and Sub-Category]],FIND("/",Table1[[#This Row],[Category and Sub-Category]])-1)</f>
        <v>publishing</v>
      </c>
      <c r="R738" t="str">
        <f>RIGHT(Table1[[#This Row],[Category and Sub-Category]],LEN(Table1[[#This Row],[Category and Sub-Category]])-FIND("/",Table1[[#This Row],[Category and Sub-Category]]))</f>
        <v>nonfiction</v>
      </c>
      <c r="S738" s="9">
        <f>(((Table1[[#This Row],[launched_at]]/60)/60)/24)+DATE(1970,1,1)</f>
        <v>41579.734259259261</v>
      </c>
      <c r="T738" s="9">
        <f>(((Table1[[#This Row],[deadline]]/60)/60)/24)+DATE(1970,1,1)</f>
        <v>41599.207638888889</v>
      </c>
      <c r="U738" s="12" t="str">
        <f>TEXT(Table1[[#This Row],[Date Created Conversion]],"yyyy")</f>
        <v>2013</v>
      </c>
      <c r="V738" s="12" t="str">
        <f>TEXT(Table1[[#This Row],[Date Created Conversion]],"mmm")</f>
        <v>Nov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 s="16">
        <v>5000</v>
      </c>
      <c r="E739">
        <v>6120</v>
      </c>
      <c r="F739" s="12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>Table1[[#This Row],[pledged]]/Table1[[#This Row],[goal]]</f>
        <v>1.224</v>
      </c>
      <c r="P739">
        <f>IF(Table1[[#This Row],[pledged]]=0,0,Table1[[#This Row],[pledged]]/Table1[[#This Row],[backers_count]])</f>
        <v>56.666666666666664</v>
      </c>
      <c r="Q739" t="str">
        <f>LEFT(Table1[[#This Row],[Category and Sub-Category]],FIND("/",Table1[[#This Row],[Category and Sub-Category]])-1)</f>
        <v>publishing</v>
      </c>
      <c r="R739" t="str">
        <f>RIGHT(Table1[[#This Row],[Category and Sub-Category]],LEN(Table1[[#This Row],[Category and Sub-Category]])-FIND("/",Table1[[#This Row],[Category and Sub-Category]]))</f>
        <v>nonfiction</v>
      </c>
      <c r="S739" s="9">
        <f>(((Table1[[#This Row],[launched_at]]/60)/60)/24)+DATE(1970,1,1)</f>
        <v>41667.275312500002</v>
      </c>
      <c r="T739" s="9">
        <f>(((Table1[[#This Row],[deadline]]/60)/60)/24)+DATE(1970,1,1)</f>
        <v>41684.833333333336</v>
      </c>
      <c r="U739" s="12" t="str">
        <f>TEXT(Table1[[#This Row],[Date Created Conversion]],"yyyy")</f>
        <v>2014</v>
      </c>
      <c r="V739" s="12" t="str">
        <f>TEXT(Table1[[#This Row],[Date Created Conversion]],"mmm")</f>
        <v>Jan</v>
      </c>
    </row>
    <row r="740" spans="1:22" ht="29" x14ac:dyDescent="0.35">
      <c r="A740">
        <v>738</v>
      </c>
      <c r="B740" s="3" t="s">
        <v>739</v>
      </c>
      <c r="C740" s="3" t="s">
        <v>4848</v>
      </c>
      <c r="D740" s="16">
        <v>1500</v>
      </c>
      <c r="E740">
        <v>1601</v>
      </c>
      <c r="F740" s="12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>Table1[[#This Row],[pledged]]/Table1[[#This Row],[goal]]</f>
        <v>1.0673333333333332</v>
      </c>
      <c r="P740">
        <f>IF(Table1[[#This Row],[pledged]]=0,0,Table1[[#This Row],[pledged]]/Table1[[#This Row],[backers_count]])</f>
        <v>39.048780487804876</v>
      </c>
      <c r="Q740" t="str">
        <f>LEFT(Table1[[#This Row],[Category and Sub-Category]],FIND("/",Table1[[#This Row],[Category and Sub-Category]])-1)</f>
        <v>publishing</v>
      </c>
      <c r="R740" t="str">
        <f>RIGHT(Table1[[#This Row],[Category and Sub-Category]],LEN(Table1[[#This Row],[Category and Sub-Category]])-FIND("/",Table1[[#This Row],[Category and Sub-Category]]))</f>
        <v>nonfiction</v>
      </c>
      <c r="S740" s="9">
        <f>(((Table1[[#This Row],[launched_at]]/60)/60)/24)+DATE(1970,1,1)</f>
        <v>41943.604097222218</v>
      </c>
      <c r="T740" s="9">
        <f>(((Table1[[#This Row],[deadline]]/60)/60)/24)+DATE(1970,1,1)</f>
        <v>41974.207638888889</v>
      </c>
      <c r="U740" s="12" t="str">
        <f>TEXT(Table1[[#This Row],[Date Created Conversion]],"yyyy")</f>
        <v>2014</v>
      </c>
      <c r="V740" s="12" t="str">
        <f>TEXT(Table1[[#This Row],[Date Created Conversion]],"mmm")</f>
        <v>Oct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 s="16">
        <v>6000</v>
      </c>
      <c r="E741">
        <v>9500</v>
      </c>
      <c r="F741" s="12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>Table1[[#This Row],[pledged]]/Table1[[#This Row],[goal]]</f>
        <v>1.5833333333333333</v>
      </c>
      <c r="P741">
        <f>IF(Table1[[#This Row],[pledged]]=0,0,Table1[[#This Row],[pledged]]/Table1[[#This Row],[backers_count]])</f>
        <v>68.345323741007192</v>
      </c>
      <c r="Q741" t="str">
        <f>LEFT(Table1[[#This Row],[Category and Sub-Category]],FIND("/",Table1[[#This Row],[Category and Sub-Category]])-1)</f>
        <v>publishing</v>
      </c>
      <c r="R741" t="str">
        <f>RIGHT(Table1[[#This Row],[Category and Sub-Category]],LEN(Table1[[#This Row],[Category and Sub-Category]])-FIND("/",Table1[[#This Row],[Category and Sub-Category]]))</f>
        <v>nonfiction</v>
      </c>
      <c r="S741" s="9">
        <f>(((Table1[[#This Row],[launched_at]]/60)/60)/24)+DATE(1970,1,1)</f>
        <v>41829.502650462964</v>
      </c>
      <c r="T741" s="9">
        <f>(((Table1[[#This Row],[deadline]]/60)/60)/24)+DATE(1970,1,1)</f>
        <v>41862.502650462964</v>
      </c>
      <c r="U741" s="12" t="str">
        <f>TEXT(Table1[[#This Row],[Date Created Conversion]],"yyyy")</f>
        <v>2014</v>
      </c>
      <c r="V741" s="12" t="str">
        <f>TEXT(Table1[[#This Row],[Date Created Conversion]],"mmm")</f>
        <v>Jul</v>
      </c>
    </row>
    <row r="742" spans="1:22" ht="58" x14ac:dyDescent="0.35">
      <c r="A742">
        <v>740</v>
      </c>
      <c r="B742" s="3" t="s">
        <v>741</v>
      </c>
      <c r="C742" s="3" t="s">
        <v>4850</v>
      </c>
      <c r="D742" s="16">
        <v>3000</v>
      </c>
      <c r="E742">
        <v>3222</v>
      </c>
      <c r="F742" s="1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>Table1[[#This Row],[pledged]]/Table1[[#This Row],[goal]]</f>
        <v>1.0740000000000001</v>
      </c>
      <c r="P742">
        <f>IF(Table1[[#This Row],[pledged]]=0,0,Table1[[#This Row],[pledged]]/Table1[[#This Row],[backers_count]])</f>
        <v>169.57894736842104</v>
      </c>
      <c r="Q742" t="str">
        <f>LEFT(Table1[[#This Row],[Category and Sub-Category]],FIND("/",Table1[[#This Row],[Category and Sub-Category]])-1)</f>
        <v>publishing</v>
      </c>
      <c r="R742" t="str">
        <f>RIGHT(Table1[[#This Row],[Category and Sub-Category]],LEN(Table1[[#This Row],[Category and Sub-Category]])-FIND("/",Table1[[#This Row],[Category and Sub-Category]]))</f>
        <v>nonfiction</v>
      </c>
      <c r="S742" s="9">
        <f>(((Table1[[#This Row],[launched_at]]/60)/60)/24)+DATE(1970,1,1)</f>
        <v>42162.146782407406</v>
      </c>
      <c r="T742" s="9">
        <f>(((Table1[[#This Row],[deadline]]/60)/60)/24)+DATE(1970,1,1)</f>
        <v>42176.146782407406</v>
      </c>
      <c r="U742" s="12" t="str">
        <f>TEXT(Table1[[#This Row],[Date Created Conversion]],"yyyy")</f>
        <v>2015</v>
      </c>
      <c r="V742" s="12" t="str">
        <f>TEXT(Table1[[#This Row],[Date Created Conversion]],"mmm")</f>
        <v>Jun</v>
      </c>
    </row>
    <row r="743" spans="1:22" ht="29" x14ac:dyDescent="0.35">
      <c r="A743">
        <v>741</v>
      </c>
      <c r="B743" s="3" t="s">
        <v>742</v>
      </c>
      <c r="C743" s="3" t="s">
        <v>4851</v>
      </c>
      <c r="D743" s="16">
        <v>13000</v>
      </c>
      <c r="E743">
        <v>13293.8</v>
      </c>
      <c r="F743" s="12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>Table1[[#This Row],[pledged]]/Table1[[#This Row],[goal]]</f>
        <v>1.0226</v>
      </c>
      <c r="P743">
        <f>IF(Table1[[#This Row],[pledged]]=0,0,Table1[[#This Row],[pledged]]/Table1[[#This Row],[backers_count]])</f>
        <v>141.42340425531913</v>
      </c>
      <c r="Q743" t="str">
        <f>LEFT(Table1[[#This Row],[Category and Sub-Category]],FIND("/",Table1[[#This Row],[Category and Sub-Category]])-1)</f>
        <v>publishing</v>
      </c>
      <c r="R743" t="str">
        <f>RIGHT(Table1[[#This Row],[Category and Sub-Category]],LEN(Table1[[#This Row],[Category and Sub-Category]])-FIND("/",Table1[[#This Row],[Category and Sub-Category]]))</f>
        <v>nonfiction</v>
      </c>
      <c r="S743" s="9">
        <f>(((Table1[[#This Row],[launched_at]]/60)/60)/24)+DATE(1970,1,1)</f>
        <v>41401.648217592592</v>
      </c>
      <c r="T743" s="9">
        <f>(((Table1[[#This Row],[deadline]]/60)/60)/24)+DATE(1970,1,1)</f>
        <v>41436.648217592592</v>
      </c>
      <c r="U743" s="12" t="str">
        <f>TEXT(Table1[[#This Row],[Date Created Conversion]],"yyyy")</f>
        <v>2013</v>
      </c>
      <c r="V743" s="12" t="str">
        <f>TEXT(Table1[[#This Row],[Date Created Conversion]],"mmm")</f>
        <v>May</v>
      </c>
    </row>
    <row r="744" spans="1:22" ht="58" x14ac:dyDescent="0.35">
      <c r="A744">
        <v>742</v>
      </c>
      <c r="B744" s="3" t="s">
        <v>743</v>
      </c>
      <c r="C744" s="3" t="s">
        <v>4852</v>
      </c>
      <c r="D744" s="16">
        <v>1400</v>
      </c>
      <c r="E744">
        <v>1550</v>
      </c>
      <c r="F744" s="12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>Table1[[#This Row],[pledged]]/Table1[[#This Row],[goal]]</f>
        <v>1.1071428571428572</v>
      </c>
      <c r="P744">
        <f>IF(Table1[[#This Row],[pledged]]=0,0,Table1[[#This Row],[pledged]]/Table1[[#This Row],[backers_count]])</f>
        <v>67.391304347826093</v>
      </c>
      <c r="Q744" t="str">
        <f>LEFT(Table1[[#This Row],[Category and Sub-Category]],FIND("/",Table1[[#This Row],[Category and Sub-Category]])-1)</f>
        <v>publishing</v>
      </c>
      <c r="R744" t="str">
        <f>RIGHT(Table1[[#This Row],[Category and Sub-Category]],LEN(Table1[[#This Row],[Category and Sub-Category]])-FIND("/",Table1[[#This Row],[Category and Sub-Category]]))</f>
        <v>nonfiction</v>
      </c>
      <c r="S744" s="9">
        <f>(((Table1[[#This Row],[launched_at]]/60)/60)/24)+DATE(1970,1,1)</f>
        <v>41689.917962962965</v>
      </c>
      <c r="T744" s="9">
        <f>(((Table1[[#This Row],[deadline]]/60)/60)/24)+DATE(1970,1,1)</f>
        <v>41719.876296296294</v>
      </c>
      <c r="U744" s="12" t="str">
        <f>TEXT(Table1[[#This Row],[Date Created Conversion]],"yyyy")</f>
        <v>2014</v>
      </c>
      <c r="V744" s="12" t="str">
        <f>TEXT(Table1[[#This Row],[Date Created Conversion]],"mmm")</f>
        <v>Feb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 s="16">
        <v>550</v>
      </c>
      <c r="E745">
        <v>814</v>
      </c>
      <c r="F745" s="12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>Table1[[#This Row],[pledged]]/Table1[[#This Row],[goal]]</f>
        <v>1.48</v>
      </c>
      <c r="P745">
        <f>IF(Table1[[#This Row],[pledged]]=0,0,Table1[[#This Row],[pledged]]/Table1[[#This Row],[backers_count]])</f>
        <v>54.266666666666666</v>
      </c>
      <c r="Q745" t="str">
        <f>LEFT(Table1[[#This Row],[Category and Sub-Category]],FIND("/",Table1[[#This Row],[Category and Sub-Category]])-1)</f>
        <v>publishing</v>
      </c>
      <c r="R745" t="str">
        <f>RIGHT(Table1[[#This Row],[Category and Sub-Category]],LEN(Table1[[#This Row],[Category and Sub-Category]])-FIND("/",Table1[[#This Row],[Category and Sub-Category]]))</f>
        <v>nonfiction</v>
      </c>
      <c r="S745" s="9">
        <f>(((Table1[[#This Row],[launched_at]]/60)/60)/24)+DATE(1970,1,1)</f>
        <v>40990.709317129629</v>
      </c>
      <c r="T745" s="9">
        <f>(((Table1[[#This Row],[deadline]]/60)/60)/24)+DATE(1970,1,1)</f>
        <v>41015.875</v>
      </c>
      <c r="U745" s="12" t="str">
        <f>TEXT(Table1[[#This Row],[Date Created Conversion]],"yyyy")</f>
        <v>2012</v>
      </c>
      <c r="V745" s="12" t="str">
        <f>TEXT(Table1[[#This Row],[Date Created Conversion]],"mmm")</f>
        <v>Mar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 s="16">
        <v>5000</v>
      </c>
      <c r="E746">
        <v>5116</v>
      </c>
      <c r="F746" s="12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>Table1[[#This Row],[pledged]]/Table1[[#This Row],[goal]]</f>
        <v>1.0232000000000001</v>
      </c>
      <c r="P746">
        <f>IF(Table1[[#This Row],[pledged]]=0,0,Table1[[#This Row],[pledged]]/Table1[[#This Row],[backers_count]])</f>
        <v>82.516129032258064</v>
      </c>
      <c r="Q746" t="str">
        <f>LEFT(Table1[[#This Row],[Category and Sub-Category]],FIND("/",Table1[[#This Row],[Category and Sub-Category]])-1)</f>
        <v>publishing</v>
      </c>
      <c r="R746" t="str">
        <f>RIGHT(Table1[[#This Row],[Category and Sub-Category]],LEN(Table1[[#This Row],[Category and Sub-Category]])-FIND("/",Table1[[#This Row],[Category and Sub-Category]]))</f>
        <v>nonfiction</v>
      </c>
      <c r="S746" s="9">
        <f>(((Table1[[#This Row],[launched_at]]/60)/60)/24)+DATE(1970,1,1)</f>
        <v>41226.95721064815</v>
      </c>
      <c r="T746" s="9">
        <f>(((Table1[[#This Row],[deadline]]/60)/60)/24)+DATE(1970,1,1)</f>
        <v>41256.95721064815</v>
      </c>
      <c r="U746" s="12" t="str">
        <f>TEXT(Table1[[#This Row],[Date Created Conversion]],"yyyy")</f>
        <v>2012</v>
      </c>
      <c r="V746" s="12" t="str">
        <f>TEXT(Table1[[#This Row],[Date Created Conversion]],"mmm")</f>
        <v>Nov</v>
      </c>
    </row>
    <row r="747" spans="1:22" ht="58" x14ac:dyDescent="0.35">
      <c r="A747">
        <v>745</v>
      </c>
      <c r="B747" s="3" t="s">
        <v>746</v>
      </c>
      <c r="C747" s="3" t="s">
        <v>4855</v>
      </c>
      <c r="D747" s="16">
        <v>2220</v>
      </c>
      <c r="E747">
        <v>3976</v>
      </c>
      <c r="F747" s="12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>Table1[[#This Row],[pledged]]/Table1[[#This Row],[goal]]</f>
        <v>1.7909909909909909</v>
      </c>
      <c r="P747">
        <f>IF(Table1[[#This Row],[pledged]]=0,0,Table1[[#This Row],[pledged]]/Table1[[#This Row],[backers_count]])</f>
        <v>53.729729729729726</v>
      </c>
      <c r="Q747" t="str">
        <f>LEFT(Table1[[#This Row],[Category and Sub-Category]],FIND("/",Table1[[#This Row],[Category and Sub-Category]])-1)</f>
        <v>publishing</v>
      </c>
      <c r="R747" t="str">
        <f>RIGHT(Table1[[#This Row],[Category and Sub-Category]],LEN(Table1[[#This Row],[Category and Sub-Category]])-FIND("/",Table1[[#This Row],[Category and Sub-Category]]))</f>
        <v>nonfiction</v>
      </c>
      <c r="S747" s="9">
        <f>(((Table1[[#This Row],[launched_at]]/60)/60)/24)+DATE(1970,1,1)</f>
        <v>41367.572280092594</v>
      </c>
      <c r="T747" s="9">
        <f>(((Table1[[#This Row],[deadline]]/60)/60)/24)+DATE(1970,1,1)</f>
        <v>41397.572280092594</v>
      </c>
      <c r="U747" s="12" t="str">
        <f>TEXT(Table1[[#This Row],[Date Created Conversion]],"yyyy")</f>
        <v>2013</v>
      </c>
      <c r="V747" s="12" t="str">
        <f>TEXT(Table1[[#This Row],[Date Created Conversion]],"mmm")</f>
        <v>Apr</v>
      </c>
    </row>
    <row r="748" spans="1:22" ht="29" x14ac:dyDescent="0.35">
      <c r="A748">
        <v>746</v>
      </c>
      <c r="B748" s="3" t="s">
        <v>747</v>
      </c>
      <c r="C748" s="3" t="s">
        <v>4856</v>
      </c>
      <c r="D748" s="16">
        <v>2987</v>
      </c>
      <c r="E748">
        <v>3318</v>
      </c>
      <c r="F748" s="12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>Table1[[#This Row],[pledged]]/Table1[[#This Row],[goal]]</f>
        <v>1.1108135252761968</v>
      </c>
      <c r="P748">
        <f>IF(Table1[[#This Row],[pledged]]=0,0,Table1[[#This Row],[pledged]]/Table1[[#This Row],[backers_count]])</f>
        <v>34.206185567010309</v>
      </c>
      <c r="Q748" t="str">
        <f>LEFT(Table1[[#This Row],[Category and Sub-Category]],FIND("/",Table1[[#This Row],[Category and Sub-Category]])-1)</f>
        <v>publishing</v>
      </c>
      <c r="R748" t="str">
        <f>RIGHT(Table1[[#This Row],[Category and Sub-Category]],LEN(Table1[[#This Row],[Category and Sub-Category]])-FIND("/",Table1[[#This Row],[Category and Sub-Category]]))</f>
        <v>nonfiction</v>
      </c>
      <c r="S748" s="9">
        <f>(((Table1[[#This Row],[launched_at]]/60)/60)/24)+DATE(1970,1,1)</f>
        <v>41157.042928240742</v>
      </c>
      <c r="T748" s="9">
        <f>(((Table1[[#This Row],[deadline]]/60)/60)/24)+DATE(1970,1,1)</f>
        <v>41175.165972222225</v>
      </c>
      <c r="U748" s="12" t="str">
        <f>TEXT(Table1[[#This Row],[Date Created Conversion]],"yyyy")</f>
        <v>2012</v>
      </c>
      <c r="V748" s="12" t="str">
        <f>TEXT(Table1[[#This Row],[Date Created Conversion]],"mmm")</f>
        <v>Sep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 s="16">
        <v>7000</v>
      </c>
      <c r="E749">
        <v>7003</v>
      </c>
      <c r="F749" s="12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>Table1[[#This Row],[pledged]]/Table1[[#This Row],[goal]]</f>
        <v>1.0004285714285714</v>
      </c>
      <c r="P749">
        <f>IF(Table1[[#This Row],[pledged]]=0,0,Table1[[#This Row],[pledged]]/Table1[[#This Row],[backers_count]])</f>
        <v>127.32727272727273</v>
      </c>
      <c r="Q749" t="str">
        <f>LEFT(Table1[[#This Row],[Category and Sub-Category]],FIND("/",Table1[[#This Row],[Category and Sub-Category]])-1)</f>
        <v>publishing</v>
      </c>
      <c r="R749" t="str">
        <f>RIGHT(Table1[[#This Row],[Category and Sub-Category]],LEN(Table1[[#This Row],[Category and Sub-Category]])-FIND("/",Table1[[#This Row],[Category and Sub-Category]]))</f>
        <v>nonfiction</v>
      </c>
      <c r="S749" s="9">
        <f>(((Table1[[#This Row],[launched_at]]/60)/60)/24)+DATE(1970,1,1)</f>
        <v>41988.548831018517</v>
      </c>
      <c r="T749" s="9">
        <f>(((Table1[[#This Row],[deadline]]/60)/60)/24)+DATE(1970,1,1)</f>
        <v>42019.454166666663</v>
      </c>
      <c r="U749" s="12" t="str">
        <f>TEXT(Table1[[#This Row],[Date Created Conversion]],"yyyy")</f>
        <v>2014</v>
      </c>
      <c r="V749" s="12" t="str">
        <f>TEXT(Table1[[#This Row],[Date Created Conversion]],"mmm")</f>
        <v>Dec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 s="16">
        <v>2000</v>
      </c>
      <c r="E750">
        <v>2005</v>
      </c>
      <c r="F750" s="12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>Table1[[#This Row],[pledged]]/Table1[[#This Row],[goal]]</f>
        <v>1.0024999999999999</v>
      </c>
      <c r="P750">
        <f>IF(Table1[[#This Row],[pledged]]=0,0,Table1[[#This Row],[pledged]]/Table1[[#This Row],[backers_count]])</f>
        <v>45.56818181818182</v>
      </c>
      <c r="Q750" t="str">
        <f>LEFT(Table1[[#This Row],[Category and Sub-Category]],FIND("/",Table1[[#This Row],[Category and Sub-Category]])-1)</f>
        <v>publishing</v>
      </c>
      <c r="R750" t="str">
        <f>RIGHT(Table1[[#This Row],[Category and Sub-Category]],LEN(Table1[[#This Row],[Category and Sub-Category]])-FIND("/",Table1[[#This Row],[Category and Sub-Category]]))</f>
        <v>nonfiction</v>
      </c>
      <c r="S750" s="9">
        <f>(((Table1[[#This Row],[launched_at]]/60)/60)/24)+DATE(1970,1,1)</f>
        <v>41831.846828703703</v>
      </c>
      <c r="T750" s="9">
        <f>(((Table1[[#This Row],[deadline]]/60)/60)/24)+DATE(1970,1,1)</f>
        <v>41861.846828703703</v>
      </c>
      <c r="U750" s="12" t="str">
        <f>TEXT(Table1[[#This Row],[Date Created Conversion]],"yyyy")</f>
        <v>2014</v>
      </c>
      <c r="V750" s="12" t="str">
        <f>TEXT(Table1[[#This Row],[Date Created Conversion]],"mmm")</f>
        <v>Jul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 s="16">
        <v>10000</v>
      </c>
      <c r="E751">
        <v>10556</v>
      </c>
      <c r="F751" s="12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>Table1[[#This Row],[pledged]]/Table1[[#This Row],[goal]]</f>
        <v>1.0556000000000001</v>
      </c>
      <c r="P751">
        <f>IF(Table1[[#This Row],[pledged]]=0,0,Table1[[#This Row],[pledged]]/Table1[[#This Row],[backers_count]])</f>
        <v>95.963636363636368</v>
      </c>
      <c r="Q751" t="str">
        <f>LEFT(Table1[[#This Row],[Category and Sub-Category]],FIND("/",Table1[[#This Row],[Category and Sub-Category]])-1)</f>
        <v>publishing</v>
      </c>
      <c r="R751" t="str">
        <f>RIGHT(Table1[[#This Row],[Category and Sub-Category]],LEN(Table1[[#This Row],[Category and Sub-Category]])-FIND("/",Table1[[#This Row],[Category and Sub-Category]]))</f>
        <v>nonfiction</v>
      </c>
      <c r="S751" s="9">
        <f>(((Table1[[#This Row],[launched_at]]/60)/60)/24)+DATE(1970,1,1)</f>
        <v>42733.94131944445</v>
      </c>
      <c r="T751" s="9">
        <f>(((Table1[[#This Row],[deadline]]/60)/60)/24)+DATE(1970,1,1)</f>
        <v>42763.94131944445</v>
      </c>
      <c r="U751" s="12" t="str">
        <f>TEXT(Table1[[#This Row],[Date Created Conversion]],"yyyy")</f>
        <v>2016</v>
      </c>
      <c r="V751" s="12" t="str">
        <f>TEXT(Table1[[#This Row],[Date Created Conversion]],"mmm")</f>
        <v>Dec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 s="16">
        <v>4444</v>
      </c>
      <c r="E752">
        <v>4559</v>
      </c>
      <c r="F752" s="1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>Table1[[#This Row],[pledged]]/Table1[[#This Row],[goal]]</f>
        <v>1.0258775877587758</v>
      </c>
      <c r="P752">
        <f>IF(Table1[[#This Row],[pledged]]=0,0,Table1[[#This Row],[pledged]]/Table1[[#This Row],[backers_count]])</f>
        <v>77.271186440677965</v>
      </c>
      <c r="Q752" t="str">
        <f>LEFT(Table1[[#This Row],[Category and Sub-Category]],FIND("/",Table1[[#This Row],[Category and Sub-Category]])-1)</f>
        <v>publishing</v>
      </c>
      <c r="R752" t="str">
        <f>RIGHT(Table1[[#This Row],[Category and Sub-Category]],LEN(Table1[[#This Row],[Category and Sub-Category]])-FIND("/",Table1[[#This Row],[Category and Sub-Category]]))</f>
        <v>nonfiction</v>
      </c>
      <c r="S752" s="9">
        <f>(((Table1[[#This Row],[launched_at]]/60)/60)/24)+DATE(1970,1,1)</f>
        <v>41299.878148148149</v>
      </c>
      <c r="T752" s="9">
        <f>(((Table1[[#This Row],[deadline]]/60)/60)/24)+DATE(1970,1,1)</f>
        <v>41329.878148148149</v>
      </c>
      <c r="U752" s="12" t="str">
        <f>TEXT(Table1[[#This Row],[Date Created Conversion]],"yyyy")</f>
        <v>2013</v>
      </c>
      <c r="V752" s="12" t="str">
        <f>TEXT(Table1[[#This Row],[Date Created Conversion]],"mmm")</f>
        <v>Jan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 s="16">
        <v>3000</v>
      </c>
      <c r="E753">
        <v>3555</v>
      </c>
      <c r="F753" s="12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>Table1[[#This Row],[pledged]]/Table1[[#This Row],[goal]]</f>
        <v>1.1850000000000001</v>
      </c>
      <c r="P753">
        <f>IF(Table1[[#This Row],[pledged]]=0,0,Table1[[#This Row],[pledged]]/Table1[[#This Row],[backers_count]])</f>
        <v>57.338709677419352</v>
      </c>
      <c r="Q753" t="str">
        <f>LEFT(Table1[[#This Row],[Category and Sub-Category]],FIND("/",Table1[[#This Row],[Category and Sub-Category]])-1)</f>
        <v>publishing</v>
      </c>
      <c r="R753" t="str">
        <f>RIGHT(Table1[[#This Row],[Category and Sub-Category]],LEN(Table1[[#This Row],[Category and Sub-Category]])-FIND("/",Table1[[#This Row],[Category and Sub-Category]]))</f>
        <v>nonfiction</v>
      </c>
      <c r="S753" s="9">
        <f>(((Table1[[#This Row],[launched_at]]/60)/60)/24)+DATE(1970,1,1)</f>
        <v>40713.630497685182</v>
      </c>
      <c r="T753" s="9">
        <f>(((Table1[[#This Row],[deadline]]/60)/60)/24)+DATE(1970,1,1)</f>
        <v>40759.630497685182</v>
      </c>
      <c r="U753" s="12" t="str">
        <f>TEXT(Table1[[#This Row],[Date Created Conversion]],"yyyy")</f>
        <v>2011</v>
      </c>
      <c r="V753" s="12" t="str">
        <f>TEXT(Table1[[#This Row],[Date Created Conversion]],"mmm")</f>
        <v>Jun</v>
      </c>
    </row>
    <row r="754" spans="1:22" ht="58" x14ac:dyDescent="0.35">
      <c r="A754">
        <v>752</v>
      </c>
      <c r="B754" s="3" t="s">
        <v>753</v>
      </c>
      <c r="C754" s="3" t="s">
        <v>4862</v>
      </c>
      <c r="D754" s="16">
        <v>5000</v>
      </c>
      <c r="E754">
        <v>5585</v>
      </c>
      <c r="F754" s="12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>Table1[[#This Row],[pledged]]/Table1[[#This Row],[goal]]</f>
        <v>1.117</v>
      </c>
      <c r="P754">
        <f>IF(Table1[[#This Row],[pledged]]=0,0,Table1[[#This Row],[pledged]]/Table1[[#This Row],[backers_count]])</f>
        <v>53.19047619047619</v>
      </c>
      <c r="Q754" t="str">
        <f>LEFT(Table1[[#This Row],[Category and Sub-Category]],FIND("/",Table1[[#This Row],[Category and Sub-Category]])-1)</f>
        <v>publishing</v>
      </c>
      <c r="R754" t="str">
        <f>RIGHT(Table1[[#This Row],[Category and Sub-Category]],LEN(Table1[[#This Row],[Category and Sub-Category]])-FIND("/",Table1[[#This Row],[Category and Sub-Category]]))</f>
        <v>nonfiction</v>
      </c>
      <c r="S754" s="9">
        <f>(((Table1[[#This Row],[launched_at]]/60)/60)/24)+DATE(1970,1,1)</f>
        <v>42639.421493055561</v>
      </c>
      <c r="T754" s="9">
        <f>(((Table1[[#This Row],[deadline]]/60)/60)/24)+DATE(1970,1,1)</f>
        <v>42659.458333333328</v>
      </c>
      <c r="U754" s="12" t="str">
        <f>TEXT(Table1[[#This Row],[Date Created Conversion]],"yyyy")</f>
        <v>2016</v>
      </c>
      <c r="V754" s="12" t="str">
        <f>TEXT(Table1[[#This Row],[Date Created Conversion]],"mmm")</f>
        <v>Sep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 s="16">
        <v>10000</v>
      </c>
      <c r="E755">
        <v>12800</v>
      </c>
      <c r="F755" s="12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>Table1[[#This Row],[pledged]]/Table1[[#This Row],[goal]]</f>
        <v>1.28</v>
      </c>
      <c r="P755">
        <f>IF(Table1[[#This Row],[pledged]]=0,0,Table1[[#This Row],[pledged]]/Table1[[#This Row],[backers_count]])</f>
        <v>492.30769230769232</v>
      </c>
      <c r="Q755" t="str">
        <f>LEFT(Table1[[#This Row],[Category and Sub-Category]],FIND("/",Table1[[#This Row],[Category and Sub-Category]])-1)</f>
        <v>publishing</v>
      </c>
      <c r="R755" t="str">
        <f>RIGHT(Table1[[#This Row],[Category and Sub-Category]],LEN(Table1[[#This Row],[Category and Sub-Category]])-FIND("/",Table1[[#This Row],[Category and Sub-Category]]))</f>
        <v>nonfiction</v>
      </c>
      <c r="S755" s="9">
        <f>(((Table1[[#This Row],[launched_at]]/60)/60)/24)+DATE(1970,1,1)</f>
        <v>42019.590173611112</v>
      </c>
      <c r="T755" s="9">
        <f>(((Table1[[#This Row],[deadline]]/60)/60)/24)+DATE(1970,1,1)</f>
        <v>42049.590173611112</v>
      </c>
      <c r="U755" s="12" t="str">
        <f>TEXT(Table1[[#This Row],[Date Created Conversion]],"yyyy")</f>
        <v>2015</v>
      </c>
      <c r="V755" s="12" t="str">
        <f>TEXT(Table1[[#This Row],[Date Created Conversion]],"mmm")</f>
        <v>Jan</v>
      </c>
    </row>
    <row r="756" spans="1:22" ht="58" x14ac:dyDescent="0.35">
      <c r="A756">
        <v>754</v>
      </c>
      <c r="B756" s="3" t="s">
        <v>755</v>
      </c>
      <c r="C756" s="3" t="s">
        <v>4864</v>
      </c>
      <c r="D756" s="16">
        <v>2000</v>
      </c>
      <c r="E756">
        <v>2075</v>
      </c>
      <c r="F756" s="12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>Table1[[#This Row],[pledged]]/Table1[[#This Row],[goal]]</f>
        <v>1.0375000000000001</v>
      </c>
      <c r="P756">
        <f>IF(Table1[[#This Row],[pledged]]=0,0,Table1[[#This Row],[pledged]]/Table1[[#This Row],[backers_count]])</f>
        <v>42.346938775510203</v>
      </c>
      <c r="Q756" t="str">
        <f>LEFT(Table1[[#This Row],[Category and Sub-Category]],FIND("/",Table1[[#This Row],[Category and Sub-Category]])-1)</f>
        <v>publishing</v>
      </c>
      <c r="R756" t="str">
        <f>RIGHT(Table1[[#This Row],[Category and Sub-Category]],LEN(Table1[[#This Row],[Category and Sub-Category]])-FIND("/",Table1[[#This Row],[Category and Sub-Category]]))</f>
        <v>nonfiction</v>
      </c>
      <c r="S756" s="9">
        <f>(((Table1[[#This Row],[launched_at]]/60)/60)/24)+DATE(1970,1,1)</f>
        <v>41249.749085648145</v>
      </c>
      <c r="T756" s="9">
        <f>(((Table1[[#This Row],[deadline]]/60)/60)/24)+DATE(1970,1,1)</f>
        <v>41279.749085648145</v>
      </c>
      <c r="U756" s="12" t="str">
        <f>TEXT(Table1[[#This Row],[Date Created Conversion]],"yyyy")</f>
        <v>2012</v>
      </c>
      <c r="V756" s="12" t="str">
        <f>TEXT(Table1[[#This Row],[Date Created Conversion]],"mmm")</f>
        <v>Dec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 s="16">
        <v>2500</v>
      </c>
      <c r="E757">
        <v>2547.69</v>
      </c>
      <c r="F757" s="12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>Table1[[#This Row],[pledged]]/Table1[[#This Row],[goal]]</f>
        <v>1.0190760000000001</v>
      </c>
      <c r="P757">
        <f>IF(Table1[[#This Row],[pledged]]=0,0,Table1[[#This Row],[pledged]]/Table1[[#This Row],[backers_count]])</f>
        <v>37.466029411764708</v>
      </c>
      <c r="Q757" t="str">
        <f>LEFT(Table1[[#This Row],[Category and Sub-Category]],FIND("/",Table1[[#This Row],[Category and Sub-Category]])-1)</f>
        <v>publishing</v>
      </c>
      <c r="R757" t="str">
        <f>RIGHT(Table1[[#This Row],[Category and Sub-Category]],LEN(Table1[[#This Row],[Category and Sub-Category]])-FIND("/",Table1[[#This Row],[Category and Sub-Category]]))</f>
        <v>nonfiction</v>
      </c>
      <c r="S757" s="9">
        <f>(((Table1[[#This Row],[launched_at]]/60)/60)/24)+DATE(1970,1,1)</f>
        <v>41383.605057870373</v>
      </c>
      <c r="T757" s="9">
        <f>(((Table1[[#This Row],[deadline]]/60)/60)/24)+DATE(1970,1,1)</f>
        <v>41414.02847222222</v>
      </c>
      <c r="U757" s="12" t="str">
        <f>TEXT(Table1[[#This Row],[Date Created Conversion]],"yyyy")</f>
        <v>2013</v>
      </c>
      <c r="V757" s="12" t="str">
        <f>TEXT(Table1[[#This Row],[Date Created Conversion]],"mmm")</f>
        <v>Apr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 s="16">
        <v>700</v>
      </c>
      <c r="E758">
        <v>824</v>
      </c>
      <c r="F758" s="12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>Table1[[#This Row],[pledged]]/Table1[[#This Row],[goal]]</f>
        <v>1.177142857142857</v>
      </c>
      <c r="P758">
        <f>IF(Table1[[#This Row],[pledged]]=0,0,Table1[[#This Row],[pledged]]/Table1[[#This Row],[backers_count]])</f>
        <v>37.454545454545453</v>
      </c>
      <c r="Q758" t="str">
        <f>LEFT(Table1[[#This Row],[Category and Sub-Category]],FIND("/",Table1[[#This Row],[Category and Sub-Category]])-1)</f>
        <v>publishing</v>
      </c>
      <c r="R758" t="str">
        <f>RIGHT(Table1[[#This Row],[Category and Sub-Category]],LEN(Table1[[#This Row],[Category and Sub-Category]])-FIND("/",Table1[[#This Row],[Category and Sub-Category]]))</f>
        <v>nonfiction</v>
      </c>
      <c r="S758" s="9">
        <f>(((Table1[[#This Row],[launched_at]]/60)/60)/24)+DATE(1970,1,1)</f>
        <v>40590.766886574071</v>
      </c>
      <c r="T758" s="9">
        <f>(((Table1[[#This Row],[deadline]]/60)/60)/24)+DATE(1970,1,1)</f>
        <v>40651.725219907406</v>
      </c>
      <c r="U758" s="12" t="str">
        <f>TEXT(Table1[[#This Row],[Date Created Conversion]],"yyyy")</f>
        <v>2011</v>
      </c>
      <c r="V758" s="12" t="str">
        <f>TEXT(Table1[[#This Row],[Date Created Conversion]],"mmm")</f>
        <v>Feb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 s="16">
        <v>250</v>
      </c>
      <c r="E759">
        <v>595</v>
      </c>
      <c r="F759" s="12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>Table1[[#This Row],[pledged]]/Table1[[#This Row],[goal]]</f>
        <v>2.38</v>
      </c>
      <c r="P759">
        <f>IF(Table1[[#This Row],[pledged]]=0,0,Table1[[#This Row],[pledged]]/Table1[[#This Row],[backers_count]])</f>
        <v>33.055555555555557</v>
      </c>
      <c r="Q759" t="str">
        <f>LEFT(Table1[[#This Row],[Category and Sub-Category]],FIND("/",Table1[[#This Row],[Category and Sub-Category]])-1)</f>
        <v>publishing</v>
      </c>
      <c r="R759" t="str">
        <f>RIGHT(Table1[[#This Row],[Category and Sub-Category]],LEN(Table1[[#This Row],[Category and Sub-Category]])-FIND("/",Table1[[#This Row],[Category and Sub-Category]]))</f>
        <v>nonfiction</v>
      </c>
      <c r="S759" s="9">
        <f>(((Table1[[#This Row],[launched_at]]/60)/60)/24)+DATE(1970,1,1)</f>
        <v>41235.054560185185</v>
      </c>
      <c r="T759" s="9">
        <f>(((Table1[[#This Row],[deadline]]/60)/60)/24)+DATE(1970,1,1)</f>
        <v>41249.054560185185</v>
      </c>
      <c r="U759" s="12" t="str">
        <f>TEXT(Table1[[#This Row],[Date Created Conversion]],"yyyy")</f>
        <v>2012</v>
      </c>
      <c r="V759" s="12" t="str">
        <f>TEXT(Table1[[#This Row],[Date Created Conversion]],"mmm")</f>
        <v>Nov</v>
      </c>
    </row>
    <row r="760" spans="1:22" ht="29" x14ac:dyDescent="0.35">
      <c r="A760">
        <v>758</v>
      </c>
      <c r="B760" s="3" t="s">
        <v>759</v>
      </c>
      <c r="C760" s="3" t="s">
        <v>4868</v>
      </c>
      <c r="D760" s="16">
        <v>2500</v>
      </c>
      <c r="E760">
        <v>2550</v>
      </c>
      <c r="F760" s="12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>Table1[[#This Row],[pledged]]/Table1[[#This Row],[goal]]</f>
        <v>1.02</v>
      </c>
      <c r="P760">
        <f>IF(Table1[[#This Row],[pledged]]=0,0,Table1[[#This Row],[pledged]]/Table1[[#This Row],[backers_count]])</f>
        <v>134.21052631578948</v>
      </c>
      <c r="Q760" t="str">
        <f>LEFT(Table1[[#This Row],[Category and Sub-Category]],FIND("/",Table1[[#This Row],[Category and Sub-Category]])-1)</f>
        <v>publishing</v>
      </c>
      <c r="R760" t="str">
        <f>RIGHT(Table1[[#This Row],[Category and Sub-Category]],LEN(Table1[[#This Row],[Category and Sub-Category]])-FIND("/",Table1[[#This Row],[Category and Sub-Category]]))</f>
        <v>nonfiction</v>
      </c>
      <c r="S760" s="9">
        <f>(((Table1[[#This Row],[launched_at]]/60)/60)/24)+DATE(1970,1,1)</f>
        <v>40429.836435185185</v>
      </c>
      <c r="T760" s="9">
        <f>(((Table1[[#This Row],[deadline]]/60)/60)/24)+DATE(1970,1,1)</f>
        <v>40459.836435185185</v>
      </c>
      <c r="U760" s="12" t="str">
        <f>TEXT(Table1[[#This Row],[Date Created Conversion]],"yyyy")</f>
        <v>2010</v>
      </c>
      <c r="V760" s="12" t="str">
        <f>TEXT(Table1[[#This Row],[Date Created Conversion]],"mmm")</f>
        <v>Sep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 s="16">
        <v>5000</v>
      </c>
      <c r="E761">
        <v>5096</v>
      </c>
      <c r="F761" s="12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>Table1[[#This Row],[pledged]]/Table1[[#This Row],[goal]]</f>
        <v>1.0192000000000001</v>
      </c>
      <c r="P761">
        <f>IF(Table1[[#This Row],[pledged]]=0,0,Table1[[#This Row],[pledged]]/Table1[[#This Row],[backers_count]])</f>
        <v>51.474747474747474</v>
      </c>
      <c r="Q761" t="str">
        <f>LEFT(Table1[[#This Row],[Category and Sub-Category]],FIND("/",Table1[[#This Row],[Category and Sub-Category]])-1)</f>
        <v>publishing</v>
      </c>
      <c r="R761" t="str">
        <f>RIGHT(Table1[[#This Row],[Category and Sub-Category]],LEN(Table1[[#This Row],[Category and Sub-Category]])-FIND("/",Table1[[#This Row],[Category and Sub-Category]]))</f>
        <v>nonfiction</v>
      </c>
      <c r="S761" s="9">
        <f>(((Table1[[#This Row],[launched_at]]/60)/60)/24)+DATE(1970,1,1)</f>
        <v>41789.330312500002</v>
      </c>
      <c r="T761" s="9">
        <f>(((Table1[[#This Row],[deadline]]/60)/60)/24)+DATE(1970,1,1)</f>
        <v>41829.330312500002</v>
      </c>
      <c r="U761" s="12" t="str">
        <f>TEXT(Table1[[#This Row],[Date Created Conversion]],"yyyy")</f>
        <v>2014</v>
      </c>
      <c r="V761" s="12" t="str">
        <f>TEXT(Table1[[#This Row],[Date Created Conversion]],"mmm")</f>
        <v>May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>Table1[[#This Row],[pledged]]/Table1[[#This Row],[goal]]</f>
        <v>0</v>
      </c>
      <c r="P762">
        <f>IF(Table1[[#This Row],[pledged]]=0,0,Table1[[#This Row],[pledged]]/Table1[[#This Row],[backers_count]])</f>
        <v>0</v>
      </c>
      <c r="Q762" t="str">
        <f>LEFT(Table1[[#This Row],[Category and Sub-Category]],FIND("/",Table1[[#This Row],[Category and Sub-Category]])-1)</f>
        <v>publishing</v>
      </c>
      <c r="R762" t="str">
        <f>RIGHT(Table1[[#This Row],[Category and Sub-Category]],LEN(Table1[[#This Row],[Category and Sub-Category]])-FIND("/",Table1[[#This Row],[Category and Sub-Category]]))</f>
        <v>fiction</v>
      </c>
      <c r="S762" s="9">
        <f>(((Table1[[#This Row],[launched_at]]/60)/60)/24)+DATE(1970,1,1)</f>
        <v>42670.764039351852</v>
      </c>
      <c r="T762" s="9">
        <f>(((Table1[[#This Row],[deadline]]/60)/60)/24)+DATE(1970,1,1)</f>
        <v>42700.805706018517</v>
      </c>
      <c r="U762" s="12" t="str">
        <f>TEXT(Table1[[#This Row],[Date Created Conversion]],"yyyy")</f>
        <v>2016</v>
      </c>
      <c r="V762" s="12" t="str">
        <f>TEXT(Table1[[#This Row],[Date Created Conversion]],"mmm")</f>
        <v>Oct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>Table1[[#This Row],[pledged]]/Table1[[#This Row],[goal]]</f>
        <v>4.7E-2</v>
      </c>
      <c r="P763">
        <f>IF(Table1[[#This Row],[pledged]]=0,0,Table1[[#This Row],[pledged]]/Table1[[#This Row],[backers_count]])</f>
        <v>39.166666666666664</v>
      </c>
      <c r="Q763" t="str">
        <f>LEFT(Table1[[#This Row],[Category and Sub-Category]],FIND("/",Table1[[#This Row],[Category and Sub-Category]])-1)</f>
        <v>publishing</v>
      </c>
      <c r="R763" t="str">
        <f>RIGHT(Table1[[#This Row],[Category and Sub-Category]],LEN(Table1[[#This Row],[Category and Sub-Category]])-FIND("/",Table1[[#This Row],[Category and Sub-Category]]))</f>
        <v>fiction</v>
      </c>
      <c r="S763" s="9">
        <f>(((Table1[[#This Row],[launched_at]]/60)/60)/24)+DATE(1970,1,1)</f>
        <v>41642.751458333332</v>
      </c>
      <c r="T763" s="9">
        <f>(((Table1[[#This Row],[deadline]]/60)/60)/24)+DATE(1970,1,1)</f>
        <v>41672.751458333332</v>
      </c>
      <c r="U763" s="12" t="str">
        <f>TEXT(Table1[[#This Row],[Date Created Conversion]],"yyyy")</f>
        <v>2014</v>
      </c>
      <c r="V763" s="12" t="str">
        <f>TEXT(Table1[[#This Row],[Date Created Conversion]],"mmm")</f>
        <v>Jan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>Table1[[#This Row],[pledged]]/Table1[[#This Row],[goal]]</f>
        <v>0</v>
      </c>
      <c r="P764">
        <f>IF(Table1[[#This Row],[pledged]]=0,0,Table1[[#This Row],[pledged]]/Table1[[#This Row],[backers_count]])</f>
        <v>0</v>
      </c>
      <c r="Q764" t="str">
        <f>LEFT(Table1[[#This Row],[Category and Sub-Category]],FIND("/",Table1[[#This Row],[Category and Sub-Category]])-1)</f>
        <v>publishing</v>
      </c>
      <c r="R764" t="str">
        <f>RIGHT(Table1[[#This Row],[Category and Sub-Category]],LEN(Table1[[#This Row],[Category and Sub-Category]])-FIND("/",Table1[[#This Row],[Category and Sub-Category]]))</f>
        <v>fiction</v>
      </c>
      <c r="S764" s="9">
        <f>(((Table1[[#This Row],[launched_at]]/60)/60)/24)+DATE(1970,1,1)</f>
        <v>42690.858449074076</v>
      </c>
      <c r="T764" s="9">
        <f>(((Table1[[#This Row],[deadline]]/60)/60)/24)+DATE(1970,1,1)</f>
        <v>42708.25</v>
      </c>
      <c r="U764" s="12" t="str">
        <f>TEXT(Table1[[#This Row],[Date Created Conversion]],"yyyy")</f>
        <v>2016</v>
      </c>
      <c r="V764" s="12" t="str">
        <f>TEXT(Table1[[#This Row],[Date Created Conversion]],"mmm")</f>
        <v>Nov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>Table1[[#This Row],[pledged]]/Table1[[#This Row],[goal]]</f>
        <v>1.1655011655011655E-3</v>
      </c>
      <c r="P765">
        <f>IF(Table1[[#This Row],[pledged]]=0,0,Table1[[#This Row],[pledged]]/Table1[[#This Row],[backers_count]])</f>
        <v>5</v>
      </c>
      <c r="Q765" t="str">
        <f>LEFT(Table1[[#This Row],[Category and Sub-Category]],FIND("/",Table1[[#This Row],[Category and Sub-Category]])-1)</f>
        <v>publishing</v>
      </c>
      <c r="R765" t="str">
        <f>RIGHT(Table1[[#This Row],[Category and Sub-Category]],LEN(Table1[[#This Row],[Category and Sub-Category]])-FIND("/",Table1[[#This Row],[Category and Sub-Category]]))</f>
        <v>fiction</v>
      </c>
      <c r="S765" s="9">
        <f>(((Table1[[#This Row],[launched_at]]/60)/60)/24)+DATE(1970,1,1)</f>
        <v>41471.446851851848</v>
      </c>
      <c r="T765" s="9">
        <f>(((Table1[[#This Row],[deadline]]/60)/60)/24)+DATE(1970,1,1)</f>
        <v>41501.446851851848</v>
      </c>
      <c r="U765" s="12" t="str">
        <f>TEXT(Table1[[#This Row],[Date Created Conversion]],"yyyy")</f>
        <v>2013</v>
      </c>
      <c r="V765" s="12" t="str">
        <f>TEXT(Table1[[#This Row],[Date Created Conversion]],"mmm")</f>
        <v>Jul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>Table1[[#This Row],[pledged]]/Table1[[#This Row],[goal]]</f>
        <v>0</v>
      </c>
      <c r="P766">
        <f>IF(Table1[[#This Row],[pledged]]=0,0,Table1[[#This Row],[pledged]]/Table1[[#This Row],[backers_count]])</f>
        <v>0</v>
      </c>
      <c r="Q766" t="str">
        <f>LEFT(Table1[[#This Row],[Category and Sub-Category]],FIND("/",Table1[[#This Row],[Category and Sub-Category]])-1)</f>
        <v>publishing</v>
      </c>
      <c r="R766" t="str">
        <f>RIGHT(Table1[[#This Row],[Category and Sub-Category]],LEN(Table1[[#This Row],[Category and Sub-Category]])-FIND("/",Table1[[#This Row],[Category and Sub-Category]]))</f>
        <v>fiction</v>
      </c>
      <c r="S766" s="9">
        <f>(((Table1[[#This Row],[launched_at]]/60)/60)/24)+DATE(1970,1,1)</f>
        <v>42227.173159722224</v>
      </c>
      <c r="T766" s="9">
        <f>(((Table1[[#This Row],[deadline]]/60)/60)/24)+DATE(1970,1,1)</f>
        <v>42257.173159722224</v>
      </c>
      <c r="U766" s="12" t="str">
        <f>TEXT(Table1[[#This Row],[Date Created Conversion]],"yyyy")</f>
        <v>2015</v>
      </c>
      <c r="V766" s="12" t="str">
        <f>TEXT(Table1[[#This Row],[Date Created Conversion]],"mmm")</f>
        <v>Aug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>Table1[[#This Row],[pledged]]/Table1[[#This Row],[goal]]</f>
        <v>0.36014285714285715</v>
      </c>
      <c r="P767">
        <f>IF(Table1[[#This Row],[pledged]]=0,0,Table1[[#This Row],[pledged]]/Table1[[#This Row],[backers_count]])</f>
        <v>57.295454545454547</v>
      </c>
      <c r="Q767" t="str">
        <f>LEFT(Table1[[#This Row],[Category and Sub-Category]],FIND("/",Table1[[#This Row],[Category and Sub-Category]])-1)</f>
        <v>publishing</v>
      </c>
      <c r="R767" t="str">
        <f>RIGHT(Table1[[#This Row],[Category and Sub-Category]],LEN(Table1[[#This Row],[Category and Sub-Category]])-FIND("/",Table1[[#This Row],[Category and Sub-Category]]))</f>
        <v>fiction</v>
      </c>
      <c r="S767" s="9">
        <f>(((Table1[[#This Row],[launched_at]]/60)/60)/24)+DATE(1970,1,1)</f>
        <v>41901.542638888888</v>
      </c>
      <c r="T767" s="9">
        <f>(((Table1[[#This Row],[deadline]]/60)/60)/24)+DATE(1970,1,1)</f>
        <v>41931.542638888888</v>
      </c>
      <c r="U767" s="12" t="str">
        <f>TEXT(Table1[[#This Row],[Date Created Conversion]],"yyyy")</f>
        <v>2014</v>
      </c>
      <c r="V767" s="12" t="str">
        <f>TEXT(Table1[[#This Row],[Date Created Conversion]],"mmm")</f>
        <v>Sep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>Table1[[#This Row],[pledged]]/Table1[[#This Row],[goal]]</f>
        <v>0</v>
      </c>
      <c r="P768">
        <f>IF(Table1[[#This Row],[pledged]]=0,0,Table1[[#This Row],[pledged]]/Table1[[#This Row],[backers_count]])</f>
        <v>0</v>
      </c>
      <c r="Q768" t="str">
        <f>LEFT(Table1[[#This Row],[Category and Sub-Category]],FIND("/",Table1[[#This Row],[Category and Sub-Category]])-1)</f>
        <v>publishing</v>
      </c>
      <c r="R768" t="str">
        <f>RIGHT(Table1[[#This Row],[Category and Sub-Category]],LEN(Table1[[#This Row],[Category and Sub-Category]])-FIND("/",Table1[[#This Row],[Category and Sub-Category]]))</f>
        <v>fiction</v>
      </c>
      <c r="S768" s="9">
        <f>(((Table1[[#This Row],[launched_at]]/60)/60)/24)+DATE(1970,1,1)</f>
        <v>42021.783368055556</v>
      </c>
      <c r="T768" s="9">
        <f>(((Table1[[#This Row],[deadline]]/60)/60)/24)+DATE(1970,1,1)</f>
        <v>42051.783368055556</v>
      </c>
      <c r="U768" s="12" t="str">
        <f>TEXT(Table1[[#This Row],[Date Created Conversion]],"yyyy")</f>
        <v>2015</v>
      </c>
      <c r="V768" s="12" t="str">
        <f>TEXT(Table1[[#This Row],[Date Created Conversion]],"mmm")</f>
        <v>Jan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>Table1[[#This Row],[pledged]]/Table1[[#This Row],[goal]]</f>
        <v>3.5400000000000001E-2</v>
      </c>
      <c r="P769">
        <f>IF(Table1[[#This Row],[pledged]]=0,0,Table1[[#This Row],[pledged]]/Table1[[#This Row],[backers_count]])</f>
        <v>59</v>
      </c>
      <c r="Q769" t="str">
        <f>LEFT(Table1[[#This Row],[Category and Sub-Category]],FIND("/",Table1[[#This Row],[Category and Sub-Category]])-1)</f>
        <v>publishing</v>
      </c>
      <c r="R769" t="str">
        <f>RIGHT(Table1[[#This Row],[Category and Sub-Category]],LEN(Table1[[#This Row],[Category and Sub-Category]])-FIND("/",Table1[[#This Row],[Category and Sub-Category]]))</f>
        <v>fiction</v>
      </c>
      <c r="S769" s="9">
        <f>(((Table1[[#This Row],[launched_at]]/60)/60)/24)+DATE(1970,1,1)</f>
        <v>42115.143634259264</v>
      </c>
      <c r="T769" s="9">
        <f>(((Table1[[#This Row],[deadline]]/60)/60)/24)+DATE(1970,1,1)</f>
        <v>42145.143634259264</v>
      </c>
      <c r="U769" s="12" t="str">
        <f>TEXT(Table1[[#This Row],[Date Created Conversion]],"yyyy")</f>
        <v>2015</v>
      </c>
      <c r="V769" s="12" t="str">
        <f>TEXT(Table1[[#This Row],[Date Created Conversion]],"mmm")</f>
        <v>Apr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>Table1[[#This Row],[pledged]]/Table1[[#This Row],[goal]]</f>
        <v>0</v>
      </c>
      <c r="P770">
        <f>IF(Table1[[#This Row],[pledged]]=0,0,Table1[[#This Row],[pledged]]/Table1[[#This Row],[backers_count]])</f>
        <v>0</v>
      </c>
      <c r="Q770" t="str">
        <f>LEFT(Table1[[#This Row],[Category and Sub-Category]],FIND("/",Table1[[#This Row],[Category and Sub-Category]])-1)</f>
        <v>publishing</v>
      </c>
      <c r="R770" t="str">
        <f>RIGHT(Table1[[#This Row],[Category and Sub-Category]],LEN(Table1[[#This Row],[Category and Sub-Category]])-FIND("/",Table1[[#This Row],[Category and Sub-Category]]))</f>
        <v>fiction</v>
      </c>
      <c r="S770" s="9">
        <f>(((Table1[[#This Row],[launched_at]]/60)/60)/24)+DATE(1970,1,1)</f>
        <v>41594.207060185188</v>
      </c>
      <c r="T770" s="9">
        <f>(((Table1[[#This Row],[deadline]]/60)/60)/24)+DATE(1970,1,1)</f>
        <v>41624.207060185188</v>
      </c>
      <c r="U770" s="12" t="str">
        <f>TEXT(Table1[[#This Row],[Date Created Conversion]],"yyyy")</f>
        <v>2013</v>
      </c>
      <c r="V770" s="12" t="str">
        <f>TEXT(Table1[[#This Row],[Date Created Conversion]],"mmm")</f>
        <v>Nov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>Table1[[#This Row],[pledged]]/Table1[[#This Row],[goal]]</f>
        <v>0.41399999999999998</v>
      </c>
      <c r="P771">
        <f>IF(Table1[[#This Row],[pledged]]=0,0,Table1[[#This Row],[pledged]]/Table1[[#This Row],[backers_count]])</f>
        <v>31.846153846153847</v>
      </c>
      <c r="Q771" t="str">
        <f>LEFT(Table1[[#This Row],[Category and Sub-Category]],FIND("/",Table1[[#This Row],[Category and Sub-Category]])-1)</f>
        <v>publishing</v>
      </c>
      <c r="R771" t="str">
        <f>RIGHT(Table1[[#This Row],[Category and Sub-Category]],LEN(Table1[[#This Row],[Category and Sub-Category]])-FIND("/",Table1[[#This Row],[Category and Sub-Category]]))</f>
        <v>fiction</v>
      </c>
      <c r="S771" s="9">
        <f>(((Table1[[#This Row],[launched_at]]/60)/60)/24)+DATE(1970,1,1)</f>
        <v>41604.996458333335</v>
      </c>
      <c r="T771" s="9">
        <f>(((Table1[[#This Row],[deadline]]/60)/60)/24)+DATE(1970,1,1)</f>
        <v>41634.996458333335</v>
      </c>
      <c r="U771" s="12" t="str">
        <f>TEXT(Table1[[#This Row],[Date Created Conversion]],"yyyy")</f>
        <v>2013</v>
      </c>
      <c r="V771" s="12" t="str">
        <f>TEXT(Table1[[#This Row],[Date Created Conversion]],"mmm")</f>
        <v>Nov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>Table1[[#This Row],[pledged]]/Table1[[#This Row],[goal]]</f>
        <v>0</v>
      </c>
      <c r="P772">
        <f>IF(Table1[[#This Row],[pledged]]=0,0,Table1[[#This Row],[pledged]]/Table1[[#This Row],[backers_count]])</f>
        <v>0</v>
      </c>
      <c r="Q772" t="str">
        <f>LEFT(Table1[[#This Row],[Category and Sub-Category]],FIND("/",Table1[[#This Row],[Category and Sub-Category]])-1)</f>
        <v>publishing</v>
      </c>
      <c r="R772" t="str">
        <f>RIGHT(Table1[[#This Row],[Category and Sub-Category]],LEN(Table1[[#This Row],[Category and Sub-Category]])-FIND("/",Table1[[#This Row],[Category and Sub-Category]]))</f>
        <v>fiction</v>
      </c>
      <c r="S772" s="9">
        <f>(((Table1[[#This Row],[launched_at]]/60)/60)/24)+DATE(1970,1,1)</f>
        <v>41289.999641203707</v>
      </c>
      <c r="T772" s="9">
        <f>(((Table1[[#This Row],[deadline]]/60)/60)/24)+DATE(1970,1,1)</f>
        <v>41329.999641203707</v>
      </c>
      <c r="U772" s="12" t="str">
        <f>TEXT(Table1[[#This Row],[Date Created Conversion]],"yyyy")</f>
        <v>2013</v>
      </c>
      <c r="V772" s="12" t="str">
        <f>TEXT(Table1[[#This Row],[Date Created Conversion]],"mmm")</f>
        <v>Jan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>Table1[[#This Row],[pledged]]/Table1[[#This Row],[goal]]</f>
        <v>2.631578947368421E-4</v>
      </c>
      <c r="P773">
        <f>IF(Table1[[#This Row],[pledged]]=0,0,Table1[[#This Row],[pledged]]/Table1[[#This Row],[backers_count]])</f>
        <v>10</v>
      </c>
      <c r="Q773" t="str">
        <f>LEFT(Table1[[#This Row],[Category and Sub-Category]],FIND("/",Table1[[#This Row],[Category and Sub-Category]])-1)</f>
        <v>publishing</v>
      </c>
      <c r="R773" t="str">
        <f>RIGHT(Table1[[#This Row],[Category and Sub-Category]],LEN(Table1[[#This Row],[Category and Sub-Category]])-FIND("/",Table1[[#This Row],[Category and Sub-Category]]))</f>
        <v>fiction</v>
      </c>
      <c r="S773" s="9">
        <f>(((Table1[[#This Row],[launched_at]]/60)/60)/24)+DATE(1970,1,1)</f>
        <v>42349.824097222227</v>
      </c>
      <c r="T773" s="9">
        <f>(((Table1[[#This Row],[deadline]]/60)/60)/24)+DATE(1970,1,1)</f>
        <v>42399.824097222227</v>
      </c>
      <c r="U773" s="12" t="str">
        <f>TEXT(Table1[[#This Row],[Date Created Conversion]],"yyyy")</f>
        <v>2015</v>
      </c>
      <c r="V773" s="12" t="str">
        <f>TEXT(Table1[[#This Row],[Date Created Conversion]],"mmm")</f>
        <v>Dec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>Table1[[#This Row],[pledged]]/Table1[[#This Row],[goal]]</f>
        <v>3.3333333333333333E-2</v>
      </c>
      <c r="P774">
        <f>IF(Table1[[#This Row],[pledged]]=0,0,Table1[[#This Row],[pledged]]/Table1[[#This Row],[backers_count]])</f>
        <v>50</v>
      </c>
      <c r="Q774" t="str">
        <f>LEFT(Table1[[#This Row],[Category and Sub-Category]],FIND("/",Table1[[#This Row],[Category and Sub-Category]])-1)</f>
        <v>publishing</v>
      </c>
      <c r="R774" t="str">
        <f>RIGHT(Table1[[#This Row],[Category and Sub-Category]],LEN(Table1[[#This Row],[Category and Sub-Category]])-FIND("/",Table1[[#This Row],[Category and Sub-Category]]))</f>
        <v>fiction</v>
      </c>
      <c r="S774" s="9">
        <f>(((Table1[[#This Row],[launched_at]]/60)/60)/24)+DATE(1970,1,1)</f>
        <v>40068.056932870371</v>
      </c>
      <c r="T774" s="9">
        <f>(((Table1[[#This Row],[deadline]]/60)/60)/24)+DATE(1970,1,1)</f>
        <v>40118.165972222225</v>
      </c>
      <c r="U774" s="12" t="str">
        <f>TEXT(Table1[[#This Row],[Date Created Conversion]],"yyyy")</f>
        <v>2009</v>
      </c>
      <c r="V774" s="12" t="str">
        <f>TEXT(Table1[[#This Row],[Date Created Conversion]],"mmm")</f>
        <v>Sep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>Table1[[#This Row],[pledged]]/Table1[[#This Row],[goal]]</f>
        <v>8.5129023676509714E-3</v>
      </c>
      <c r="P775">
        <f>IF(Table1[[#This Row],[pledged]]=0,0,Table1[[#This Row],[pledged]]/Table1[[#This Row],[backers_count]])</f>
        <v>16</v>
      </c>
      <c r="Q775" t="str">
        <f>LEFT(Table1[[#This Row],[Category and Sub-Category]],FIND("/",Table1[[#This Row],[Category and Sub-Category]])-1)</f>
        <v>publishing</v>
      </c>
      <c r="R775" t="str">
        <f>RIGHT(Table1[[#This Row],[Category and Sub-Category]],LEN(Table1[[#This Row],[Category and Sub-Category]])-FIND("/",Table1[[#This Row],[Category and Sub-Category]]))</f>
        <v>fiction</v>
      </c>
      <c r="S775" s="9">
        <f>(((Table1[[#This Row],[launched_at]]/60)/60)/24)+DATE(1970,1,1)</f>
        <v>42100.735937499994</v>
      </c>
      <c r="T775" s="9">
        <f>(((Table1[[#This Row],[deadline]]/60)/60)/24)+DATE(1970,1,1)</f>
        <v>42134.959027777775</v>
      </c>
      <c r="U775" s="12" t="str">
        <f>TEXT(Table1[[#This Row],[Date Created Conversion]],"yyyy")</f>
        <v>2015</v>
      </c>
      <c r="V775" s="12" t="str">
        <f>TEXT(Table1[[#This Row],[Date Created Conversion]],"mmm")</f>
        <v>Apr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>Table1[[#This Row],[pledged]]/Table1[[#This Row],[goal]]</f>
        <v>0.70199999999999996</v>
      </c>
      <c r="P776">
        <f>IF(Table1[[#This Row],[pledged]]=0,0,Table1[[#This Row],[pledged]]/Table1[[#This Row],[backers_count]])</f>
        <v>39</v>
      </c>
      <c r="Q776" t="str">
        <f>LEFT(Table1[[#This Row],[Category and Sub-Category]],FIND("/",Table1[[#This Row],[Category and Sub-Category]])-1)</f>
        <v>publishing</v>
      </c>
      <c r="R776" t="str">
        <f>RIGHT(Table1[[#This Row],[Category and Sub-Category]],LEN(Table1[[#This Row],[Category and Sub-Category]])-FIND("/",Table1[[#This Row],[Category and Sub-Category]]))</f>
        <v>fiction</v>
      </c>
      <c r="S776" s="9">
        <f>(((Table1[[#This Row],[launched_at]]/60)/60)/24)+DATE(1970,1,1)</f>
        <v>41663.780300925922</v>
      </c>
      <c r="T776" s="9">
        <f>(((Table1[[#This Row],[deadline]]/60)/60)/24)+DATE(1970,1,1)</f>
        <v>41693.780300925922</v>
      </c>
      <c r="U776" s="12" t="str">
        <f>TEXT(Table1[[#This Row],[Date Created Conversion]],"yyyy")</f>
        <v>2014</v>
      </c>
      <c r="V776" s="12" t="str">
        <f>TEXT(Table1[[#This Row],[Date Created Conversion]],"mmm")</f>
        <v>Jan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>Table1[[#This Row],[pledged]]/Table1[[#This Row],[goal]]</f>
        <v>1.7000000000000001E-2</v>
      </c>
      <c r="P777">
        <f>IF(Table1[[#This Row],[pledged]]=0,0,Table1[[#This Row],[pledged]]/Table1[[#This Row],[backers_count]])</f>
        <v>34</v>
      </c>
      <c r="Q777" t="str">
        <f>LEFT(Table1[[#This Row],[Category and Sub-Category]],FIND("/",Table1[[#This Row],[Category and Sub-Category]])-1)</f>
        <v>publishing</v>
      </c>
      <c r="R777" t="str">
        <f>RIGHT(Table1[[#This Row],[Category and Sub-Category]],LEN(Table1[[#This Row],[Category and Sub-Category]])-FIND("/",Table1[[#This Row],[Category and Sub-Category]]))</f>
        <v>fiction</v>
      </c>
      <c r="S777" s="9">
        <f>(((Table1[[#This Row],[launched_at]]/60)/60)/24)+DATE(1970,1,1)</f>
        <v>40863.060127314813</v>
      </c>
      <c r="T777" s="9">
        <f>(((Table1[[#This Row],[deadline]]/60)/60)/24)+DATE(1970,1,1)</f>
        <v>40893.060127314813</v>
      </c>
      <c r="U777" s="12" t="str">
        <f>TEXT(Table1[[#This Row],[Date Created Conversion]],"yyyy")</f>
        <v>2011</v>
      </c>
      <c r="V777" s="12" t="str">
        <f>TEXT(Table1[[#This Row],[Date Created Conversion]],"mmm")</f>
        <v>Nov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>Table1[[#This Row],[pledged]]/Table1[[#This Row],[goal]]</f>
        <v>0.51400000000000001</v>
      </c>
      <c r="P778">
        <f>IF(Table1[[#This Row],[pledged]]=0,0,Table1[[#This Row],[pledged]]/Table1[[#This Row],[backers_count]])</f>
        <v>63.122807017543863</v>
      </c>
      <c r="Q778" t="str">
        <f>LEFT(Table1[[#This Row],[Category and Sub-Category]],FIND("/",Table1[[#This Row],[Category and Sub-Category]])-1)</f>
        <v>publishing</v>
      </c>
      <c r="R778" t="str">
        <f>RIGHT(Table1[[#This Row],[Category and Sub-Category]],LEN(Table1[[#This Row],[Category and Sub-Category]])-FIND("/",Table1[[#This Row],[Category and Sub-Category]]))</f>
        <v>fiction</v>
      </c>
      <c r="S778" s="9">
        <f>(((Table1[[#This Row],[launched_at]]/60)/60)/24)+DATE(1970,1,1)</f>
        <v>42250.685706018514</v>
      </c>
      <c r="T778" s="9">
        <f>(((Table1[[#This Row],[deadline]]/60)/60)/24)+DATE(1970,1,1)</f>
        <v>42288.208333333328</v>
      </c>
      <c r="U778" s="12" t="str">
        <f>TEXT(Table1[[#This Row],[Date Created Conversion]],"yyyy")</f>
        <v>2015</v>
      </c>
      <c r="V778" s="12" t="str">
        <f>TEXT(Table1[[#This Row],[Date Created Conversion]],"mmm")</f>
        <v>Sep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>Table1[[#This Row],[pledged]]/Table1[[#This Row],[goal]]</f>
        <v>7.0000000000000001E-3</v>
      </c>
      <c r="P779">
        <f>IF(Table1[[#This Row],[pledged]]=0,0,Table1[[#This Row],[pledged]]/Table1[[#This Row],[backers_count]])</f>
        <v>7</v>
      </c>
      <c r="Q779" t="str">
        <f>LEFT(Table1[[#This Row],[Category and Sub-Category]],FIND("/",Table1[[#This Row],[Category and Sub-Category]])-1)</f>
        <v>publishing</v>
      </c>
      <c r="R779" t="str">
        <f>RIGHT(Table1[[#This Row],[Category and Sub-Category]],LEN(Table1[[#This Row],[Category and Sub-Category]])-FIND("/",Table1[[#This Row],[Category and Sub-Category]]))</f>
        <v>fiction</v>
      </c>
      <c r="S779" s="9">
        <f>(((Table1[[#This Row],[launched_at]]/60)/60)/24)+DATE(1970,1,1)</f>
        <v>41456.981215277774</v>
      </c>
      <c r="T779" s="9">
        <f>(((Table1[[#This Row],[deadline]]/60)/60)/24)+DATE(1970,1,1)</f>
        <v>41486.981215277774</v>
      </c>
      <c r="U779" s="12" t="str">
        <f>TEXT(Table1[[#This Row],[Date Created Conversion]],"yyyy")</f>
        <v>2013</v>
      </c>
      <c r="V779" s="12" t="str">
        <f>TEXT(Table1[[#This Row],[Date Created Conversion]],"mmm")</f>
        <v>Jul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>Table1[[#This Row],[pledged]]/Table1[[#This Row],[goal]]</f>
        <v>4.0000000000000001E-3</v>
      </c>
      <c r="P780">
        <f>IF(Table1[[#This Row],[pledged]]=0,0,Table1[[#This Row],[pledged]]/Table1[[#This Row],[backers_count]])</f>
        <v>2</v>
      </c>
      <c r="Q780" t="str">
        <f>LEFT(Table1[[#This Row],[Category and Sub-Category]],FIND("/",Table1[[#This Row],[Category and Sub-Category]])-1)</f>
        <v>publishing</v>
      </c>
      <c r="R780" t="str">
        <f>RIGHT(Table1[[#This Row],[Category and Sub-Category]],LEN(Table1[[#This Row],[Category and Sub-Category]])-FIND("/",Table1[[#This Row],[Category and Sub-Category]]))</f>
        <v>fiction</v>
      </c>
      <c r="S780" s="9">
        <f>(((Table1[[#This Row],[launched_at]]/60)/60)/24)+DATE(1970,1,1)</f>
        <v>41729.702314814815</v>
      </c>
      <c r="T780" s="9">
        <f>(((Table1[[#This Row],[deadline]]/60)/60)/24)+DATE(1970,1,1)</f>
        <v>41759.702314814815</v>
      </c>
      <c r="U780" s="12" t="str">
        <f>TEXT(Table1[[#This Row],[Date Created Conversion]],"yyyy")</f>
        <v>2014</v>
      </c>
      <c r="V780" s="12" t="str">
        <f>TEXT(Table1[[#This Row],[Date Created Conversion]],"mmm")</f>
        <v>Mar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>Table1[[#This Row],[pledged]]/Table1[[#This Row],[goal]]</f>
        <v>2.6666666666666668E-2</v>
      </c>
      <c r="P781">
        <f>IF(Table1[[#This Row],[pledged]]=0,0,Table1[[#This Row],[pledged]]/Table1[[#This Row],[backers_count]])</f>
        <v>66.666666666666671</v>
      </c>
      <c r="Q781" t="str">
        <f>LEFT(Table1[[#This Row],[Category and Sub-Category]],FIND("/",Table1[[#This Row],[Category and Sub-Category]])-1)</f>
        <v>publishing</v>
      </c>
      <c r="R781" t="str">
        <f>RIGHT(Table1[[#This Row],[Category and Sub-Category]],LEN(Table1[[#This Row],[Category and Sub-Category]])-FIND("/",Table1[[#This Row],[Category and Sub-Category]]))</f>
        <v>fiction</v>
      </c>
      <c r="S781" s="9">
        <f>(((Table1[[#This Row],[launched_at]]/60)/60)/24)+DATE(1970,1,1)</f>
        <v>40436.68408564815</v>
      </c>
      <c r="T781" s="9">
        <f>(((Table1[[#This Row],[deadline]]/60)/60)/24)+DATE(1970,1,1)</f>
        <v>40466.166666666664</v>
      </c>
      <c r="U781" s="12" t="str">
        <f>TEXT(Table1[[#This Row],[Date Created Conversion]],"yyyy")</f>
        <v>2010</v>
      </c>
      <c r="V781" s="12" t="str">
        <f>TEXT(Table1[[#This Row],[Date Created Conversion]],"mmm")</f>
        <v>Sep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 s="16">
        <v>1000</v>
      </c>
      <c r="E782">
        <v>1040</v>
      </c>
      <c r="F782" s="1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>Table1[[#This Row],[pledged]]/Table1[[#This Row],[goal]]</f>
        <v>1.04</v>
      </c>
      <c r="P782">
        <f>IF(Table1[[#This Row],[pledged]]=0,0,Table1[[#This Row],[pledged]]/Table1[[#This Row],[backers_count]])</f>
        <v>38.518518518518519</v>
      </c>
      <c r="Q782" t="str">
        <f>LEFT(Table1[[#This Row],[Category and Sub-Category]],FIND("/",Table1[[#This Row],[Category and Sub-Category]])-1)</f>
        <v>music</v>
      </c>
      <c r="R782" t="str">
        <f>RIGHT(Table1[[#This Row],[Category and Sub-Category]],LEN(Table1[[#This Row],[Category and Sub-Category]])-FIND("/",Table1[[#This Row],[Category and Sub-Category]]))</f>
        <v>rock</v>
      </c>
      <c r="S782" s="9">
        <f>(((Table1[[#This Row],[launched_at]]/60)/60)/24)+DATE(1970,1,1)</f>
        <v>40636.673900462964</v>
      </c>
      <c r="T782" s="9">
        <f>(((Table1[[#This Row],[deadline]]/60)/60)/24)+DATE(1970,1,1)</f>
        <v>40666.673900462964</v>
      </c>
      <c r="U782" s="12" t="str">
        <f>TEXT(Table1[[#This Row],[Date Created Conversion]],"yyyy")</f>
        <v>2011</v>
      </c>
      <c r="V782" s="12" t="str">
        <f>TEXT(Table1[[#This Row],[Date Created Conversion]],"mmm")</f>
        <v>Apr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 s="16">
        <v>800</v>
      </c>
      <c r="E783">
        <v>1065.23</v>
      </c>
      <c r="F783" s="12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>Table1[[#This Row],[pledged]]/Table1[[#This Row],[goal]]</f>
        <v>1.3315375</v>
      </c>
      <c r="P783">
        <f>IF(Table1[[#This Row],[pledged]]=0,0,Table1[[#This Row],[pledged]]/Table1[[#This Row],[backers_count]])</f>
        <v>42.609200000000001</v>
      </c>
      <c r="Q783" t="str">
        <f>LEFT(Table1[[#This Row],[Category and Sub-Category]],FIND("/",Table1[[#This Row],[Category and Sub-Category]])-1)</f>
        <v>music</v>
      </c>
      <c r="R783" t="str">
        <f>RIGHT(Table1[[#This Row],[Category and Sub-Category]],LEN(Table1[[#This Row],[Category and Sub-Category]])-FIND("/",Table1[[#This Row],[Category and Sub-Category]]))</f>
        <v>rock</v>
      </c>
      <c r="S783" s="9">
        <f>(((Table1[[#This Row],[launched_at]]/60)/60)/24)+DATE(1970,1,1)</f>
        <v>41403.000856481485</v>
      </c>
      <c r="T783" s="9">
        <f>(((Table1[[#This Row],[deadline]]/60)/60)/24)+DATE(1970,1,1)</f>
        <v>41433.000856481485</v>
      </c>
      <c r="U783" s="12" t="str">
        <f>TEXT(Table1[[#This Row],[Date Created Conversion]],"yyyy")</f>
        <v>2013</v>
      </c>
      <c r="V783" s="12" t="str">
        <f>TEXT(Table1[[#This Row],[Date Created Conversion]],"mmm")</f>
        <v>May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 s="16">
        <v>700</v>
      </c>
      <c r="E784">
        <v>700</v>
      </c>
      <c r="F784" s="12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>Table1[[#This Row],[pledged]]/Table1[[#This Row],[goal]]</f>
        <v>1</v>
      </c>
      <c r="P784">
        <f>IF(Table1[[#This Row],[pledged]]=0,0,Table1[[#This Row],[pledged]]/Table1[[#This Row],[backers_count]])</f>
        <v>50</v>
      </c>
      <c r="Q784" t="str">
        <f>LEFT(Table1[[#This Row],[Category and Sub-Category]],FIND("/",Table1[[#This Row],[Category and Sub-Category]])-1)</f>
        <v>music</v>
      </c>
      <c r="R784" t="str">
        <f>RIGHT(Table1[[#This Row],[Category and Sub-Category]],LEN(Table1[[#This Row],[Category and Sub-Category]])-FIND("/",Table1[[#This Row],[Category and Sub-Category]]))</f>
        <v>rock</v>
      </c>
      <c r="S784" s="9">
        <f>(((Table1[[#This Row],[launched_at]]/60)/60)/24)+DATE(1970,1,1)</f>
        <v>41116.758125</v>
      </c>
      <c r="T784" s="9">
        <f>(((Table1[[#This Row],[deadline]]/60)/60)/24)+DATE(1970,1,1)</f>
        <v>41146.758125</v>
      </c>
      <c r="U784" s="12" t="str">
        <f>TEXT(Table1[[#This Row],[Date Created Conversion]],"yyyy")</f>
        <v>2012</v>
      </c>
      <c r="V784" s="12" t="str">
        <f>TEXT(Table1[[#This Row],[Date Created Conversion]],"mmm")</f>
        <v>Jul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 s="16">
        <v>1500</v>
      </c>
      <c r="E785">
        <v>2222</v>
      </c>
      <c r="F785" s="12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>Table1[[#This Row],[pledged]]/Table1[[#This Row],[goal]]</f>
        <v>1.4813333333333334</v>
      </c>
      <c r="P785">
        <f>IF(Table1[[#This Row],[pledged]]=0,0,Table1[[#This Row],[pledged]]/Table1[[#This Row],[backers_count]])</f>
        <v>63.485714285714288</v>
      </c>
      <c r="Q785" t="str">
        <f>LEFT(Table1[[#This Row],[Category and Sub-Category]],FIND("/",Table1[[#This Row],[Category and Sub-Category]])-1)</f>
        <v>music</v>
      </c>
      <c r="R785" t="str">
        <f>RIGHT(Table1[[#This Row],[Category and Sub-Category]],LEN(Table1[[#This Row],[Category and Sub-Category]])-FIND("/",Table1[[#This Row],[Category and Sub-Category]]))</f>
        <v>rock</v>
      </c>
      <c r="S785" s="9">
        <f>(((Table1[[#This Row],[launched_at]]/60)/60)/24)+DATE(1970,1,1)</f>
        <v>40987.773715277777</v>
      </c>
      <c r="T785" s="9">
        <f>(((Table1[[#This Row],[deadline]]/60)/60)/24)+DATE(1970,1,1)</f>
        <v>41026.916666666664</v>
      </c>
      <c r="U785" s="12" t="str">
        <f>TEXT(Table1[[#This Row],[Date Created Conversion]],"yyyy")</f>
        <v>2012</v>
      </c>
      <c r="V785" s="12" t="str">
        <f>TEXT(Table1[[#This Row],[Date Created Conversion]],"mmm")</f>
        <v>Mar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 s="16">
        <v>1000</v>
      </c>
      <c r="E786">
        <v>1025</v>
      </c>
      <c r="F786" s="12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>Table1[[#This Row],[pledged]]/Table1[[#This Row],[goal]]</f>
        <v>1.0249999999999999</v>
      </c>
      <c r="P786">
        <f>IF(Table1[[#This Row],[pledged]]=0,0,Table1[[#This Row],[pledged]]/Table1[[#This Row],[backers_count]])</f>
        <v>102.5</v>
      </c>
      <c r="Q786" t="str">
        <f>LEFT(Table1[[#This Row],[Category and Sub-Category]],FIND("/",Table1[[#This Row],[Category and Sub-Category]])-1)</f>
        <v>music</v>
      </c>
      <c r="R786" t="str">
        <f>RIGHT(Table1[[#This Row],[Category and Sub-Category]],LEN(Table1[[#This Row],[Category and Sub-Category]])-FIND("/",Table1[[#This Row],[Category and Sub-Category]]))</f>
        <v>rock</v>
      </c>
      <c r="S786" s="9">
        <f>(((Table1[[#This Row],[launched_at]]/60)/60)/24)+DATE(1970,1,1)</f>
        <v>41675.149525462963</v>
      </c>
      <c r="T786" s="9">
        <f>(((Table1[[#This Row],[deadline]]/60)/60)/24)+DATE(1970,1,1)</f>
        <v>41715.107858796298</v>
      </c>
      <c r="U786" s="12" t="str">
        <f>TEXT(Table1[[#This Row],[Date Created Conversion]],"yyyy")</f>
        <v>2014</v>
      </c>
      <c r="V786" s="12" t="str">
        <f>TEXT(Table1[[#This Row],[Date Created Conversion]],"mmm")</f>
        <v>Feb</v>
      </c>
    </row>
    <row r="787" spans="1:22" ht="58" x14ac:dyDescent="0.35">
      <c r="A787">
        <v>785</v>
      </c>
      <c r="B787" s="3" t="s">
        <v>786</v>
      </c>
      <c r="C787" s="3" t="s">
        <v>4895</v>
      </c>
      <c r="D787" s="16">
        <v>500</v>
      </c>
      <c r="E787">
        <v>903.14</v>
      </c>
      <c r="F787" s="12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>Table1[[#This Row],[pledged]]/Table1[[#This Row],[goal]]</f>
        <v>1.8062799999999999</v>
      </c>
      <c r="P787">
        <f>IF(Table1[[#This Row],[pledged]]=0,0,Table1[[#This Row],[pledged]]/Table1[[#This Row],[backers_count]])</f>
        <v>31.142758620689655</v>
      </c>
      <c r="Q787" t="str">
        <f>LEFT(Table1[[#This Row],[Category and Sub-Category]],FIND("/",Table1[[#This Row],[Category and Sub-Category]])-1)</f>
        <v>music</v>
      </c>
      <c r="R787" t="str">
        <f>RIGHT(Table1[[#This Row],[Category and Sub-Category]],LEN(Table1[[#This Row],[Category and Sub-Category]])-FIND("/",Table1[[#This Row],[Category and Sub-Category]]))</f>
        <v>rock</v>
      </c>
      <c r="S787" s="9">
        <f>(((Table1[[#This Row],[launched_at]]/60)/60)/24)+DATE(1970,1,1)</f>
        <v>41303.593923611108</v>
      </c>
      <c r="T787" s="9">
        <f>(((Table1[[#This Row],[deadline]]/60)/60)/24)+DATE(1970,1,1)</f>
        <v>41333.593923611108</v>
      </c>
      <c r="U787" s="12" t="str">
        <f>TEXT(Table1[[#This Row],[Date Created Conversion]],"yyyy")</f>
        <v>2013</v>
      </c>
      <c r="V787" s="12" t="str">
        <f>TEXT(Table1[[#This Row],[Date Created Conversion]],"mmm")</f>
        <v>Jan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 s="16">
        <v>5000</v>
      </c>
      <c r="E788">
        <v>7140</v>
      </c>
      <c r="F788" s="12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>Table1[[#This Row],[pledged]]/Table1[[#This Row],[goal]]</f>
        <v>1.4279999999999999</v>
      </c>
      <c r="P788">
        <f>IF(Table1[[#This Row],[pledged]]=0,0,Table1[[#This Row],[pledged]]/Table1[[#This Row],[backers_count]])</f>
        <v>162.27272727272728</v>
      </c>
      <c r="Q788" t="str">
        <f>LEFT(Table1[[#This Row],[Category and Sub-Category]],FIND("/",Table1[[#This Row],[Category and Sub-Category]])-1)</f>
        <v>music</v>
      </c>
      <c r="R788" t="str">
        <f>RIGHT(Table1[[#This Row],[Category and Sub-Category]],LEN(Table1[[#This Row],[Category and Sub-Category]])-FIND("/",Table1[[#This Row],[Category and Sub-Category]]))</f>
        <v>rock</v>
      </c>
      <c r="S788" s="9">
        <f>(((Table1[[#This Row],[launched_at]]/60)/60)/24)+DATE(1970,1,1)</f>
        <v>40983.055949074071</v>
      </c>
      <c r="T788" s="9">
        <f>(((Table1[[#This Row],[deadline]]/60)/60)/24)+DATE(1970,1,1)</f>
        <v>41040.657638888886</v>
      </c>
      <c r="U788" s="12" t="str">
        <f>TEXT(Table1[[#This Row],[Date Created Conversion]],"yyyy")</f>
        <v>2012</v>
      </c>
      <c r="V788" s="12" t="str">
        <f>TEXT(Table1[[#This Row],[Date Created Conversion]],"mmm")</f>
        <v>Mar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 s="16">
        <v>1200</v>
      </c>
      <c r="E789">
        <v>1370</v>
      </c>
      <c r="F789" s="12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>Table1[[#This Row],[pledged]]/Table1[[#This Row],[goal]]</f>
        <v>1.1416666666666666</v>
      </c>
      <c r="P789">
        <f>IF(Table1[[#This Row],[pledged]]=0,0,Table1[[#This Row],[pledged]]/Table1[[#This Row],[backers_count]])</f>
        <v>80.588235294117652</v>
      </c>
      <c r="Q789" t="str">
        <f>LEFT(Table1[[#This Row],[Category and Sub-Category]],FIND("/",Table1[[#This Row],[Category and Sub-Category]])-1)</f>
        <v>music</v>
      </c>
      <c r="R789" t="str">
        <f>RIGHT(Table1[[#This Row],[Category and Sub-Category]],LEN(Table1[[#This Row],[Category and Sub-Category]])-FIND("/",Table1[[#This Row],[Category and Sub-Category]]))</f>
        <v>rock</v>
      </c>
      <c r="S789" s="9">
        <f>(((Table1[[#This Row],[launched_at]]/60)/60)/24)+DATE(1970,1,1)</f>
        <v>41549.627615740741</v>
      </c>
      <c r="T789" s="9">
        <f>(((Table1[[#This Row],[deadline]]/60)/60)/24)+DATE(1970,1,1)</f>
        <v>41579.627615740741</v>
      </c>
      <c r="U789" s="12" t="str">
        <f>TEXT(Table1[[#This Row],[Date Created Conversion]],"yyyy")</f>
        <v>2013</v>
      </c>
      <c r="V789" s="12" t="str">
        <f>TEXT(Table1[[#This Row],[Date Created Conversion]],"mmm")</f>
        <v>Oct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 s="16">
        <v>1000</v>
      </c>
      <c r="E790">
        <v>2035.05</v>
      </c>
      <c r="F790" s="12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>Table1[[#This Row],[pledged]]/Table1[[#This Row],[goal]]</f>
        <v>2.03505</v>
      </c>
      <c r="P790">
        <f>IF(Table1[[#This Row],[pledged]]=0,0,Table1[[#This Row],[pledged]]/Table1[[#This Row],[backers_count]])</f>
        <v>59.85441176470588</v>
      </c>
      <c r="Q790" t="str">
        <f>LEFT(Table1[[#This Row],[Category and Sub-Category]],FIND("/",Table1[[#This Row],[Category and Sub-Category]])-1)</f>
        <v>music</v>
      </c>
      <c r="R790" t="str">
        <f>RIGHT(Table1[[#This Row],[Category and Sub-Category]],LEN(Table1[[#This Row],[Category and Sub-Category]])-FIND("/",Table1[[#This Row],[Category and Sub-Category]]))</f>
        <v>rock</v>
      </c>
      <c r="S790" s="9">
        <f>(((Table1[[#This Row],[launched_at]]/60)/60)/24)+DATE(1970,1,1)</f>
        <v>41059.006805555553</v>
      </c>
      <c r="T790" s="9">
        <f>(((Table1[[#This Row],[deadline]]/60)/60)/24)+DATE(1970,1,1)</f>
        <v>41097.165972222225</v>
      </c>
      <c r="U790" s="12" t="str">
        <f>TEXT(Table1[[#This Row],[Date Created Conversion]],"yyyy")</f>
        <v>2012</v>
      </c>
      <c r="V790" s="12" t="str">
        <f>TEXT(Table1[[#This Row],[Date Created Conversion]],"mmm")</f>
        <v>May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 s="16">
        <v>1700</v>
      </c>
      <c r="E791">
        <v>1860</v>
      </c>
      <c r="F791" s="12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>Table1[[#This Row],[pledged]]/Table1[[#This Row],[goal]]</f>
        <v>1.0941176470588236</v>
      </c>
      <c r="P791">
        <f>IF(Table1[[#This Row],[pledged]]=0,0,Table1[[#This Row],[pledged]]/Table1[[#This Row],[backers_count]])</f>
        <v>132.85714285714286</v>
      </c>
      <c r="Q791" t="str">
        <f>LEFT(Table1[[#This Row],[Category and Sub-Category]],FIND("/",Table1[[#This Row],[Category and Sub-Category]])-1)</f>
        <v>music</v>
      </c>
      <c r="R791" t="str">
        <f>RIGHT(Table1[[#This Row],[Category and Sub-Category]],LEN(Table1[[#This Row],[Category and Sub-Category]])-FIND("/",Table1[[#This Row],[Category and Sub-Category]]))</f>
        <v>rock</v>
      </c>
      <c r="S791" s="9">
        <f>(((Table1[[#This Row],[launched_at]]/60)/60)/24)+DATE(1970,1,1)</f>
        <v>41277.186111111114</v>
      </c>
      <c r="T791" s="9">
        <f>(((Table1[[#This Row],[deadline]]/60)/60)/24)+DATE(1970,1,1)</f>
        <v>41295.332638888889</v>
      </c>
      <c r="U791" s="12" t="str">
        <f>TEXT(Table1[[#This Row],[Date Created Conversion]],"yyyy")</f>
        <v>2013</v>
      </c>
      <c r="V791" s="12" t="str">
        <f>TEXT(Table1[[#This Row],[Date Created Conversion]],"mmm")</f>
        <v>Jan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 s="16">
        <v>10000</v>
      </c>
      <c r="E792">
        <v>14437.46</v>
      </c>
      <c r="F792" s="1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>Table1[[#This Row],[pledged]]/Table1[[#This Row],[goal]]</f>
        <v>1.443746</v>
      </c>
      <c r="P792">
        <f>IF(Table1[[#This Row],[pledged]]=0,0,Table1[[#This Row],[pledged]]/Table1[[#This Row],[backers_count]])</f>
        <v>92.547820512820508</v>
      </c>
      <c r="Q792" t="str">
        <f>LEFT(Table1[[#This Row],[Category and Sub-Category]],FIND("/",Table1[[#This Row],[Category and Sub-Category]])-1)</f>
        <v>music</v>
      </c>
      <c r="R792" t="str">
        <f>RIGHT(Table1[[#This Row],[Category and Sub-Category]],LEN(Table1[[#This Row],[Category and Sub-Category]])-FIND("/",Table1[[#This Row],[Category and Sub-Category]]))</f>
        <v>rock</v>
      </c>
      <c r="S792" s="9">
        <f>(((Table1[[#This Row],[launched_at]]/60)/60)/24)+DATE(1970,1,1)</f>
        <v>41276.047905092593</v>
      </c>
      <c r="T792" s="9">
        <f>(((Table1[[#This Row],[deadline]]/60)/60)/24)+DATE(1970,1,1)</f>
        <v>41306.047905092593</v>
      </c>
      <c r="U792" s="12" t="str">
        <f>TEXT(Table1[[#This Row],[Date Created Conversion]],"yyyy")</f>
        <v>2013</v>
      </c>
      <c r="V792" s="12" t="str">
        <f>TEXT(Table1[[#This Row],[Date Created Conversion]],"mmm")</f>
        <v>Jan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 s="16">
        <v>7500</v>
      </c>
      <c r="E793">
        <v>7790</v>
      </c>
      <c r="F793" s="12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>Table1[[#This Row],[pledged]]/Table1[[#This Row],[goal]]</f>
        <v>1.0386666666666666</v>
      </c>
      <c r="P793">
        <f>IF(Table1[[#This Row],[pledged]]=0,0,Table1[[#This Row],[pledged]]/Table1[[#This Row],[backers_count]])</f>
        <v>60.859375</v>
      </c>
      <c r="Q793" t="str">
        <f>LEFT(Table1[[#This Row],[Category and Sub-Category]],FIND("/",Table1[[#This Row],[Category and Sub-Category]])-1)</f>
        <v>music</v>
      </c>
      <c r="R793" t="str">
        <f>RIGHT(Table1[[#This Row],[Category and Sub-Category]],LEN(Table1[[#This Row],[Category and Sub-Category]])-FIND("/",Table1[[#This Row],[Category and Sub-Category]]))</f>
        <v>rock</v>
      </c>
      <c r="S793" s="9">
        <f>(((Table1[[#This Row],[launched_at]]/60)/60)/24)+DATE(1970,1,1)</f>
        <v>41557.780624999999</v>
      </c>
      <c r="T793" s="9">
        <f>(((Table1[[#This Row],[deadline]]/60)/60)/24)+DATE(1970,1,1)</f>
        <v>41591.249305555553</v>
      </c>
      <c r="U793" s="12" t="str">
        <f>TEXT(Table1[[#This Row],[Date Created Conversion]],"yyyy")</f>
        <v>2013</v>
      </c>
      <c r="V793" s="12" t="str">
        <f>TEXT(Table1[[#This Row],[Date Created Conversion]],"mmm")</f>
        <v>Oct</v>
      </c>
    </row>
    <row r="794" spans="1:22" ht="29" x14ac:dyDescent="0.35">
      <c r="A794">
        <v>792</v>
      </c>
      <c r="B794" s="3" t="s">
        <v>793</v>
      </c>
      <c r="C794" s="3" t="s">
        <v>4902</v>
      </c>
      <c r="D794" s="16">
        <v>2500</v>
      </c>
      <c r="E794">
        <v>2511.11</v>
      </c>
      <c r="F794" s="12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>Table1[[#This Row],[pledged]]/Table1[[#This Row],[goal]]</f>
        <v>1.0044440000000001</v>
      </c>
      <c r="P794">
        <f>IF(Table1[[#This Row],[pledged]]=0,0,Table1[[#This Row],[pledged]]/Table1[[#This Row],[backers_count]])</f>
        <v>41.851833333333339</v>
      </c>
      <c r="Q794" t="str">
        <f>LEFT(Table1[[#This Row],[Category and Sub-Category]],FIND("/",Table1[[#This Row],[Category and Sub-Category]])-1)</f>
        <v>music</v>
      </c>
      <c r="R794" t="str">
        <f>RIGHT(Table1[[#This Row],[Category and Sub-Category]],LEN(Table1[[#This Row],[Category and Sub-Category]])-FIND("/",Table1[[#This Row],[Category and Sub-Category]]))</f>
        <v>rock</v>
      </c>
      <c r="S794" s="9">
        <f>(((Table1[[#This Row],[launched_at]]/60)/60)/24)+DATE(1970,1,1)</f>
        <v>41555.873645833337</v>
      </c>
      <c r="T794" s="9">
        <f>(((Table1[[#This Row],[deadline]]/60)/60)/24)+DATE(1970,1,1)</f>
        <v>41585.915312500001</v>
      </c>
      <c r="U794" s="12" t="str">
        <f>TEXT(Table1[[#This Row],[Date Created Conversion]],"yyyy")</f>
        <v>2013</v>
      </c>
      <c r="V794" s="12" t="str">
        <f>TEXT(Table1[[#This Row],[Date Created Conversion]],"mmm")</f>
        <v>Oct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 s="16">
        <v>2750</v>
      </c>
      <c r="E795">
        <v>2826.43</v>
      </c>
      <c r="F795" s="12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>Table1[[#This Row],[pledged]]/Table1[[#This Row],[goal]]</f>
        <v>1.0277927272727272</v>
      </c>
      <c r="P795">
        <f>IF(Table1[[#This Row],[pledged]]=0,0,Table1[[#This Row],[pledged]]/Table1[[#This Row],[backers_count]])</f>
        <v>88.325937499999995</v>
      </c>
      <c r="Q795" t="str">
        <f>LEFT(Table1[[#This Row],[Category and Sub-Category]],FIND("/",Table1[[#This Row],[Category and Sub-Category]])-1)</f>
        <v>music</v>
      </c>
      <c r="R795" t="str">
        <f>RIGHT(Table1[[#This Row],[Category and Sub-Category]],LEN(Table1[[#This Row],[Category and Sub-Category]])-FIND("/",Table1[[#This Row],[Category and Sub-Category]]))</f>
        <v>rock</v>
      </c>
      <c r="S795" s="9">
        <f>(((Table1[[#This Row],[launched_at]]/60)/60)/24)+DATE(1970,1,1)</f>
        <v>41442.741249999999</v>
      </c>
      <c r="T795" s="9">
        <f>(((Table1[[#This Row],[deadline]]/60)/60)/24)+DATE(1970,1,1)</f>
        <v>41458.207638888889</v>
      </c>
      <c r="U795" s="12" t="str">
        <f>TEXT(Table1[[#This Row],[Date Created Conversion]],"yyyy")</f>
        <v>2013</v>
      </c>
      <c r="V795" s="12" t="str">
        <f>TEXT(Table1[[#This Row],[Date Created Conversion]],"mmm")</f>
        <v>Jun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 s="16">
        <v>8000</v>
      </c>
      <c r="E796">
        <v>8425</v>
      </c>
      <c r="F796" s="12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>Table1[[#This Row],[pledged]]/Table1[[#This Row],[goal]]</f>
        <v>1.0531250000000001</v>
      </c>
      <c r="P796">
        <f>IF(Table1[[#This Row],[pledged]]=0,0,Table1[[#This Row],[pledged]]/Table1[[#This Row],[backers_count]])</f>
        <v>158.96226415094338</v>
      </c>
      <c r="Q796" t="str">
        <f>LEFT(Table1[[#This Row],[Category and Sub-Category]],FIND("/",Table1[[#This Row],[Category and Sub-Category]])-1)</f>
        <v>music</v>
      </c>
      <c r="R796" t="str">
        <f>RIGHT(Table1[[#This Row],[Category and Sub-Category]],LEN(Table1[[#This Row],[Category and Sub-Category]])-FIND("/",Table1[[#This Row],[Category and Sub-Category]]))</f>
        <v>rock</v>
      </c>
      <c r="S796" s="9">
        <f>(((Table1[[#This Row],[launched_at]]/60)/60)/24)+DATE(1970,1,1)</f>
        <v>40736.115011574075</v>
      </c>
      <c r="T796" s="9">
        <f>(((Table1[[#This Row],[deadline]]/60)/60)/24)+DATE(1970,1,1)</f>
        <v>40791.712500000001</v>
      </c>
      <c r="U796" s="12" t="str">
        <f>TEXT(Table1[[#This Row],[Date Created Conversion]],"yyyy")</f>
        <v>2011</v>
      </c>
      <c r="V796" s="12" t="str">
        <f>TEXT(Table1[[#This Row],[Date Created Conversion]],"mmm")</f>
        <v>Jul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 s="16">
        <v>14000</v>
      </c>
      <c r="E797">
        <v>15650</v>
      </c>
      <c r="F797" s="12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>Table1[[#This Row],[pledged]]/Table1[[#This Row],[goal]]</f>
        <v>1.1178571428571429</v>
      </c>
      <c r="P797">
        <f>IF(Table1[[#This Row],[pledged]]=0,0,Table1[[#This Row],[pledged]]/Table1[[#This Row],[backers_count]])</f>
        <v>85.054347826086953</v>
      </c>
      <c r="Q797" t="str">
        <f>LEFT(Table1[[#This Row],[Category and Sub-Category]],FIND("/",Table1[[#This Row],[Category and Sub-Category]])-1)</f>
        <v>music</v>
      </c>
      <c r="R797" t="str">
        <f>RIGHT(Table1[[#This Row],[Category and Sub-Category]],LEN(Table1[[#This Row],[Category and Sub-Category]])-FIND("/",Table1[[#This Row],[Category and Sub-Category]]))</f>
        <v>rock</v>
      </c>
      <c r="S797" s="9">
        <f>(((Table1[[#This Row],[launched_at]]/60)/60)/24)+DATE(1970,1,1)</f>
        <v>40963.613032407404</v>
      </c>
      <c r="T797" s="9">
        <f>(((Table1[[#This Row],[deadline]]/60)/60)/24)+DATE(1970,1,1)</f>
        <v>41006.207638888889</v>
      </c>
      <c r="U797" s="12" t="str">
        <f>TEXT(Table1[[#This Row],[Date Created Conversion]],"yyyy")</f>
        <v>2012</v>
      </c>
      <c r="V797" s="12" t="str">
        <f>TEXT(Table1[[#This Row],[Date Created Conversion]],"mmm")</f>
        <v>Feb</v>
      </c>
    </row>
    <row r="798" spans="1:22" ht="58" x14ac:dyDescent="0.35">
      <c r="A798">
        <v>796</v>
      </c>
      <c r="B798" s="3" t="s">
        <v>797</v>
      </c>
      <c r="C798" s="3" t="s">
        <v>4906</v>
      </c>
      <c r="D798" s="16">
        <v>10000</v>
      </c>
      <c r="E798">
        <v>10135</v>
      </c>
      <c r="F798" s="12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>Table1[[#This Row],[pledged]]/Table1[[#This Row],[goal]]</f>
        <v>1.0135000000000001</v>
      </c>
      <c r="P798">
        <f>IF(Table1[[#This Row],[pledged]]=0,0,Table1[[#This Row],[pledged]]/Table1[[#This Row],[backers_count]])</f>
        <v>112.61111111111111</v>
      </c>
      <c r="Q798" t="str">
        <f>LEFT(Table1[[#This Row],[Category and Sub-Category]],FIND("/",Table1[[#This Row],[Category and Sub-Category]])-1)</f>
        <v>music</v>
      </c>
      <c r="R798" t="str">
        <f>RIGHT(Table1[[#This Row],[Category and Sub-Category]],LEN(Table1[[#This Row],[Category and Sub-Category]])-FIND("/",Table1[[#This Row],[Category and Sub-Category]]))</f>
        <v>rock</v>
      </c>
      <c r="S798" s="9">
        <f>(((Table1[[#This Row],[launched_at]]/60)/60)/24)+DATE(1970,1,1)</f>
        <v>41502.882928240739</v>
      </c>
      <c r="T798" s="9">
        <f>(((Table1[[#This Row],[deadline]]/60)/60)/24)+DATE(1970,1,1)</f>
        <v>41532.881944444445</v>
      </c>
      <c r="U798" s="12" t="str">
        <f>TEXT(Table1[[#This Row],[Date Created Conversion]],"yyyy")</f>
        <v>2013</v>
      </c>
      <c r="V798" s="12" t="str">
        <f>TEXT(Table1[[#This Row],[Date Created Conversion]],"mmm")</f>
        <v>Aug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 s="16">
        <v>3000</v>
      </c>
      <c r="E799">
        <v>3226</v>
      </c>
      <c r="F799" s="12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>Table1[[#This Row],[pledged]]/Table1[[#This Row],[goal]]</f>
        <v>1.0753333333333333</v>
      </c>
      <c r="P799">
        <f>IF(Table1[[#This Row],[pledged]]=0,0,Table1[[#This Row],[pledged]]/Table1[[#This Row],[backers_count]])</f>
        <v>45.436619718309856</v>
      </c>
      <c r="Q799" t="str">
        <f>LEFT(Table1[[#This Row],[Category and Sub-Category]],FIND("/",Table1[[#This Row],[Category and Sub-Category]])-1)</f>
        <v>music</v>
      </c>
      <c r="R799" t="str">
        <f>RIGHT(Table1[[#This Row],[Category and Sub-Category]],LEN(Table1[[#This Row],[Category and Sub-Category]])-FIND("/",Table1[[#This Row],[Category and Sub-Category]]))</f>
        <v>rock</v>
      </c>
      <c r="S799" s="9">
        <f>(((Table1[[#This Row],[launched_at]]/60)/60)/24)+DATE(1970,1,1)</f>
        <v>40996.994074074071</v>
      </c>
      <c r="T799" s="9">
        <f>(((Table1[[#This Row],[deadline]]/60)/60)/24)+DATE(1970,1,1)</f>
        <v>41028.166666666664</v>
      </c>
      <c r="U799" s="12" t="str">
        <f>TEXT(Table1[[#This Row],[Date Created Conversion]],"yyyy")</f>
        <v>2012</v>
      </c>
      <c r="V799" s="12" t="str">
        <f>TEXT(Table1[[#This Row],[Date Created Conversion]],"mmm")</f>
        <v>Mar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 s="16">
        <v>3500</v>
      </c>
      <c r="E800">
        <v>4021</v>
      </c>
      <c r="F800" s="12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>Table1[[#This Row],[pledged]]/Table1[[#This Row],[goal]]</f>
        <v>1.1488571428571428</v>
      </c>
      <c r="P800">
        <f>IF(Table1[[#This Row],[pledged]]=0,0,Table1[[#This Row],[pledged]]/Table1[[#This Row],[backers_count]])</f>
        <v>46.218390804597703</v>
      </c>
      <c r="Q800" t="str">
        <f>LEFT(Table1[[#This Row],[Category and Sub-Category]],FIND("/",Table1[[#This Row],[Category and Sub-Category]])-1)</f>
        <v>music</v>
      </c>
      <c r="R800" t="str">
        <f>RIGHT(Table1[[#This Row],[Category and Sub-Category]],LEN(Table1[[#This Row],[Category and Sub-Category]])-FIND("/",Table1[[#This Row],[Category and Sub-Category]]))</f>
        <v>rock</v>
      </c>
      <c r="S800" s="9">
        <f>(((Table1[[#This Row],[launched_at]]/60)/60)/24)+DATE(1970,1,1)</f>
        <v>41882.590127314819</v>
      </c>
      <c r="T800" s="9">
        <f>(((Table1[[#This Row],[deadline]]/60)/60)/24)+DATE(1970,1,1)</f>
        <v>41912.590127314819</v>
      </c>
      <c r="U800" s="12" t="str">
        <f>TEXT(Table1[[#This Row],[Date Created Conversion]],"yyyy")</f>
        <v>2014</v>
      </c>
      <c r="V800" s="12" t="str">
        <f>TEXT(Table1[[#This Row],[Date Created Conversion]],"mmm")</f>
        <v>Aug</v>
      </c>
    </row>
    <row r="801" spans="1:22" ht="58" x14ac:dyDescent="0.35">
      <c r="A801">
        <v>799</v>
      </c>
      <c r="B801" s="3" t="s">
        <v>800</v>
      </c>
      <c r="C801" s="3" t="s">
        <v>4909</v>
      </c>
      <c r="D801" s="16">
        <v>5000</v>
      </c>
      <c r="E801">
        <v>5001</v>
      </c>
      <c r="F801" s="12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>Table1[[#This Row],[pledged]]/Table1[[#This Row],[goal]]</f>
        <v>1.0002</v>
      </c>
      <c r="P801">
        <f>IF(Table1[[#This Row],[pledged]]=0,0,Table1[[#This Row],[pledged]]/Table1[[#This Row],[backers_count]])</f>
        <v>178.60714285714286</v>
      </c>
      <c r="Q801" t="str">
        <f>LEFT(Table1[[#This Row],[Category and Sub-Category]],FIND("/",Table1[[#This Row],[Category and Sub-Category]])-1)</f>
        <v>music</v>
      </c>
      <c r="R801" t="str">
        <f>RIGHT(Table1[[#This Row],[Category and Sub-Category]],LEN(Table1[[#This Row],[Category and Sub-Category]])-FIND("/",Table1[[#This Row],[Category and Sub-Category]]))</f>
        <v>rock</v>
      </c>
      <c r="S801" s="9">
        <f>(((Table1[[#This Row],[launched_at]]/60)/60)/24)+DATE(1970,1,1)</f>
        <v>40996.667199074072</v>
      </c>
      <c r="T801" s="9">
        <f>(((Table1[[#This Row],[deadline]]/60)/60)/24)+DATE(1970,1,1)</f>
        <v>41026.667199074072</v>
      </c>
      <c r="U801" s="12" t="str">
        <f>TEXT(Table1[[#This Row],[Date Created Conversion]],"yyyy")</f>
        <v>2012</v>
      </c>
      <c r="V801" s="12" t="str">
        <f>TEXT(Table1[[#This Row],[Date Created Conversion]],"mmm")</f>
        <v>Mar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 s="16">
        <v>1500</v>
      </c>
      <c r="E802">
        <v>2282</v>
      </c>
      <c r="F802" s="1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>Table1[[#This Row],[pledged]]/Table1[[#This Row],[goal]]</f>
        <v>1.5213333333333334</v>
      </c>
      <c r="P802">
        <f>IF(Table1[[#This Row],[pledged]]=0,0,Table1[[#This Row],[pledged]]/Table1[[#This Row],[backers_count]])</f>
        <v>40.75</v>
      </c>
      <c r="Q802" t="str">
        <f>LEFT(Table1[[#This Row],[Category and Sub-Category]],FIND("/",Table1[[#This Row],[Category and Sub-Category]])-1)</f>
        <v>music</v>
      </c>
      <c r="R802" t="str">
        <f>RIGHT(Table1[[#This Row],[Category and Sub-Category]],LEN(Table1[[#This Row],[Category and Sub-Category]])-FIND("/",Table1[[#This Row],[Category and Sub-Category]]))</f>
        <v>rock</v>
      </c>
      <c r="S802" s="9">
        <f>(((Table1[[#This Row],[launched_at]]/60)/60)/24)+DATE(1970,1,1)</f>
        <v>41863.433495370373</v>
      </c>
      <c r="T802" s="9">
        <f>(((Table1[[#This Row],[deadline]]/60)/60)/24)+DATE(1970,1,1)</f>
        <v>41893.433495370373</v>
      </c>
      <c r="U802" s="12" t="str">
        <f>TEXT(Table1[[#This Row],[Date Created Conversion]],"yyyy")</f>
        <v>2014</v>
      </c>
      <c r="V802" s="12" t="str">
        <f>TEXT(Table1[[#This Row],[Date Created Conversion]],"mmm")</f>
        <v>Aug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 s="16">
        <v>2000</v>
      </c>
      <c r="E803">
        <v>2230.4299999999998</v>
      </c>
      <c r="F803" s="12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>Table1[[#This Row],[pledged]]/Table1[[#This Row],[goal]]</f>
        <v>1.1152149999999998</v>
      </c>
      <c r="P803">
        <f>IF(Table1[[#This Row],[pledged]]=0,0,Table1[[#This Row],[pledged]]/Table1[[#This Row],[backers_count]])</f>
        <v>43.733921568627444</v>
      </c>
      <c r="Q803" t="str">
        <f>LEFT(Table1[[#This Row],[Category and Sub-Category]],FIND("/",Table1[[#This Row],[Category and Sub-Category]])-1)</f>
        <v>music</v>
      </c>
      <c r="R803" t="str">
        <f>RIGHT(Table1[[#This Row],[Category and Sub-Category]],LEN(Table1[[#This Row],[Category and Sub-Category]])-FIND("/",Table1[[#This Row],[Category and Sub-Category]]))</f>
        <v>rock</v>
      </c>
      <c r="S803" s="9">
        <f>(((Table1[[#This Row],[launched_at]]/60)/60)/24)+DATE(1970,1,1)</f>
        <v>40695.795370370368</v>
      </c>
      <c r="T803" s="9">
        <f>(((Table1[[#This Row],[deadline]]/60)/60)/24)+DATE(1970,1,1)</f>
        <v>40725.795370370368</v>
      </c>
      <c r="U803" s="12" t="str">
        <f>TEXT(Table1[[#This Row],[Date Created Conversion]],"yyyy")</f>
        <v>2011</v>
      </c>
      <c r="V803" s="12" t="str">
        <f>TEXT(Table1[[#This Row],[Date Created Conversion]],"mmm")</f>
        <v>Jun</v>
      </c>
    </row>
    <row r="804" spans="1:22" ht="58" x14ac:dyDescent="0.35">
      <c r="A804">
        <v>802</v>
      </c>
      <c r="B804" s="3" t="s">
        <v>803</v>
      </c>
      <c r="C804" s="3" t="s">
        <v>4912</v>
      </c>
      <c r="D804" s="16">
        <v>6000</v>
      </c>
      <c r="E804">
        <v>6080</v>
      </c>
      <c r="F804" s="12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>Table1[[#This Row],[pledged]]/Table1[[#This Row],[goal]]</f>
        <v>1.0133333333333334</v>
      </c>
      <c r="P804">
        <f>IF(Table1[[#This Row],[pledged]]=0,0,Table1[[#This Row],[pledged]]/Table1[[#This Row],[backers_count]])</f>
        <v>81.066666666666663</v>
      </c>
      <c r="Q804" t="str">
        <f>LEFT(Table1[[#This Row],[Category and Sub-Category]],FIND("/",Table1[[#This Row],[Category and Sub-Category]])-1)</f>
        <v>music</v>
      </c>
      <c r="R804" t="str">
        <f>RIGHT(Table1[[#This Row],[Category and Sub-Category]],LEN(Table1[[#This Row],[Category and Sub-Category]])-FIND("/",Table1[[#This Row],[Category and Sub-Category]]))</f>
        <v>rock</v>
      </c>
      <c r="S804" s="9">
        <f>(((Table1[[#This Row],[launched_at]]/60)/60)/24)+DATE(1970,1,1)</f>
        <v>41123.022268518522</v>
      </c>
      <c r="T804" s="9">
        <f>(((Table1[[#This Row],[deadline]]/60)/60)/24)+DATE(1970,1,1)</f>
        <v>41169.170138888891</v>
      </c>
      <c r="U804" s="12" t="str">
        <f>TEXT(Table1[[#This Row],[Date Created Conversion]],"yyyy")</f>
        <v>2012</v>
      </c>
      <c r="V804" s="12" t="str">
        <f>TEXT(Table1[[#This Row],[Date Created Conversion]],"mmm")</f>
        <v>Aug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 s="16">
        <v>2300</v>
      </c>
      <c r="E805">
        <v>2835</v>
      </c>
      <c r="F805" s="12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>Table1[[#This Row],[pledged]]/Table1[[#This Row],[goal]]</f>
        <v>1.232608695652174</v>
      </c>
      <c r="P805">
        <f>IF(Table1[[#This Row],[pledged]]=0,0,Table1[[#This Row],[pledged]]/Table1[[#This Row],[backers_count]])</f>
        <v>74.60526315789474</v>
      </c>
      <c r="Q805" t="str">
        <f>LEFT(Table1[[#This Row],[Category and Sub-Category]],FIND("/",Table1[[#This Row],[Category and Sub-Category]])-1)</f>
        <v>music</v>
      </c>
      <c r="R805" t="str">
        <f>RIGHT(Table1[[#This Row],[Category and Sub-Category]],LEN(Table1[[#This Row],[Category and Sub-Category]])-FIND("/",Table1[[#This Row],[Category and Sub-Category]]))</f>
        <v>rock</v>
      </c>
      <c r="S805" s="9">
        <f>(((Table1[[#This Row],[launched_at]]/60)/60)/24)+DATE(1970,1,1)</f>
        <v>40665.949976851851</v>
      </c>
      <c r="T805" s="9">
        <f>(((Table1[[#This Row],[deadline]]/60)/60)/24)+DATE(1970,1,1)</f>
        <v>40692.041666666664</v>
      </c>
      <c r="U805" s="12" t="str">
        <f>TEXT(Table1[[#This Row],[Date Created Conversion]],"yyyy")</f>
        <v>2011</v>
      </c>
      <c r="V805" s="12" t="str">
        <f>TEXT(Table1[[#This Row],[Date Created Conversion]],"mmm")</f>
        <v>May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 s="16">
        <v>5500</v>
      </c>
      <c r="E806">
        <v>5500</v>
      </c>
      <c r="F806" s="12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>Table1[[#This Row],[pledged]]/Table1[[#This Row],[goal]]</f>
        <v>1</v>
      </c>
      <c r="P806">
        <f>IF(Table1[[#This Row],[pledged]]=0,0,Table1[[#This Row],[pledged]]/Table1[[#This Row],[backers_count]])</f>
        <v>305.55555555555554</v>
      </c>
      <c r="Q806" t="str">
        <f>LEFT(Table1[[#This Row],[Category and Sub-Category]],FIND("/",Table1[[#This Row],[Category and Sub-Category]])-1)</f>
        <v>music</v>
      </c>
      <c r="R806" t="str">
        <f>RIGHT(Table1[[#This Row],[Category and Sub-Category]],LEN(Table1[[#This Row],[Category and Sub-Category]])-FIND("/",Table1[[#This Row],[Category and Sub-Category]]))</f>
        <v>rock</v>
      </c>
      <c r="S806" s="9">
        <f>(((Table1[[#This Row],[launched_at]]/60)/60)/24)+DATE(1970,1,1)</f>
        <v>40730.105625000004</v>
      </c>
      <c r="T806" s="9">
        <f>(((Table1[[#This Row],[deadline]]/60)/60)/24)+DATE(1970,1,1)</f>
        <v>40747.165972222225</v>
      </c>
      <c r="U806" s="12" t="str">
        <f>TEXT(Table1[[#This Row],[Date Created Conversion]],"yyyy")</f>
        <v>2011</v>
      </c>
      <c r="V806" s="12" t="str">
        <f>TEXT(Table1[[#This Row],[Date Created Conversion]],"mmm")</f>
        <v>Jul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 s="16">
        <v>3000</v>
      </c>
      <c r="E807">
        <v>3150</v>
      </c>
      <c r="F807" s="12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>Table1[[#This Row],[pledged]]/Table1[[#This Row],[goal]]</f>
        <v>1.05</v>
      </c>
      <c r="P807">
        <f>IF(Table1[[#This Row],[pledged]]=0,0,Table1[[#This Row],[pledged]]/Table1[[#This Row],[backers_count]])</f>
        <v>58.333333333333336</v>
      </c>
      <c r="Q807" t="str">
        <f>LEFT(Table1[[#This Row],[Category and Sub-Category]],FIND("/",Table1[[#This Row],[Category and Sub-Category]])-1)</f>
        <v>music</v>
      </c>
      <c r="R807" t="str">
        <f>RIGHT(Table1[[#This Row],[Category and Sub-Category]],LEN(Table1[[#This Row],[Category and Sub-Category]])-FIND("/",Table1[[#This Row],[Category and Sub-Category]]))</f>
        <v>rock</v>
      </c>
      <c r="S807" s="9">
        <f>(((Table1[[#This Row],[launched_at]]/60)/60)/24)+DATE(1970,1,1)</f>
        <v>40690.823055555556</v>
      </c>
      <c r="T807" s="9">
        <f>(((Table1[[#This Row],[deadline]]/60)/60)/24)+DATE(1970,1,1)</f>
        <v>40740.958333333336</v>
      </c>
      <c r="U807" s="12" t="str">
        <f>TEXT(Table1[[#This Row],[Date Created Conversion]],"yyyy")</f>
        <v>2011</v>
      </c>
      <c r="V807" s="12" t="str">
        <f>TEXT(Table1[[#This Row],[Date Created Conversion]],"mmm")</f>
        <v>May</v>
      </c>
    </row>
    <row r="808" spans="1:22" x14ac:dyDescent="0.35">
      <c r="A808">
        <v>806</v>
      </c>
      <c r="B808" s="3" t="s">
        <v>807</v>
      </c>
      <c r="C808" s="3" t="s">
        <v>4916</v>
      </c>
      <c r="D808" s="16">
        <v>8000</v>
      </c>
      <c r="E808">
        <v>8355</v>
      </c>
      <c r="F808" s="12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>Table1[[#This Row],[pledged]]/Table1[[#This Row],[goal]]</f>
        <v>1.0443750000000001</v>
      </c>
      <c r="P808">
        <f>IF(Table1[[#This Row],[pledged]]=0,0,Table1[[#This Row],[pledged]]/Table1[[#This Row],[backers_count]])</f>
        <v>117.67605633802818</v>
      </c>
      <c r="Q808" t="str">
        <f>LEFT(Table1[[#This Row],[Category and Sub-Category]],FIND("/",Table1[[#This Row],[Category and Sub-Category]])-1)</f>
        <v>music</v>
      </c>
      <c r="R808" t="str">
        <f>RIGHT(Table1[[#This Row],[Category and Sub-Category]],LEN(Table1[[#This Row],[Category and Sub-Category]])-FIND("/",Table1[[#This Row],[Category and Sub-Category]]))</f>
        <v>rock</v>
      </c>
      <c r="S808" s="9">
        <f>(((Table1[[#This Row],[launched_at]]/60)/60)/24)+DATE(1970,1,1)</f>
        <v>40763.691423611112</v>
      </c>
      <c r="T808" s="9">
        <f>(((Table1[[#This Row],[deadline]]/60)/60)/24)+DATE(1970,1,1)</f>
        <v>40793.691423611112</v>
      </c>
      <c r="U808" s="12" t="str">
        <f>TEXT(Table1[[#This Row],[Date Created Conversion]],"yyyy")</f>
        <v>2011</v>
      </c>
      <c r="V808" s="12" t="str">
        <f>TEXT(Table1[[#This Row],[Date Created Conversion]],"mmm")</f>
        <v>Aug</v>
      </c>
    </row>
    <row r="809" spans="1:22" ht="29" x14ac:dyDescent="0.35">
      <c r="A809">
        <v>807</v>
      </c>
      <c r="B809" s="3" t="s">
        <v>808</v>
      </c>
      <c r="C809" s="3" t="s">
        <v>4917</v>
      </c>
      <c r="D809" s="16">
        <v>4000</v>
      </c>
      <c r="E809">
        <v>4205</v>
      </c>
      <c r="F809" s="12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>Table1[[#This Row],[pledged]]/Table1[[#This Row],[goal]]</f>
        <v>1.05125</v>
      </c>
      <c r="P809">
        <f>IF(Table1[[#This Row],[pledged]]=0,0,Table1[[#This Row],[pledged]]/Table1[[#This Row],[backers_count]])</f>
        <v>73.771929824561397</v>
      </c>
      <c r="Q809" t="str">
        <f>LEFT(Table1[[#This Row],[Category and Sub-Category]],FIND("/",Table1[[#This Row],[Category and Sub-Category]])-1)</f>
        <v>music</v>
      </c>
      <c r="R809" t="str">
        <f>RIGHT(Table1[[#This Row],[Category and Sub-Category]],LEN(Table1[[#This Row],[Category and Sub-Category]])-FIND("/",Table1[[#This Row],[Category and Sub-Category]]))</f>
        <v>rock</v>
      </c>
      <c r="S809" s="9">
        <f>(((Table1[[#This Row],[launched_at]]/60)/60)/24)+DATE(1970,1,1)</f>
        <v>42759.628599537042</v>
      </c>
      <c r="T809" s="9">
        <f>(((Table1[[#This Row],[deadline]]/60)/60)/24)+DATE(1970,1,1)</f>
        <v>42795.083333333328</v>
      </c>
      <c r="U809" s="12" t="str">
        <f>TEXT(Table1[[#This Row],[Date Created Conversion]],"yyyy")</f>
        <v>2017</v>
      </c>
      <c r="V809" s="12" t="str">
        <f>TEXT(Table1[[#This Row],[Date Created Conversion]],"mmm")</f>
        <v>Jan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 s="16">
        <v>4500</v>
      </c>
      <c r="E810">
        <v>4500</v>
      </c>
      <c r="F810" s="12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>Table1[[#This Row],[pledged]]/Table1[[#This Row],[goal]]</f>
        <v>1</v>
      </c>
      <c r="P810">
        <f>IF(Table1[[#This Row],[pledged]]=0,0,Table1[[#This Row],[pledged]]/Table1[[#This Row],[backers_count]])</f>
        <v>104.65116279069767</v>
      </c>
      <c r="Q810" t="str">
        <f>LEFT(Table1[[#This Row],[Category and Sub-Category]],FIND("/",Table1[[#This Row],[Category and Sub-Category]])-1)</f>
        <v>music</v>
      </c>
      <c r="R810" t="str">
        <f>RIGHT(Table1[[#This Row],[Category and Sub-Category]],LEN(Table1[[#This Row],[Category and Sub-Category]])-FIND("/",Table1[[#This Row],[Category and Sub-Category]]))</f>
        <v>rock</v>
      </c>
      <c r="S810" s="9">
        <f>(((Table1[[#This Row],[launched_at]]/60)/60)/24)+DATE(1970,1,1)</f>
        <v>41962.100532407407</v>
      </c>
      <c r="T810" s="9">
        <f>(((Table1[[#This Row],[deadline]]/60)/60)/24)+DATE(1970,1,1)</f>
        <v>41995.207638888889</v>
      </c>
      <c r="U810" s="12" t="str">
        <f>TEXT(Table1[[#This Row],[Date Created Conversion]],"yyyy")</f>
        <v>2014</v>
      </c>
      <c r="V810" s="12" t="str">
        <f>TEXT(Table1[[#This Row],[Date Created Conversion]],"mmm")</f>
        <v>Nov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 s="16">
        <v>4000</v>
      </c>
      <c r="E811">
        <v>4151</v>
      </c>
      <c r="F811" s="12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>Table1[[#This Row],[pledged]]/Table1[[#This Row],[goal]]</f>
        <v>1.03775</v>
      </c>
      <c r="P811">
        <f>IF(Table1[[#This Row],[pledged]]=0,0,Table1[[#This Row],[pledged]]/Table1[[#This Row],[backers_count]])</f>
        <v>79.82692307692308</v>
      </c>
      <c r="Q811" t="str">
        <f>LEFT(Table1[[#This Row],[Category and Sub-Category]],FIND("/",Table1[[#This Row],[Category and Sub-Category]])-1)</f>
        <v>music</v>
      </c>
      <c r="R811" t="str">
        <f>RIGHT(Table1[[#This Row],[Category and Sub-Category]],LEN(Table1[[#This Row],[Category and Sub-Category]])-FIND("/",Table1[[#This Row],[Category and Sub-Category]]))</f>
        <v>rock</v>
      </c>
      <c r="S811" s="9">
        <f>(((Table1[[#This Row],[launched_at]]/60)/60)/24)+DATE(1970,1,1)</f>
        <v>41628.833680555559</v>
      </c>
      <c r="T811" s="9">
        <f>(((Table1[[#This Row],[deadline]]/60)/60)/24)+DATE(1970,1,1)</f>
        <v>41658.833680555559</v>
      </c>
      <c r="U811" s="12" t="str">
        <f>TEXT(Table1[[#This Row],[Date Created Conversion]],"yyyy")</f>
        <v>2013</v>
      </c>
      <c r="V811" s="12" t="str">
        <f>TEXT(Table1[[#This Row],[Date Created Conversion]],"mmm")</f>
        <v>Dec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 s="16">
        <v>1500</v>
      </c>
      <c r="E812">
        <v>1575</v>
      </c>
      <c r="F812" s="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>Table1[[#This Row],[pledged]]/Table1[[#This Row],[goal]]</f>
        <v>1.05</v>
      </c>
      <c r="P812">
        <f>IF(Table1[[#This Row],[pledged]]=0,0,Table1[[#This Row],[pledged]]/Table1[[#This Row],[backers_count]])</f>
        <v>58.333333333333336</v>
      </c>
      <c r="Q812" t="str">
        <f>LEFT(Table1[[#This Row],[Category and Sub-Category]],FIND("/",Table1[[#This Row],[Category and Sub-Category]])-1)</f>
        <v>music</v>
      </c>
      <c r="R812" t="str">
        <f>RIGHT(Table1[[#This Row],[Category and Sub-Category]],LEN(Table1[[#This Row],[Category and Sub-Category]])-FIND("/",Table1[[#This Row],[Category and Sub-Category]]))</f>
        <v>rock</v>
      </c>
      <c r="S812" s="9">
        <f>(((Table1[[#This Row],[launched_at]]/60)/60)/24)+DATE(1970,1,1)</f>
        <v>41123.056273148148</v>
      </c>
      <c r="T812" s="9">
        <f>(((Table1[[#This Row],[deadline]]/60)/60)/24)+DATE(1970,1,1)</f>
        <v>41153.056273148148</v>
      </c>
      <c r="U812" s="12" t="str">
        <f>TEXT(Table1[[#This Row],[Date Created Conversion]],"yyyy")</f>
        <v>2012</v>
      </c>
      <c r="V812" s="12" t="str">
        <f>TEXT(Table1[[#This Row],[Date Created Conversion]],"mmm")</f>
        <v>Aug</v>
      </c>
    </row>
    <row r="813" spans="1:22" ht="29" x14ac:dyDescent="0.35">
      <c r="A813">
        <v>811</v>
      </c>
      <c r="B813" s="3" t="s">
        <v>812</v>
      </c>
      <c r="C813" s="3" t="s">
        <v>4921</v>
      </c>
      <c r="D813" s="16">
        <v>1000</v>
      </c>
      <c r="E813">
        <v>1040</v>
      </c>
      <c r="F813" s="12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>Table1[[#This Row],[pledged]]/Table1[[#This Row],[goal]]</f>
        <v>1.04</v>
      </c>
      <c r="P813">
        <f>IF(Table1[[#This Row],[pledged]]=0,0,Table1[[#This Row],[pledged]]/Table1[[#This Row],[backers_count]])</f>
        <v>86.666666666666671</v>
      </c>
      <c r="Q813" t="str">
        <f>LEFT(Table1[[#This Row],[Category and Sub-Category]],FIND("/",Table1[[#This Row],[Category and Sub-Category]])-1)</f>
        <v>music</v>
      </c>
      <c r="R813" t="str">
        <f>RIGHT(Table1[[#This Row],[Category and Sub-Category]],LEN(Table1[[#This Row],[Category and Sub-Category]])-FIND("/",Table1[[#This Row],[Category and Sub-Category]]))</f>
        <v>rock</v>
      </c>
      <c r="S813" s="9">
        <f>(((Table1[[#This Row],[launched_at]]/60)/60)/24)+DATE(1970,1,1)</f>
        <v>41443.643541666665</v>
      </c>
      <c r="T813" s="9">
        <f>(((Table1[[#This Row],[deadline]]/60)/60)/24)+DATE(1970,1,1)</f>
        <v>41465.702777777777</v>
      </c>
      <c r="U813" s="12" t="str">
        <f>TEXT(Table1[[#This Row],[Date Created Conversion]],"yyyy")</f>
        <v>2013</v>
      </c>
      <c r="V813" s="12" t="str">
        <f>TEXT(Table1[[#This Row],[Date Created Conversion]],"mmm")</f>
        <v>Jun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 s="16">
        <v>600</v>
      </c>
      <c r="E814">
        <v>911</v>
      </c>
      <c r="F814" s="12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>Table1[[#This Row],[pledged]]/Table1[[#This Row],[goal]]</f>
        <v>1.5183333333333333</v>
      </c>
      <c r="P814">
        <f>IF(Table1[[#This Row],[pledged]]=0,0,Table1[[#This Row],[pledged]]/Table1[[#This Row],[backers_count]])</f>
        <v>27.606060606060606</v>
      </c>
      <c r="Q814" t="str">
        <f>LEFT(Table1[[#This Row],[Category and Sub-Category]],FIND("/",Table1[[#This Row],[Category and Sub-Category]])-1)</f>
        <v>music</v>
      </c>
      <c r="R814" t="str">
        <f>RIGHT(Table1[[#This Row],[Category and Sub-Category]],LEN(Table1[[#This Row],[Category and Sub-Category]])-FIND("/",Table1[[#This Row],[Category and Sub-Category]]))</f>
        <v>rock</v>
      </c>
      <c r="S814" s="9">
        <f>(((Table1[[#This Row],[launched_at]]/60)/60)/24)+DATE(1970,1,1)</f>
        <v>41282.017962962964</v>
      </c>
      <c r="T814" s="9">
        <f>(((Table1[[#This Row],[deadline]]/60)/60)/24)+DATE(1970,1,1)</f>
        <v>41334.581944444442</v>
      </c>
      <c r="U814" s="12" t="str">
        <f>TEXT(Table1[[#This Row],[Date Created Conversion]],"yyyy")</f>
        <v>2013</v>
      </c>
      <c r="V814" s="12" t="str">
        <f>TEXT(Table1[[#This Row],[Date Created Conversion]],"mmm")</f>
        <v>Jan</v>
      </c>
    </row>
    <row r="815" spans="1:22" ht="29" x14ac:dyDescent="0.35">
      <c r="A815">
        <v>813</v>
      </c>
      <c r="B815" s="3" t="s">
        <v>814</v>
      </c>
      <c r="C815" s="3" t="s">
        <v>4923</v>
      </c>
      <c r="D815" s="16">
        <v>1500</v>
      </c>
      <c r="E815">
        <v>2399.94</v>
      </c>
      <c r="F815" s="12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>Table1[[#This Row],[pledged]]/Table1[[#This Row],[goal]]</f>
        <v>1.59996</v>
      </c>
      <c r="P815">
        <f>IF(Table1[[#This Row],[pledged]]=0,0,Table1[[#This Row],[pledged]]/Table1[[#This Row],[backers_count]])</f>
        <v>24.999375000000001</v>
      </c>
      <c r="Q815" t="str">
        <f>LEFT(Table1[[#This Row],[Category and Sub-Category]],FIND("/",Table1[[#This Row],[Category and Sub-Category]])-1)</f>
        <v>music</v>
      </c>
      <c r="R815" t="str">
        <f>RIGHT(Table1[[#This Row],[Category and Sub-Category]],LEN(Table1[[#This Row],[Category and Sub-Category]])-FIND("/",Table1[[#This Row],[Category and Sub-Category]]))</f>
        <v>rock</v>
      </c>
      <c r="S815" s="9">
        <f>(((Table1[[#This Row],[launched_at]]/60)/60)/24)+DATE(1970,1,1)</f>
        <v>41080.960243055553</v>
      </c>
      <c r="T815" s="9">
        <f>(((Table1[[#This Row],[deadline]]/60)/60)/24)+DATE(1970,1,1)</f>
        <v>41110.960243055553</v>
      </c>
      <c r="U815" s="12" t="str">
        <f>TEXT(Table1[[#This Row],[Date Created Conversion]],"yyyy")</f>
        <v>2012</v>
      </c>
      <c r="V815" s="12" t="str">
        <f>TEXT(Table1[[#This Row],[Date Created Conversion]],"mmm")</f>
        <v>Jun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 s="16">
        <v>1000</v>
      </c>
      <c r="E816">
        <v>1273</v>
      </c>
      <c r="F816" s="12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>Table1[[#This Row],[pledged]]/Table1[[#This Row],[goal]]</f>
        <v>1.2729999999999999</v>
      </c>
      <c r="P816">
        <f>IF(Table1[[#This Row],[pledged]]=0,0,Table1[[#This Row],[pledged]]/Table1[[#This Row],[backers_count]])</f>
        <v>45.464285714285715</v>
      </c>
      <c r="Q816" t="str">
        <f>LEFT(Table1[[#This Row],[Category and Sub-Category]],FIND("/",Table1[[#This Row],[Category and Sub-Category]])-1)</f>
        <v>music</v>
      </c>
      <c r="R816" t="str">
        <f>RIGHT(Table1[[#This Row],[Category and Sub-Category]],LEN(Table1[[#This Row],[Category and Sub-Category]])-FIND("/",Table1[[#This Row],[Category and Sub-Category]]))</f>
        <v>rock</v>
      </c>
      <c r="S816" s="9">
        <f>(((Table1[[#This Row],[launched_at]]/60)/60)/24)+DATE(1970,1,1)</f>
        <v>40679.743067129632</v>
      </c>
      <c r="T816" s="9">
        <f>(((Table1[[#This Row],[deadline]]/60)/60)/24)+DATE(1970,1,1)</f>
        <v>40694.75277777778</v>
      </c>
      <c r="U816" s="12" t="str">
        <f>TEXT(Table1[[#This Row],[Date Created Conversion]],"yyyy")</f>
        <v>2011</v>
      </c>
      <c r="V816" s="12" t="str">
        <f>TEXT(Table1[[#This Row],[Date Created Conversion]],"mmm")</f>
        <v>May</v>
      </c>
    </row>
    <row r="817" spans="1:22" ht="29" x14ac:dyDescent="0.35">
      <c r="A817">
        <v>815</v>
      </c>
      <c r="B817" s="3" t="s">
        <v>816</v>
      </c>
      <c r="C817" s="3" t="s">
        <v>4925</v>
      </c>
      <c r="D817" s="16">
        <v>4000</v>
      </c>
      <c r="E817">
        <v>4280</v>
      </c>
      <c r="F817" s="12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>Table1[[#This Row],[pledged]]/Table1[[#This Row],[goal]]</f>
        <v>1.07</v>
      </c>
      <c r="P817">
        <f>IF(Table1[[#This Row],[pledged]]=0,0,Table1[[#This Row],[pledged]]/Table1[[#This Row],[backers_count]])</f>
        <v>99.534883720930239</v>
      </c>
      <c r="Q817" t="str">
        <f>LEFT(Table1[[#This Row],[Category and Sub-Category]],FIND("/",Table1[[#This Row],[Category and Sub-Category]])-1)</f>
        <v>music</v>
      </c>
      <c r="R817" t="str">
        <f>RIGHT(Table1[[#This Row],[Category and Sub-Category]],LEN(Table1[[#This Row],[Category and Sub-Category]])-FIND("/",Table1[[#This Row],[Category and Sub-Category]]))</f>
        <v>rock</v>
      </c>
      <c r="S817" s="9">
        <f>(((Table1[[#This Row],[launched_at]]/60)/60)/24)+DATE(1970,1,1)</f>
        <v>41914.917858796296</v>
      </c>
      <c r="T817" s="9">
        <f>(((Table1[[#This Row],[deadline]]/60)/60)/24)+DATE(1970,1,1)</f>
        <v>41944.917858796296</v>
      </c>
      <c r="U817" s="12" t="str">
        <f>TEXT(Table1[[#This Row],[Date Created Conversion]],"yyyy")</f>
        <v>2014</v>
      </c>
      <c r="V817" s="12" t="str">
        <f>TEXT(Table1[[#This Row],[Date Created Conversion]],"mmm")</f>
        <v>Oct</v>
      </c>
    </row>
    <row r="818" spans="1:22" ht="29" x14ac:dyDescent="0.35">
      <c r="A818">
        <v>816</v>
      </c>
      <c r="B818" s="3" t="s">
        <v>817</v>
      </c>
      <c r="C818" s="3" t="s">
        <v>4926</v>
      </c>
      <c r="D818" s="16">
        <v>7000</v>
      </c>
      <c r="E818">
        <v>8058.55</v>
      </c>
      <c r="F818" s="12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>Table1[[#This Row],[pledged]]/Table1[[#This Row],[goal]]</f>
        <v>1.1512214285714286</v>
      </c>
      <c r="P818">
        <f>IF(Table1[[#This Row],[pledged]]=0,0,Table1[[#This Row],[pledged]]/Table1[[#This Row],[backers_count]])</f>
        <v>39.31</v>
      </c>
      <c r="Q818" t="str">
        <f>LEFT(Table1[[#This Row],[Category and Sub-Category]],FIND("/",Table1[[#This Row],[Category and Sub-Category]])-1)</f>
        <v>music</v>
      </c>
      <c r="R818" t="str">
        <f>RIGHT(Table1[[#This Row],[Category and Sub-Category]],LEN(Table1[[#This Row],[Category and Sub-Category]])-FIND("/",Table1[[#This Row],[Category and Sub-Category]]))</f>
        <v>rock</v>
      </c>
      <c r="S818" s="9">
        <f>(((Table1[[#This Row],[launched_at]]/60)/60)/24)+DATE(1970,1,1)</f>
        <v>41341.870868055557</v>
      </c>
      <c r="T818" s="9">
        <f>(((Table1[[#This Row],[deadline]]/60)/60)/24)+DATE(1970,1,1)</f>
        <v>41373.270833333336</v>
      </c>
      <c r="U818" s="12" t="str">
        <f>TEXT(Table1[[#This Row],[Date Created Conversion]],"yyyy")</f>
        <v>2013</v>
      </c>
      <c r="V818" s="12" t="str">
        <f>TEXT(Table1[[#This Row],[Date Created Conversion]],"mmm")</f>
        <v>Mar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 s="16">
        <v>1500</v>
      </c>
      <c r="E819">
        <v>2056.66</v>
      </c>
      <c r="F819" s="12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>Table1[[#This Row],[pledged]]/Table1[[#This Row],[goal]]</f>
        <v>1.3711066666666665</v>
      </c>
      <c r="P819">
        <f>IF(Table1[[#This Row],[pledged]]=0,0,Table1[[#This Row],[pledged]]/Table1[[#This Row],[backers_count]])</f>
        <v>89.419999999999987</v>
      </c>
      <c r="Q819" t="str">
        <f>LEFT(Table1[[#This Row],[Category and Sub-Category]],FIND("/",Table1[[#This Row],[Category and Sub-Category]])-1)</f>
        <v>music</v>
      </c>
      <c r="R819" t="str">
        <f>RIGHT(Table1[[#This Row],[Category and Sub-Category]],LEN(Table1[[#This Row],[Category and Sub-Category]])-FIND("/",Table1[[#This Row],[Category and Sub-Category]]))</f>
        <v>rock</v>
      </c>
      <c r="S819" s="9">
        <f>(((Table1[[#This Row],[launched_at]]/60)/60)/24)+DATE(1970,1,1)</f>
        <v>40925.599664351852</v>
      </c>
      <c r="T819" s="9">
        <f>(((Table1[[#This Row],[deadline]]/60)/60)/24)+DATE(1970,1,1)</f>
        <v>40979.207638888889</v>
      </c>
      <c r="U819" s="12" t="str">
        <f>TEXT(Table1[[#This Row],[Date Created Conversion]],"yyyy")</f>
        <v>2012</v>
      </c>
      <c r="V819" s="12" t="str">
        <f>TEXT(Table1[[#This Row],[Date Created Conversion]],"mmm")</f>
        <v>Jan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 s="16">
        <v>350</v>
      </c>
      <c r="E820">
        <v>545</v>
      </c>
      <c r="F820" s="12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>Table1[[#This Row],[pledged]]/Table1[[#This Row],[goal]]</f>
        <v>1.5571428571428572</v>
      </c>
      <c r="P820">
        <f>IF(Table1[[#This Row],[pledged]]=0,0,Table1[[#This Row],[pledged]]/Table1[[#This Row],[backers_count]])</f>
        <v>28.684210526315791</v>
      </c>
      <c r="Q820" t="str">
        <f>LEFT(Table1[[#This Row],[Category and Sub-Category]],FIND("/",Table1[[#This Row],[Category and Sub-Category]])-1)</f>
        <v>music</v>
      </c>
      <c r="R820" t="str">
        <f>RIGHT(Table1[[#This Row],[Category and Sub-Category]],LEN(Table1[[#This Row],[Category and Sub-Category]])-FIND("/",Table1[[#This Row],[Category and Sub-Category]]))</f>
        <v>rock</v>
      </c>
      <c r="S820" s="9">
        <f>(((Table1[[#This Row],[launched_at]]/60)/60)/24)+DATE(1970,1,1)</f>
        <v>41120.882881944446</v>
      </c>
      <c r="T820" s="9">
        <f>(((Table1[[#This Row],[deadline]]/60)/60)/24)+DATE(1970,1,1)</f>
        <v>41128.709027777775</v>
      </c>
      <c r="U820" s="12" t="str">
        <f>TEXT(Table1[[#This Row],[Date Created Conversion]],"yyyy")</f>
        <v>2012</v>
      </c>
      <c r="V820" s="12" t="str">
        <f>TEXT(Table1[[#This Row],[Date Created Conversion]],"mmm")</f>
        <v>Jul</v>
      </c>
    </row>
    <row r="821" spans="1:22" ht="29" x14ac:dyDescent="0.35">
      <c r="A821">
        <v>819</v>
      </c>
      <c r="B821" s="3" t="s">
        <v>820</v>
      </c>
      <c r="C821" s="3" t="s">
        <v>4929</v>
      </c>
      <c r="D821" s="16">
        <v>400</v>
      </c>
      <c r="E821">
        <v>435</v>
      </c>
      <c r="F821" s="12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>Table1[[#This Row],[pledged]]/Table1[[#This Row],[goal]]</f>
        <v>1.0874999999999999</v>
      </c>
      <c r="P821">
        <f>IF(Table1[[#This Row],[pledged]]=0,0,Table1[[#This Row],[pledged]]/Table1[[#This Row],[backers_count]])</f>
        <v>31.071428571428573</v>
      </c>
      <c r="Q821" t="str">
        <f>LEFT(Table1[[#This Row],[Category and Sub-Category]],FIND("/",Table1[[#This Row],[Category and Sub-Category]])-1)</f>
        <v>music</v>
      </c>
      <c r="R821" t="str">
        <f>RIGHT(Table1[[#This Row],[Category and Sub-Category]],LEN(Table1[[#This Row],[Category and Sub-Category]])-FIND("/",Table1[[#This Row],[Category and Sub-Category]]))</f>
        <v>rock</v>
      </c>
      <c r="S821" s="9">
        <f>(((Table1[[#This Row],[launched_at]]/60)/60)/24)+DATE(1970,1,1)</f>
        <v>41619.998310185183</v>
      </c>
      <c r="T821" s="9">
        <f>(((Table1[[#This Row],[deadline]]/60)/60)/24)+DATE(1970,1,1)</f>
        <v>41629.197222222225</v>
      </c>
      <c r="U821" s="12" t="str">
        <f>TEXT(Table1[[#This Row],[Date Created Conversion]],"yyyy")</f>
        <v>2013</v>
      </c>
      <c r="V821" s="12" t="str">
        <f>TEXT(Table1[[#This Row],[Date Created Conversion]],"mmm")</f>
        <v>Dec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 s="16">
        <v>2000</v>
      </c>
      <c r="E822">
        <v>2681</v>
      </c>
      <c r="F822" s="1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>Table1[[#This Row],[pledged]]/Table1[[#This Row],[goal]]</f>
        <v>1.3405</v>
      </c>
      <c r="P822">
        <f>IF(Table1[[#This Row],[pledged]]=0,0,Table1[[#This Row],[pledged]]/Table1[[#This Row],[backers_count]])</f>
        <v>70.55263157894737</v>
      </c>
      <c r="Q822" t="str">
        <f>LEFT(Table1[[#This Row],[Category and Sub-Category]],FIND("/",Table1[[#This Row],[Category and Sub-Category]])-1)</f>
        <v>music</v>
      </c>
      <c r="R822" t="str">
        <f>RIGHT(Table1[[#This Row],[Category and Sub-Category]],LEN(Table1[[#This Row],[Category and Sub-Category]])-FIND("/",Table1[[#This Row],[Category and Sub-Category]]))</f>
        <v>rock</v>
      </c>
      <c r="S822" s="9">
        <f>(((Table1[[#This Row],[launched_at]]/60)/60)/24)+DATE(1970,1,1)</f>
        <v>41768.841921296298</v>
      </c>
      <c r="T822" s="9">
        <f>(((Table1[[#This Row],[deadline]]/60)/60)/24)+DATE(1970,1,1)</f>
        <v>41799.208333333336</v>
      </c>
      <c r="U822" s="12" t="str">
        <f>TEXT(Table1[[#This Row],[Date Created Conversion]],"yyyy")</f>
        <v>2014</v>
      </c>
      <c r="V822" s="12" t="str">
        <f>TEXT(Table1[[#This Row],[Date Created Conversion]],"mmm")</f>
        <v>May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 s="16">
        <v>17482</v>
      </c>
      <c r="E823">
        <v>17482</v>
      </c>
      <c r="F823" s="12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>Table1[[#This Row],[pledged]]/Table1[[#This Row],[goal]]</f>
        <v>1</v>
      </c>
      <c r="P823">
        <f>IF(Table1[[#This Row],[pledged]]=0,0,Table1[[#This Row],[pledged]]/Table1[[#This Row],[backers_count]])</f>
        <v>224.12820512820514</v>
      </c>
      <c r="Q823" t="str">
        <f>LEFT(Table1[[#This Row],[Category and Sub-Category]],FIND("/",Table1[[#This Row],[Category and Sub-Category]])-1)</f>
        <v>music</v>
      </c>
      <c r="R823" t="str">
        <f>RIGHT(Table1[[#This Row],[Category and Sub-Category]],LEN(Table1[[#This Row],[Category and Sub-Category]])-FIND("/",Table1[[#This Row],[Category and Sub-Category]]))</f>
        <v>rock</v>
      </c>
      <c r="S823" s="9">
        <f>(((Table1[[#This Row],[launched_at]]/60)/60)/24)+DATE(1970,1,1)</f>
        <v>42093.922048611115</v>
      </c>
      <c r="T823" s="9">
        <f>(((Table1[[#This Row],[deadline]]/60)/60)/24)+DATE(1970,1,1)</f>
        <v>42128.167361111111</v>
      </c>
      <c r="U823" s="12" t="str">
        <f>TEXT(Table1[[#This Row],[Date Created Conversion]],"yyyy")</f>
        <v>2015</v>
      </c>
      <c r="V823" s="12" t="str">
        <f>TEXT(Table1[[#This Row],[Date Created Conversion]],"mmm")</f>
        <v>Mar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 s="16">
        <v>3000</v>
      </c>
      <c r="E824">
        <v>3575</v>
      </c>
      <c r="F824" s="12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>Table1[[#This Row],[pledged]]/Table1[[#This Row],[goal]]</f>
        <v>1.1916666666666667</v>
      </c>
      <c r="P824">
        <f>IF(Table1[[#This Row],[pledged]]=0,0,Table1[[#This Row],[pledged]]/Table1[[#This Row],[backers_count]])</f>
        <v>51.811594202898547</v>
      </c>
      <c r="Q824" t="str">
        <f>LEFT(Table1[[#This Row],[Category and Sub-Category]],FIND("/",Table1[[#This Row],[Category and Sub-Category]])-1)</f>
        <v>music</v>
      </c>
      <c r="R824" t="str">
        <f>RIGHT(Table1[[#This Row],[Category and Sub-Category]],LEN(Table1[[#This Row],[Category and Sub-Category]])-FIND("/",Table1[[#This Row],[Category and Sub-Category]]))</f>
        <v>rock</v>
      </c>
      <c r="S824" s="9">
        <f>(((Table1[[#This Row],[launched_at]]/60)/60)/24)+DATE(1970,1,1)</f>
        <v>41157.947337962964</v>
      </c>
      <c r="T824" s="9">
        <f>(((Table1[[#This Row],[deadline]]/60)/60)/24)+DATE(1970,1,1)</f>
        <v>41187.947337962964</v>
      </c>
      <c r="U824" s="12" t="str">
        <f>TEXT(Table1[[#This Row],[Date Created Conversion]],"yyyy")</f>
        <v>2012</v>
      </c>
      <c r="V824" s="12" t="str">
        <f>TEXT(Table1[[#This Row],[Date Created Conversion]],"mmm")</f>
        <v>Sep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 s="16">
        <v>800</v>
      </c>
      <c r="E825">
        <v>1436</v>
      </c>
      <c r="F825" s="12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>Table1[[#This Row],[pledged]]/Table1[[#This Row],[goal]]</f>
        <v>1.7949999999999999</v>
      </c>
      <c r="P825">
        <f>IF(Table1[[#This Row],[pledged]]=0,0,Table1[[#This Row],[pledged]]/Table1[[#This Row],[backers_count]])</f>
        <v>43.515151515151516</v>
      </c>
      <c r="Q825" t="str">
        <f>LEFT(Table1[[#This Row],[Category and Sub-Category]],FIND("/",Table1[[#This Row],[Category and Sub-Category]])-1)</f>
        <v>music</v>
      </c>
      <c r="R825" t="str">
        <f>RIGHT(Table1[[#This Row],[Category and Sub-Category]],LEN(Table1[[#This Row],[Category and Sub-Category]])-FIND("/",Table1[[#This Row],[Category and Sub-Category]]))</f>
        <v>rock</v>
      </c>
      <c r="S825" s="9">
        <f>(((Table1[[#This Row],[launched_at]]/60)/60)/24)+DATE(1970,1,1)</f>
        <v>42055.972824074073</v>
      </c>
      <c r="T825" s="9">
        <f>(((Table1[[#This Row],[deadline]]/60)/60)/24)+DATE(1970,1,1)</f>
        <v>42085.931157407409</v>
      </c>
      <c r="U825" s="12" t="str">
        <f>TEXT(Table1[[#This Row],[Date Created Conversion]],"yyyy")</f>
        <v>2015</v>
      </c>
      <c r="V825" s="12" t="str">
        <f>TEXT(Table1[[#This Row],[Date Created Conversion]],"mmm")</f>
        <v>Feb</v>
      </c>
    </row>
    <row r="826" spans="1:22" ht="58" x14ac:dyDescent="0.35">
      <c r="A826">
        <v>824</v>
      </c>
      <c r="B826" s="3" t="s">
        <v>825</v>
      </c>
      <c r="C826" s="3" t="s">
        <v>4934</v>
      </c>
      <c r="D826" s="16">
        <v>1600</v>
      </c>
      <c r="E826">
        <v>2150.1</v>
      </c>
      <c r="F826" s="12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>Table1[[#This Row],[pledged]]/Table1[[#This Row],[goal]]</f>
        <v>1.3438124999999999</v>
      </c>
      <c r="P826">
        <f>IF(Table1[[#This Row],[pledged]]=0,0,Table1[[#This Row],[pledged]]/Table1[[#This Row],[backers_count]])</f>
        <v>39.816666666666663</v>
      </c>
      <c r="Q826" t="str">
        <f>LEFT(Table1[[#This Row],[Category and Sub-Category]],FIND("/",Table1[[#This Row],[Category and Sub-Category]])-1)</f>
        <v>music</v>
      </c>
      <c r="R826" t="str">
        <f>RIGHT(Table1[[#This Row],[Category and Sub-Category]],LEN(Table1[[#This Row],[Category and Sub-Category]])-FIND("/",Table1[[#This Row],[Category and Sub-Category]]))</f>
        <v>rock</v>
      </c>
      <c r="S826" s="9">
        <f>(((Table1[[#This Row],[launched_at]]/60)/60)/24)+DATE(1970,1,1)</f>
        <v>40250.242106481484</v>
      </c>
      <c r="T826" s="9">
        <f>(((Table1[[#This Row],[deadline]]/60)/60)/24)+DATE(1970,1,1)</f>
        <v>40286.290972222225</v>
      </c>
      <c r="U826" s="12" t="str">
        <f>TEXT(Table1[[#This Row],[Date Created Conversion]],"yyyy")</f>
        <v>2010</v>
      </c>
      <c r="V826" s="12" t="str">
        <f>TEXT(Table1[[#This Row],[Date Created Conversion]],"mmm")</f>
        <v>Mar</v>
      </c>
    </row>
    <row r="827" spans="1:22" ht="29" x14ac:dyDescent="0.35">
      <c r="A827">
        <v>825</v>
      </c>
      <c r="B827" s="3" t="s">
        <v>826</v>
      </c>
      <c r="C827" s="3" t="s">
        <v>4935</v>
      </c>
      <c r="D827" s="16">
        <v>12500</v>
      </c>
      <c r="E827">
        <v>12554</v>
      </c>
      <c r="F827" s="12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>Table1[[#This Row],[pledged]]/Table1[[#This Row],[goal]]</f>
        <v>1.0043200000000001</v>
      </c>
      <c r="P827">
        <f>IF(Table1[[#This Row],[pledged]]=0,0,Table1[[#This Row],[pledged]]/Table1[[#This Row],[backers_count]])</f>
        <v>126.8080808080808</v>
      </c>
      <c r="Q827" t="str">
        <f>LEFT(Table1[[#This Row],[Category and Sub-Category]],FIND("/",Table1[[#This Row],[Category and Sub-Category]])-1)</f>
        <v>music</v>
      </c>
      <c r="R827" t="str">
        <f>RIGHT(Table1[[#This Row],[Category and Sub-Category]],LEN(Table1[[#This Row],[Category and Sub-Category]])-FIND("/",Table1[[#This Row],[Category and Sub-Category]]))</f>
        <v>rock</v>
      </c>
      <c r="S827" s="9">
        <f>(((Table1[[#This Row],[launched_at]]/60)/60)/24)+DATE(1970,1,1)</f>
        <v>41186.306527777779</v>
      </c>
      <c r="T827" s="9">
        <f>(((Table1[[#This Row],[deadline]]/60)/60)/24)+DATE(1970,1,1)</f>
        <v>41211.306527777779</v>
      </c>
      <c r="U827" s="12" t="str">
        <f>TEXT(Table1[[#This Row],[Date Created Conversion]],"yyyy")</f>
        <v>2012</v>
      </c>
      <c r="V827" s="12" t="str">
        <f>TEXT(Table1[[#This Row],[Date Created Conversion]],"mmm")</f>
        <v>Oct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 s="16">
        <v>5500</v>
      </c>
      <c r="E828">
        <v>5580</v>
      </c>
      <c r="F828" s="12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>Table1[[#This Row],[pledged]]/Table1[[#This Row],[goal]]</f>
        <v>1.0145454545454546</v>
      </c>
      <c r="P828">
        <f>IF(Table1[[#This Row],[pledged]]=0,0,Table1[[#This Row],[pledged]]/Table1[[#This Row],[backers_count]])</f>
        <v>113.87755102040816</v>
      </c>
      <c r="Q828" t="str">
        <f>LEFT(Table1[[#This Row],[Category and Sub-Category]],FIND("/",Table1[[#This Row],[Category and Sub-Category]])-1)</f>
        <v>music</v>
      </c>
      <c r="R828" t="str">
        <f>RIGHT(Table1[[#This Row],[Category and Sub-Category]],LEN(Table1[[#This Row],[Category and Sub-Category]])-FIND("/",Table1[[#This Row],[Category and Sub-Category]]))</f>
        <v>rock</v>
      </c>
      <c r="S828" s="9">
        <f>(((Table1[[#This Row],[launched_at]]/60)/60)/24)+DATE(1970,1,1)</f>
        <v>40973.038541666669</v>
      </c>
      <c r="T828" s="9">
        <f>(((Table1[[#This Row],[deadline]]/60)/60)/24)+DATE(1970,1,1)</f>
        <v>40993.996874999997</v>
      </c>
      <c r="U828" s="12" t="str">
        <f>TEXT(Table1[[#This Row],[Date Created Conversion]],"yyyy")</f>
        <v>2012</v>
      </c>
      <c r="V828" s="12" t="str">
        <f>TEXT(Table1[[#This Row],[Date Created Conversion]],"mmm")</f>
        <v>Mar</v>
      </c>
    </row>
    <row r="829" spans="1:22" ht="58" x14ac:dyDescent="0.35">
      <c r="A829">
        <v>827</v>
      </c>
      <c r="B829" s="3" t="s">
        <v>828</v>
      </c>
      <c r="C829" s="3" t="s">
        <v>4937</v>
      </c>
      <c r="D829" s="16">
        <v>300</v>
      </c>
      <c r="E829">
        <v>310</v>
      </c>
      <c r="F829" s="12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>Table1[[#This Row],[pledged]]/Table1[[#This Row],[goal]]</f>
        <v>1.0333333333333334</v>
      </c>
      <c r="P829">
        <f>IF(Table1[[#This Row],[pledged]]=0,0,Table1[[#This Row],[pledged]]/Table1[[#This Row],[backers_count]])</f>
        <v>28.181818181818183</v>
      </c>
      <c r="Q829" t="str">
        <f>LEFT(Table1[[#This Row],[Category and Sub-Category]],FIND("/",Table1[[#This Row],[Category and Sub-Category]])-1)</f>
        <v>music</v>
      </c>
      <c r="R829" t="str">
        <f>RIGHT(Table1[[#This Row],[Category and Sub-Category]],LEN(Table1[[#This Row],[Category and Sub-Category]])-FIND("/",Table1[[#This Row],[Category and Sub-Category]]))</f>
        <v>rock</v>
      </c>
      <c r="S829" s="9">
        <f>(((Table1[[#This Row],[launched_at]]/60)/60)/24)+DATE(1970,1,1)</f>
        <v>40927.473460648151</v>
      </c>
      <c r="T829" s="9">
        <f>(((Table1[[#This Row],[deadline]]/60)/60)/24)+DATE(1970,1,1)</f>
        <v>40953.825694444444</v>
      </c>
      <c r="U829" s="12" t="str">
        <f>TEXT(Table1[[#This Row],[Date Created Conversion]],"yyyy")</f>
        <v>2012</v>
      </c>
      <c r="V829" s="12" t="str">
        <f>TEXT(Table1[[#This Row],[Date Created Conversion]],"mmm")</f>
        <v>Jan</v>
      </c>
    </row>
    <row r="830" spans="1:22" ht="58" x14ac:dyDescent="0.35">
      <c r="A830">
        <v>828</v>
      </c>
      <c r="B830" s="3" t="s">
        <v>829</v>
      </c>
      <c r="C830" s="3" t="s">
        <v>4938</v>
      </c>
      <c r="D830" s="16">
        <v>1300</v>
      </c>
      <c r="E830">
        <v>1391</v>
      </c>
      <c r="F830" s="12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>Table1[[#This Row],[pledged]]/Table1[[#This Row],[goal]]</f>
        <v>1.07</v>
      </c>
      <c r="P830">
        <f>IF(Table1[[#This Row],[pledged]]=0,0,Table1[[#This Row],[pledged]]/Table1[[#This Row],[backers_count]])</f>
        <v>36.60526315789474</v>
      </c>
      <c r="Q830" t="str">
        <f>LEFT(Table1[[#This Row],[Category and Sub-Category]],FIND("/",Table1[[#This Row],[Category and Sub-Category]])-1)</f>
        <v>music</v>
      </c>
      <c r="R830" t="str">
        <f>RIGHT(Table1[[#This Row],[Category and Sub-Category]],LEN(Table1[[#This Row],[Category and Sub-Category]])-FIND("/",Table1[[#This Row],[Category and Sub-Category]]))</f>
        <v>rock</v>
      </c>
      <c r="S830" s="9">
        <f>(((Table1[[#This Row],[launched_at]]/60)/60)/24)+DATE(1970,1,1)</f>
        <v>41073.050717592596</v>
      </c>
      <c r="T830" s="9">
        <f>(((Table1[[#This Row],[deadline]]/60)/60)/24)+DATE(1970,1,1)</f>
        <v>41085.683333333334</v>
      </c>
      <c r="U830" s="12" t="str">
        <f>TEXT(Table1[[#This Row],[Date Created Conversion]],"yyyy")</f>
        <v>2012</v>
      </c>
      <c r="V830" s="12" t="str">
        <f>TEXT(Table1[[#This Row],[Date Created Conversion]],"mmm")</f>
        <v>Jun</v>
      </c>
    </row>
    <row r="831" spans="1:22" ht="58" x14ac:dyDescent="0.35">
      <c r="A831">
        <v>829</v>
      </c>
      <c r="B831" s="3" t="s">
        <v>830</v>
      </c>
      <c r="C831" s="3" t="s">
        <v>4939</v>
      </c>
      <c r="D831" s="16">
        <v>500</v>
      </c>
      <c r="E831">
        <v>520</v>
      </c>
      <c r="F831" s="12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>Table1[[#This Row],[pledged]]/Table1[[#This Row],[goal]]</f>
        <v>1.04</v>
      </c>
      <c r="P831">
        <f>IF(Table1[[#This Row],[pledged]]=0,0,Table1[[#This Row],[pledged]]/Table1[[#This Row],[backers_count]])</f>
        <v>32.5</v>
      </c>
      <c r="Q831" t="str">
        <f>LEFT(Table1[[#This Row],[Category and Sub-Category]],FIND("/",Table1[[#This Row],[Category and Sub-Category]])-1)</f>
        <v>music</v>
      </c>
      <c r="R831" t="str">
        <f>RIGHT(Table1[[#This Row],[Category and Sub-Category]],LEN(Table1[[#This Row],[Category and Sub-Category]])-FIND("/",Table1[[#This Row],[Category and Sub-Category]]))</f>
        <v>rock</v>
      </c>
      <c r="S831" s="9">
        <f>(((Table1[[#This Row],[launched_at]]/60)/60)/24)+DATE(1970,1,1)</f>
        <v>42504.801388888889</v>
      </c>
      <c r="T831" s="9">
        <f>(((Table1[[#This Row],[deadline]]/60)/60)/24)+DATE(1970,1,1)</f>
        <v>42564.801388888889</v>
      </c>
      <c r="U831" s="12" t="str">
        <f>TEXT(Table1[[#This Row],[Date Created Conversion]],"yyyy")</f>
        <v>2016</v>
      </c>
      <c r="V831" s="12" t="str">
        <f>TEXT(Table1[[#This Row],[Date Created Conversion]],"mmm")</f>
        <v>May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 s="16">
        <v>1800</v>
      </c>
      <c r="E832">
        <v>1941</v>
      </c>
      <c r="F832" s="1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>Table1[[#This Row],[pledged]]/Table1[[#This Row],[goal]]</f>
        <v>1.0783333333333334</v>
      </c>
      <c r="P832">
        <f>IF(Table1[[#This Row],[pledged]]=0,0,Table1[[#This Row],[pledged]]/Table1[[#This Row],[backers_count]])</f>
        <v>60.65625</v>
      </c>
      <c r="Q832" t="str">
        <f>LEFT(Table1[[#This Row],[Category and Sub-Category]],FIND("/",Table1[[#This Row],[Category and Sub-Category]])-1)</f>
        <v>music</v>
      </c>
      <c r="R832" t="str">
        <f>RIGHT(Table1[[#This Row],[Category and Sub-Category]],LEN(Table1[[#This Row],[Category and Sub-Category]])-FIND("/",Table1[[#This Row],[Category and Sub-Category]]))</f>
        <v>rock</v>
      </c>
      <c r="S832" s="9">
        <f>(((Table1[[#This Row],[launched_at]]/60)/60)/24)+DATE(1970,1,1)</f>
        <v>41325.525752314818</v>
      </c>
      <c r="T832" s="9">
        <f>(((Table1[[#This Row],[deadline]]/60)/60)/24)+DATE(1970,1,1)</f>
        <v>41355.484085648146</v>
      </c>
      <c r="U832" s="12" t="str">
        <f>TEXT(Table1[[#This Row],[Date Created Conversion]],"yyyy")</f>
        <v>2013</v>
      </c>
      <c r="V832" s="12" t="str">
        <f>TEXT(Table1[[#This Row],[Date Created Conversion]],"mmm")</f>
        <v>Feb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 s="16">
        <v>1500</v>
      </c>
      <c r="E833">
        <v>3500</v>
      </c>
      <c r="F833" s="12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>Table1[[#This Row],[pledged]]/Table1[[#This Row],[goal]]</f>
        <v>2.3333333333333335</v>
      </c>
      <c r="P833">
        <f>IF(Table1[[#This Row],[pledged]]=0,0,Table1[[#This Row],[pledged]]/Table1[[#This Row],[backers_count]])</f>
        <v>175</v>
      </c>
      <c r="Q833" t="str">
        <f>LEFT(Table1[[#This Row],[Category and Sub-Category]],FIND("/",Table1[[#This Row],[Category and Sub-Category]])-1)</f>
        <v>music</v>
      </c>
      <c r="R833" t="str">
        <f>RIGHT(Table1[[#This Row],[Category and Sub-Category]],LEN(Table1[[#This Row],[Category and Sub-Category]])-FIND("/",Table1[[#This Row],[Category and Sub-Category]]))</f>
        <v>rock</v>
      </c>
      <c r="S833" s="9">
        <f>(((Table1[[#This Row],[launched_at]]/60)/60)/24)+DATE(1970,1,1)</f>
        <v>40996.646921296298</v>
      </c>
      <c r="T833" s="9">
        <f>(((Table1[[#This Row],[deadline]]/60)/60)/24)+DATE(1970,1,1)</f>
        <v>41026.646921296298</v>
      </c>
      <c r="U833" s="12" t="str">
        <f>TEXT(Table1[[#This Row],[Date Created Conversion]],"yyyy")</f>
        <v>2012</v>
      </c>
      <c r="V833" s="12" t="str">
        <f>TEXT(Table1[[#This Row],[Date Created Conversion]],"mmm")</f>
        <v>Mar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 s="16">
        <v>15000</v>
      </c>
      <c r="E834">
        <v>15091.06</v>
      </c>
      <c r="F834" s="12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>Table1[[#This Row],[pledged]]/Table1[[#This Row],[goal]]</f>
        <v>1.0060706666666666</v>
      </c>
      <c r="P834">
        <f>IF(Table1[[#This Row],[pledged]]=0,0,Table1[[#This Row],[pledged]]/Table1[[#This Row],[backers_count]])</f>
        <v>97.993896103896105</v>
      </c>
      <c r="Q834" t="str">
        <f>LEFT(Table1[[#This Row],[Category and Sub-Category]],FIND("/",Table1[[#This Row],[Category and Sub-Category]])-1)</f>
        <v>music</v>
      </c>
      <c r="R834" t="str">
        <f>RIGHT(Table1[[#This Row],[Category and Sub-Category]],LEN(Table1[[#This Row],[Category and Sub-Category]])-FIND("/",Table1[[#This Row],[Category and Sub-Category]]))</f>
        <v>rock</v>
      </c>
      <c r="S834" s="9">
        <f>(((Table1[[#This Row],[launched_at]]/60)/60)/24)+DATE(1970,1,1)</f>
        <v>40869.675173611111</v>
      </c>
      <c r="T834" s="9">
        <f>(((Table1[[#This Row],[deadline]]/60)/60)/24)+DATE(1970,1,1)</f>
        <v>40929.342361111114</v>
      </c>
      <c r="U834" s="12" t="str">
        <f>TEXT(Table1[[#This Row],[Date Created Conversion]],"yyyy")</f>
        <v>2011</v>
      </c>
      <c r="V834" s="12" t="str">
        <f>TEXT(Table1[[#This Row],[Date Created Conversion]],"mmm")</f>
        <v>Nov</v>
      </c>
    </row>
    <row r="835" spans="1:22" x14ac:dyDescent="0.35">
      <c r="A835">
        <v>833</v>
      </c>
      <c r="B835" s="3" t="s">
        <v>834</v>
      </c>
      <c r="C835" s="3" t="s">
        <v>4943</v>
      </c>
      <c r="D835" s="16">
        <v>6000</v>
      </c>
      <c r="E835">
        <v>6100</v>
      </c>
      <c r="F835" s="12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>Table1[[#This Row],[pledged]]/Table1[[#This Row],[goal]]</f>
        <v>1.0166666666666666</v>
      </c>
      <c r="P835">
        <f>IF(Table1[[#This Row],[pledged]]=0,0,Table1[[#This Row],[pledged]]/Table1[[#This Row],[backers_count]])</f>
        <v>148.78048780487805</v>
      </c>
      <c r="Q835" t="str">
        <f>LEFT(Table1[[#This Row],[Category and Sub-Category]],FIND("/",Table1[[#This Row],[Category and Sub-Category]])-1)</f>
        <v>music</v>
      </c>
      <c r="R835" t="str">
        <f>RIGHT(Table1[[#This Row],[Category and Sub-Category]],LEN(Table1[[#This Row],[Category and Sub-Category]])-FIND("/",Table1[[#This Row],[Category and Sub-Category]]))</f>
        <v>rock</v>
      </c>
      <c r="S835" s="9">
        <f>(((Table1[[#This Row],[launched_at]]/60)/60)/24)+DATE(1970,1,1)</f>
        <v>41718.878182870372</v>
      </c>
      <c r="T835" s="9">
        <f>(((Table1[[#This Row],[deadline]]/60)/60)/24)+DATE(1970,1,1)</f>
        <v>41748.878182870372</v>
      </c>
      <c r="U835" s="12" t="str">
        <f>TEXT(Table1[[#This Row],[Date Created Conversion]],"yyyy")</f>
        <v>2014</v>
      </c>
      <c r="V835" s="12" t="str">
        <f>TEXT(Table1[[#This Row],[Date Created Conversion]],"mmm")</f>
        <v>Mar</v>
      </c>
    </row>
    <row r="836" spans="1:22" ht="58" x14ac:dyDescent="0.35">
      <c r="A836">
        <v>834</v>
      </c>
      <c r="B836" s="3" t="s">
        <v>835</v>
      </c>
      <c r="C836" s="3" t="s">
        <v>4944</v>
      </c>
      <c r="D836" s="16">
        <v>5500</v>
      </c>
      <c r="E836">
        <v>7206</v>
      </c>
      <c r="F836" s="12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>Table1[[#This Row],[pledged]]/Table1[[#This Row],[goal]]</f>
        <v>1.3101818181818181</v>
      </c>
      <c r="P836">
        <f>IF(Table1[[#This Row],[pledged]]=0,0,Table1[[#This Row],[pledged]]/Table1[[#This Row],[backers_count]])</f>
        <v>96.08</v>
      </c>
      <c r="Q836" t="str">
        <f>LEFT(Table1[[#This Row],[Category and Sub-Category]],FIND("/",Table1[[#This Row],[Category and Sub-Category]])-1)</f>
        <v>music</v>
      </c>
      <c r="R836" t="str">
        <f>RIGHT(Table1[[#This Row],[Category and Sub-Category]],LEN(Table1[[#This Row],[Category and Sub-Category]])-FIND("/",Table1[[#This Row],[Category and Sub-Category]]))</f>
        <v>rock</v>
      </c>
      <c r="S836" s="9">
        <f>(((Table1[[#This Row],[launched_at]]/60)/60)/24)+DATE(1970,1,1)</f>
        <v>41422.822824074072</v>
      </c>
      <c r="T836" s="9">
        <f>(((Table1[[#This Row],[deadline]]/60)/60)/24)+DATE(1970,1,1)</f>
        <v>41456.165972222225</v>
      </c>
      <c r="U836" s="12" t="str">
        <f>TEXT(Table1[[#This Row],[Date Created Conversion]],"yyyy")</f>
        <v>2013</v>
      </c>
      <c r="V836" s="12" t="str">
        <f>TEXT(Table1[[#This Row],[Date Created Conversion]],"mmm")</f>
        <v>May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 s="16">
        <v>2000</v>
      </c>
      <c r="E837">
        <v>2345</v>
      </c>
      <c r="F837" s="12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>Table1[[#This Row],[pledged]]/Table1[[#This Row],[goal]]</f>
        <v>1.1725000000000001</v>
      </c>
      <c r="P837">
        <f>IF(Table1[[#This Row],[pledged]]=0,0,Table1[[#This Row],[pledged]]/Table1[[#This Row],[backers_count]])</f>
        <v>58.625</v>
      </c>
      <c r="Q837" t="str">
        <f>LEFT(Table1[[#This Row],[Category and Sub-Category]],FIND("/",Table1[[#This Row],[Category and Sub-Category]])-1)</f>
        <v>music</v>
      </c>
      <c r="R837" t="str">
        <f>RIGHT(Table1[[#This Row],[Category and Sub-Category]],LEN(Table1[[#This Row],[Category and Sub-Category]])-FIND("/",Table1[[#This Row],[Category and Sub-Category]]))</f>
        <v>rock</v>
      </c>
      <c r="S837" s="9">
        <f>(((Table1[[#This Row],[launched_at]]/60)/60)/24)+DATE(1970,1,1)</f>
        <v>41005.45784722222</v>
      </c>
      <c r="T837" s="9">
        <f>(((Table1[[#This Row],[deadline]]/60)/60)/24)+DATE(1970,1,1)</f>
        <v>41048.125</v>
      </c>
      <c r="U837" s="12" t="str">
        <f>TEXT(Table1[[#This Row],[Date Created Conversion]],"yyyy")</f>
        <v>2012</v>
      </c>
      <c r="V837" s="12" t="str">
        <f>TEXT(Table1[[#This Row],[Date Created Conversion]],"mmm")</f>
        <v>Apr</v>
      </c>
    </row>
    <row r="838" spans="1:22" x14ac:dyDescent="0.35">
      <c r="A838">
        <v>836</v>
      </c>
      <c r="B838" s="3" t="s">
        <v>837</v>
      </c>
      <c r="C838" s="3" t="s">
        <v>4946</v>
      </c>
      <c r="D838" s="16">
        <v>5000</v>
      </c>
      <c r="E838">
        <v>5046.5200000000004</v>
      </c>
      <c r="F838" s="12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>Table1[[#This Row],[pledged]]/Table1[[#This Row],[goal]]</f>
        <v>1.009304</v>
      </c>
      <c r="P838">
        <f>IF(Table1[[#This Row],[pledged]]=0,0,Table1[[#This Row],[pledged]]/Table1[[#This Row],[backers_count]])</f>
        <v>109.70695652173914</v>
      </c>
      <c r="Q838" t="str">
        <f>LEFT(Table1[[#This Row],[Category and Sub-Category]],FIND("/",Table1[[#This Row],[Category and Sub-Category]])-1)</f>
        <v>music</v>
      </c>
      <c r="R838" t="str">
        <f>RIGHT(Table1[[#This Row],[Category and Sub-Category]],LEN(Table1[[#This Row],[Category and Sub-Category]])-FIND("/",Table1[[#This Row],[Category and Sub-Category]]))</f>
        <v>rock</v>
      </c>
      <c r="S838" s="9">
        <f>(((Table1[[#This Row],[launched_at]]/60)/60)/24)+DATE(1970,1,1)</f>
        <v>41524.056921296295</v>
      </c>
      <c r="T838" s="9">
        <f>(((Table1[[#This Row],[deadline]]/60)/60)/24)+DATE(1970,1,1)</f>
        <v>41554.056921296295</v>
      </c>
      <c r="U838" s="12" t="str">
        <f>TEXT(Table1[[#This Row],[Date Created Conversion]],"yyyy")</f>
        <v>2013</v>
      </c>
      <c r="V838" s="12" t="str">
        <f>TEXT(Table1[[#This Row],[Date Created Conversion]],"mmm")</f>
        <v>Sep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 s="16">
        <v>2500</v>
      </c>
      <c r="E839">
        <v>3045</v>
      </c>
      <c r="F839" s="12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>Table1[[#This Row],[pledged]]/Table1[[#This Row],[goal]]</f>
        <v>1.218</v>
      </c>
      <c r="P839">
        <f>IF(Table1[[#This Row],[pledged]]=0,0,Table1[[#This Row],[pledged]]/Table1[[#This Row],[backers_count]])</f>
        <v>49.112903225806448</v>
      </c>
      <c r="Q839" t="str">
        <f>LEFT(Table1[[#This Row],[Category and Sub-Category]],FIND("/",Table1[[#This Row],[Category and Sub-Category]])-1)</f>
        <v>music</v>
      </c>
      <c r="R839" t="str">
        <f>RIGHT(Table1[[#This Row],[Category and Sub-Category]],LEN(Table1[[#This Row],[Category and Sub-Category]])-FIND("/",Table1[[#This Row],[Category and Sub-Category]]))</f>
        <v>rock</v>
      </c>
      <c r="S839" s="9">
        <f>(((Table1[[#This Row],[launched_at]]/60)/60)/24)+DATE(1970,1,1)</f>
        <v>41730.998402777775</v>
      </c>
      <c r="T839" s="9">
        <f>(((Table1[[#This Row],[deadline]]/60)/60)/24)+DATE(1970,1,1)</f>
        <v>41760.998402777775</v>
      </c>
      <c r="U839" s="12" t="str">
        <f>TEXT(Table1[[#This Row],[Date Created Conversion]],"yyyy")</f>
        <v>2014</v>
      </c>
      <c r="V839" s="12" t="str">
        <f>TEXT(Table1[[#This Row],[Date Created Conversion]],"mmm")</f>
        <v>Apr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 s="16">
        <v>2000</v>
      </c>
      <c r="E840">
        <v>2908</v>
      </c>
      <c r="F840" s="12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>Table1[[#This Row],[pledged]]/Table1[[#This Row],[goal]]</f>
        <v>1.454</v>
      </c>
      <c r="P840">
        <f>IF(Table1[[#This Row],[pledged]]=0,0,Table1[[#This Row],[pledged]]/Table1[[#This Row],[backers_count]])</f>
        <v>47.672131147540981</v>
      </c>
      <c r="Q840" t="str">
        <f>LEFT(Table1[[#This Row],[Category and Sub-Category]],FIND("/",Table1[[#This Row],[Category and Sub-Category]])-1)</f>
        <v>music</v>
      </c>
      <c r="R840" t="str">
        <f>RIGHT(Table1[[#This Row],[Category and Sub-Category]],LEN(Table1[[#This Row],[Category and Sub-Category]])-FIND("/",Table1[[#This Row],[Category and Sub-Category]]))</f>
        <v>rock</v>
      </c>
      <c r="S840" s="9">
        <f>(((Table1[[#This Row],[launched_at]]/60)/60)/24)+DATE(1970,1,1)</f>
        <v>40895.897974537038</v>
      </c>
      <c r="T840" s="9">
        <f>(((Table1[[#This Row],[deadline]]/60)/60)/24)+DATE(1970,1,1)</f>
        <v>40925.897974537038</v>
      </c>
      <c r="U840" s="12" t="str">
        <f>TEXT(Table1[[#This Row],[Date Created Conversion]],"yyyy")</f>
        <v>2011</v>
      </c>
      <c r="V840" s="12" t="str">
        <f>TEXT(Table1[[#This Row],[Date Created Conversion]],"mmm")</f>
        <v>Dec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 s="16">
        <v>5000</v>
      </c>
      <c r="E841">
        <v>5830.83</v>
      </c>
      <c r="F841" s="12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>Table1[[#This Row],[pledged]]/Table1[[#This Row],[goal]]</f>
        <v>1.166166</v>
      </c>
      <c r="P841">
        <f>IF(Table1[[#This Row],[pledged]]=0,0,Table1[[#This Row],[pledged]]/Table1[[#This Row],[backers_count]])</f>
        <v>60.737812499999997</v>
      </c>
      <c r="Q841" t="str">
        <f>LEFT(Table1[[#This Row],[Category and Sub-Category]],FIND("/",Table1[[#This Row],[Category and Sub-Category]])-1)</f>
        <v>music</v>
      </c>
      <c r="R841" t="str">
        <f>RIGHT(Table1[[#This Row],[Category and Sub-Category]],LEN(Table1[[#This Row],[Category and Sub-Category]])-FIND("/",Table1[[#This Row],[Category and Sub-Category]]))</f>
        <v>rock</v>
      </c>
      <c r="S841" s="9">
        <f>(((Table1[[#This Row],[launched_at]]/60)/60)/24)+DATE(1970,1,1)</f>
        <v>41144.763379629629</v>
      </c>
      <c r="T841" s="9">
        <f>(((Table1[[#This Row],[deadline]]/60)/60)/24)+DATE(1970,1,1)</f>
        <v>41174.763379629629</v>
      </c>
      <c r="U841" s="12" t="str">
        <f>TEXT(Table1[[#This Row],[Date Created Conversion]],"yyyy")</f>
        <v>2012</v>
      </c>
      <c r="V841" s="12" t="str">
        <f>TEXT(Table1[[#This Row],[Date Created Conversion]],"mmm")</f>
        <v>Aug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 s="16">
        <v>10000</v>
      </c>
      <c r="E842">
        <v>12041.66</v>
      </c>
      <c r="F842" s="1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>Table1[[#This Row],[pledged]]/Table1[[#This Row],[goal]]</f>
        <v>1.2041660000000001</v>
      </c>
      <c r="P842">
        <f>IF(Table1[[#This Row],[pledged]]=0,0,Table1[[#This Row],[pledged]]/Table1[[#This Row],[backers_count]])</f>
        <v>63.37715789473684</v>
      </c>
      <c r="Q842" t="str">
        <f>LEFT(Table1[[#This Row],[Category and Sub-Category]],FIND("/",Table1[[#This Row],[Category and Sub-Category]])-1)</f>
        <v>music</v>
      </c>
      <c r="R842" t="str">
        <f>RIGHT(Table1[[#This Row],[Category and Sub-Category]],LEN(Table1[[#This Row],[Category and Sub-Category]])-FIND("/",Table1[[#This Row],[Category and Sub-Category]]))</f>
        <v>metal</v>
      </c>
      <c r="S842" s="9">
        <f>(((Table1[[#This Row],[launched_at]]/60)/60)/24)+DATE(1970,1,1)</f>
        <v>42607.226701388892</v>
      </c>
      <c r="T842" s="9">
        <f>(((Table1[[#This Row],[deadline]]/60)/60)/24)+DATE(1970,1,1)</f>
        <v>42637.226701388892</v>
      </c>
      <c r="U842" s="12" t="str">
        <f>TEXT(Table1[[#This Row],[Date Created Conversion]],"yyyy")</f>
        <v>2016</v>
      </c>
      <c r="V842" s="12" t="str">
        <f>TEXT(Table1[[#This Row],[Date Created Conversion]],"mmm")</f>
        <v>Aug</v>
      </c>
    </row>
    <row r="843" spans="1:22" ht="58" x14ac:dyDescent="0.35">
      <c r="A843">
        <v>841</v>
      </c>
      <c r="B843" s="3" t="s">
        <v>842</v>
      </c>
      <c r="C843" s="3" t="s">
        <v>4951</v>
      </c>
      <c r="D843" s="16">
        <v>5000</v>
      </c>
      <c r="E843">
        <v>5066</v>
      </c>
      <c r="F843" s="12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>Table1[[#This Row],[pledged]]/Table1[[#This Row],[goal]]</f>
        <v>1.0132000000000001</v>
      </c>
      <c r="P843">
        <f>IF(Table1[[#This Row],[pledged]]=0,0,Table1[[#This Row],[pledged]]/Table1[[#This Row],[backers_count]])</f>
        <v>53.893617021276597</v>
      </c>
      <c r="Q843" t="str">
        <f>LEFT(Table1[[#This Row],[Category and Sub-Category]],FIND("/",Table1[[#This Row],[Category and Sub-Category]])-1)</f>
        <v>music</v>
      </c>
      <c r="R843" t="str">
        <f>RIGHT(Table1[[#This Row],[Category and Sub-Category]],LEN(Table1[[#This Row],[Category and Sub-Category]])-FIND("/",Table1[[#This Row],[Category and Sub-Category]]))</f>
        <v>metal</v>
      </c>
      <c r="S843" s="9">
        <f>(((Table1[[#This Row],[launched_at]]/60)/60)/24)+DATE(1970,1,1)</f>
        <v>41923.838692129626</v>
      </c>
      <c r="T843" s="9">
        <f>(((Table1[[#This Row],[deadline]]/60)/60)/24)+DATE(1970,1,1)</f>
        <v>41953.88035879629</v>
      </c>
      <c r="U843" s="12" t="str">
        <f>TEXT(Table1[[#This Row],[Date Created Conversion]],"yyyy")</f>
        <v>2014</v>
      </c>
      <c r="V843" s="12" t="str">
        <f>TEXT(Table1[[#This Row],[Date Created Conversion]],"mmm")</f>
        <v>Oct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 s="16">
        <v>2500</v>
      </c>
      <c r="E844">
        <v>2608</v>
      </c>
      <c r="F844" s="12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>Table1[[#This Row],[pledged]]/Table1[[#This Row],[goal]]</f>
        <v>1.0431999999999999</v>
      </c>
      <c r="P844">
        <f>IF(Table1[[#This Row],[pledged]]=0,0,Table1[[#This Row],[pledged]]/Table1[[#This Row],[backers_count]])</f>
        <v>66.871794871794876</v>
      </c>
      <c r="Q844" t="str">
        <f>LEFT(Table1[[#This Row],[Category and Sub-Category]],FIND("/",Table1[[#This Row],[Category and Sub-Category]])-1)</f>
        <v>music</v>
      </c>
      <c r="R844" t="str">
        <f>RIGHT(Table1[[#This Row],[Category and Sub-Category]],LEN(Table1[[#This Row],[Category and Sub-Category]])-FIND("/",Table1[[#This Row],[Category and Sub-Category]]))</f>
        <v>metal</v>
      </c>
      <c r="S844" s="9">
        <f>(((Table1[[#This Row],[launched_at]]/60)/60)/24)+DATE(1970,1,1)</f>
        <v>41526.592395833337</v>
      </c>
      <c r="T844" s="9">
        <f>(((Table1[[#This Row],[deadline]]/60)/60)/24)+DATE(1970,1,1)</f>
        <v>41561.165972222225</v>
      </c>
      <c r="U844" s="12" t="str">
        <f>TEXT(Table1[[#This Row],[Date Created Conversion]],"yyyy")</f>
        <v>2013</v>
      </c>
      <c r="V844" s="12" t="str">
        <f>TEXT(Table1[[#This Row],[Date Created Conversion]],"mmm")</f>
        <v>Sep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 s="16">
        <v>3000</v>
      </c>
      <c r="E845">
        <v>8014</v>
      </c>
      <c r="F845" s="12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>Table1[[#This Row],[pledged]]/Table1[[#This Row],[goal]]</f>
        <v>2.6713333333333331</v>
      </c>
      <c r="P845">
        <f>IF(Table1[[#This Row],[pledged]]=0,0,Table1[[#This Row],[pledged]]/Table1[[#This Row],[backers_count]])</f>
        <v>63.102362204724407</v>
      </c>
      <c r="Q845" t="str">
        <f>LEFT(Table1[[#This Row],[Category and Sub-Category]],FIND("/",Table1[[#This Row],[Category and Sub-Category]])-1)</f>
        <v>music</v>
      </c>
      <c r="R845" t="str">
        <f>RIGHT(Table1[[#This Row],[Category and Sub-Category]],LEN(Table1[[#This Row],[Category and Sub-Category]])-FIND("/",Table1[[#This Row],[Category and Sub-Category]]))</f>
        <v>metal</v>
      </c>
      <c r="S845" s="9">
        <f>(((Table1[[#This Row],[launched_at]]/60)/60)/24)+DATE(1970,1,1)</f>
        <v>42695.257870370369</v>
      </c>
      <c r="T845" s="9">
        <f>(((Table1[[#This Row],[deadline]]/60)/60)/24)+DATE(1970,1,1)</f>
        <v>42712.333333333328</v>
      </c>
      <c r="U845" s="12" t="str">
        <f>TEXT(Table1[[#This Row],[Date Created Conversion]],"yyyy")</f>
        <v>2016</v>
      </c>
      <c r="V845" s="12" t="str">
        <f>TEXT(Table1[[#This Row],[Date Created Conversion]],"mmm")</f>
        <v>Nov</v>
      </c>
    </row>
    <row r="846" spans="1:22" ht="58" x14ac:dyDescent="0.35">
      <c r="A846">
        <v>844</v>
      </c>
      <c r="B846" s="3" t="s">
        <v>845</v>
      </c>
      <c r="C846" s="3" t="s">
        <v>4954</v>
      </c>
      <c r="D846" s="16">
        <v>3000</v>
      </c>
      <c r="E846">
        <v>5824</v>
      </c>
      <c r="F846" s="12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>Table1[[#This Row],[pledged]]/Table1[[#This Row],[goal]]</f>
        <v>1.9413333333333334</v>
      </c>
      <c r="P846">
        <f>IF(Table1[[#This Row],[pledged]]=0,0,Table1[[#This Row],[pledged]]/Table1[[#This Row],[backers_count]])</f>
        <v>36.628930817610062</v>
      </c>
      <c r="Q846" t="str">
        <f>LEFT(Table1[[#This Row],[Category and Sub-Category]],FIND("/",Table1[[#This Row],[Category and Sub-Category]])-1)</f>
        <v>music</v>
      </c>
      <c r="R846" t="str">
        <f>RIGHT(Table1[[#This Row],[Category and Sub-Category]],LEN(Table1[[#This Row],[Category and Sub-Category]])-FIND("/",Table1[[#This Row],[Category and Sub-Category]]))</f>
        <v>metal</v>
      </c>
      <c r="S846" s="9">
        <f>(((Table1[[#This Row],[launched_at]]/60)/60)/24)+DATE(1970,1,1)</f>
        <v>41905.684629629628</v>
      </c>
      <c r="T846" s="9">
        <f>(((Table1[[#This Row],[deadline]]/60)/60)/24)+DATE(1970,1,1)</f>
        <v>41944.207638888889</v>
      </c>
      <c r="U846" s="12" t="str">
        <f>TEXT(Table1[[#This Row],[Date Created Conversion]],"yyyy")</f>
        <v>2014</v>
      </c>
      <c r="V846" s="12" t="str">
        <f>TEXT(Table1[[#This Row],[Date Created Conversion]],"mmm")</f>
        <v>Sep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 s="16">
        <v>5000</v>
      </c>
      <c r="E847">
        <v>6019.01</v>
      </c>
      <c r="F847" s="12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>Table1[[#This Row],[pledged]]/Table1[[#This Row],[goal]]</f>
        <v>1.203802</v>
      </c>
      <c r="P847">
        <f>IF(Table1[[#This Row],[pledged]]=0,0,Table1[[#This Row],[pledged]]/Table1[[#This Row],[backers_count]])</f>
        <v>34.005706214689269</v>
      </c>
      <c r="Q847" t="str">
        <f>LEFT(Table1[[#This Row],[Category and Sub-Category]],FIND("/",Table1[[#This Row],[Category and Sub-Category]])-1)</f>
        <v>music</v>
      </c>
      <c r="R847" t="str">
        <f>RIGHT(Table1[[#This Row],[Category and Sub-Category]],LEN(Table1[[#This Row],[Category and Sub-Category]])-FIND("/",Table1[[#This Row],[Category and Sub-Category]]))</f>
        <v>metal</v>
      </c>
      <c r="S847" s="9">
        <f>(((Table1[[#This Row],[launched_at]]/60)/60)/24)+DATE(1970,1,1)</f>
        <v>42578.205972222218</v>
      </c>
      <c r="T847" s="9">
        <f>(((Table1[[#This Row],[deadline]]/60)/60)/24)+DATE(1970,1,1)</f>
        <v>42618.165972222225</v>
      </c>
      <c r="U847" s="12" t="str">
        <f>TEXT(Table1[[#This Row],[Date Created Conversion]],"yyyy")</f>
        <v>2016</v>
      </c>
      <c r="V847" s="12" t="str">
        <f>TEXT(Table1[[#This Row],[Date Created Conversion]],"mmm")</f>
        <v>Jul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 s="16">
        <v>1100</v>
      </c>
      <c r="E848">
        <v>1342.01</v>
      </c>
      <c r="F848" s="12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>Table1[[#This Row],[pledged]]/Table1[[#This Row],[goal]]</f>
        <v>1.2200090909090908</v>
      </c>
      <c r="P848">
        <f>IF(Table1[[#This Row],[pledged]]=0,0,Table1[[#This Row],[pledged]]/Table1[[#This Row],[backers_count]])</f>
        <v>28.553404255319148</v>
      </c>
      <c r="Q848" t="str">
        <f>LEFT(Table1[[#This Row],[Category and Sub-Category]],FIND("/",Table1[[#This Row],[Category and Sub-Category]])-1)</f>
        <v>music</v>
      </c>
      <c r="R848" t="str">
        <f>RIGHT(Table1[[#This Row],[Category and Sub-Category]],LEN(Table1[[#This Row],[Category and Sub-Category]])-FIND("/",Table1[[#This Row],[Category and Sub-Category]]))</f>
        <v>metal</v>
      </c>
      <c r="S848" s="9">
        <f>(((Table1[[#This Row],[launched_at]]/60)/60)/24)+DATE(1970,1,1)</f>
        <v>41694.391840277778</v>
      </c>
      <c r="T848" s="9">
        <f>(((Table1[[#This Row],[deadline]]/60)/60)/24)+DATE(1970,1,1)</f>
        <v>41708.583333333336</v>
      </c>
      <c r="U848" s="12" t="str">
        <f>TEXT(Table1[[#This Row],[Date Created Conversion]],"yyyy")</f>
        <v>2014</v>
      </c>
      <c r="V848" s="12" t="str">
        <f>TEXT(Table1[[#This Row],[Date Created Conversion]],"mmm")</f>
        <v>Feb</v>
      </c>
    </row>
    <row r="849" spans="1:22" ht="29" x14ac:dyDescent="0.35">
      <c r="A849">
        <v>847</v>
      </c>
      <c r="B849" s="3" t="s">
        <v>848</v>
      </c>
      <c r="C849" s="3" t="s">
        <v>4957</v>
      </c>
      <c r="D849" s="16">
        <v>10</v>
      </c>
      <c r="E849">
        <v>10</v>
      </c>
      <c r="F849" s="12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>Table1[[#This Row],[pledged]]/Table1[[#This Row],[goal]]</f>
        <v>1</v>
      </c>
      <c r="P849">
        <f>IF(Table1[[#This Row],[pledged]]=0,0,Table1[[#This Row],[pledged]]/Table1[[#This Row],[backers_count]])</f>
        <v>10</v>
      </c>
      <c r="Q849" t="str">
        <f>LEFT(Table1[[#This Row],[Category and Sub-Category]],FIND("/",Table1[[#This Row],[Category and Sub-Category]])-1)</f>
        <v>music</v>
      </c>
      <c r="R849" t="str">
        <f>RIGHT(Table1[[#This Row],[Category and Sub-Category]],LEN(Table1[[#This Row],[Category and Sub-Category]])-FIND("/",Table1[[#This Row],[Category and Sub-Category]]))</f>
        <v>metal</v>
      </c>
      <c r="S849" s="9">
        <f>(((Table1[[#This Row],[launched_at]]/60)/60)/24)+DATE(1970,1,1)</f>
        <v>42165.79833333334</v>
      </c>
      <c r="T849" s="9">
        <f>(((Table1[[#This Row],[deadline]]/60)/60)/24)+DATE(1970,1,1)</f>
        <v>42195.79833333334</v>
      </c>
      <c r="U849" s="12" t="str">
        <f>TEXT(Table1[[#This Row],[Date Created Conversion]],"yyyy")</f>
        <v>2015</v>
      </c>
      <c r="V849" s="12" t="str">
        <f>TEXT(Table1[[#This Row],[Date Created Conversion]],"mmm")</f>
        <v>Jun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 s="16">
        <v>300</v>
      </c>
      <c r="E850">
        <v>300</v>
      </c>
      <c r="F850" s="12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>Table1[[#This Row],[pledged]]/Table1[[#This Row],[goal]]</f>
        <v>1</v>
      </c>
      <c r="P850">
        <f>IF(Table1[[#This Row],[pledged]]=0,0,Table1[[#This Row],[pledged]]/Table1[[#This Row],[backers_count]])</f>
        <v>18.75</v>
      </c>
      <c r="Q850" t="str">
        <f>LEFT(Table1[[#This Row],[Category and Sub-Category]],FIND("/",Table1[[#This Row],[Category and Sub-Category]])-1)</f>
        <v>music</v>
      </c>
      <c r="R850" t="str">
        <f>RIGHT(Table1[[#This Row],[Category and Sub-Category]],LEN(Table1[[#This Row],[Category and Sub-Category]])-FIND("/",Table1[[#This Row],[Category and Sub-Category]]))</f>
        <v>metal</v>
      </c>
      <c r="S850" s="9">
        <f>(((Table1[[#This Row],[launched_at]]/60)/60)/24)+DATE(1970,1,1)</f>
        <v>42078.792048611111</v>
      </c>
      <c r="T850" s="9">
        <f>(((Table1[[#This Row],[deadline]]/60)/60)/24)+DATE(1970,1,1)</f>
        <v>42108.792048611111</v>
      </c>
      <c r="U850" s="12" t="str">
        <f>TEXT(Table1[[#This Row],[Date Created Conversion]],"yyyy")</f>
        <v>2015</v>
      </c>
      <c r="V850" s="12" t="str">
        <f>TEXT(Table1[[#This Row],[Date Created Conversion]],"mmm")</f>
        <v>Mar</v>
      </c>
    </row>
    <row r="851" spans="1:22" ht="58" x14ac:dyDescent="0.35">
      <c r="A851">
        <v>849</v>
      </c>
      <c r="B851" s="3" t="s">
        <v>850</v>
      </c>
      <c r="C851" s="3" t="s">
        <v>4959</v>
      </c>
      <c r="D851" s="16">
        <v>4000</v>
      </c>
      <c r="E851">
        <v>4796</v>
      </c>
      <c r="F851" s="12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>Table1[[#This Row],[pledged]]/Table1[[#This Row],[goal]]</f>
        <v>1.1990000000000001</v>
      </c>
      <c r="P851">
        <f>IF(Table1[[#This Row],[pledged]]=0,0,Table1[[#This Row],[pledged]]/Table1[[#This Row],[backers_count]])</f>
        <v>41.704347826086959</v>
      </c>
      <c r="Q851" t="str">
        <f>LEFT(Table1[[#This Row],[Category and Sub-Category]],FIND("/",Table1[[#This Row],[Category and Sub-Category]])-1)</f>
        <v>music</v>
      </c>
      <c r="R851" t="str">
        <f>RIGHT(Table1[[#This Row],[Category and Sub-Category]],LEN(Table1[[#This Row],[Category and Sub-Category]])-FIND("/",Table1[[#This Row],[Category and Sub-Category]]))</f>
        <v>metal</v>
      </c>
      <c r="S851" s="9">
        <f>(((Table1[[#This Row],[launched_at]]/60)/60)/24)+DATE(1970,1,1)</f>
        <v>42051.148888888885</v>
      </c>
      <c r="T851" s="9">
        <f>(((Table1[[#This Row],[deadline]]/60)/60)/24)+DATE(1970,1,1)</f>
        <v>42079.107222222221</v>
      </c>
      <c r="U851" s="12" t="str">
        <f>TEXT(Table1[[#This Row],[Date Created Conversion]],"yyyy")</f>
        <v>2015</v>
      </c>
      <c r="V851" s="12" t="str">
        <f>TEXT(Table1[[#This Row],[Date Created Conversion]],"mmm")</f>
        <v>Feb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 s="16">
        <v>4000</v>
      </c>
      <c r="E852">
        <v>6207</v>
      </c>
      <c r="F852" s="1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>Table1[[#This Row],[pledged]]/Table1[[#This Row],[goal]]</f>
        <v>1.55175</v>
      </c>
      <c r="P852">
        <f>IF(Table1[[#This Row],[pledged]]=0,0,Table1[[#This Row],[pledged]]/Table1[[#This Row],[backers_count]])</f>
        <v>46.669172932330824</v>
      </c>
      <c r="Q852" t="str">
        <f>LEFT(Table1[[#This Row],[Category and Sub-Category]],FIND("/",Table1[[#This Row],[Category and Sub-Category]])-1)</f>
        <v>music</v>
      </c>
      <c r="R852" t="str">
        <f>RIGHT(Table1[[#This Row],[Category and Sub-Category]],LEN(Table1[[#This Row],[Category and Sub-Category]])-FIND("/",Table1[[#This Row],[Category and Sub-Category]]))</f>
        <v>metal</v>
      </c>
      <c r="S852" s="9">
        <f>(((Table1[[#This Row],[launched_at]]/60)/60)/24)+DATE(1970,1,1)</f>
        <v>42452.827743055561</v>
      </c>
      <c r="T852" s="9">
        <f>(((Table1[[#This Row],[deadline]]/60)/60)/24)+DATE(1970,1,1)</f>
        <v>42485.207638888889</v>
      </c>
      <c r="U852" s="12" t="str">
        <f>TEXT(Table1[[#This Row],[Date Created Conversion]],"yyyy")</f>
        <v>2016</v>
      </c>
      <c r="V852" s="12" t="str">
        <f>TEXT(Table1[[#This Row],[Date Created Conversion]],"mmm")</f>
        <v>Mar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 s="16">
        <v>2000</v>
      </c>
      <c r="E853">
        <v>2609</v>
      </c>
      <c r="F853" s="12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>Table1[[#This Row],[pledged]]/Table1[[#This Row],[goal]]</f>
        <v>1.3045</v>
      </c>
      <c r="P853">
        <f>IF(Table1[[#This Row],[pledged]]=0,0,Table1[[#This Row],[pledged]]/Table1[[#This Row],[backers_count]])</f>
        <v>37.271428571428572</v>
      </c>
      <c r="Q853" t="str">
        <f>LEFT(Table1[[#This Row],[Category and Sub-Category]],FIND("/",Table1[[#This Row],[Category and Sub-Category]])-1)</f>
        <v>music</v>
      </c>
      <c r="R853" t="str">
        <f>RIGHT(Table1[[#This Row],[Category and Sub-Category]],LEN(Table1[[#This Row],[Category and Sub-Category]])-FIND("/",Table1[[#This Row],[Category and Sub-Category]]))</f>
        <v>metal</v>
      </c>
      <c r="S853" s="9">
        <f>(((Table1[[#This Row],[launched_at]]/60)/60)/24)+DATE(1970,1,1)</f>
        <v>42522.880243055552</v>
      </c>
      <c r="T853" s="9">
        <f>(((Table1[[#This Row],[deadline]]/60)/60)/24)+DATE(1970,1,1)</f>
        <v>42582.822916666672</v>
      </c>
      <c r="U853" s="12" t="str">
        <f>TEXT(Table1[[#This Row],[Date Created Conversion]],"yyyy")</f>
        <v>2016</v>
      </c>
      <c r="V853" s="12" t="str">
        <f>TEXT(Table1[[#This Row],[Date Created Conversion]],"mmm")</f>
        <v>Jun</v>
      </c>
    </row>
    <row r="854" spans="1:22" ht="29" x14ac:dyDescent="0.35">
      <c r="A854">
        <v>852</v>
      </c>
      <c r="B854" s="3" t="s">
        <v>853</v>
      </c>
      <c r="C854" s="3" t="s">
        <v>4962</v>
      </c>
      <c r="D854" s="16">
        <v>3500</v>
      </c>
      <c r="E854">
        <v>3674</v>
      </c>
      <c r="F854" s="12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>Table1[[#This Row],[pledged]]/Table1[[#This Row],[goal]]</f>
        <v>1.0497142857142858</v>
      </c>
      <c r="P854">
        <f>IF(Table1[[#This Row],[pledged]]=0,0,Table1[[#This Row],[pledged]]/Table1[[#This Row],[backers_count]])</f>
        <v>59.258064516129032</v>
      </c>
      <c r="Q854" t="str">
        <f>LEFT(Table1[[#This Row],[Category and Sub-Category]],FIND("/",Table1[[#This Row],[Category and Sub-Category]])-1)</f>
        <v>music</v>
      </c>
      <c r="R854" t="str">
        <f>RIGHT(Table1[[#This Row],[Category and Sub-Category]],LEN(Table1[[#This Row],[Category and Sub-Category]])-FIND("/",Table1[[#This Row],[Category and Sub-Category]]))</f>
        <v>metal</v>
      </c>
      <c r="S854" s="9">
        <f>(((Table1[[#This Row],[launched_at]]/60)/60)/24)+DATE(1970,1,1)</f>
        <v>42656.805497685185</v>
      </c>
      <c r="T854" s="9">
        <f>(((Table1[[#This Row],[deadline]]/60)/60)/24)+DATE(1970,1,1)</f>
        <v>42667.875</v>
      </c>
      <c r="U854" s="12" t="str">
        <f>TEXT(Table1[[#This Row],[Date Created Conversion]],"yyyy")</f>
        <v>2016</v>
      </c>
      <c r="V854" s="12" t="str">
        <f>TEXT(Table1[[#This Row],[Date Created Conversion]],"mmm")</f>
        <v>Oct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 s="16">
        <v>300</v>
      </c>
      <c r="E855">
        <v>300</v>
      </c>
      <c r="F855" s="12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>Table1[[#This Row],[pledged]]/Table1[[#This Row],[goal]]</f>
        <v>1</v>
      </c>
      <c r="P855">
        <f>IF(Table1[[#This Row],[pledged]]=0,0,Table1[[#This Row],[pledged]]/Table1[[#This Row],[backers_count]])</f>
        <v>30</v>
      </c>
      <c r="Q855" t="str">
        <f>LEFT(Table1[[#This Row],[Category and Sub-Category]],FIND("/",Table1[[#This Row],[Category and Sub-Category]])-1)</f>
        <v>music</v>
      </c>
      <c r="R855" t="str">
        <f>RIGHT(Table1[[#This Row],[Category and Sub-Category]],LEN(Table1[[#This Row],[Category and Sub-Category]])-FIND("/",Table1[[#This Row],[Category and Sub-Category]]))</f>
        <v>metal</v>
      </c>
      <c r="S855" s="9">
        <f>(((Table1[[#This Row],[launched_at]]/60)/60)/24)+DATE(1970,1,1)</f>
        <v>42021.832280092596</v>
      </c>
      <c r="T855" s="9">
        <f>(((Table1[[#This Row],[deadline]]/60)/60)/24)+DATE(1970,1,1)</f>
        <v>42051.832280092596</v>
      </c>
      <c r="U855" s="12" t="str">
        <f>TEXT(Table1[[#This Row],[Date Created Conversion]],"yyyy")</f>
        <v>2015</v>
      </c>
      <c r="V855" s="12" t="str">
        <f>TEXT(Table1[[#This Row],[Date Created Conversion]],"mmm")</f>
        <v>Jan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 s="16">
        <v>27800</v>
      </c>
      <c r="E856">
        <v>32865.300000000003</v>
      </c>
      <c r="F856" s="12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>Table1[[#This Row],[pledged]]/Table1[[#This Row],[goal]]</f>
        <v>1.1822050359712231</v>
      </c>
      <c r="P856">
        <f>IF(Table1[[#This Row],[pledged]]=0,0,Table1[[#This Row],[pledged]]/Table1[[#This Row],[backers_count]])</f>
        <v>65.8623246492986</v>
      </c>
      <c r="Q856" t="str">
        <f>LEFT(Table1[[#This Row],[Category and Sub-Category]],FIND("/",Table1[[#This Row],[Category and Sub-Category]])-1)</f>
        <v>music</v>
      </c>
      <c r="R856" t="str">
        <f>RIGHT(Table1[[#This Row],[Category and Sub-Category]],LEN(Table1[[#This Row],[Category and Sub-Category]])-FIND("/",Table1[[#This Row],[Category and Sub-Category]]))</f>
        <v>metal</v>
      </c>
      <c r="S856" s="9">
        <f>(((Table1[[#This Row],[launched_at]]/60)/60)/24)+DATE(1970,1,1)</f>
        <v>42702.212337962963</v>
      </c>
      <c r="T856" s="9">
        <f>(((Table1[[#This Row],[deadline]]/60)/60)/24)+DATE(1970,1,1)</f>
        <v>42732.212337962963</v>
      </c>
      <c r="U856" s="12" t="str">
        <f>TEXT(Table1[[#This Row],[Date Created Conversion]],"yyyy")</f>
        <v>2016</v>
      </c>
      <c r="V856" s="12" t="str">
        <f>TEXT(Table1[[#This Row],[Date Created Conversion]],"mmm")</f>
        <v>Nov</v>
      </c>
    </row>
    <row r="857" spans="1:22" ht="29" x14ac:dyDescent="0.35">
      <c r="A857">
        <v>855</v>
      </c>
      <c r="B857" s="3" t="s">
        <v>856</v>
      </c>
      <c r="C857" s="3" t="s">
        <v>4965</v>
      </c>
      <c r="D857" s="16">
        <v>1450</v>
      </c>
      <c r="E857">
        <v>1500</v>
      </c>
      <c r="F857" s="12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>Table1[[#This Row],[pledged]]/Table1[[#This Row],[goal]]</f>
        <v>1.0344827586206897</v>
      </c>
      <c r="P857">
        <f>IF(Table1[[#This Row],[pledged]]=0,0,Table1[[#This Row],[pledged]]/Table1[[#This Row],[backers_count]])</f>
        <v>31.914893617021278</v>
      </c>
      <c r="Q857" t="str">
        <f>LEFT(Table1[[#This Row],[Category and Sub-Category]],FIND("/",Table1[[#This Row],[Category and Sub-Category]])-1)</f>
        <v>music</v>
      </c>
      <c r="R857" t="str">
        <f>RIGHT(Table1[[#This Row],[Category and Sub-Category]],LEN(Table1[[#This Row],[Category and Sub-Category]])-FIND("/",Table1[[#This Row],[Category and Sub-Category]]))</f>
        <v>metal</v>
      </c>
      <c r="S857" s="9">
        <f>(((Table1[[#This Row],[launched_at]]/60)/60)/24)+DATE(1970,1,1)</f>
        <v>42545.125196759262</v>
      </c>
      <c r="T857" s="9">
        <f>(((Table1[[#This Row],[deadline]]/60)/60)/24)+DATE(1970,1,1)</f>
        <v>42575.125196759262</v>
      </c>
      <c r="U857" s="12" t="str">
        <f>TEXT(Table1[[#This Row],[Date Created Conversion]],"yyyy")</f>
        <v>2016</v>
      </c>
      <c r="V857" s="12" t="str">
        <f>TEXT(Table1[[#This Row],[Date Created Conversion]],"mmm")</f>
        <v>Jun</v>
      </c>
    </row>
    <row r="858" spans="1:22" ht="58" x14ac:dyDescent="0.35">
      <c r="A858">
        <v>856</v>
      </c>
      <c r="B858" s="3" t="s">
        <v>857</v>
      </c>
      <c r="C858" s="3" t="s">
        <v>4966</v>
      </c>
      <c r="D858" s="16">
        <v>250</v>
      </c>
      <c r="E858">
        <v>545</v>
      </c>
      <c r="F858" s="12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>Table1[[#This Row],[pledged]]/Table1[[#This Row],[goal]]</f>
        <v>2.1800000000000002</v>
      </c>
      <c r="P858">
        <f>IF(Table1[[#This Row],[pledged]]=0,0,Table1[[#This Row],[pledged]]/Table1[[#This Row],[backers_count]])</f>
        <v>19.464285714285715</v>
      </c>
      <c r="Q858" t="str">
        <f>LEFT(Table1[[#This Row],[Category and Sub-Category]],FIND("/",Table1[[#This Row],[Category and Sub-Category]])-1)</f>
        <v>music</v>
      </c>
      <c r="R858" t="str">
        <f>RIGHT(Table1[[#This Row],[Category and Sub-Category]],LEN(Table1[[#This Row],[Category and Sub-Category]])-FIND("/",Table1[[#This Row],[Category and Sub-Category]]))</f>
        <v>metal</v>
      </c>
      <c r="S858" s="9">
        <f>(((Table1[[#This Row],[launched_at]]/60)/60)/24)+DATE(1970,1,1)</f>
        <v>42609.311990740738</v>
      </c>
      <c r="T858" s="9">
        <f>(((Table1[[#This Row],[deadline]]/60)/60)/24)+DATE(1970,1,1)</f>
        <v>42668.791666666672</v>
      </c>
      <c r="U858" s="12" t="str">
        <f>TEXT(Table1[[#This Row],[Date Created Conversion]],"yyyy")</f>
        <v>2016</v>
      </c>
      <c r="V858" s="12" t="str">
        <f>TEXT(Table1[[#This Row],[Date Created Conversion]],"mmm")</f>
        <v>Aug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 s="16">
        <v>1200</v>
      </c>
      <c r="E859">
        <v>1200</v>
      </c>
      <c r="F859" s="12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>Table1[[#This Row],[pledged]]/Table1[[#This Row],[goal]]</f>
        <v>1</v>
      </c>
      <c r="P859">
        <f>IF(Table1[[#This Row],[pledged]]=0,0,Table1[[#This Row],[pledged]]/Table1[[#This Row],[backers_count]])</f>
        <v>50</v>
      </c>
      <c r="Q859" t="str">
        <f>LEFT(Table1[[#This Row],[Category and Sub-Category]],FIND("/",Table1[[#This Row],[Category and Sub-Category]])-1)</f>
        <v>music</v>
      </c>
      <c r="R859" t="str">
        <f>RIGHT(Table1[[#This Row],[Category and Sub-Category]],LEN(Table1[[#This Row],[Category and Sub-Category]])-FIND("/",Table1[[#This Row],[Category and Sub-Category]]))</f>
        <v>metal</v>
      </c>
      <c r="S859" s="9">
        <f>(((Table1[[#This Row],[launched_at]]/60)/60)/24)+DATE(1970,1,1)</f>
        <v>42291.581377314811</v>
      </c>
      <c r="T859" s="9">
        <f>(((Table1[[#This Row],[deadline]]/60)/60)/24)+DATE(1970,1,1)</f>
        <v>42333.623043981483</v>
      </c>
      <c r="U859" s="12" t="str">
        <f>TEXT(Table1[[#This Row],[Date Created Conversion]],"yyyy")</f>
        <v>2015</v>
      </c>
      <c r="V859" s="12" t="str">
        <f>TEXT(Table1[[#This Row],[Date Created Conversion]],"mmm")</f>
        <v>Oct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 s="16">
        <v>1200</v>
      </c>
      <c r="E860">
        <v>1728.07</v>
      </c>
      <c r="F860" s="12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>Table1[[#This Row],[pledged]]/Table1[[#This Row],[goal]]</f>
        <v>1.4400583333333332</v>
      </c>
      <c r="P860">
        <f>IF(Table1[[#This Row],[pledged]]=0,0,Table1[[#This Row],[pledged]]/Table1[[#This Row],[backers_count]])</f>
        <v>22.737763157894737</v>
      </c>
      <c r="Q860" t="str">
        <f>LEFT(Table1[[#This Row],[Category and Sub-Category]],FIND("/",Table1[[#This Row],[Category and Sub-Category]])-1)</f>
        <v>music</v>
      </c>
      <c r="R860" t="str">
        <f>RIGHT(Table1[[#This Row],[Category and Sub-Category]],LEN(Table1[[#This Row],[Category and Sub-Category]])-FIND("/",Table1[[#This Row],[Category and Sub-Category]]))</f>
        <v>metal</v>
      </c>
      <c r="S860" s="9">
        <f>(((Table1[[#This Row],[launched_at]]/60)/60)/24)+DATE(1970,1,1)</f>
        <v>42079.745578703703</v>
      </c>
      <c r="T860" s="9">
        <f>(((Table1[[#This Row],[deadline]]/60)/60)/24)+DATE(1970,1,1)</f>
        <v>42109.957638888889</v>
      </c>
      <c r="U860" s="12" t="str">
        <f>TEXT(Table1[[#This Row],[Date Created Conversion]],"yyyy")</f>
        <v>2015</v>
      </c>
      <c r="V860" s="12" t="str">
        <f>TEXT(Table1[[#This Row],[Date Created Conversion]],"mmm")</f>
        <v>Mar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 s="16">
        <v>4000</v>
      </c>
      <c r="E861">
        <v>4187</v>
      </c>
      <c r="F861" s="12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>Table1[[#This Row],[pledged]]/Table1[[#This Row],[goal]]</f>
        <v>1.0467500000000001</v>
      </c>
      <c r="P861">
        <f>IF(Table1[[#This Row],[pledged]]=0,0,Table1[[#This Row],[pledged]]/Table1[[#This Row],[backers_count]])</f>
        <v>42.724489795918366</v>
      </c>
      <c r="Q861" t="str">
        <f>LEFT(Table1[[#This Row],[Category and Sub-Category]],FIND("/",Table1[[#This Row],[Category and Sub-Category]])-1)</f>
        <v>music</v>
      </c>
      <c r="R861" t="str">
        <f>RIGHT(Table1[[#This Row],[Category and Sub-Category]],LEN(Table1[[#This Row],[Category and Sub-Category]])-FIND("/",Table1[[#This Row],[Category and Sub-Category]]))</f>
        <v>metal</v>
      </c>
      <c r="S861" s="9">
        <f>(((Table1[[#This Row],[launched_at]]/60)/60)/24)+DATE(1970,1,1)</f>
        <v>42128.820231481484</v>
      </c>
      <c r="T861" s="9">
        <f>(((Table1[[#This Row],[deadline]]/60)/60)/24)+DATE(1970,1,1)</f>
        <v>42159</v>
      </c>
      <c r="U861" s="12" t="str">
        <f>TEXT(Table1[[#This Row],[Date Created Conversion]],"yyyy")</f>
        <v>2015</v>
      </c>
      <c r="V861" s="12" t="str">
        <f>TEXT(Table1[[#This Row],[Date Created Conversion]],"mmm")</f>
        <v>May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>Table1[[#This Row],[pledged]]/Table1[[#This Row],[goal]]</f>
        <v>0.18142857142857144</v>
      </c>
      <c r="P862">
        <f>IF(Table1[[#This Row],[pledged]]=0,0,Table1[[#This Row],[pledged]]/Table1[[#This Row],[backers_count]])</f>
        <v>52.916666666666664</v>
      </c>
      <c r="Q862" t="str">
        <f>LEFT(Table1[[#This Row],[Category and Sub-Category]],FIND("/",Table1[[#This Row],[Category and Sub-Category]])-1)</f>
        <v>music</v>
      </c>
      <c r="R862" t="str">
        <f>RIGHT(Table1[[#This Row],[Category and Sub-Category]],LEN(Table1[[#This Row],[Category and Sub-Category]])-FIND("/",Table1[[#This Row],[Category and Sub-Category]]))</f>
        <v>jazz</v>
      </c>
      <c r="S862" s="9">
        <f>(((Table1[[#This Row],[launched_at]]/60)/60)/24)+DATE(1970,1,1)</f>
        <v>41570.482789351852</v>
      </c>
      <c r="T862" s="9">
        <f>(((Table1[[#This Row],[deadline]]/60)/60)/24)+DATE(1970,1,1)</f>
        <v>41600.524456018517</v>
      </c>
      <c r="U862" s="12" t="str">
        <f>TEXT(Table1[[#This Row],[Date Created Conversion]],"yyyy")</f>
        <v>2013</v>
      </c>
      <c r="V862" s="12" t="str">
        <f>TEXT(Table1[[#This Row],[Date Created Conversion]],"mmm")</f>
        <v>Oct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>Table1[[#This Row],[pledged]]/Table1[[#This Row],[goal]]</f>
        <v>2.2444444444444444E-2</v>
      </c>
      <c r="P863">
        <f>IF(Table1[[#This Row],[pledged]]=0,0,Table1[[#This Row],[pledged]]/Table1[[#This Row],[backers_count]])</f>
        <v>50.5</v>
      </c>
      <c r="Q863" t="str">
        <f>LEFT(Table1[[#This Row],[Category and Sub-Category]],FIND("/",Table1[[#This Row],[Category and Sub-Category]])-1)</f>
        <v>music</v>
      </c>
      <c r="R863" t="str">
        <f>RIGHT(Table1[[#This Row],[Category and Sub-Category]],LEN(Table1[[#This Row],[Category and Sub-Category]])-FIND("/",Table1[[#This Row],[Category and Sub-Category]]))</f>
        <v>jazz</v>
      </c>
      <c r="S863" s="9">
        <f>(((Table1[[#This Row],[launched_at]]/60)/60)/24)+DATE(1970,1,1)</f>
        <v>42599.965324074074</v>
      </c>
      <c r="T863" s="9">
        <f>(((Table1[[#This Row],[deadline]]/60)/60)/24)+DATE(1970,1,1)</f>
        <v>42629.965324074074</v>
      </c>
      <c r="U863" s="12" t="str">
        <f>TEXT(Table1[[#This Row],[Date Created Conversion]],"yyyy")</f>
        <v>2016</v>
      </c>
      <c r="V863" s="12" t="str">
        <f>TEXT(Table1[[#This Row],[Date Created Conversion]],"mmm")</f>
        <v>Aug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>Table1[[#This Row],[pledged]]/Table1[[#This Row],[goal]]</f>
        <v>3.3999999999999998E-3</v>
      </c>
      <c r="P864">
        <f>IF(Table1[[#This Row],[pledged]]=0,0,Table1[[#This Row],[pledged]]/Table1[[#This Row],[backers_count]])</f>
        <v>42.5</v>
      </c>
      <c r="Q864" t="str">
        <f>LEFT(Table1[[#This Row],[Category and Sub-Category]],FIND("/",Table1[[#This Row],[Category and Sub-Category]])-1)</f>
        <v>music</v>
      </c>
      <c r="R864" t="str">
        <f>RIGHT(Table1[[#This Row],[Category and Sub-Category]],LEN(Table1[[#This Row],[Category and Sub-Category]])-FIND("/",Table1[[#This Row],[Category and Sub-Category]]))</f>
        <v>jazz</v>
      </c>
      <c r="S864" s="9">
        <f>(((Table1[[#This Row],[launched_at]]/60)/60)/24)+DATE(1970,1,1)</f>
        <v>41559.5549537037</v>
      </c>
      <c r="T864" s="9">
        <f>(((Table1[[#This Row],[deadline]]/60)/60)/24)+DATE(1970,1,1)</f>
        <v>41589.596620370372</v>
      </c>
      <c r="U864" s="12" t="str">
        <f>TEXT(Table1[[#This Row],[Date Created Conversion]],"yyyy")</f>
        <v>2013</v>
      </c>
      <c r="V864" s="12" t="str">
        <f>TEXT(Table1[[#This Row],[Date Created Conversion]],"mmm")</f>
        <v>Oct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>Table1[[#This Row],[pledged]]/Table1[[#This Row],[goal]]</f>
        <v>4.4999999999999998E-2</v>
      </c>
      <c r="P865">
        <f>IF(Table1[[#This Row],[pledged]]=0,0,Table1[[#This Row],[pledged]]/Table1[[#This Row],[backers_count]])</f>
        <v>18</v>
      </c>
      <c r="Q865" t="str">
        <f>LEFT(Table1[[#This Row],[Category and Sub-Category]],FIND("/",Table1[[#This Row],[Category and Sub-Category]])-1)</f>
        <v>music</v>
      </c>
      <c r="R865" t="str">
        <f>RIGHT(Table1[[#This Row],[Category and Sub-Category]],LEN(Table1[[#This Row],[Category and Sub-Category]])-FIND("/",Table1[[#This Row],[Category and Sub-Category]]))</f>
        <v>jazz</v>
      </c>
      <c r="S865" s="9">
        <f>(((Table1[[#This Row],[launched_at]]/60)/60)/24)+DATE(1970,1,1)</f>
        <v>40921.117662037039</v>
      </c>
      <c r="T865" s="9">
        <f>(((Table1[[#This Row],[deadline]]/60)/60)/24)+DATE(1970,1,1)</f>
        <v>40951.117662037039</v>
      </c>
      <c r="U865" s="12" t="str">
        <f>TEXT(Table1[[#This Row],[Date Created Conversion]],"yyyy")</f>
        <v>2012</v>
      </c>
      <c r="V865" s="12" t="str">
        <f>TEXT(Table1[[#This Row],[Date Created Conversion]],"mmm")</f>
        <v>Jan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>Table1[[#This Row],[pledged]]/Table1[[#This Row],[goal]]</f>
        <v>0.41538461538461541</v>
      </c>
      <c r="P866">
        <f>IF(Table1[[#This Row],[pledged]]=0,0,Table1[[#This Row],[pledged]]/Table1[[#This Row],[backers_count]])</f>
        <v>34.177215189873415</v>
      </c>
      <c r="Q866" t="str">
        <f>LEFT(Table1[[#This Row],[Category and Sub-Category]],FIND("/",Table1[[#This Row],[Category and Sub-Category]])-1)</f>
        <v>music</v>
      </c>
      <c r="R866" t="str">
        <f>RIGHT(Table1[[#This Row],[Category and Sub-Category]],LEN(Table1[[#This Row],[Category and Sub-Category]])-FIND("/",Table1[[#This Row],[Category and Sub-Category]]))</f>
        <v>jazz</v>
      </c>
      <c r="S866" s="9">
        <f>(((Table1[[#This Row],[launched_at]]/60)/60)/24)+DATE(1970,1,1)</f>
        <v>41541.106921296298</v>
      </c>
      <c r="T866" s="9">
        <f>(((Table1[[#This Row],[deadline]]/60)/60)/24)+DATE(1970,1,1)</f>
        <v>41563.415972222225</v>
      </c>
      <c r="U866" s="12" t="str">
        <f>TEXT(Table1[[#This Row],[Date Created Conversion]],"yyyy")</f>
        <v>2013</v>
      </c>
      <c r="V866" s="12" t="str">
        <f>TEXT(Table1[[#This Row],[Date Created Conversion]],"mmm")</f>
        <v>Sep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>Table1[[#This Row],[pledged]]/Table1[[#This Row],[goal]]</f>
        <v>2.0454545454545454E-2</v>
      </c>
      <c r="P867">
        <f>IF(Table1[[#This Row],[pledged]]=0,0,Table1[[#This Row],[pledged]]/Table1[[#This Row],[backers_count]])</f>
        <v>22.5</v>
      </c>
      <c r="Q867" t="str">
        <f>LEFT(Table1[[#This Row],[Category and Sub-Category]],FIND("/",Table1[[#This Row],[Category and Sub-Category]])-1)</f>
        <v>music</v>
      </c>
      <c r="R867" t="str">
        <f>RIGHT(Table1[[#This Row],[Category and Sub-Category]],LEN(Table1[[#This Row],[Category and Sub-Category]])-FIND("/",Table1[[#This Row],[Category and Sub-Category]]))</f>
        <v>jazz</v>
      </c>
      <c r="S867" s="9">
        <f>(((Table1[[#This Row],[launched_at]]/60)/60)/24)+DATE(1970,1,1)</f>
        <v>41230.77311342593</v>
      </c>
      <c r="T867" s="9">
        <f>(((Table1[[#This Row],[deadline]]/60)/60)/24)+DATE(1970,1,1)</f>
        <v>41290.77311342593</v>
      </c>
      <c r="U867" s="12" t="str">
        <f>TEXT(Table1[[#This Row],[Date Created Conversion]],"yyyy")</f>
        <v>2012</v>
      </c>
      <c r="V867" s="12" t="str">
        <f>TEXT(Table1[[#This Row],[Date Created Conversion]],"mmm")</f>
        <v>Nov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>Table1[[#This Row],[pledged]]/Table1[[#This Row],[goal]]</f>
        <v>0.18285714285714286</v>
      </c>
      <c r="P868">
        <f>IF(Table1[[#This Row],[pledged]]=0,0,Table1[[#This Row],[pledged]]/Table1[[#This Row],[backers_count]])</f>
        <v>58.18181818181818</v>
      </c>
      <c r="Q868" t="str">
        <f>LEFT(Table1[[#This Row],[Category and Sub-Category]],FIND("/",Table1[[#This Row],[Category and Sub-Category]])-1)</f>
        <v>music</v>
      </c>
      <c r="R868" t="str">
        <f>RIGHT(Table1[[#This Row],[Category and Sub-Category]],LEN(Table1[[#This Row],[Category and Sub-Category]])-FIND("/",Table1[[#This Row],[Category and Sub-Category]]))</f>
        <v>jazz</v>
      </c>
      <c r="S868" s="9">
        <f>(((Table1[[#This Row],[launched_at]]/60)/60)/24)+DATE(1970,1,1)</f>
        <v>42025.637939814813</v>
      </c>
      <c r="T868" s="9">
        <f>(((Table1[[#This Row],[deadline]]/60)/60)/24)+DATE(1970,1,1)</f>
        <v>42063.631944444445</v>
      </c>
      <c r="U868" s="12" t="str">
        <f>TEXT(Table1[[#This Row],[Date Created Conversion]],"yyyy")</f>
        <v>2015</v>
      </c>
      <c r="V868" s="12" t="str">
        <f>TEXT(Table1[[#This Row],[Date Created Conversion]],"mmm")</f>
        <v>Jan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>Table1[[#This Row],[pledged]]/Table1[[#This Row],[goal]]</f>
        <v>0.2402</v>
      </c>
      <c r="P869">
        <f>IF(Table1[[#This Row],[pledged]]=0,0,Table1[[#This Row],[pledged]]/Table1[[#This Row],[backers_count]])</f>
        <v>109.18181818181819</v>
      </c>
      <c r="Q869" t="str">
        <f>LEFT(Table1[[#This Row],[Category and Sub-Category]],FIND("/",Table1[[#This Row],[Category and Sub-Category]])-1)</f>
        <v>music</v>
      </c>
      <c r="R869" t="str">
        <f>RIGHT(Table1[[#This Row],[Category and Sub-Category]],LEN(Table1[[#This Row],[Category and Sub-Category]])-FIND("/",Table1[[#This Row],[Category and Sub-Category]]))</f>
        <v>jazz</v>
      </c>
      <c r="S869" s="9">
        <f>(((Table1[[#This Row],[launched_at]]/60)/60)/24)+DATE(1970,1,1)</f>
        <v>40088.105393518519</v>
      </c>
      <c r="T869" s="9">
        <f>(((Table1[[#This Row],[deadline]]/60)/60)/24)+DATE(1970,1,1)</f>
        <v>40148.207638888889</v>
      </c>
      <c r="U869" s="12" t="str">
        <f>TEXT(Table1[[#This Row],[Date Created Conversion]],"yyyy")</f>
        <v>2009</v>
      </c>
      <c r="V869" s="12" t="str">
        <f>TEXT(Table1[[#This Row],[Date Created Conversion]],"mmm")</f>
        <v>Oct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>Table1[[#This Row],[pledged]]/Table1[[#This Row],[goal]]</f>
        <v>1.1111111111111111E-3</v>
      </c>
      <c r="P870">
        <f>IF(Table1[[#This Row],[pledged]]=0,0,Table1[[#This Row],[pledged]]/Table1[[#This Row],[backers_count]])</f>
        <v>50</v>
      </c>
      <c r="Q870" t="str">
        <f>LEFT(Table1[[#This Row],[Category and Sub-Category]],FIND("/",Table1[[#This Row],[Category and Sub-Category]])-1)</f>
        <v>music</v>
      </c>
      <c r="R870" t="str">
        <f>RIGHT(Table1[[#This Row],[Category and Sub-Category]],LEN(Table1[[#This Row],[Category and Sub-Category]])-FIND("/",Table1[[#This Row],[Category and Sub-Category]]))</f>
        <v>jazz</v>
      </c>
      <c r="S870" s="9">
        <f>(((Table1[[#This Row],[launched_at]]/60)/60)/24)+DATE(1970,1,1)</f>
        <v>41616.027754629627</v>
      </c>
      <c r="T870" s="9">
        <f>(((Table1[[#This Row],[deadline]]/60)/60)/24)+DATE(1970,1,1)</f>
        <v>41646.027754629627</v>
      </c>
      <c r="U870" s="12" t="str">
        <f>TEXT(Table1[[#This Row],[Date Created Conversion]],"yyyy")</f>
        <v>2013</v>
      </c>
      <c r="V870" s="12" t="str">
        <f>TEXT(Table1[[#This Row],[Date Created Conversion]],"mmm")</f>
        <v>Dec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>Table1[[#This Row],[pledged]]/Table1[[#This Row],[goal]]</f>
        <v>0.11818181818181818</v>
      </c>
      <c r="P871">
        <f>IF(Table1[[#This Row],[pledged]]=0,0,Table1[[#This Row],[pledged]]/Table1[[#This Row],[backers_count]])</f>
        <v>346.66666666666669</v>
      </c>
      <c r="Q871" t="str">
        <f>LEFT(Table1[[#This Row],[Category and Sub-Category]],FIND("/",Table1[[#This Row],[Category and Sub-Category]])-1)</f>
        <v>music</v>
      </c>
      <c r="R871" t="str">
        <f>RIGHT(Table1[[#This Row],[Category and Sub-Category]],LEN(Table1[[#This Row],[Category and Sub-Category]])-FIND("/",Table1[[#This Row],[Category and Sub-Category]]))</f>
        <v>jazz</v>
      </c>
      <c r="S871" s="9">
        <f>(((Table1[[#This Row],[launched_at]]/60)/60)/24)+DATE(1970,1,1)</f>
        <v>41342.845567129632</v>
      </c>
      <c r="T871" s="9">
        <f>(((Table1[[#This Row],[deadline]]/60)/60)/24)+DATE(1970,1,1)</f>
        <v>41372.803900462961</v>
      </c>
      <c r="U871" s="12" t="str">
        <f>TEXT(Table1[[#This Row],[Date Created Conversion]],"yyyy")</f>
        <v>2013</v>
      </c>
      <c r="V871" s="12" t="str">
        <f>TEXT(Table1[[#This Row],[Date Created Conversion]],"mmm")</f>
        <v>Mar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>Table1[[#This Row],[pledged]]/Table1[[#This Row],[goal]]</f>
        <v>3.0999999999999999E-3</v>
      </c>
      <c r="P872">
        <f>IF(Table1[[#This Row],[pledged]]=0,0,Table1[[#This Row],[pledged]]/Table1[[#This Row],[backers_count]])</f>
        <v>12.4</v>
      </c>
      <c r="Q872" t="str">
        <f>LEFT(Table1[[#This Row],[Category and Sub-Category]],FIND("/",Table1[[#This Row],[Category and Sub-Category]])-1)</f>
        <v>music</v>
      </c>
      <c r="R872" t="str">
        <f>RIGHT(Table1[[#This Row],[Category and Sub-Category]],LEN(Table1[[#This Row],[Category and Sub-Category]])-FIND("/",Table1[[#This Row],[Category and Sub-Category]]))</f>
        <v>jazz</v>
      </c>
      <c r="S872" s="9">
        <f>(((Table1[[#This Row],[launched_at]]/60)/60)/24)+DATE(1970,1,1)</f>
        <v>41488.022256944445</v>
      </c>
      <c r="T872" s="9">
        <f>(((Table1[[#This Row],[deadline]]/60)/60)/24)+DATE(1970,1,1)</f>
        <v>41518.022256944445</v>
      </c>
      <c r="U872" s="12" t="str">
        <f>TEXT(Table1[[#This Row],[Date Created Conversion]],"yyyy")</f>
        <v>2013</v>
      </c>
      <c r="V872" s="12" t="str">
        <f>TEXT(Table1[[#This Row],[Date Created Conversion]],"mmm")</f>
        <v>Aug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>Table1[[#This Row],[pledged]]/Table1[[#This Row],[goal]]</f>
        <v>5.4166666666666669E-2</v>
      </c>
      <c r="P873">
        <f>IF(Table1[[#This Row],[pledged]]=0,0,Table1[[#This Row],[pledged]]/Table1[[#This Row],[backers_count]])</f>
        <v>27.083333333333332</v>
      </c>
      <c r="Q873" t="str">
        <f>LEFT(Table1[[#This Row],[Category and Sub-Category]],FIND("/",Table1[[#This Row],[Category and Sub-Category]])-1)</f>
        <v>music</v>
      </c>
      <c r="R873" t="str">
        <f>RIGHT(Table1[[#This Row],[Category and Sub-Category]],LEN(Table1[[#This Row],[Category and Sub-Category]])-FIND("/",Table1[[#This Row],[Category and Sub-Category]]))</f>
        <v>jazz</v>
      </c>
      <c r="S873" s="9">
        <f>(((Table1[[#This Row],[launched_at]]/60)/60)/24)+DATE(1970,1,1)</f>
        <v>41577.561284722222</v>
      </c>
      <c r="T873" s="9">
        <f>(((Table1[[#This Row],[deadline]]/60)/60)/24)+DATE(1970,1,1)</f>
        <v>41607.602951388886</v>
      </c>
      <c r="U873" s="12" t="str">
        <f>TEXT(Table1[[#This Row],[Date Created Conversion]],"yyyy")</f>
        <v>2013</v>
      </c>
      <c r="V873" s="12" t="str">
        <f>TEXT(Table1[[#This Row],[Date Created Conversion]],"mmm")</f>
        <v>Oct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>Table1[[#This Row],[pledged]]/Table1[[#This Row],[goal]]</f>
        <v>8.1250000000000003E-3</v>
      </c>
      <c r="P874">
        <f>IF(Table1[[#This Row],[pledged]]=0,0,Table1[[#This Row],[pledged]]/Table1[[#This Row],[backers_count]])</f>
        <v>32.5</v>
      </c>
      <c r="Q874" t="str">
        <f>LEFT(Table1[[#This Row],[Category and Sub-Category]],FIND("/",Table1[[#This Row],[Category and Sub-Category]])-1)</f>
        <v>music</v>
      </c>
      <c r="R874" t="str">
        <f>RIGHT(Table1[[#This Row],[Category and Sub-Category]],LEN(Table1[[#This Row],[Category and Sub-Category]])-FIND("/",Table1[[#This Row],[Category and Sub-Category]]))</f>
        <v>jazz</v>
      </c>
      <c r="S874" s="9">
        <f>(((Table1[[#This Row],[launched_at]]/60)/60)/24)+DATE(1970,1,1)</f>
        <v>40567.825543981482</v>
      </c>
      <c r="T874" s="9">
        <f>(((Table1[[#This Row],[deadline]]/60)/60)/24)+DATE(1970,1,1)</f>
        <v>40612.825543981482</v>
      </c>
      <c r="U874" s="12" t="str">
        <f>TEXT(Table1[[#This Row],[Date Created Conversion]],"yyyy")</f>
        <v>2011</v>
      </c>
      <c r="V874" s="12" t="str">
        <f>TEXT(Table1[[#This Row],[Date Created Conversion]],"mmm")</f>
        <v>Jan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>Table1[[#This Row],[pledged]]/Table1[[#This Row],[goal]]</f>
        <v>1.2857142857142857E-2</v>
      </c>
      <c r="P875">
        <f>IF(Table1[[#This Row],[pledged]]=0,0,Table1[[#This Row],[pledged]]/Table1[[#This Row],[backers_count]])</f>
        <v>9</v>
      </c>
      <c r="Q875" t="str">
        <f>LEFT(Table1[[#This Row],[Category and Sub-Category]],FIND("/",Table1[[#This Row],[Category and Sub-Category]])-1)</f>
        <v>music</v>
      </c>
      <c r="R875" t="str">
        <f>RIGHT(Table1[[#This Row],[Category and Sub-Category]],LEN(Table1[[#This Row],[Category and Sub-Category]])-FIND("/",Table1[[#This Row],[Category and Sub-Category]]))</f>
        <v>jazz</v>
      </c>
      <c r="S875" s="9">
        <f>(((Table1[[#This Row],[launched_at]]/60)/60)/24)+DATE(1970,1,1)</f>
        <v>41184.167129629634</v>
      </c>
      <c r="T875" s="9">
        <f>(((Table1[[#This Row],[deadline]]/60)/60)/24)+DATE(1970,1,1)</f>
        <v>41224.208796296298</v>
      </c>
      <c r="U875" s="12" t="str">
        <f>TEXT(Table1[[#This Row],[Date Created Conversion]],"yyyy")</f>
        <v>2012</v>
      </c>
      <c r="V875" s="12" t="str">
        <f>TEXT(Table1[[#This Row],[Date Created Conversion]],"mmm")</f>
        <v>Oct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>Table1[[#This Row],[pledged]]/Table1[[#This Row],[goal]]</f>
        <v>0.24333333333333335</v>
      </c>
      <c r="P876">
        <f>IF(Table1[[#This Row],[pledged]]=0,0,Table1[[#This Row],[pledged]]/Table1[[#This Row],[backers_count]])</f>
        <v>34.761904761904759</v>
      </c>
      <c r="Q876" t="str">
        <f>LEFT(Table1[[#This Row],[Category and Sub-Category]],FIND("/",Table1[[#This Row],[Category and Sub-Category]])-1)</f>
        <v>music</v>
      </c>
      <c r="R876" t="str">
        <f>RIGHT(Table1[[#This Row],[Category and Sub-Category]],LEN(Table1[[#This Row],[Category and Sub-Category]])-FIND("/",Table1[[#This Row],[Category and Sub-Category]]))</f>
        <v>jazz</v>
      </c>
      <c r="S876" s="9">
        <f>(((Table1[[#This Row],[launched_at]]/60)/60)/24)+DATE(1970,1,1)</f>
        <v>41368.583726851852</v>
      </c>
      <c r="T876" s="9">
        <f>(((Table1[[#This Row],[deadline]]/60)/60)/24)+DATE(1970,1,1)</f>
        <v>41398.583726851852</v>
      </c>
      <c r="U876" s="12" t="str">
        <f>TEXT(Table1[[#This Row],[Date Created Conversion]],"yyyy")</f>
        <v>2013</v>
      </c>
      <c r="V876" s="12" t="str">
        <f>TEXT(Table1[[#This Row],[Date Created Conversion]],"mmm")</f>
        <v>Apr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>Table1[[#This Row],[pledged]]/Table1[[#This Row],[goal]]</f>
        <v>0</v>
      </c>
      <c r="P877">
        <f>IF(Table1[[#This Row],[pledged]]=0,0,Table1[[#This Row],[pledged]]/Table1[[#This Row],[backers_count]])</f>
        <v>0</v>
      </c>
      <c r="Q877" t="str">
        <f>LEFT(Table1[[#This Row],[Category and Sub-Category]],FIND("/",Table1[[#This Row],[Category and Sub-Category]])-1)</f>
        <v>music</v>
      </c>
      <c r="R877" t="str">
        <f>RIGHT(Table1[[#This Row],[Category and Sub-Category]],LEN(Table1[[#This Row],[Category and Sub-Category]])-FIND("/",Table1[[#This Row],[Category and Sub-Category]]))</f>
        <v>jazz</v>
      </c>
      <c r="S877" s="9">
        <f>(((Table1[[#This Row],[launched_at]]/60)/60)/24)+DATE(1970,1,1)</f>
        <v>42248.723738425921</v>
      </c>
      <c r="T877" s="9">
        <f>(((Table1[[#This Row],[deadline]]/60)/60)/24)+DATE(1970,1,1)</f>
        <v>42268.723738425921</v>
      </c>
      <c r="U877" s="12" t="str">
        <f>TEXT(Table1[[#This Row],[Date Created Conversion]],"yyyy")</f>
        <v>2015</v>
      </c>
      <c r="V877" s="12" t="str">
        <f>TEXT(Table1[[#This Row],[Date Created Conversion]],"mmm")</f>
        <v>Sep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>Table1[[#This Row],[pledged]]/Table1[[#This Row],[goal]]</f>
        <v>0.40799492385786801</v>
      </c>
      <c r="P878">
        <f>IF(Table1[[#This Row],[pledged]]=0,0,Table1[[#This Row],[pledged]]/Table1[[#This Row],[backers_count]])</f>
        <v>28.577777777777779</v>
      </c>
      <c r="Q878" t="str">
        <f>LEFT(Table1[[#This Row],[Category and Sub-Category]],FIND("/",Table1[[#This Row],[Category and Sub-Category]])-1)</f>
        <v>music</v>
      </c>
      <c r="R878" t="str">
        <f>RIGHT(Table1[[#This Row],[Category and Sub-Category]],LEN(Table1[[#This Row],[Category and Sub-Category]])-FIND("/",Table1[[#This Row],[Category and Sub-Category]]))</f>
        <v>jazz</v>
      </c>
      <c r="S878" s="9">
        <f>(((Table1[[#This Row],[launched_at]]/60)/60)/24)+DATE(1970,1,1)</f>
        <v>41276.496840277774</v>
      </c>
      <c r="T878" s="9">
        <f>(((Table1[[#This Row],[deadline]]/60)/60)/24)+DATE(1970,1,1)</f>
        <v>41309.496840277774</v>
      </c>
      <c r="U878" s="12" t="str">
        <f>TEXT(Table1[[#This Row],[Date Created Conversion]],"yyyy")</f>
        <v>2013</v>
      </c>
      <c r="V878" s="12" t="str">
        <f>TEXT(Table1[[#This Row],[Date Created Conversion]],"mmm")</f>
        <v>Jan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>Table1[[#This Row],[pledged]]/Table1[[#This Row],[goal]]</f>
        <v>0.67549999999999999</v>
      </c>
      <c r="P879">
        <f>IF(Table1[[#This Row],[pledged]]=0,0,Table1[[#This Row],[pledged]]/Table1[[#This Row],[backers_count]])</f>
        <v>46.586206896551722</v>
      </c>
      <c r="Q879" t="str">
        <f>LEFT(Table1[[#This Row],[Category and Sub-Category]],FIND("/",Table1[[#This Row],[Category and Sub-Category]])-1)</f>
        <v>music</v>
      </c>
      <c r="R879" t="str">
        <f>RIGHT(Table1[[#This Row],[Category and Sub-Category]],LEN(Table1[[#This Row],[Category and Sub-Category]])-FIND("/",Table1[[#This Row],[Category and Sub-Category]]))</f>
        <v>jazz</v>
      </c>
      <c r="S879" s="9">
        <f>(((Table1[[#This Row],[launched_at]]/60)/60)/24)+DATE(1970,1,1)</f>
        <v>41597.788888888892</v>
      </c>
      <c r="T879" s="9">
        <f>(((Table1[[#This Row],[deadline]]/60)/60)/24)+DATE(1970,1,1)</f>
        <v>41627.788888888892</v>
      </c>
      <c r="U879" s="12" t="str">
        <f>TEXT(Table1[[#This Row],[Date Created Conversion]],"yyyy")</f>
        <v>2013</v>
      </c>
      <c r="V879" s="12" t="str">
        <f>TEXT(Table1[[#This Row],[Date Created Conversion]],"mmm")</f>
        <v>Nov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>Table1[[#This Row],[pledged]]/Table1[[#This Row],[goal]]</f>
        <v>1.2999999999999999E-2</v>
      </c>
      <c r="P880">
        <f>IF(Table1[[#This Row],[pledged]]=0,0,Table1[[#This Row],[pledged]]/Table1[[#This Row],[backers_count]])</f>
        <v>32.5</v>
      </c>
      <c r="Q880" t="str">
        <f>LEFT(Table1[[#This Row],[Category and Sub-Category]],FIND("/",Table1[[#This Row],[Category and Sub-Category]])-1)</f>
        <v>music</v>
      </c>
      <c r="R880" t="str">
        <f>RIGHT(Table1[[#This Row],[Category and Sub-Category]],LEN(Table1[[#This Row],[Category and Sub-Category]])-FIND("/",Table1[[#This Row],[Category and Sub-Category]]))</f>
        <v>jazz</v>
      </c>
      <c r="S880" s="9">
        <f>(((Table1[[#This Row],[launched_at]]/60)/60)/24)+DATE(1970,1,1)</f>
        <v>40505.232916666668</v>
      </c>
      <c r="T880" s="9">
        <f>(((Table1[[#This Row],[deadline]]/60)/60)/24)+DATE(1970,1,1)</f>
        <v>40535.232916666668</v>
      </c>
      <c r="U880" s="12" t="str">
        <f>TEXT(Table1[[#This Row],[Date Created Conversion]],"yyyy")</f>
        <v>2010</v>
      </c>
      <c r="V880" s="12" t="str">
        <f>TEXT(Table1[[#This Row],[Date Created Conversion]],"mmm")</f>
        <v>Nov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>Table1[[#This Row],[pledged]]/Table1[[#This Row],[goal]]</f>
        <v>0.30666666666666664</v>
      </c>
      <c r="P881">
        <f>IF(Table1[[#This Row],[pledged]]=0,0,Table1[[#This Row],[pledged]]/Table1[[#This Row],[backers_count]])</f>
        <v>21.466666666666665</v>
      </c>
      <c r="Q881" t="str">
        <f>LEFT(Table1[[#This Row],[Category and Sub-Category]],FIND("/",Table1[[#This Row],[Category and Sub-Category]])-1)</f>
        <v>music</v>
      </c>
      <c r="R881" t="str">
        <f>RIGHT(Table1[[#This Row],[Category and Sub-Category]],LEN(Table1[[#This Row],[Category and Sub-Category]])-FIND("/",Table1[[#This Row],[Category and Sub-Category]]))</f>
        <v>jazz</v>
      </c>
      <c r="S881" s="9">
        <f>(((Table1[[#This Row],[launched_at]]/60)/60)/24)+DATE(1970,1,1)</f>
        <v>41037.829918981479</v>
      </c>
      <c r="T881" s="9">
        <f>(((Table1[[#This Row],[deadline]]/60)/60)/24)+DATE(1970,1,1)</f>
        <v>41058.829918981479</v>
      </c>
      <c r="U881" s="12" t="str">
        <f>TEXT(Table1[[#This Row],[Date Created Conversion]],"yyyy")</f>
        <v>2012</v>
      </c>
      <c r="V881" s="12" t="str">
        <f>TEXT(Table1[[#This Row],[Date Created Conversion]],"mmm")</f>
        <v>May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>Table1[[#This Row],[pledged]]/Table1[[#This Row],[goal]]</f>
        <v>2.9894179894179893E-2</v>
      </c>
      <c r="P882">
        <f>IF(Table1[[#This Row],[pledged]]=0,0,Table1[[#This Row],[pledged]]/Table1[[#This Row],[backers_count]])</f>
        <v>14.125</v>
      </c>
      <c r="Q882" t="str">
        <f>LEFT(Table1[[#This Row],[Category and Sub-Category]],FIND("/",Table1[[#This Row],[Category and Sub-Category]])-1)</f>
        <v>music</v>
      </c>
      <c r="R882" t="str">
        <f>RIGHT(Table1[[#This Row],[Category and Sub-Category]],LEN(Table1[[#This Row],[Category and Sub-Category]])-FIND("/",Table1[[#This Row],[Category and Sub-Category]]))</f>
        <v>indie rock</v>
      </c>
      <c r="S882" s="9">
        <f>(((Table1[[#This Row],[launched_at]]/60)/60)/24)+DATE(1970,1,1)</f>
        <v>41179.32104166667</v>
      </c>
      <c r="T882" s="9">
        <f>(((Table1[[#This Row],[deadline]]/60)/60)/24)+DATE(1970,1,1)</f>
        <v>41212.32104166667</v>
      </c>
      <c r="U882" s="12" t="str">
        <f>TEXT(Table1[[#This Row],[Date Created Conversion]],"yyyy")</f>
        <v>2012</v>
      </c>
      <c r="V882" s="12" t="str">
        <f>TEXT(Table1[[#This Row],[Date Created Conversion]],"mmm")</f>
        <v>Sep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>Table1[[#This Row],[pledged]]/Table1[[#This Row],[goal]]</f>
        <v>8.0000000000000002E-3</v>
      </c>
      <c r="P883">
        <f>IF(Table1[[#This Row],[pledged]]=0,0,Table1[[#This Row],[pledged]]/Table1[[#This Row],[backers_count]])</f>
        <v>30</v>
      </c>
      <c r="Q883" t="str">
        <f>LEFT(Table1[[#This Row],[Category and Sub-Category]],FIND("/",Table1[[#This Row],[Category and Sub-Category]])-1)</f>
        <v>music</v>
      </c>
      <c r="R883" t="str">
        <f>RIGHT(Table1[[#This Row],[Category and Sub-Category]],LEN(Table1[[#This Row],[Category and Sub-Category]])-FIND("/",Table1[[#This Row],[Category and Sub-Category]]))</f>
        <v>indie rock</v>
      </c>
      <c r="S883" s="9">
        <f>(((Table1[[#This Row],[launched_at]]/60)/60)/24)+DATE(1970,1,1)</f>
        <v>40877.25099537037</v>
      </c>
      <c r="T883" s="9">
        <f>(((Table1[[#This Row],[deadline]]/60)/60)/24)+DATE(1970,1,1)</f>
        <v>40922.25099537037</v>
      </c>
      <c r="U883" s="12" t="str">
        <f>TEXT(Table1[[#This Row],[Date Created Conversion]],"yyyy")</f>
        <v>2011</v>
      </c>
      <c r="V883" s="12" t="str">
        <f>TEXT(Table1[[#This Row],[Date Created Conversion]],"mmm")</f>
        <v>Nov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>Table1[[#This Row],[pledged]]/Table1[[#This Row],[goal]]</f>
        <v>0.20133333333333334</v>
      </c>
      <c r="P884">
        <f>IF(Table1[[#This Row],[pledged]]=0,0,Table1[[#This Row],[pledged]]/Table1[[#This Row],[backers_count]])</f>
        <v>21.571428571428573</v>
      </c>
      <c r="Q884" t="str">
        <f>LEFT(Table1[[#This Row],[Category and Sub-Category]],FIND("/",Table1[[#This Row],[Category and Sub-Category]])-1)</f>
        <v>music</v>
      </c>
      <c r="R884" t="str">
        <f>RIGHT(Table1[[#This Row],[Category and Sub-Category]],LEN(Table1[[#This Row],[Category and Sub-Category]])-FIND("/",Table1[[#This Row],[Category and Sub-Category]]))</f>
        <v>indie rock</v>
      </c>
      <c r="S884" s="9">
        <f>(((Table1[[#This Row],[launched_at]]/60)/60)/24)+DATE(1970,1,1)</f>
        <v>40759.860532407409</v>
      </c>
      <c r="T884" s="9">
        <f>(((Table1[[#This Row],[deadline]]/60)/60)/24)+DATE(1970,1,1)</f>
        <v>40792.860532407409</v>
      </c>
      <c r="U884" s="12" t="str">
        <f>TEXT(Table1[[#This Row],[Date Created Conversion]],"yyyy")</f>
        <v>2011</v>
      </c>
      <c r="V884" s="12" t="str">
        <f>TEXT(Table1[[#This Row],[Date Created Conversion]],"mmm")</f>
        <v>Aug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>Table1[[#This Row],[pledged]]/Table1[[#This Row],[goal]]</f>
        <v>0.4002</v>
      </c>
      <c r="P885">
        <f>IF(Table1[[#This Row],[pledged]]=0,0,Table1[[#This Row],[pledged]]/Table1[[#This Row],[backers_count]])</f>
        <v>83.375</v>
      </c>
      <c r="Q885" t="str">
        <f>LEFT(Table1[[#This Row],[Category and Sub-Category]],FIND("/",Table1[[#This Row],[Category and Sub-Category]])-1)</f>
        <v>music</v>
      </c>
      <c r="R885" t="str">
        <f>RIGHT(Table1[[#This Row],[Category and Sub-Category]],LEN(Table1[[#This Row],[Category and Sub-Category]])-FIND("/",Table1[[#This Row],[Category and Sub-Category]]))</f>
        <v>indie rock</v>
      </c>
      <c r="S885" s="9">
        <f>(((Table1[[#This Row],[launched_at]]/60)/60)/24)+DATE(1970,1,1)</f>
        <v>42371.935590277775</v>
      </c>
      <c r="T885" s="9">
        <f>(((Table1[[#This Row],[deadline]]/60)/60)/24)+DATE(1970,1,1)</f>
        <v>42431.935590277775</v>
      </c>
      <c r="U885" s="12" t="str">
        <f>TEXT(Table1[[#This Row],[Date Created Conversion]],"yyyy")</f>
        <v>2016</v>
      </c>
      <c r="V885" s="12" t="str">
        <f>TEXT(Table1[[#This Row],[Date Created Conversion]],"mmm")</f>
        <v>Jan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>Table1[[#This Row],[pledged]]/Table1[[#This Row],[goal]]</f>
        <v>0.01</v>
      </c>
      <c r="P886">
        <f>IF(Table1[[#This Row],[pledged]]=0,0,Table1[[#This Row],[pledged]]/Table1[[#This Row],[backers_count]])</f>
        <v>10</v>
      </c>
      <c r="Q886" t="str">
        <f>LEFT(Table1[[#This Row],[Category and Sub-Category]],FIND("/",Table1[[#This Row],[Category and Sub-Category]])-1)</f>
        <v>music</v>
      </c>
      <c r="R886" t="str">
        <f>RIGHT(Table1[[#This Row],[Category and Sub-Category]],LEN(Table1[[#This Row],[Category and Sub-Category]])-FIND("/",Table1[[#This Row],[Category and Sub-Category]]))</f>
        <v>indie rock</v>
      </c>
      <c r="S886" s="9">
        <f>(((Table1[[#This Row],[launched_at]]/60)/60)/24)+DATE(1970,1,1)</f>
        <v>40981.802615740737</v>
      </c>
      <c r="T886" s="9">
        <f>(((Table1[[#This Row],[deadline]]/60)/60)/24)+DATE(1970,1,1)</f>
        <v>41041.104861111111</v>
      </c>
      <c r="U886" s="12" t="str">
        <f>TEXT(Table1[[#This Row],[Date Created Conversion]],"yyyy")</f>
        <v>2012</v>
      </c>
      <c r="V886" s="12" t="str">
        <f>TEXT(Table1[[#This Row],[Date Created Conversion]],"mmm")</f>
        <v>Mar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>Table1[[#This Row],[pledged]]/Table1[[#This Row],[goal]]</f>
        <v>0.75</v>
      </c>
      <c r="P887">
        <f>IF(Table1[[#This Row],[pledged]]=0,0,Table1[[#This Row],[pledged]]/Table1[[#This Row],[backers_count]])</f>
        <v>35.714285714285715</v>
      </c>
      <c r="Q887" t="str">
        <f>LEFT(Table1[[#This Row],[Category and Sub-Category]],FIND("/",Table1[[#This Row],[Category and Sub-Category]])-1)</f>
        <v>music</v>
      </c>
      <c r="R887" t="str">
        <f>RIGHT(Table1[[#This Row],[Category and Sub-Category]],LEN(Table1[[#This Row],[Category and Sub-Category]])-FIND("/",Table1[[#This Row],[Category and Sub-Category]]))</f>
        <v>indie rock</v>
      </c>
      <c r="S887" s="9">
        <f>(((Table1[[#This Row],[launched_at]]/60)/60)/24)+DATE(1970,1,1)</f>
        <v>42713.941099537042</v>
      </c>
      <c r="T887" s="9">
        <f>(((Table1[[#This Row],[deadline]]/60)/60)/24)+DATE(1970,1,1)</f>
        <v>42734.941099537042</v>
      </c>
      <c r="U887" s="12" t="str">
        <f>TEXT(Table1[[#This Row],[Date Created Conversion]],"yyyy")</f>
        <v>2016</v>
      </c>
      <c r="V887" s="12" t="str">
        <f>TEXT(Table1[[#This Row],[Date Created Conversion]],"mmm")</f>
        <v>Dec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>Table1[[#This Row],[pledged]]/Table1[[#This Row],[goal]]</f>
        <v>0.41</v>
      </c>
      <c r="P888">
        <f>IF(Table1[[#This Row],[pledged]]=0,0,Table1[[#This Row],[pledged]]/Table1[[#This Row],[backers_count]])</f>
        <v>29.285714285714285</v>
      </c>
      <c r="Q888" t="str">
        <f>LEFT(Table1[[#This Row],[Category and Sub-Category]],FIND("/",Table1[[#This Row],[Category and Sub-Category]])-1)</f>
        <v>music</v>
      </c>
      <c r="R888" t="str">
        <f>RIGHT(Table1[[#This Row],[Category and Sub-Category]],LEN(Table1[[#This Row],[Category and Sub-Category]])-FIND("/",Table1[[#This Row],[Category and Sub-Category]]))</f>
        <v>indie rock</v>
      </c>
      <c r="S888" s="9">
        <f>(((Table1[[#This Row],[launched_at]]/60)/60)/24)+DATE(1970,1,1)</f>
        <v>42603.870520833334</v>
      </c>
      <c r="T888" s="9">
        <f>(((Table1[[#This Row],[deadline]]/60)/60)/24)+DATE(1970,1,1)</f>
        <v>42628.870520833334</v>
      </c>
      <c r="U888" s="12" t="str">
        <f>TEXT(Table1[[#This Row],[Date Created Conversion]],"yyyy")</f>
        <v>2016</v>
      </c>
      <c r="V888" s="12" t="str">
        <f>TEXT(Table1[[#This Row],[Date Created Conversion]],"mmm")</f>
        <v>Aug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>Table1[[#This Row],[pledged]]/Table1[[#This Row],[goal]]</f>
        <v>0</v>
      </c>
      <c r="P889">
        <f>IF(Table1[[#This Row],[pledged]]=0,0,Table1[[#This Row],[pledged]]/Table1[[#This Row],[backers_count]])</f>
        <v>0</v>
      </c>
      <c r="Q889" t="str">
        <f>LEFT(Table1[[#This Row],[Category and Sub-Category]],FIND("/",Table1[[#This Row],[Category and Sub-Category]])-1)</f>
        <v>music</v>
      </c>
      <c r="R889" t="str">
        <f>RIGHT(Table1[[#This Row],[Category and Sub-Category]],LEN(Table1[[#This Row],[Category and Sub-Category]])-FIND("/",Table1[[#This Row],[Category and Sub-Category]]))</f>
        <v>indie rock</v>
      </c>
      <c r="S889" s="9">
        <f>(((Table1[[#This Row],[launched_at]]/60)/60)/24)+DATE(1970,1,1)</f>
        <v>41026.958969907406</v>
      </c>
      <c r="T889" s="9">
        <f>(((Table1[[#This Row],[deadline]]/60)/60)/24)+DATE(1970,1,1)</f>
        <v>41056.958969907406</v>
      </c>
      <c r="U889" s="12" t="str">
        <f>TEXT(Table1[[#This Row],[Date Created Conversion]],"yyyy")</f>
        <v>2012</v>
      </c>
      <c r="V889" s="12" t="str">
        <f>TEXT(Table1[[#This Row],[Date Created Conversion]],"mmm")</f>
        <v>Apr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>Table1[[#This Row],[pledged]]/Table1[[#This Row],[goal]]</f>
        <v>7.1999999999999995E-2</v>
      </c>
      <c r="P890">
        <f>IF(Table1[[#This Row],[pledged]]=0,0,Table1[[#This Row],[pledged]]/Table1[[#This Row],[backers_count]])</f>
        <v>18</v>
      </c>
      <c r="Q890" t="str">
        <f>LEFT(Table1[[#This Row],[Category and Sub-Category]],FIND("/",Table1[[#This Row],[Category and Sub-Category]])-1)</f>
        <v>music</v>
      </c>
      <c r="R890" t="str">
        <f>RIGHT(Table1[[#This Row],[Category and Sub-Category]],LEN(Table1[[#This Row],[Category and Sub-Category]])-FIND("/",Table1[[#This Row],[Category and Sub-Category]]))</f>
        <v>indie rock</v>
      </c>
      <c r="S890" s="9">
        <f>(((Table1[[#This Row],[launched_at]]/60)/60)/24)+DATE(1970,1,1)</f>
        <v>40751.753298611111</v>
      </c>
      <c r="T890" s="9">
        <f>(((Table1[[#This Row],[deadline]]/60)/60)/24)+DATE(1970,1,1)</f>
        <v>40787.25</v>
      </c>
      <c r="U890" s="12" t="str">
        <f>TEXT(Table1[[#This Row],[Date Created Conversion]],"yyyy")</f>
        <v>2011</v>
      </c>
      <c r="V890" s="12" t="str">
        <f>TEXT(Table1[[#This Row],[Date Created Conversion]],"mmm")</f>
        <v>Jul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>Table1[[#This Row],[pledged]]/Table1[[#This Row],[goal]]</f>
        <v>9.4412800000000005E-2</v>
      </c>
      <c r="P891">
        <f>IF(Table1[[#This Row],[pledged]]=0,0,Table1[[#This Row],[pledged]]/Table1[[#This Row],[backers_count]])</f>
        <v>73.760000000000005</v>
      </c>
      <c r="Q891" t="str">
        <f>LEFT(Table1[[#This Row],[Category and Sub-Category]],FIND("/",Table1[[#This Row],[Category and Sub-Category]])-1)</f>
        <v>music</v>
      </c>
      <c r="R891" t="str">
        <f>RIGHT(Table1[[#This Row],[Category and Sub-Category]],LEN(Table1[[#This Row],[Category and Sub-Category]])-FIND("/",Table1[[#This Row],[Category and Sub-Category]]))</f>
        <v>indie rock</v>
      </c>
      <c r="S891" s="9">
        <f>(((Table1[[#This Row],[launched_at]]/60)/60)/24)+DATE(1970,1,1)</f>
        <v>41887.784062500003</v>
      </c>
      <c r="T891" s="9">
        <f>(((Table1[[#This Row],[deadline]]/60)/60)/24)+DATE(1970,1,1)</f>
        <v>41917.784062500003</v>
      </c>
      <c r="U891" s="12" t="str">
        <f>TEXT(Table1[[#This Row],[Date Created Conversion]],"yyyy")</f>
        <v>2014</v>
      </c>
      <c r="V891" s="12" t="str">
        <f>TEXT(Table1[[#This Row],[Date Created Conversion]],"mmm")</f>
        <v>Sep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>Table1[[#This Row],[pledged]]/Table1[[#This Row],[goal]]</f>
        <v>4.1666666666666664E-2</v>
      </c>
      <c r="P892">
        <f>IF(Table1[[#This Row],[pledged]]=0,0,Table1[[#This Row],[pledged]]/Table1[[#This Row],[backers_count]])</f>
        <v>31.25</v>
      </c>
      <c r="Q892" t="str">
        <f>LEFT(Table1[[#This Row],[Category and Sub-Category]],FIND("/",Table1[[#This Row],[Category and Sub-Category]])-1)</f>
        <v>music</v>
      </c>
      <c r="R892" t="str">
        <f>RIGHT(Table1[[#This Row],[Category and Sub-Category]],LEN(Table1[[#This Row],[Category and Sub-Category]])-FIND("/",Table1[[#This Row],[Category and Sub-Category]]))</f>
        <v>indie rock</v>
      </c>
      <c r="S892" s="9">
        <f>(((Table1[[#This Row],[launched_at]]/60)/60)/24)+DATE(1970,1,1)</f>
        <v>41569.698831018519</v>
      </c>
      <c r="T892" s="9">
        <f>(((Table1[[#This Row],[deadline]]/60)/60)/24)+DATE(1970,1,1)</f>
        <v>41599.740497685183</v>
      </c>
      <c r="U892" s="12" t="str">
        <f>TEXT(Table1[[#This Row],[Date Created Conversion]],"yyyy")</f>
        <v>2013</v>
      </c>
      <c r="V892" s="12" t="str">
        <f>TEXT(Table1[[#This Row],[Date Created Conversion]],"mmm")</f>
        <v>Oct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>Table1[[#This Row],[pledged]]/Table1[[#This Row],[goal]]</f>
        <v>3.2500000000000001E-2</v>
      </c>
      <c r="P893">
        <f>IF(Table1[[#This Row],[pledged]]=0,0,Table1[[#This Row],[pledged]]/Table1[[#This Row],[backers_count]])</f>
        <v>28.888888888888889</v>
      </c>
      <c r="Q893" t="str">
        <f>LEFT(Table1[[#This Row],[Category and Sub-Category]],FIND("/",Table1[[#This Row],[Category and Sub-Category]])-1)</f>
        <v>music</v>
      </c>
      <c r="R893" t="str">
        <f>RIGHT(Table1[[#This Row],[Category and Sub-Category]],LEN(Table1[[#This Row],[Category and Sub-Category]])-FIND("/",Table1[[#This Row],[Category and Sub-Category]]))</f>
        <v>indie rock</v>
      </c>
      <c r="S893" s="9">
        <f>(((Table1[[#This Row],[launched_at]]/60)/60)/24)+DATE(1970,1,1)</f>
        <v>41842.031597222223</v>
      </c>
      <c r="T893" s="9">
        <f>(((Table1[[#This Row],[deadline]]/60)/60)/24)+DATE(1970,1,1)</f>
        <v>41872.031597222223</v>
      </c>
      <c r="U893" s="12" t="str">
        <f>TEXT(Table1[[#This Row],[Date Created Conversion]],"yyyy")</f>
        <v>2014</v>
      </c>
      <c r="V893" s="12" t="str">
        <f>TEXT(Table1[[#This Row],[Date Created Conversion]],"mmm")</f>
        <v>Jul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>Table1[[#This Row],[pledged]]/Table1[[#This Row],[goal]]</f>
        <v>0.40749999999999997</v>
      </c>
      <c r="P894">
        <f>IF(Table1[[#This Row],[pledged]]=0,0,Table1[[#This Row],[pledged]]/Table1[[#This Row],[backers_count]])</f>
        <v>143.8235294117647</v>
      </c>
      <c r="Q894" t="str">
        <f>LEFT(Table1[[#This Row],[Category and Sub-Category]],FIND("/",Table1[[#This Row],[Category and Sub-Category]])-1)</f>
        <v>music</v>
      </c>
      <c r="R894" t="str">
        <f>RIGHT(Table1[[#This Row],[Category and Sub-Category]],LEN(Table1[[#This Row],[Category and Sub-Category]])-FIND("/",Table1[[#This Row],[Category and Sub-Category]]))</f>
        <v>indie rock</v>
      </c>
      <c r="S894" s="9">
        <f>(((Table1[[#This Row],[launched_at]]/60)/60)/24)+DATE(1970,1,1)</f>
        <v>40304.20003472222</v>
      </c>
      <c r="T894" s="9">
        <f>(((Table1[[#This Row],[deadline]]/60)/60)/24)+DATE(1970,1,1)</f>
        <v>40391.166666666664</v>
      </c>
      <c r="U894" s="12" t="str">
        <f>TEXT(Table1[[#This Row],[Date Created Conversion]],"yyyy")</f>
        <v>2010</v>
      </c>
      <c r="V894" s="12" t="str">
        <f>TEXT(Table1[[#This Row],[Date Created Conversion]],"mmm")</f>
        <v>May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>Table1[[#This Row],[pledged]]/Table1[[#This Row],[goal]]</f>
        <v>0.1</v>
      </c>
      <c r="P895">
        <f>IF(Table1[[#This Row],[pledged]]=0,0,Table1[[#This Row],[pledged]]/Table1[[#This Row],[backers_count]])</f>
        <v>40</v>
      </c>
      <c r="Q895" t="str">
        <f>LEFT(Table1[[#This Row],[Category and Sub-Category]],FIND("/",Table1[[#This Row],[Category and Sub-Category]])-1)</f>
        <v>music</v>
      </c>
      <c r="R895" t="str">
        <f>RIGHT(Table1[[#This Row],[Category and Sub-Category]],LEN(Table1[[#This Row],[Category and Sub-Category]])-FIND("/",Table1[[#This Row],[Category and Sub-Category]]))</f>
        <v>indie rock</v>
      </c>
      <c r="S895" s="9">
        <f>(((Table1[[#This Row],[launched_at]]/60)/60)/24)+DATE(1970,1,1)</f>
        <v>42065.897719907407</v>
      </c>
      <c r="T895" s="9">
        <f>(((Table1[[#This Row],[deadline]]/60)/60)/24)+DATE(1970,1,1)</f>
        <v>42095.856053240743</v>
      </c>
      <c r="U895" s="12" t="str">
        <f>TEXT(Table1[[#This Row],[Date Created Conversion]],"yyyy")</f>
        <v>2015</v>
      </c>
      <c r="V895" s="12" t="str">
        <f>TEXT(Table1[[#This Row],[Date Created Conversion]],"mmm")</f>
        <v>Mar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>Table1[[#This Row],[pledged]]/Table1[[#This Row],[goal]]</f>
        <v>0.39169999999999999</v>
      </c>
      <c r="P896">
        <f>IF(Table1[[#This Row],[pledged]]=0,0,Table1[[#This Row],[pledged]]/Table1[[#This Row],[backers_count]])</f>
        <v>147.81132075471697</v>
      </c>
      <c r="Q896" t="str">
        <f>LEFT(Table1[[#This Row],[Category and Sub-Category]],FIND("/",Table1[[#This Row],[Category and Sub-Category]])-1)</f>
        <v>music</v>
      </c>
      <c r="R896" t="str">
        <f>RIGHT(Table1[[#This Row],[Category and Sub-Category]],LEN(Table1[[#This Row],[Category and Sub-Category]])-FIND("/",Table1[[#This Row],[Category and Sub-Category]]))</f>
        <v>indie rock</v>
      </c>
      <c r="S896" s="9">
        <f>(((Table1[[#This Row],[launched_at]]/60)/60)/24)+DATE(1970,1,1)</f>
        <v>42496.981597222228</v>
      </c>
      <c r="T896" s="9">
        <f>(((Table1[[#This Row],[deadline]]/60)/60)/24)+DATE(1970,1,1)</f>
        <v>42526.981597222228</v>
      </c>
      <c r="U896" s="12" t="str">
        <f>TEXT(Table1[[#This Row],[Date Created Conversion]],"yyyy")</f>
        <v>2016</v>
      </c>
      <c r="V896" s="12" t="str">
        <f>TEXT(Table1[[#This Row],[Date Created Conversion]],"mmm")</f>
        <v>May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>Table1[[#This Row],[pledged]]/Table1[[#This Row],[goal]]</f>
        <v>2.4375000000000001E-2</v>
      </c>
      <c r="P897">
        <f>IF(Table1[[#This Row],[pledged]]=0,0,Table1[[#This Row],[pledged]]/Table1[[#This Row],[backers_count]])</f>
        <v>27.857142857142858</v>
      </c>
      <c r="Q897" t="str">
        <f>LEFT(Table1[[#This Row],[Category and Sub-Category]],FIND("/",Table1[[#This Row],[Category and Sub-Category]])-1)</f>
        <v>music</v>
      </c>
      <c r="R897" t="str">
        <f>RIGHT(Table1[[#This Row],[Category and Sub-Category]],LEN(Table1[[#This Row],[Category and Sub-Category]])-FIND("/",Table1[[#This Row],[Category and Sub-Category]]))</f>
        <v>indie rock</v>
      </c>
      <c r="S897" s="9">
        <f>(((Table1[[#This Row],[launched_at]]/60)/60)/24)+DATE(1970,1,1)</f>
        <v>40431.127650462964</v>
      </c>
      <c r="T897" s="9">
        <f>(((Table1[[#This Row],[deadline]]/60)/60)/24)+DATE(1970,1,1)</f>
        <v>40476.127650462964</v>
      </c>
      <c r="U897" s="12" t="str">
        <f>TEXT(Table1[[#This Row],[Date Created Conversion]],"yyyy")</f>
        <v>2010</v>
      </c>
      <c r="V897" s="12" t="str">
        <f>TEXT(Table1[[#This Row],[Date Created Conversion]],"mmm")</f>
        <v>Sep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>Table1[[#This Row],[pledged]]/Table1[[#This Row],[goal]]</f>
        <v>0.4</v>
      </c>
      <c r="P898">
        <f>IF(Table1[[#This Row],[pledged]]=0,0,Table1[[#This Row],[pledged]]/Table1[[#This Row],[backers_count]])</f>
        <v>44.444444444444443</v>
      </c>
      <c r="Q898" t="str">
        <f>LEFT(Table1[[#This Row],[Category and Sub-Category]],FIND("/",Table1[[#This Row],[Category and Sub-Category]])-1)</f>
        <v>music</v>
      </c>
      <c r="R898" t="str">
        <f>RIGHT(Table1[[#This Row],[Category and Sub-Category]],LEN(Table1[[#This Row],[Category and Sub-Category]])-FIND("/",Table1[[#This Row],[Category and Sub-Category]]))</f>
        <v>indie rock</v>
      </c>
      <c r="S898" s="9">
        <f>(((Table1[[#This Row],[launched_at]]/60)/60)/24)+DATE(1970,1,1)</f>
        <v>42218.872986111113</v>
      </c>
      <c r="T898" s="9">
        <f>(((Table1[[#This Row],[deadline]]/60)/60)/24)+DATE(1970,1,1)</f>
        <v>42244.166666666672</v>
      </c>
      <c r="U898" s="12" t="str">
        <f>TEXT(Table1[[#This Row],[Date Created Conversion]],"yyyy")</f>
        <v>2015</v>
      </c>
      <c r="V898" s="12" t="str">
        <f>TEXT(Table1[[#This Row],[Date Created Conversion]],"mmm")</f>
        <v>Aug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>Table1[[#This Row],[pledged]]/Table1[[#This Row],[goal]]</f>
        <v>0</v>
      </c>
      <c r="P899">
        <f>IF(Table1[[#This Row],[pledged]]=0,0,Table1[[#This Row],[pledged]]/Table1[[#This Row],[backers_count]])</f>
        <v>0</v>
      </c>
      <c r="Q899" t="str">
        <f>LEFT(Table1[[#This Row],[Category and Sub-Category]],FIND("/",Table1[[#This Row],[Category and Sub-Category]])-1)</f>
        <v>music</v>
      </c>
      <c r="R899" t="str">
        <f>RIGHT(Table1[[#This Row],[Category and Sub-Category]],LEN(Table1[[#This Row],[Category and Sub-Category]])-FIND("/",Table1[[#This Row],[Category and Sub-Category]]))</f>
        <v>indie rock</v>
      </c>
      <c r="S899" s="9">
        <f>(((Table1[[#This Row],[launched_at]]/60)/60)/24)+DATE(1970,1,1)</f>
        <v>41211.688750000001</v>
      </c>
      <c r="T899" s="9">
        <f>(((Table1[[#This Row],[deadline]]/60)/60)/24)+DATE(1970,1,1)</f>
        <v>41241.730416666665</v>
      </c>
      <c r="U899" s="12" t="str">
        <f>TEXT(Table1[[#This Row],[Date Created Conversion]],"yyyy")</f>
        <v>2012</v>
      </c>
      <c r="V899" s="12" t="str">
        <f>TEXT(Table1[[#This Row],[Date Created Conversion]],"mmm")</f>
        <v>Oct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>Table1[[#This Row],[pledged]]/Table1[[#This Row],[goal]]</f>
        <v>2.8000000000000001E-2</v>
      </c>
      <c r="P900">
        <f>IF(Table1[[#This Row],[pledged]]=0,0,Table1[[#This Row],[pledged]]/Table1[[#This Row],[backers_count]])</f>
        <v>35</v>
      </c>
      <c r="Q900" t="str">
        <f>LEFT(Table1[[#This Row],[Category and Sub-Category]],FIND("/",Table1[[#This Row],[Category and Sub-Category]])-1)</f>
        <v>music</v>
      </c>
      <c r="R900" t="str">
        <f>RIGHT(Table1[[#This Row],[Category and Sub-Category]],LEN(Table1[[#This Row],[Category and Sub-Category]])-FIND("/",Table1[[#This Row],[Category and Sub-Category]]))</f>
        <v>indie rock</v>
      </c>
      <c r="S900" s="9">
        <f>(((Table1[[#This Row],[launched_at]]/60)/60)/24)+DATE(1970,1,1)</f>
        <v>40878.758217592593</v>
      </c>
      <c r="T900" s="9">
        <f>(((Table1[[#This Row],[deadline]]/60)/60)/24)+DATE(1970,1,1)</f>
        <v>40923.758217592593</v>
      </c>
      <c r="U900" s="12" t="str">
        <f>TEXT(Table1[[#This Row],[Date Created Conversion]],"yyyy")</f>
        <v>2011</v>
      </c>
      <c r="V900" s="12" t="str">
        <f>TEXT(Table1[[#This Row],[Date Created Conversion]],"mmm")</f>
        <v>Dec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>Table1[[#This Row],[pledged]]/Table1[[#This Row],[goal]]</f>
        <v>0.37333333333333335</v>
      </c>
      <c r="P901">
        <f>IF(Table1[[#This Row],[pledged]]=0,0,Table1[[#This Row],[pledged]]/Table1[[#This Row],[backers_count]])</f>
        <v>35</v>
      </c>
      <c r="Q901" t="str">
        <f>LEFT(Table1[[#This Row],[Category and Sub-Category]],FIND("/",Table1[[#This Row],[Category and Sub-Category]])-1)</f>
        <v>music</v>
      </c>
      <c r="R901" t="str">
        <f>RIGHT(Table1[[#This Row],[Category and Sub-Category]],LEN(Table1[[#This Row],[Category and Sub-Category]])-FIND("/",Table1[[#This Row],[Category and Sub-Category]]))</f>
        <v>indie rock</v>
      </c>
      <c r="S901" s="9">
        <f>(((Table1[[#This Row],[launched_at]]/60)/60)/24)+DATE(1970,1,1)</f>
        <v>40646.099097222221</v>
      </c>
      <c r="T901" s="9">
        <f>(((Table1[[#This Row],[deadline]]/60)/60)/24)+DATE(1970,1,1)</f>
        <v>40691.099097222221</v>
      </c>
      <c r="U901" s="12" t="str">
        <f>TEXT(Table1[[#This Row],[Date Created Conversion]],"yyyy")</f>
        <v>2011</v>
      </c>
      <c r="V901" s="12" t="str">
        <f>TEXT(Table1[[#This Row],[Date Created Conversion]],"mmm")</f>
        <v>Apr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>Table1[[#This Row],[pledged]]/Table1[[#This Row],[goal]]</f>
        <v>4.1999999999999997E-3</v>
      </c>
      <c r="P902">
        <f>IF(Table1[[#This Row],[pledged]]=0,0,Table1[[#This Row],[pledged]]/Table1[[#This Row],[backers_count]])</f>
        <v>10.5</v>
      </c>
      <c r="Q902" t="str">
        <f>LEFT(Table1[[#This Row],[Category and Sub-Category]],FIND("/",Table1[[#This Row],[Category and Sub-Category]])-1)</f>
        <v>music</v>
      </c>
      <c r="R902" t="str">
        <f>RIGHT(Table1[[#This Row],[Category and Sub-Category]],LEN(Table1[[#This Row],[Category and Sub-Category]])-FIND("/",Table1[[#This Row],[Category and Sub-Category]]))</f>
        <v>jazz</v>
      </c>
      <c r="S902" s="9">
        <f>(((Table1[[#This Row],[launched_at]]/60)/60)/24)+DATE(1970,1,1)</f>
        <v>42429.84956018519</v>
      </c>
      <c r="T902" s="9">
        <f>(((Table1[[#This Row],[deadline]]/60)/60)/24)+DATE(1970,1,1)</f>
        <v>42459.807893518519</v>
      </c>
      <c r="U902" s="12" t="str">
        <f>TEXT(Table1[[#This Row],[Date Created Conversion]],"yyyy")</f>
        <v>2016</v>
      </c>
      <c r="V902" s="12" t="str">
        <f>TEXT(Table1[[#This Row],[Date Created Conversion]],"mmm")</f>
        <v>Feb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>Table1[[#This Row],[pledged]]/Table1[[#This Row],[goal]]</f>
        <v>0</v>
      </c>
      <c r="P903">
        <f>IF(Table1[[#This Row],[pledged]]=0,0,Table1[[#This Row],[pledged]]/Table1[[#This Row],[backers_count]])</f>
        <v>0</v>
      </c>
      <c r="Q903" t="str">
        <f>LEFT(Table1[[#This Row],[Category and Sub-Category]],FIND("/",Table1[[#This Row],[Category and Sub-Category]])-1)</f>
        <v>music</v>
      </c>
      <c r="R903" t="str">
        <f>RIGHT(Table1[[#This Row],[Category and Sub-Category]],LEN(Table1[[#This Row],[Category and Sub-Category]])-FIND("/",Table1[[#This Row],[Category and Sub-Category]]))</f>
        <v>jazz</v>
      </c>
      <c r="S903" s="9">
        <f>(((Table1[[#This Row],[launched_at]]/60)/60)/24)+DATE(1970,1,1)</f>
        <v>40291.81150462963</v>
      </c>
      <c r="T903" s="9">
        <f>(((Table1[[#This Row],[deadline]]/60)/60)/24)+DATE(1970,1,1)</f>
        <v>40337.799305555556</v>
      </c>
      <c r="U903" s="12" t="str">
        <f>TEXT(Table1[[#This Row],[Date Created Conversion]],"yyyy")</f>
        <v>2010</v>
      </c>
      <c r="V903" s="12" t="str">
        <f>TEXT(Table1[[#This Row],[Date Created Conversion]],"mmm")</f>
        <v>Apr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>Table1[[#This Row],[pledged]]/Table1[[#This Row],[goal]]</f>
        <v>3.0000000000000001E-3</v>
      </c>
      <c r="P904">
        <f>IF(Table1[[#This Row],[pledged]]=0,0,Table1[[#This Row],[pledged]]/Table1[[#This Row],[backers_count]])</f>
        <v>30</v>
      </c>
      <c r="Q904" t="str">
        <f>LEFT(Table1[[#This Row],[Category and Sub-Category]],FIND("/",Table1[[#This Row],[Category and Sub-Category]])-1)</f>
        <v>music</v>
      </c>
      <c r="R904" t="str">
        <f>RIGHT(Table1[[#This Row],[Category and Sub-Category]],LEN(Table1[[#This Row],[Category and Sub-Category]])-FIND("/",Table1[[#This Row],[Category and Sub-Category]]))</f>
        <v>jazz</v>
      </c>
      <c r="S904" s="9">
        <f>(((Table1[[#This Row],[launched_at]]/60)/60)/24)+DATE(1970,1,1)</f>
        <v>41829.965532407405</v>
      </c>
      <c r="T904" s="9">
        <f>(((Table1[[#This Row],[deadline]]/60)/60)/24)+DATE(1970,1,1)</f>
        <v>41881.645833333336</v>
      </c>
      <c r="U904" s="12" t="str">
        <f>TEXT(Table1[[#This Row],[Date Created Conversion]],"yyyy")</f>
        <v>2014</v>
      </c>
      <c r="V904" s="12" t="str">
        <f>TEXT(Table1[[#This Row],[Date Created Conversion]],"mmm")</f>
        <v>Jul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>Table1[[#This Row],[pledged]]/Table1[[#This Row],[goal]]</f>
        <v>3.2000000000000001E-2</v>
      </c>
      <c r="P905">
        <f>IF(Table1[[#This Row],[pledged]]=0,0,Table1[[#This Row],[pledged]]/Table1[[#This Row],[backers_count]])</f>
        <v>40</v>
      </c>
      <c r="Q905" t="str">
        <f>LEFT(Table1[[#This Row],[Category and Sub-Category]],FIND("/",Table1[[#This Row],[Category and Sub-Category]])-1)</f>
        <v>music</v>
      </c>
      <c r="R905" t="str">
        <f>RIGHT(Table1[[#This Row],[Category and Sub-Category]],LEN(Table1[[#This Row],[Category and Sub-Category]])-FIND("/",Table1[[#This Row],[Category and Sub-Category]]))</f>
        <v>jazz</v>
      </c>
      <c r="S905" s="9">
        <f>(((Table1[[#This Row],[launched_at]]/60)/60)/24)+DATE(1970,1,1)</f>
        <v>41149.796064814815</v>
      </c>
      <c r="T905" s="9">
        <f>(((Table1[[#This Row],[deadline]]/60)/60)/24)+DATE(1970,1,1)</f>
        <v>41175.100694444445</v>
      </c>
      <c r="U905" s="12" t="str">
        <f>TEXT(Table1[[#This Row],[Date Created Conversion]],"yyyy")</f>
        <v>2012</v>
      </c>
      <c r="V905" s="12" t="str">
        <f>TEXT(Table1[[#This Row],[Date Created Conversion]],"mmm")</f>
        <v>Aug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>Table1[[#This Row],[pledged]]/Table1[[#This Row],[goal]]</f>
        <v>3.0200000000000001E-3</v>
      </c>
      <c r="P906">
        <f>IF(Table1[[#This Row],[pledged]]=0,0,Table1[[#This Row],[pledged]]/Table1[[#This Row],[backers_count]])</f>
        <v>50.333333333333336</v>
      </c>
      <c r="Q906" t="str">
        <f>LEFT(Table1[[#This Row],[Category and Sub-Category]],FIND("/",Table1[[#This Row],[Category and Sub-Category]])-1)</f>
        <v>music</v>
      </c>
      <c r="R906" t="str">
        <f>RIGHT(Table1[[#This Row],[Category and Sub-Category]],LEN(Table1[[#This Row],[Category and Sub-Category]])-FIND("/",Table1[[#This Row],[Category and Sub-Category]]))</f>
        <v>jazz</v>
      </c>
      <c r="S906" s="9">
        <f>(((Table1[[#This Row],[launched_at]]/60)/60)/24)+DATE(1970,1,1)</f>
        <v>42342.080289351856</v>
      </c>
      <c r="T906" s="9">
        <f>(((Table1[[#This Row],[deadline]]/60)/60)/24)+DATE(1970,1,1)</f>
        <v>42372.080289351856</v>
      </c>
      <c r="U906" s="12" t="str">
        <f>TEXT(Table1[[#This Row],[Date Created Conversion]],"yyyy")</f>
        <v>2015</v>
      </c>
      <c r="V906" s="12" t="str">
        <f>TEXT(Table1[[#This Row],[Date Created Conversion]],"mmm")</f>
        <v>Dec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>Table1[[#This Row],[pledged]]/Table1[[#This Row],[goal]]</f>
        <v>3.0153846153846153E-2</v>
      </c>
      <c r="P907">
        <f>IF(Table1[[#This Row],[pledged]]=0,0,Table1[[#This Row],[pledged]]/Table1[[#This Row],[backers_count]])</f>
        <v>32.666666666666664</v>
      </c>
      <c r="Q907" t="str">
        <f>LEFT(Table1[[#This Row],[Category and Sub-Category]],FIND("/",Table1[[#This Row],[Category and Sub-Category]])-1)</f>
        <v>music</v>
      </c>
      <c r="R907" t="str">
        <f>RIGHT(Table1[[#This Row],[Category and Sub-Category]],LEN(Table1[[#This Row],[Category and Sub-Category]])-FIND("/",Table1[[#This Row],[Category and Sub-Category]]))</f>
        <v>jazz</v>
      </c>
      <c r="S907" s="9">
        <f>(((Table1[[#This Row],[launched_at]]/60)/60)/24)+DATE(1970,1,1)</f>
        <v>40507.239884259259</v>
      </c>
      <c r="T907" s="9">
        <f>(((Table1[[#This Row],[deadline]]/60)/60)/24)+DATE(1970,1,1)</f>
        <v>40567.239884259259</v>
      </c>
      <c r="U907" s="12" t="str">
        <f>TEXT(Table1[[#This Row],[Date Created Conversion]],"yyyy")</f>
        <v>2010</v>
      </c>
      <c r="V907" s="12" t="str">
        <f>TEXT(Table1[[#This Row],[Date Created Conversion]],"mmm")</f>
        <v>Nov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>Table1[[#This Row],[pledged]]/Table1[[#This Row],[goal]]</f>
        <v>0</v>
      </c>
      <c r="P908">
        <f>IF(Table1[[#This Row],[pledged]]=0,0,Table1[[#This Row],[pledged]]/Table1[[#This Row],[backers_count]])</f>
        <v>0</v>
      </c>
      <c r="Q908" t="str">
        <f>LEFT(Table1[[#This Row],[Category and Sub-Category]],FIND("/",Table1[[#This Row],[Category and Sub-Category]])-1)</f>
        <v>music</v>
      </c>
      <c r="R908" t="str">
        <f>RIGHT(Table1[[#This Row],[Category and Sub-Category]],LEN(Table1[[#This Row],[Category and Sub-Category]])-FIND("/",Table1[[#This Row],[Category and Sub-Category]]))</f>
        <v>jazz</v>
      </c>
      <c r="S908" s="9">
        <f>(((Table1[[#This Row],[launched_at]]/60)/60)/24)+DATE(1970,1,1)</f>
        <v>41681.189699074072</v>
      </c>
      <c r="T908" s="9">
        <f>(((Table1[[#This Row],[deadline]]/60)/60)/24)+DATE(1970,1,1)</f>
        <v>41711.148032407407</v>
      </c>
      <c r="U908" s="12" t="str">
        <f>TEXT(Table1[[#This Row],[Date Created Conversion]],"yyyy")</f>
        <v>2014</v>
      </c>
      <c r="V908" s="12" t="str">
        <f>TEXT(Table1[[#This Row],[Date Created Conversion]],"mmm")</f>
        <v>Feb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>Table1[[#This Row],[pledged]]/Table1[[#This Row],[goal]]</f>
        <v>0</v>
      </c>
      <c r="P909">
        <f>IF(Table1[[#This Row],[pledged]]=0,0,Table1[[#This Row],[pledged]]/Table1[[#This Row],[backers_count]])</f>
        <v>0</v>
      </c>
      <c r="Q909" t="str">
        <f>LEFT(Table1[[#This Row],[Category and Sub-Category]],FIND("/",Table1[[#This Row],[Category and Sub-Category]])-1)</f>
        <v>music</v>
      </c>
      <c r="R909" t="str">
        <f>RIGHT(Table1[[#This Row],[Category and Sub-Category]],LEN(Table1[[#This Row],[Category and Sub-Category]])-FIND("/",Table1[[#This Row],[Category and Sub-Category]]))</f>
        <v>jazz</v>
      </c>
      <c r="S909" s="9">
        <f>(((Table1[[#This Row],[launched_at]]/60)/60)/24)+DATE(1970,1,1)</f>
        <v>40767.192395833335</v>
      </c>
      <c r="T909" s="9">
        <f>(((Table1[[#This Row],[deadline]]/60)/60)/24)+DATE(1970,1,1)</f>
        <v>40797.192395833335</v>
      </c>
      <c r="U909" s="12" t="str">
        <f>TEXT(Table1[[#This Row],[Date Created Conversion]],"yyyy")</f>
        <v>2011</v>
      </c>
      <c r="V909" s="12" t="str">
        <f>TEXT(Table1[[#This Row],[Date Created Conversion]],"mmm")</f>
        <v>Aug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>Table1[[#This Row],[pledged]]/Table1[[#This Row],[goal]]</f>
        <v>0</v>
      </c>
      <c r="P910">
        <f>IF(Table1[[#This Row],[pledged]]=0,0,Table1[[#This Row],[pledged]]/Table1[[#This Row],[backers_count]])</f>
        <v>0</v>
      </c>
      <c r="Q910" t="str">
        <f>LEFT(Table1[[#This Row],[Category and Sub-Category]],FIND("/",Table1[[#This Row],[Category and Sub-Category]])-1)</f>
        <v>music</v>
      </c>
      <c r="R910" t="str">
        <f>RIGHT(Table1[[#This Row],[Category and Sub-Category]],LEN(Table1[[#This Row],[Category and Sub-Category]])-FIND("/",Table1[[#This Row],[Category and Sub-Category]]))</f>
        <v>jazz</v>
      </c>
      <c r="S910" s="9">
        <f>(((Table1[[#This Row],[launched_at]]/60)/60)/24)+DATE(1970,1,1)</f>
        <v>40340.801562499997</v>
      </c>
      <c r="T910" s="9">
        <f>(((Table1[[#This Row],[deadline]]/60)/60)/24)+DATE(1970,1,1)</f>
        <v>40386.207638888889</v>
      </c>
      <c r="U910" s="12" t="str">
        <f>TEXT(Table1[[#This Row],[Date Created Conversion]],"yyyy")</f>
        <v>2010</v>
      </c>
      <c r="V910" s="12" t="str">
        <f>TEXT(Table1[[#This Row],[Date Created Conversion]],"mmm")</f>
        <v>Jun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>Table1[[#This Row],[pledged]]/Table1[[#This Row],[goal]]</f>
        <v>3.2500000000000001E-2</v>
      </c>
      <c r="P911">
        <f>IF(Table1[[#This Row],[pledged]]=0,0,Table1[[#This Row],[pledged]]/Table1[[#This Row],[backers_count]])</f>
        <v>65</v>
      </c>
      <c r="Q911" t="str">
        <f>LEFT(Table1[[#This Row],[Category and Sub-Category]],FIND("/",Table1[[#This Row],[Category and Sub-Category]])-1)</f>
        <v>music</v>
      </c>
      <c r="R911" t="str">
        <f>RIGHT(Table1[[#This Row],[Category and Sub-Category]],LEN(Table1[[#This Row],[Category and Sub-Category]])-FIND("/",Table1[[#This Row],[Category and Sub-Category]]))</f>
        <v>jazz</v>
      </c>
      <c r="S911" s="9">
        <f>(((Table1[[#This Row],[launched_at]]/60)/60)/24)+DATE(1970,1,1)</f>
        <v>41081.69027777778</v>
      </c>
      <c r="T911" s="9">
        <f>(((Table1[[#This Row],[deadline]]/60)/60)/24)+DATE(1970,1,1)</f>
        <v>41113.166666666664</v>
      </c>
      <c r="U911" s="12" t="str">
        <f>TEXT(Table1[[#This Row],[Date Created Conversion]],"yyyy")</f>
        <v>2012</v>
      </c>
      <c r="V911" s="12" t="str">
        <f>TEXT(Table1[[#This Row],[Date Created Conversion]],"mmm")</f>
        <v>Jun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>Table1[[#This Row],[pledged]]/Table1[[#This Row],[goal]]</f>
        <v>0.22363636363636363</v>
      </c>
      <c r="P912">
        <f>IF(Table1[[#This Row],[pledged]]=0,0,Table1[[#This Row],[pledged]]/Table1[[#This Row],[backers_count]])</f>
        <v>24.6</v>
      </c>
      <c r="Q912" t="str">
        <f>LEFT(Table1[[#This Row],[Category and Sub-Category]],FIND("/",Table1[[#This Row],[Category and Sub-Category]])-1)</f>
        <v>music</v>
      </c>
      <c r="R912" t="str">
        <f>RIGHT(Table1[[#This Row],[Category and Sub-Category]],LEN(Table1[[#This Row],[Category and Sub-Category]])-FIND("/",Table1[[#This Row],[Category and Sub-Category]]))</f>
        <v>jazz</v>
      </c>
      <c r="S912" s="9">
        <f>(((Table1[[#This Row],[launched_at]]/60)/60)/24)+DATE(1970,1,1)</f>
        <v>42737.545358796298</v>
      </c>
      <c r="T912" s="9">
        <f>(((Table1[[#This Row],[deadline]]/60)/60)/24)+DATE(1970,1,1)</f>
        <v>42797.545358796298</v>
      </c>
      <c r="U912" s="12" t="str">
        <f>TEXT(Table1[[#This Row],[Date Created Conversion]],"yyyy")</f>
        <v>2017</v>
      </c>
      <c r="V912" s="12" t="str">
        <f>TEXT(Table1[[#This Row],[Date Created Conversion]],"mmm")</f>
        <v>Jan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>Table1[[#This Row],[pledged]]/Table1[[#This Row],[goal]]</f>
        <v>0</v>
      </c>
      <c r="P913">
        <f>IF(Table1[[#This Row],[pledged]]=0,0,Table1[[#This Row],[pledged]]/Table1[[#This Row],[backers_count]])</f>
        <v>0</v>
      </c>
      <c r="Q913" t="str">
        <f>LEFT(Table1[[#This Row],[Category and Sub-Category]],FIND("/",Table1[[#This Row],[Category and Sub-Category]])-1)</f>
        <v>music</v>
      </c>
      <c r="R913" t="str">
        <f>RIGHT(Table1[[#This Row],[Category and Sub-Category]],LEN(Table1[[#This Row],[Category and Sub-Category]])-FIND("/",Table1[[#This Row],[Category and Sub-Category]]))</f>
        <v>jazz</v>
      </c>
      <c r="S913" s="9">
        <f>(((Table1[[#This Row],[launched_at]]/60)/60)/24)+DATE(1970,1,1)</f>
        <v>41642.005150462966</v>
      </c>
      <c r="T913" s="9">
        <f>(((Table1[[#This Row],[deadline]]/60)/60)/24)+DATE(1970,1,1)</f>
        <v>41663.005150462966</v>
      </c>
      <c r="U913" s="12" t="str">
        <f>TEXT(Table1[[#This Row],[Date Created Conversion]],"yyyy")</f>
        <v>2014</v>
      </c>
      <c r="V913" s="12" t="str">
        <f>TEXT(Table1[[#This Row],[Date Created Conversion]],"mmm")</f>
        <v>Jan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>Table1[[#This Row],[pledged]]/Table1[[#This Row],[goal]]</f>
        <v>8.5714285714285719E-3</v>
      </c>
      <c r="P914">
        <f>IF(Table1[[#This Row],[pledged]]=0,0,Table1[[#This Row],[pledged]]/Table1[[#This Row],[backers_count]])</f>
        <v>15</v>
      </c>
      <c r="Q914" t="str">
        <f>LEFT(Table1[[#This Row],[Category and Sub-Category]],FIND("/",Table1[[#This Row],[Category and Sub-Category]])-1)</f>
        <v>music</v>
      </c>
      <c r="R914" t="str">
        <f>RIGHT(Table1[[#This Row],[Category and Sub-Category]],LEN(Table1[[#This Row],[Category and Sub-Category]])-FIND("/",Table1[[#This Row],[Category and Sub-Category]]))</f>
        <v>jazz</v>
      </c>
      <c r="S914" s="9">
        <f>(((Table1[[#This Row],[launched_at]]/60)/60)/24)+DATE(1970,1,1)</f>
        <v>41194.109340277777</v>
      </c>
      <c r="T914" s="9">
        <f>(((Table1[[#This Row],[deadline]]/60)/60)/24)+DATE(1970,1,1)</f>
        <v>41254.151006944441</v>
      </c>
      <c r="U914" s="12" t="str">
        <f>TEXT(Table1[[#This Row],[Date Created Conversion]],"yyyy")</f>
        <v>2012</v>
      </c>
      <c r="V914" s="12" t="str">
        <f>TEXT(Table1[[#This Row],[Date Created Conversion]],"mmm")</f>
        <v>Oct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>Table1[[#This Row],[pledged]]/Table1[[#This Row],[goal]]</f>
        <v>6.6066666666666662E-2</v>
      </c>
      <c r="P915">
        <f>IF(Table1[[#This Row],[pledged]]=0,0,Table1[[#This Row],[pledged]]/Table1[[#This Row],[backers_count]])</f>
        <v>82.583333333333329</v>
      </c>
      <c r="Q915" t="str">
        <f>LEFT(Table1[[#This Row],[Category and Sub-Category]],FIND("/",Table1[[#This Row],[Category and Sub-Category]])-1)</f>
        <v>music</v>
      </c>
      <c r="R915" t="str">
        <f>RIGHT(Table1[[#This Row],[Category and Sub-Category]],LEN(Table1[[#This Row],[Category and Sub-Category]])-FIND("/",Table1[[#This Row],[Category and Sub-Category]]))</f>
        <v>jazz</v>
      </c>
      <c r="S915" s="9">
        <f>(((Table1[[#This Row],[launched_at]]/60)/60)/24)+DATE(1970,1,1)</f>
        <v>41004.139108796298</v>
      </c>
      <c r="T915" s="9">
        <f>(((Table1[[#This Row],[deadline]]/60)/60)/24)+DATE(1970,1,1)</f>
        <v>41034.139108796298</v>
      </c>
      <c r="U915" s="12" t="str">
        <f>TEXT(Table1[[#This Row],[Date Created Conversion]],"yyyy")</f>
        <v>2012</v>
      </c>
      <c r="V915" s="12" t="str">
        <f>TEXT(Table1[[#This Row],[Date Created Conversion]],"mmm")</f>
        <v>Apr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>Table1[[#This Row],[pledged]]/Table1[[#This Row],[goal]]</f>
        <v>0</v>
      </c>
      <c r="P916">
        <f>IF(Table1[[#This Row],[pledged]]=0,0,Table1[[#This Row],[pledged]]/Table1[[#This Row],[backers_count]])</f>
        <v>0</v>
      </c>
      <c r="Q916" t="str">
        <f>LEFT(Table1[[#This Row],[Category and Sub-Category]],FIND("/",Table1[[#This Row],[Category and Sub-Category]])-1)</f>
        <v>music</v>
      </c>
      <c r="R916" t="str">
        <f>RIGHT(Table1[[#This Row],[Category and Sub-Category]],LEN(Table1[[#This Row],[Category and Sub-Category]])-FIND("/",Table1[[#This Row],[Category and Sub-Category]]))</f>
        <v>jazz</v>
      </c>
      <c r="S916" s="9">
        <f>(((Table1[[#This Row],[launched_at]]/60)/60)/24)+DATE(1970,1,1)</f>
        <v>41116.763275462967</v>
      </c>
      <c r="T916" s="9">
        <f>(((Table1[[#This Row],[deadline]]/60)/60)/24)+DATE(1970,1,1)</f>
        <v>41146.763275462967</v>
      </c>
      <c r="U916" s="12" t="str">
        <f>TEXT(Table1[[#This Row],[Date Created Conversion]],"yyyy")</f>
        <v>2012</v>
      </c>
      <c r="V916" s="12" t="str">
        <f>TEXT(Table1[[#This Row],[Date Created Conversion]],"mmm")</f>
        <v>Jul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>Table1[[#This Row],[pledged]]/Table1[[#This Row],[goal]]</f>
        <v>5.7692307692307696E-2</v>
      </c>
      <c r="P917">
        <f>IF(Table1[[#This Row],[pledged]]=0,0,Table1[[#This Row],[pledged]]/Table1[[#This Row],[backers_count]])</f>
        <v>41.666666666666664</v>
      </c>
      <c r="Q917" t="str">
        <f>LEFT(Table1[[#This Row],[Category and Sub-Category]],FIND("/",Table1[[#This Row],[Category and Sub-Category]])-1)</f>
        <v>music</v>
      </c>
      <c r="R917" t="str">
        <f>RIGHT(Table1[[#This Row],[Category and Sub-Category]],LEN(Table1[[#This Row],[Category and Sub-Category]])-FIND("/",Table1[[#This Row],[Category and Sub-Category]]))</f>
        <v>jazz</v>
      </c>
      <c r="S917" s="9">
        <f>(((Table1[[#This Row],[launched_at]]/60)/60)/24)+DATE(1970,1,1)</f>
        <v>40937.679560185185</v>
      </c>
      <c r="T917" s="9">
        <f>(((Table1[[#This Row],[deadline]]/60)/60)/24)+DATE(1970,1,1)</f>
        <v>40969.207638888889</v>
      </c>
      <c r="U917" s="12" t="str">
        <f>TEXT(Table1[[#This Row],[Date Created Conversion]],"yyyy")</f>
        <v>2012</v>
      </c>
      <c r="V917" s="12" t="str">
        <f>TEXT(Table1[[#This Row],[Date Created Conversion]],"mmm")</f>
        <v>Jan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>Table1[[#This Row],[pledged]]/Table1[[#This Row],[goal]]</f>
        <v>0</v>
      </c>
      <c r="P918">
        <f>IF(Table1[[#This Row],[pledged]]=0,0,Table1[[#This Row],[pledged]]/Table1[[#This Row],[backers_count]])</f>
        <v>0</v>
      </c>
      <c r="Q918" t="str">
        <f>LEFT(Table1[[#This Row],[Category and Sub-Category]],FIND("/",Table1[[#This Row],[Category and Sub-Category]])-1)</f>
        <v>music</v>
      </c>
      <c r="R918" t="str">
        <f>RIGHT(Table1[[#This Row],[Category and Sub-Category]],LEN(Table1[[#This Row],[Category and Sub-Category]])-FIND("/",Table1[[#This Row],[Category and Sub-Category]]))</f>
        <v>jazz</v>
      </c>
      <c r="S918" s="9">
        <f>(((Table1[[#This Row],[launched_at]]/60)/60)/24)+DATE(1970,1,1)</f>
        <v>40434.853402777779</v>
      </c>
      <c r="T918" s="9">
        <f>(((Table1[[#This Row],[deadline]]/60)/60)/24)+DATE(1970,1,1)</f>
        <v>40473.208333333336</v>
      </c>
      <c r="U918" s="12" t="str">
        <f>TEXT(Table1[[#This Row],[Date Created Conversion]],"yyyy")</f>
        <v>2010</v>
      </c>
      <c r="V918" s="12" t="str">
        <f>TEXT(Table1[[#This Row],[Date Created Conversion]],"mmm")</f>
        <v>Sep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>Table1[[#This Row],[pledged]]/Table1[[#This Row],[goal]]</f>
        <v>6.0000000000000001E-3</v>
      </c>
      <c r="P919">
        <f>IF(Table1[[#This Row],[pledged]]=0,0,Table1[[#This Row],[pledged]]/Table1[[#This Row],[backers_count]])</f>
        <v>30</v>
      </c>
      <c r="Q919" t="str">
        <f>LEFT(Table1[[#This Row],[Category and Sub-Category]],FIND("/",Table1[[#This Row],[Category and Sub-Category]])-1)</f>
        <v>music</v>
      </c>
      <c r="R919" t="str">
        <f>RIGHT(Table1[[#This Row],[Category and Sub-Category]],LEN(Table1[[#This Row],[Category and Sub-Category]])-FIND("/",Table1[[#This Row],[Category and Sub-Category]]))</f>
        <v>jazz</v>
      </c>
      <c r="S919" s="9">
        <f>(((Table1[[#This Row],[launched_at]]/60)/60)/24)+DATE(1970,1,1)</f>
        <v>41802.94363425926</v>
      </c>
      <c r="T919" s="9">
        <f>(((Table1[[#This Row],[deadline]]/60)/60)/24)+DATE(1970,1,1)</f>
        <v>41834.104166666664</v>
      </c>
      <c r="U919" s="12" t="str">
        <f>TEXT(Table1[[#This Row],[Date Created Conversion]],"yyyy")</f>
        <v>2014</v>
      </c>
      <c r="V919" s="12" t="str">
        <f>TEXT(Table1[[#This Row],[Date Created Conversion]],"mmm")</f>
        <v>Jun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>Table1[[#This Row],[pledged]]/Table1[[#This Row],[goal]]</f>
        <v>5.0256410256410255E-2</v>
      </c>
      <c r="P920">
        <f>IF(Table1[[#This Row],[pledged]]=0,0,Table1[[#This Row],[pledged]]/Table1[[#This Row],[backers_count]])</f>
        <v>19.600000000000001</v>
      </c>
      <c r="Q920" t="str">
        <f>LEFT(Table1[[#This Row],[Category and Sub-Category]],FIND("/",Table1[[#This Row],[Category and Sub-Category]])-1)</f>
        <v>music</v>
      </c>
      <c r="R920" t="str">
        <f>RIGHT(Table1[[#This Row],[Category and Sub-Category]],LEN(Table1[[#This Row],[Category and Sub-Category]])-FIND("/",Table1[[#This Row],[Category and Sub-Category]]))</f>
        <v>jazz</v>
      </c>
      <c r="S920" s="9">
        <f>(((Table1[[#This Row],[launched_at]]/60)/60)/24)+DATE(1970,1,1)</f>
        <v>41944.916215277779</v>
      </c>
      <c r="T920" s="9">
        <f>(((Table1[[#This Row],[deadline]]/60)/60)/24)+DATE(1970,1,1)</f>
        <v>41974.957881944443</v>
      </c>
      <c r="U920" s="12" t="str">
        <f>TEXT(Table1[[#This Row],[Date Created Conversion]],"yyyy")</f>
        <v>2014</v>
      </c>
      <c r="V920" s="12" t="str">
        <f>TEXT(Table1[[#This Row],[Date Created Conversion]],"mmm")</f>
        <v>Nov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>Table1[[#This Row],[pledged]]/Table1[[#This Row],[goal]]</f>
        <v>5.0000000000000001E-3</v>
      </c>
      <c r="P921">
        <f>IF(Table1[[#This Row],[pledged]]=0,0,Table1[[#This Row],[pledged]]/Table1[[#This Row],[backers_count]])</f>
        <v>100</v>
      </c>
      <c r="Q921" t="str">
        <f>LEFT(Table1[[#This Row],[Category and Sub-Category]],FIND("/",Table1[[#This Row],[Category and Sub-Category]])-1)</f>
        <v>music</v>
      </c>
      <c r="R921" t="str">
        <f>RIGHT(Table1[[#This Row],[Category and Sub-Category]],LEN(Table1[[#This Row],[Category and Sub-Category]])-FIND("/",Table1[[#This Row],[Category and Sub-Category]]))</f>
        <v>jazz</v>
      </c>
      <c r="S921" s="9">
        <f>(((Table1[[#This Row],[launched_at]]/60)/60)/24)+DATE(1970,1,1)</f>
        <v>41227.641724537039</v>
      </c>
      <c r="T921" s="9">
        <f>(((Table1[[#This Row],[deadline]]/60)/60)/24)+DATE(1970,1,1)</f>
        <v>41262.641724537039</v>
      </c>
      <c r="U921" s="12" t="str">
        <f>TEXT(Table1[[#This Row],[Date Created Conversion]],"yyyy")</f>
        <v>2012</v>
      </c>
      <c r="V921" s="12" t="str">
        <f>TEXT(Table1[[#This Row],[Date Created Conversion]],"mmm")</f>
        <v>Nov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>Table1[[#This Row],[pledged]]/Table1[[#This Row],[goal]]</f>
        <v>0</v>
      </c>
      <c r="P922">
        <f>IF(Table1[[#This Row],[pledged]]=0,0,Table1[[#This Row],[pledged]]/Table1[[#This Row],[backers_count]])</f>
        <v>0</v>
      </c>
      <c r="Q922" t="str">
        <f>LEFT(Table1[[#This Row],[Category and Sub-Category]],FIND("/",Table1[[#This Row],[Category and Sub-Category]])-1)</f>
        <v>music</v>
      </c>
      <c r="R922" t="str">
        <f>RIGHT(Table1[[#This Row],[Category and Sub-Category]],LEN(Table1[[#This Row],[Category and Sub-Category]])-FIND("/",Table1[[#This Row],[Category and Sub-Category]]))</f>
        <v>jazz</v>
      </c>
      <c r="S922" s="9">
        <f>(((Table1[[#This Row],[launched_at]]/60)/60)/24)+DATE(1970,1,1)</f>
        <v>41562.67155092593</v>
      </c>
      <c r="T922" s="9">
        <f>(((Table1[[#This Row],[deadline]]/60)/60)/24)+DATE(1970,1,1)</f>
        <v>41592.713217592594</v>
      </c>
      <c r="U922" s="12" t="str">
        <f>TEXT(Table1[[#This Row],[Date Created Conversion]],"yyyy")</f>
        <v>2013</v>
      </c>
      <c r="V922" s="12" t="str">
        <f>TEXT(Table1[[#This Row],[Date Created Conversion]],"mmm")</f>
        <v>Oct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>Table1[[#This Row],[pledged]]/Table1[[#This Row],[goal]]</f>
        <v>0.309</v>
      </c>
      <c r="P923">
        <f>IF(Table1[[#This Row],[pledged]]=0,0,Table1[[#This Row],[pledged]]/Table1[[#This Row],[backers_count]])</f>
        <v>231.75</v>
      </c>
      <c r="Q923" t="str">
        <f>LEFT(Table1[[#This Row],[Category and Sub-Category]],FIND("/",Table1[[#This Row],[Category and Sub-Category]])-1)</f>
        <v>music</v>
      </c>
      <c r="R923" t="str">
        <f>RIGHT(Table1[[#This Row],[Category and Sub-Category]],LEN(Table1[[#This Row],[Category and Sub-Category]])-FIND("/",Table1[[#This Row],[Category and Sub-Category]]))</f>
        <v>jazz</v>
      </c>
      <c r="S923" s="9">
        <f>(((Table1[[#This Row],[launched_at]]/60)/60)/24)+DATE(1970,1,1)</f>
        <v>40847.171018518515</v>
      </c>
      <c r="T923" s="9">
        <f>(((Table1[[#This Row],[deadline]]/60)/60)/24)+DATE(1970,1,1)</f>
        <v>40889.212685185186</v>
      </c>
      <c r="U923" s="12" t="str">
        <f>TEXT(Table1[[#This Row],[Date Created Conversion]],"yyyy")</f>
        <v>2011</v>
      </c>
      <c r="V923" s="12" t="str">
        <f>TEXT(Table1[[#This Row],[Date Created Conversion]],"mmm")</f>
        <v>Oct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>Table1[[#This Row],[pledged]]/Table1[[#This Row],[goal]]</f>
        <v>0.21037037037037037</v>
      </c>
      <c r="P924">
        <f>IF(Table1[[#This Row],[pledged]]=0,0,Table1[[#This Row],[pledged]]/Table1[[#This Row],[backers_count]])</f>
        <v>189.33333333333334</v>
      </c>
      <c r="Q924" t="str">
        <f>LEFT(Table1[[#This Row],[Category and Sub-Category]],FIND("/",Table1[[#This Row],[Category and Sub-Category]])-1)</f>
        <v>music</v>
      </c>
      <c r="R924" t="str">
        <f>RIGHT(Table1[[#This Row],[Category and Sub-Category]],LEN(Table1[[#This Row],[Category and Sub-Category]])-FIND("/",Table1[[#This Row],[Category and Sub-Category]]))</f>
        <v>jazz</v>
      </c>
      <c r="S924" s="9">
        <f>(((Table1[[#This Row],[launched_at]]/60)/60)/24)+DATE(1970,1,1)</f>
        <v>41878.530011574076</v>
      </c>
      <c r="T924" s="9">
        <f>(((Table1[[#This Row],[deadline]]/60)/60)/24)+DATE(1970,1,1)</f>
        <v>41913.530011574076</v>
      </c>
      <c r="U924" s="12" t="str">
        <f>TEXT(Table1[[#This Row],[Date Created Conversion]],"yyyy")</f>
        <v>2014</v>
      </c>
      <c r="V924" s="12" t="str">
        <f>TEXT(Table1[[#This Row],[Date Created Conversion]],"mmm")</f>
        <v>Aug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>Table1[[#This Row],[pledged]]/Table1[[#This Row],[goal]]</f>
        <v>2.1999999999999999E-2</v>
      </c>
      <c r="P925">
        <f>IF(Table1[[#This Row],[pledged]]=0,0,Table1[[#This Row],[pledged]]/Table1[[#This Row],[backers_count]])</f>
        <v>55</v>
      </c>
      <c r="Q925" t="str">
        <f>LEFT(Table1[[#This Row],[Category and Sub-Category]],FIND("/",Table1[[#This Row],[Category and Sub-Category]])-1)</f>
        <v>music</v>
      </c>
      <c r="R925" t="str">
        <f>RIGHT(Table1[[#This Row],[Category and Sub-Category]],LEN(Table1[[#This Row],[Category and Sub-Category]])-FIND("/",Table1[[#This Row],[Category and Sub-Category]]))</f>
        <v>jazz</v>
      </c>
      <c r="S925" s="9">
        <f>(((Table1[[#This Row],[launched_at]]/60)/60)/24)+DATE(1970,1,1)</f>
        <v>41934.959756944445</v>
      </c>
      <c r="T925" s="9">
        <f>(((Table1[[#This Row],[deadline]]/60)/60)/24)+DATE(1970,1,1)</f>
        <v>41965.001423611116</v>
      </c>
      <c r="U925" s="12" t="str">
        <f>TEXT(Table1[[#This Row],[Date Created Conversion]],"yyyy")</f>
        <v>2014</v>
      </c>
      <c r="V925" s="12" t="str">
        <f>TEXT(Table1[[#This Row],[Date Created Conversion]],"mmm")</f>
        <v>Oct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>Table1[[#This Row],[pledged]]/Table1[[#This Row],[goal]]</f>
        <v>0.109</v>
      </c>
      <c r="P926">
        <f>IF(Table1[[#This Row],[pledged]]=0,0,Table1[[#This Row],[pledged]]/Table1[[#This Row],[backers_count]])</f>
        <v>21.8</v>
      </c>
      <c r="Q926" t="str">
        <f>LEFT(Table1[[#This Row],[Category and Sub-Category]],FIND("/",Table1[[#This Row],[Category and Sub-Category]])-1)</f>
        <v>music</v>
      </c>
      <c r="R926" t="str">
        <f>RIGHT(Table1[[#This Row],[Category and Sub-Category]],LEN(Table1[[#This Row],[Category and Sub-Category]])-FIND("/",Table1[[#This Row],[Category and Sub-Category]]))</f>
        <v>jazz</v>
      </c>
      <c r="S926" s="9">
        <f>(((Table1[[#This Row],[launched_at]]/60)/60)/24)+DATE(1970,1,1)</f>
        <v>41288.942928240744</v>
      </c>
      <c r="T926" s="9">
        <f>(((Table1[[#This Row],[deadline]]/60)/60)/24)+DATE(1970,1,1)</f>
        <v>41318.942928240744</v>
      </c>
      <c r="U926" s="12" t="str">
        <f>TEXT(Table1[[#This Row],[Date Created Conversion]],"yyyy")</f>
        <v>2013</v>
      </c>
      <c r="V926" s="12" t="str">
        <f>TEXT(Table1[[#This Row],[Date Created Conversion]],"mmm")</f>
        <v>Jan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>Table1[[#This Row],[pledged]]/Table1[[#This Row],[goal]]</f>
        <v>2.6666666666666668E-2</v>
      </c>
      <c r="P927">
        <f>IF(Table1[[#This Row],[pledged]]=0,0,Table1[[#This Row],[pledged]]/Table1[[#This Row],[backers_count]])</f>
        <v>32</v>
      </c>
      <c r="Q927" t="str">
        <f>LEFT(Table1[[#This Row],[Category and Sub-Category]],FIND("/",Table1[[#This Row],[Category and Sub-Category]])-1)</f>
        <v>music</v>
      </c>
      <c r="R927" t="str">
        <f>RIGHT(Table1[[#This Row],[Category and Sub-Category]],LEN(Table1[[#This Row],[Category and Sub-Category]])-FIND("/",Table1[[#This Row],[Category and Sub-Category]]))</f>
        <v>jazz</v>
      </c>
      <c r="S927" s="9">
        <f>(((Table1[[#This Row],[launched_at]]/60)/60)/24)+DATE(1970,1,1)</f>
        <v>41575.880914351852</v>
      </c>
      <c r="T927" s="9">
        <f>(((Table1[[#This Row],[deadline]]/60)/60)/24)+DATE(1970,1,1)</f>
        <v>41605.922581018516</v>
      </c>
      <c r="U927" s="12" t="str">
        <f>TEXT(Table1[[#This Row],[Date Created Conversion]],"yyyy")</f>
        <v>2013</v>
      </c>
      <c r="V927" s="12" t="str">
        <f>TEXT(Table1[[#This Row],[Date Created Conversion]],"mmm")</f>
        <v>Oct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>Table1[[#This Row],[pledged]]/Table1[[#This Row],[goal]]</f>
        <v>0</v>
      </c>
      <c r="P928">
        <f>IF(Table1[[#This Row],[pledged]]=0,0,Table1[[#This Row],[pledged]]/Table1[[#This Row],[backers_count]])</f>
        <v>0</v>
      </c>
      <c r="Q928" t="str">
        <f>LEFT(Table1[[#This Row],[Category and Sub-Category]],FIND("/",Table1[[#This Row],[Category and Sub-Category]])-1)</f>
        <v>music</v>
      </c>
      <c r="R928" t="str">
        <f>RIGHT(Table1[[#This Row],[Category and Sub-Category]],LEN(Table1[[#This Row],[Category and Sub-Category]])-FIND("/",Table1[[#This Row],[Category and Sub-Category]]))</f>
        <v>jazz</v>
      </c>
      <c r="S928" s="9">
        <f>(((Table1[[#This Row],[launched_at]]/60)/60)/24)+DATE(1970,1,1)</f>
        <v>40338.02002314815</v>
      </c>
      <c r="T928" s="9">
        <f>(((Table1[[#This Row],[deadline]]/60)/60)/24)+DATE(1970,1,1)</f>
        <v>40367.944444444445</v>
      </c>
      <c r="U928" s="12" t="str">
        <f>TEXT(Table1[[#This Row],[Date Created Conversion]],"yyyy")</f>
        <v>2010</v>
      </c>
      <c r="V928" s="12" t="str">
        <f>TEXT(Table1[[#This Row],[Date Created Conversion]],"mmm")</f>
        <v>Jun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>Table1[[#This Row],[pledged]]/Table1[[#This Row],[goal]]</f>
        <v>0</v>
      </c>
      <c r="P929">
        <f>IF(Table1[[#This Row],[pledged]]=0,0,Table1[[#This Row],[pledged]]/Table1[[#This Row],[backers_count]])</f>
        <v>0</v>
      </c>
      <c r="Q929" t="str">
        <f>LEFT(Table1[[#This Row],[Category and Sub-Category]],FIND("/",Table1[[#This Row],[Category and Sub-Category]])-1)</f>
        <v>music</v>
      </c>
      <c r="R929" t="str">
        <f>RIGHT(Table1[[#This Row],[Category and Sub-Category]],LEN(Table1[[#This Row],[Category and Sub-Category]])-FIND("/",Table1[[#This Row],[Category and Sub-Category]]))</f>
        <v>jazz</v>
      </c>
      <c r="S929" s="9">
        <f>(((Table1[[#This Row],[launched_at]]/60)/60)/24)+DATE(1970,1,1)</f>
        <v>41013.822858796295</v>
      </c>
      <c r="T929" s="9">
        <f>(((Table1[[#This Row],[deadline]]/60)/60)/24)+DATE(1970,1,1)</f>
        <v>41043.822858796295</v>
      </c>
      <c r="U929" s="12" t="str">
        <f>TEXT(Table1[[#This Row],[Date Created Conversion]],"yyyy")</f>
        <v>2012</v>
      </c>
      <c r="V929" s="12" t="str">
        <f>TEXT(Table1[[#This Row],[Date Created Conversion]],"mmm")</f>
        <v>Apr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>Table1[[#This Row],[pledged]]/Table1[[#This Row],[goal]]</f>
        <v>0.10862068965517241</v>
      </c>
      <c r="P930">
        <f>IF(Table1[[#This Row],[pledged]]=0,0,Table1[[#This Row],[pledged]]/Table1[[#This Row],[backers_count]])</f>
        <v>56.25</v>
      </c>
      <c r="Q930" t="str">
        <f>LEFT(Table1[[#This Row],[Category and Sub-Category]],FIND("/",Table1[[#This Row],[Category and Sub-Category]])-1)</f>
        <v>music</v>
      </c>
      <c r="R930" t="str">
        <f>RIGHT(Table1[[#This Row],[Category and Sub-Category]],LEN(Table1[[#This Row],[Category and Sub-Category]])-FIND("/",Table1[[#This Row],[Category and Sub-Category]]))</f>
        <v>jazz</v>
      </c>
      <c r="S930" s="9">
        <f>(((Table1[[#This Row],[launched_at]]/60)/60)/24)+DATE(1970,1,1)</f>
        <v>41180.86241898148</v>
      </c>
      <c r="T930" s="9">
        <f>(((Table1[[#This Row],[deadline]]/60)/60)/24)+DATE(1970,1,1)</f>
        <v>41231</v>
      </c>
      <c r="U930" s="12" t="str">
        <f>TEXT(Table1[[#This Row],[Date Created Conversion]],"yyyy")</f>
        <v>2012</v>
      </c>
      <c r="V930" s="12" t="str">
        <f>TEXT(Table1[[#This Row],[Date Created Conversion]],"mmm")</f>
        <v>Sep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>Table1[[#This Row],[pledged]]/Table1[[#This Row],[goal]]</f>
        <v>0</v>
      </c>
      <c r="P931">
        <f>IF(Table1[[#This Row],[pledged]]=0,0,Table1[[#This Row],[pledged]]/Table1[[#This Row],[backers_count]])</f>
        <v>0</v>
      </c>
      <c r="Q931" t="str">
        <f>LEFT(Table1[[#This Row],[Category and Sub-Category]],FIND("/",Table1[[#This Row],[Category and Sub-Category]])-1)</f>
        <v>music</v>
      </c>
      <c r="R931" t="str">
        <f>RIGHT(Table1[[#This Row],[Category and Sub-Category]],LEN(Table1[[#This Row],[Category and Sub-Category]])-FIND("/",Table1[[#This Row],[Category and Sub-Category]]))</f>
        <v>jazz</v>
      </c>
      <c r="S931" s="9">
        <f>(((Table1[[#This Row],[launched_at]]/60)/60)/24)+DATE(1970,1,1)</f>
        <v>40978.238067129627</v>
      </c>
      <c r="T931" s="9">
        <f>(((Table1[[#This Row],[deadline]]/60)/60)/24)+DATE(1970,1,1)</f>
        <v>41008.196400462963</v>
      </c>
      <c r="U931" s="12" t="str">
        <f>TEXT(Table1[[#This Row],[Date Created Conversion]],"yyyy")</f>
        <v>2012</v>
      </c>
      <c r="V931" s="12" t="str">
        <f>TEXT(Table1[[#This Row],[Date Created Conversion]],"mmm")</f>
        <v>Mar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>Table1[[#This Row],[pledged]]/Table1[[#This Row],[goal]]</f>
        <v>0.38333333333333336</v>
      </c>
      <c r="P932">
        <f>IF(Table1[[#This Row],[pledged]]=0,0,Table1[[#This Row],[pledged]]/Table1[[#This Row],[backers_count]])</f>
        <v>69</v>
      </c>
      <c r="Q932" t="str">
        <f>LEFT(Table1[[#This Row],[Category and Sub-Category]],FIND("/",Table1[[#This Row],[Category and Sub-Category]])-1)</f>
        <v>music</v>
      </c>
      <c r="R932" t="str">
        <f>RIGHT(Table1[[#This Row],[Category and Sub-Category]],LEN(Table1[[#This Row],[Category and Sub-Category]])-FIND("/",Table1[[#This Row],[Category and Sub-Category]]))</f>
        <v>jazz</v>
      </c>
      <c r="S932" s="9">
        <f>(((Table1[[#This Row],[launched_at]]/60)/60)/24)+DATE(1970,1,1)</f>
        <v>40312.915578703702</v>
      </c>
      <c r="T932" s="9">
        <f>(((Table1[[#This Row],[deadline]]/60)/60)/24)+DATE(1970,1,1)</f>
        <v>40354.897222222222</v>
      </c>
      <c r="U932" s="12" t="str">
        <f>TEXT(Table1[[#This Row],[Date Created Conversion]],"yyyy")</f>
        <v>2010</v>
      </c>
      <c r="V932" s="12" t="str">
        <f>TEXT(Table1[[#This Row],[Date Created Conversion]],"mmm")</f>
        <v>May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>Table1[[#This Row],[pledged]]/Table1[[#This Row],[goal]]</f>
        <v>6.5500000000000003E-2</v>
      </c>
      <c r="P933">
        <f>IF(Table1[[#This Row],[pledged]]=0,0,Table1[[#This Row],[pledged]]/Table1[[#This Row],[backers_count]])</f>
        <v>18.714285714285715</v>
      </c>
      <c r="Q933" t="str">
        <f>LEFT(Table1[[#This Row],[Category and Sub-Category]],FIND("/",Table1[[#This Row],[Category and Sub-Category]])-1)</f>
        <v>music</v>
      </c>
      <c r="R933" t="str">
        <f>RIGHT(Table1[[#This Row],[Category and Sub-Category]],LEN(Table1[[#This Row],[Category and Sub-Category]])-FIND("/",Table1[[#This Row],[Category and Sub-Category]]))</f>
        <v>jazz</v>
      </c>
      <c r="S933" s="9">
        <f>(((Table1[[#This Row],[launched_at]]/60)/60)/24)+DATE(1970,1,1)</f>
        <v>41680.359976851854</v>
      </c>
      <c r="T933" s="9">
        <f>(((Table1[[#This Row],[deadline]]/60)/60)/24)+DATE(1970,1,1)</f>
        <v>41714.916666666664</v>
      </c>
      <c r="U933" s="12" t="str">
        <f>TEXT(Table1[[#This Row],[Date Created Conversion]],"yyyy")</f>
        <v>2014</v>
      </c>
      <c r="V933" s="12" t="str">
        <f>TEXT(Table1[[#This Row],[Date Created Conversion]],"mmm")</f>
        <v>Feb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>Table1[[#This Row],[pledged]]/Table1[[#This Row],[goal]]</f>
        <v>0.14536842105263159</v>
      </c>
      <c r="P934">
        <f>IF(Table1[[#This Row],[pledged]]=0,0,Table1[[#This Row],[pledged]]/Table1[[#This Row],[backers_count]])</f>
        <v>46.033333333333331</v>
      </c>
      <c r="Q934" t="str">
        <f>LEFT(Table1[[#This Row],[Category and Sub-Category]],FIND("/",Table1[[#This Row],[Category and Sub-Category]])-1)</f>
        <v>music</v>
      </c>
      <c r="R934" t="str">
        <f>RIGHT(Table1[[#This Row],[Category and Sub-Category]],LEN(Table1[[#This Row],[Category and Sub-Category]])-FIND("/",Table1[[#This Row],[Category and Sub-Category]]))</f>
        <v>jazz</v>
      </c>
      <c r="S934" s="9">
        <f>(((Table1[[#This Row],[launched_at]]/60)/60)/24)+DATE(1970,1,1)</f>
        <v>41310.969270833331</v>
      </c>
      <c r="T934" s="9">
        <f>(((Table1[[#This Row],[deadline]]/60)/60)/24)+DATE(1970,1,1)</f>
        <v>41355.927604166667</v>
      </c>
      <c r="U934" s="12" t="str">
        <f>TEXT(Table1[[#This Row],[Date Created Conversion]],"yyyy")</f>
        <v>2013</v>
      </c>
      <c r="V934" s="12" t="str">
        <f>TEXT(Table1[[#This Row],[Date Created Conversion]],"mmm")</f>
        <v>Feb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>Table1[[#This Row],[pledged]]/Table1[[#This Row],[goal]]</f>
        <v>0.06</v>
      </c>
      <c r="P935">
        <f>IF(Table1[[#This Row],[pledged]]=0,0,Table1[[#This Row],[pledged]]/Table1[[#This Row],[backers_count]])</f>
        <v>60</v>
      </c>
      <c r="Q935" t="str">
        <f>LEFT(Table1[[#This Row],[Category and Sub-Category]],FIND("/",Table1[[#This Row],[Category and Sub-Category]])-1)</f>
        <v>music</v>
      </c>
      <c r="R935" t="str">
        <f>RIGHT(Table1[[#This Row],[Category and Sub-Category]],LEN(Table1[[#This Row],[Category and Sub-Category]])-FIND("/",Table1[[#This Row],[Category and Sub-Category]]))</f>
        <v>jazz</v>
      </c>
      <c r="S935" s="9">
        <f>(((Table1[[#This Row],[launched_at]]/60)/60)/24)+DATE(1970,1,1)</f>
        <v>41711.169085648151</v>
      </c>
      <c r="T935" s="9">
        <f>(((Table1[[#This Row],[deadline]]/60)/60)/24)+DATE(1970,1,1)</f>
        <v>41771.169085648151</v>
      </c>
      <c r="U935" s="12" t="str">
        <f>TEXT(Table1[[#This Row],[Date Created Conversion]],"yyyy")</f>
        <v>2014</v>
      </c>
      <c r="V935" s="12" t="str">
        <f>TEXT(Table1[[#This Row],[Date Created Conversion]],"mmm")</f>
        <v>Mar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>Table1[[#This Row],[pledged]]/Table1[[#This Row],[goal]]</f>
        <v>0.30399999999999999</v>
      </c>
      <c r="P936">
        <f>IF(Table1[[#This Row],[pledged]]=0,0,Table1[[#This Row],[pledged]]/Table1[[#This Row],[backers_count]])</f>
        <v>50.666666666666664</v>
      </c>
      <c r="Q936" t="str">
        <f>LEFT(Table1[[#This Row],[Category and Sub-Category]],FIND("/",Table1[[#This Row],[Category and Sub-Category]])-1)</f>
        <v>music</v>
      </c>
      <c r="R936" t="str">
        <f>RIGHT(Table1[[#This Row],[Category and Sub-Category]],LEN(Table1[[#This Row],[Category and Sub-Category]])-FIND("/",Table1[[#This Row],[Category and Sub-Category]]))</f>
        <v>jazz</v>
      </c>
      <c r="S936" s="9">
        <f>(((Table1[[#This Row],[launched_at]]/60)/60)/24)+DATE(1970,1,1)</f>
        <v>41733.737083333333</v>
      </c>
      <c r="T936" s="9">
        <f>(((Table1[[#This Row],[deadline]]/60)/60)/24)+DATE(1970,1,1)</f>
        <v>41763.25</v>
      </c>
      <c r="U936" s="12" t="str">
        <f>TEXT(Table1[[#This Row],[Date Created Conversion]],"yyyy")</f>
        <v>2014</v>
      </c>
      <c r="V936" s="12" t="str">
        <f>TEXT(Table1[[#This Row],[Date Created Conversion]],"mmm")</f>
        <v>Apr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>Table1[[#This Row],[pledged]]/Table1[[#This Row],[goal]]</f>
        <v>1.4285714285714285E-2</v>
      </c>
      <c r="P937">
        <f>IF(Table1[[#This Row],[pledged]]=0,0,Table1[[#This Row],[pledged]]/Table1[[#This Row],[backers_count]])</f>
        <v>25</v>
      </c>
      <c r="Q937" t="str">
        <f>LEFT(Table1[[#This Row],[Category and Sub-Category]],FIND("/",Table1[[#This Row],[Category and Sub-Category]])-1)</f>
        <v>music</v>
      </c>
      <c r="R937" t="str">
        <f>RIGHT(Table1[[#This Row],[Category and Sub-Category]],LEN(Table1[[#This Row],[Category and Sub-Category]])-FIND("/",Table1[[#This Row],[Category and Sub-Category]]))</f>
        <v>jazz</v>
      </c>
      <c r="S937" s="9">
        <f>(((Table1[[#This Row],[launched_at]]/60)/60)/24)+DATE(1970,1,1)</f>
        <v>42368.333668981482</v>
      </c>
      <c r="T937" s="9">
        <f>(((Table1[[#This Row],[deadline]]/60)/60)/24)+DATE(1970,1,1)</f>
        <v>42398.333668981482</v>
      </c>
      <c r="U937" s="12" t="str">
        <f>TEXT(Table1[[#This Row],[Date Created Conversion]],"yyyy")</f>
        <v>2015</v>
      </c>
      <c r="V937" s="12" t="str">
        <f>TEXT(Table1[[#This Row],[Date Created Conversion]],"mmm")</f>
        <v>Dec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>Table1[[#This Row],[pledged]]/Table1[[#This Row],[goal]]</f>
        <v>0</v>
      </c>
      <c r="P938">
        <f>IF(Table1[[#This Row],[pledged]]=0,0,Table1[[#This Row],[pledged]]/Table1[[#This Row],[backers_count]])</f>
        <v>0</v>
      </c>
      <c r="Q938" t="str">
        <f>LEFT(Table1[[#This Row],[Category and Sub-Category]],FIND("/",Table1[[#This Row],[Category and Sub-Category]])-1)</f>
        <v>music</v>
      </c>
      <c r="R938" t="str">
        <f>RIGHT(Table1[[#This Row],[Category and Sub-Category]],LEN(Table1[[#This Row],[Category and Sub-Category]])-FIND("/",Table1[[#This Row],[Category and Sub-Category]]))</f>
        <v>jazz</v>
      </c>
      <c r="S938" s="9">
        <f>(((Table1[[#This Row],[launched_at]]/60)/60)/24)+DATE(1970,1,1)</f>
        <v>40883.024178240739</v>
      </c>
      <c r="T938" s="9">
        <f>(((Table1[[#This Row],[deadline]]/60)/60)/24)+DATE(1970,1,1)</f>
        <v>40926.833333333336</v>
      </c>
      <c r="U938" s="12" t="str">
        <f>TEXT(Table1[[#This Row],[Date Created Conversion]],"yyyy")</f>
        <v>2011</v>
      </c>
      <c r="V938" s="12" t="str">
        <f>TEXT(Table1[[#This Row],[Date Created Conversion]],"mmm")</f>
        <v>Dec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>Table1[[#This Row],[pledged]]/Table1[[#This Row],[goal]]</f>
        <v>1.1428571428571429E-2</v>
      </c>
      <c r="P939">
        <f>IF(Table1[[#This Row],[pledged]]=0,0,Table1[[#This Row],[pledged]]/Table1[[#This Row],[backers_count]])</f>
        <v>20</v>
      </c>
      <c r="Q939" t="str">
        <f>LEFT(Table1[[#This Row],[Category and Sub-Category]],FIND("/",Table1[[#This Row],[Category and Sub-Category]])-1)</f>
        <v>music</v>
      </c>
      <c r="R939" t="str">
        <f>RIGHT(Table1[[#This Row],[Category and Sub-Category]],LEN(Table1[[#This Row],[Category and Sub-Category]])-FIND("/",Table1[[#This Row],[Category and Sub-Category]]))</f>
        <v>jazz</v>
      </c>
      <c r="S939" s="9">
        <f>(((Table1[[#This Row],[launched_at]]/60)/60)/24)+DATE(1970,1,1)</f>
        <v>41551.798113425924</v>
      </c>
      <c r="T939" s="9">
        <f>(((Table1[[#This Row],[deadline]]/60)/60)/24)+DATE(1970,1,1)</f>
        <v>41581.839780092596</v>
      </c>
      <c r="U939" s="12" t="str">
        <f>TEXT(Table1[[#This Row],[Date Created Conversion]],"yyyy")</f>
        <v>2013</v>
      </c>
      <c r="V939" s="12" t="str">
        <f>TEXT(Table1[[#This Row],[Date Created Conversion]],"mmm")</f>
        <v>Oct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>Table1[[#This Row],[pledged]]/Table1[[#This Row],[goal]]</f>
        <v>3.5714285714285713E-3</v>
      </c>
      <c r="P940">
        <f>IF(Table1[[#This Row],[pledged]]=0,0,Table1[[#This Row],[pledged]]/Table1[[#This Row],[backers_count]])</f>
        <v>25</v>
      </c>
      <c r="Q940" t="str">
        <f>LEFT(Table1[[#This Row],[Category and Sub-Category]],FIND("/",Table1[[#This Row],[Category and Sub-Category]])-1)</f>
        <v>music</v>
      </c>
      <c r="R940" t="str">
        <f>RIGHT(Table1[[#This Row],[Category and Sub-Category]],LEN(Table1[[#This Row],[Category and Sub-Category]])-FIND("/",Table1[[#This Row],[Category and Sub-Category]]))</f>
        <v>jazz</v>
      </c>
      <c r="S940" s="9">
        <f>(((Table1[[#This Row],[launched_at]]/60)/60)/24)+DATE(1970,1,1)</f>
        <v>41124.479722222226</v>
      </c>
      <c r="T940" s="9">
        <f>(((Table1[[#This Row],[deadline]]/60)/60)/24)+DATE(1970,1,1)</f>
        <v>41154.479722222226</v>
      </c>
      <c r="U940" s="12" t="str">
        <f>TEXT(Table1[[#This Row],[Date Created Conversion]],"yyyy")</f>
        <v>2012</v>
      </c>
      <c r="V940" s="12" t="str">
        <f>TEXT(Table1[[#This Row],[Date Created Conversion]],"mmm")</f>
        <v>Aug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>Table1[[#This Row],[pledged]]/Table1[[#This Row],[goal]]</f>
        <v>1.4545454545454545E-2</v>
      </c>
      <c r="P941">
        <f>IF(Table1[[#This Row],[pledged]]=0,0,Table1[[#This Row],[pledged]]/Table1[[#This Row],[backers_count]])</f>
        <v>20</v>
      </c>
      <c r="Q941" t="str">
        <f>LEFT(Table1[[#This Row],[Category and Sub-Category]],FIND("/",Table1[[#This Row],[Category and Sub-Category]])-1)</f>
        <v>music</v>
      </c>
      <c r="R941" t="str">
        <f>RIGHT(Table1[[#This Row],[Category and Sub-Category]],LEN(Table1[[#This Row],[Category and Sub-Category]])-FIND("/",Table1[[#This Row],[Category and Sub-Category]]))</f>
        <v>jazz</v>
      </c>
      <c r="S941" s="9">
        <f>(((Table1[[#This Row],[launched_at]]/60)/60)/24)+DATE(1970,1,1)</f>
        <v>41416.763171296298</v>
      </c>
      <c r="T941" s="9">
        <f>(((Table1[[#This Row],[deadline]]/60)/60)/24)+DATE(1970,1,1)</f>
        <v>41455.831944444442</v>
      </c>
      <c r="U941" s="12" t="str">
        <f>TEXT(Table1[[#This Row],[Date Created Conversion]],"yyyy")</f>
        <v>2013</v>
      </c>
      <c r="V941" s="12" t="str">
        <f>TEXT(Table1[[#This Row],[Date Created Conversion]],"mmm")</f>
        <v>May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>Table1[[#This Row],[pledged]]/Table1[[#This Row],[goal]]</f>
        <v>0.17155555555555554</v>
      </c>
      <c r="P942">
        <f>IF(Table1[[#This Row],[pledged]]=0,0,Table1[[#This Row],[pledged]]/Table1[[#This Row],[backers_count]])</f>
        <v>110.28571428571429</v>
      </c>
      <c r="Q942" t="str">
        <f>LEFT(Table1[[#This Row],[Category and Sub-Category]],FIND("/",Table1[[#This Row],[Category and Sub-Category]])-1)</f>
        <v>technology</v>
      </c>
      <c r="R942" t="str">
        <f>RIGHT(Table1[[#This Row],[Category and Sub-Category]],LEN(Table1[[#This Row],[Category and Sub-Category]])-FIND("/",Table1[[#This Row],[Category and Sub-Category]]))</f>
        <v>wearables</v>
      </c>
      <c r="S942" s="9">
        <f>(((Table1[[#This Row],[launched_at]]/60)/60)/24)+DATE(1970,1,1)</f>
        <v>42182.008402777778</v>
      </c>
      <c r="T942" s="9">
        <f>(((Table1[[#This Row],[deadline]]/60)/60)/24)+DATE(1970,1,1)</f>
        <v>42227.008402777778</v>
      </c>
      <c r="U942" s="12" t="str">
        <f>TEXT(Table1[[#This Row],[Date Created Conversion]],"yyyy")</f>
        <v>2015</v>
      </c>
      <c r="V942" s="12" t="str">
        <f>TEXT(Table1[[#This Row],[Date Created Conversion]],"mmm")</f>
        <v>Jun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>Table1[[#This Row],[pledged]]/Table1[[#This Row],[goal]]</f>
        <v>2.3220000000000001E-2</v>
      </c>
      <c r="P943">
        <f>IF(Table1[[#This Row],[pledged]]=0,0,Table1[[#This Row],[pledged]]/Table1[[#This Row],[backers_count]])</f>
        <v>37.451612903225808</v>
      </c>
      <c r="Q943" t="str">
        <f>LEFT(Table1[[#This Row],[Category and Sub-Category]],FIND("/",Table1[[#This Row],[Category and Sub-Category]])-1)</f>
        <v>technology</v>
      </c>
      <c r="R943" t="str">
        <f>RIGHT(Table1[[#This Row],[Category and Sub-Category]],LEN(Table1[[#This Row],[Category and Sub-Category]])-FIND("/",Table1[[#This Row],[Category and Sub-Category]]))</f>
        <v>wearables</v>
      </c>
      <c r="S943" s="9">
        <f>(((Table1[[#This Row],[launched_at]]/60)/60)/24)+DATE(1970,1,1)</f>
        <v>42746.096585648149</v>
      </c>
      <c r="T943" s="9">
        <f>(((Table1[[#This Row],[deadline]]/60)/60)/24)+DATE(1970,1,1)</f>
        <v>42776.096585648149</v>
      </c>
      <c r="U943" s="12" t="str">
        <f>TEXT(Table1[[#This Row],[Date Created Conversion]],"yyyy")</f>
        <v>2017</v>
      </c>
      <c r="V943" s="12" t="str">
        <f>TEXT(Table1[[#This Row],[Date Created Conversion]],"mmm")</f>
        <v>Jan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>Table1[[#This Row],[pledged]]/Table1[[#This Row],[goal]]</f>
        <v>8.9066666666666669E-2</v>
      </c>
      <c r="P944">
        <f>IF(Table1[[#This Row],[pledged]]=0,0,Table1[[#This Row],[pledged]]/Table1[[#This Row],[backers_count]])</f>
        <v>41.75</v>
      </c>
      <c r="Q944" t="str">
        <f>LEFT(Table1[[#This Row],[Category and Sub-Category]],FIND("/",Table1[[#This Row],[Category and Sub-Category]])-1)</f>
        <v>technology</v>
      </c>
      <c r="R944" t="str">
        <f>RIGHT(Table1[[#This Row],[Category and Sub-Category]],LEN(Table1[[#This Row],[Category and Sub-Category]])-FIND("/",Table1[[#This Row],[Category and Sub-Category]]))</f>
        <v>wearables</v>
      </c>
      <c r="S944" s="9">
        <f>(((Table1[[#This Row],[launched_at]]/60)/60)/24)+DATE(1970,1,1)</f>
        <v>42382.843287037031</v>
      </c>
      <c r="T944" s="9">
        <f>(((Table1[[#This Row],[deadline]]/60)/60)/24)+DATE(1970,1,1)</f>
        <v>42418.843287037031</v>
      </c>
      <c r="U944" s="12" t="str">
        <f>TEXT(Table1[[#This Row],[Date Created Conversion]],"yyyy")</f>
        <v>2016</v>
      </c>
      <c r="V944" s="12" t="str">
        <f>TEXT(Table1[[#This Row],[Date Created Conversion]],"mmm")</f>
        <v>Jan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>Table1[[#This Row],[pledged]]/Table1[[#This Row],[goal]]</f>
        <v>9.633333333333334E-2</v>
      </c>
      <c r="P945">
        <f>IF(Table1[[#This Row],[pledged]]=0,0,Table1[[#This Row],[pledged]]/Table1[[#This Row],[backers_count]])</f>
        <v>24.083333333333332</v>
      </c>
      <c r="Q945" t="str">
        <f>LEFT(Table1[[#This Row],[Category and Sub-Category]],FIND("/",Table1[[#This Row],[Category and Sub-Category]])-1)</f>
        <v>technology</v>
      </c>
      <c r="R945" t="str">
        <f>RIGHT(Table1[[#This Row],[Category and Sub-Category]],LEN(Table1[[#This Row],[Category and Sub-Category]])-FIND("/",Table1[[#This Row],[Category and Sub-Category]]))</f>
        <v>wearables</v>
      </c>
      <c r="S945" s="9">
        <f>(((Table1[[#This Row],[launched_at]]/60)/60)/24)+DATE(1970,1,1)</f>
        <v>42673.66788194445</v>
      </c>
      <c r="T945" s="9">
        <f>(((Table1[[#This Row],[deadline]]/60)/60)/24)+DATE(1970,1,1)</f>
        <v>42703.709548611107</v>
      </c>
      <c r="U945" s="12" t="str">
        <f>TEXT(Table1[[#This Row],[Date Created Conversion]],"yyyy")</f>
        <v>2016</v>
      </c>
      <c r="V945" s="12" t="str">
        <f>TEXT(Table1[[#This Row],[Date Created Conversion]],"mmm")</f>
        <v>Oct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>Table1[[#This Row],[pledged]]/Table1[[#This Row],[goal]]</f>
        <v>0.13325999999999999</v>
      </c>
      <c r="P946">
        <f>IF(Table1[[#This Row],[pledged]]=0,0,Table1[[#This Row],[pledged]]/Table1[[#This Row],[backers_count]])</f>
        <v>69.40625</v>
      </c>
      <c r="Q946" t="str">
        <f>LEFT(Table1[[#This Row],[Category and Sub-Category]],FIND("/",Table1[[#This Row],[Category and Sub-Category]])-1)</f>
        <v>technology</v>
      </c>
      <c r="R946" t="str">
        <f>RIGHT(Table1[[#This Row],[Category and Sub-Category]],LEN(Table1[[#This Row],[Category and Sub-Category]])-FIND("/",Table1[[#This Row],[Category and Sub-Category]]))</f>
        <v>wearables</v>
      </c>
      <c r="S946" s="9">
        <f>(((Table1[[#This Row],[launched_at]]/60)/60)/24)+DATE(1970,1,1)</f>
        <v>42444.583912037036</v>
      </c>
      <c r="T946" s="9">
        <f>(((Table1[[#This Row],[deadline]]/60)/60)/24)+DATE(1970,1,1)</f>
        <v>42478.583333333328</v>
      </c>
      <c r="U946" s="12" t="str">
        <f>TEXT(Table1[[#This Row],[Date Created Conversion]],"yyyy")</f>
        <v>2016</v>
      </c>
      <c r="V946" s="12" t="str">
        <f>TEXT(Table1[[#This Row],[Date Created Conversion]],"mmm")</f>
        <v>Mar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>Table1[[#This Row],[pledged]]/Table1[[#This Row],[goal]]</f>
        <v>2.4840000000000001E-2</v>
      </c>
      <c r="P947">
        <f>IF(Table1[[#This Row],[pledged]]=0,0,Table1[[#This Row],[pledged]]/Table1[[#This Row],[backers_count]])</f>
        <v>155.25</v>
      </c>
      <c r="Q947" t="str">
        <f>LEFT(Table1[[#This Row],[Category and Sub-Category]],FIND("/",Table1[[#This Row],[Category and Sub-Category]])-1)</f>
        <v>technology</v>
      </c>
      <c r="R947" t="str">
        <f>RIGHT(Table1[[#This Row],[Category and Sub-Category]],LEN(Table1[[#This Row],[Category and Sub-Category]])-FIND("/",Table1[[#This Row],[Category and Sub-Category]]))</f>
        <v>wearables</v>
      </c>
      <c r="S947" s="9">
        <f>(((Table1[[#This Row],[launched_at]]/60)/60)/24)+DATE(1970,1,1)</f>
        <v>42732.872986111113</v>
      </c>
      <c r="T947" s="9">
        <f>(((Table1[[#This Row],[deadline]]/60)/60)/24)+DATE(1970,1,1)</f>
        <v>42784.999305555553</v>
      </c>
      <c r="U947" s="12" t="str">
        <f>TEXT(Table1[[#This Row],[Date Created Conversion]],"yyyy")</f>
        <v>2016</v>
      </c>
      <c r="V947" s="12" t="str">
        <f>TEXT(Table1[[#This Row],[Date Created Conversion]],"mmm")</f>
        <v>Dec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>Table1[[#This Row],[pledged]]/Table1[[#This Row],[goal]]</f>
        <v>1.9066666666666666E-2</v>
      </c>
      <c r="P948">
        <f>IF(Table1[[#This Row],[pledged]]=0,0,Table1[[#This Row],[pledged]]/Table1[[#This Row],[backers_count]])</f>
        <v>57.2</v>
      </c>
      <c r="Q948" t="str">
        <f>LEFT(Table1[[#This Row],[Category and Sub-Category]],FIND("/",Table1[[#This Row],[Category and Sub-Category]])-1)</f>
        <v>technology</v>
      </c>
      <c r="R948" t="str">
        <f>RIGHT(Table1[[#This Row],[Category and Sub-Category]],LEN(Table1[[#This Row],[Category and Sub-Category]])-FIND("/",Table1[[#This Row],[Category and Sub-Category]]))</f>
        <v>wearables</v>
      </c>
      <c r="S948" s="9">
        <f>(((Table1[[#This Row],[launched_at]]/60)/60)/24)+DATE(1970,1,1)</f>
        <v>42592.750555555554</v>
      </c>
      <c r="T948" s="9">
        <f>(((Table1[[#This Row],[deadline]]/60)/60)/24)+DATE(1970,1,1)</f>
        <v>42622.750555555554</v>
      </c>
      <c r="U948" s="12" t="str">
        <f>TEXT(Table1[[#This Row],[Date Created Conversion]],"yyyy")</f>
        <v>2016</v>
      </c>
      <c r="V948" s="12" t="str">
        <f>TEXT(Table1[[#This Row],[Date Created Conversion]],"mmm")</f>
        <v>Aug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>Table1[[#This Row],[pledged]]/Table1[[#This Row],[goal]]</f>
        <v>0</v>
      </c>
      <c r="P949">
        <f>IF(Table1[[#This Row],[pledged]]=0,0,Table1[[#This Row],[pledged]]/Table1[[#This Row],[backers_count]])</f>
        <v>0</v>
      </c>
      <c r="Q949" t="str">
        <f>LEFT(Table1[[#This Row],[Category and Sub-Category]],FIND("/",Table1[[#This Row],[Category and Sub-Category]])-1)</f>
        <v>technology</v>
      </c>
      <c r="R949" t="str">
        <f>RIGHT(Table1[[#This Row],[Category and Sub-Category]],LEN(Table1[[#This Row],[Category and Sub-Category]])-FIND("/",Table1[[#This Row],[Category and Sub-Category]]))</f>
        <v>wearables</v>
      </c>
      <c r="S949" s="9">
        <f>(((Table1[[#This Row],[launched_at]]/60)/60)/24)+DATE(1970,1,1)</f>
        <v>42491.781319444446</v>
      </c>
      <c r="T949" s="9">
        <f>(((Table1[[#This Row],[deadline]]/60)/60)/24)+DATE(1970,1,1)</f>
        <v>42551.781319444446</v>
      </c>
      <c r="U949" s="12" t="str">
        <f>TEXT(Table1[[#This Row],[Date Created Conversion]],"yyyy")</f>
        <v>2016</v>
      </c>
      <c r="V949" s="12" t="str">
        <f>TEXT(Table1[[#This Row],[Date Created Conversion]],"mmm")</f>
        <v>May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>Table1[[#This Row],[pledged]]/Table1[[#This Row],[goal]]</f>
        <v>0.12</v>
      </c>
      <c r="P950">
        <f>IF(Table1[[#This Row],[pledged]]=0,0,Table1[[#This Row],[pledged]]/Table1[[#This Row],[backers_count]])</f>
        <v>60</v>
      </c>
      <c r="Q950" t="str">
        <f>LEFT(Table1[[#This Row],[Category and Sub-Category]],FIND("/",Table1[[#This Row],[Category and Sub-Category]])-1)</f>
        <v>technology</v>
      </c>
      <c r="R950" t="str">
        <f>RIGHT(Table1[[#This Row],[Category and Sub-Category]],LEN(Table1[[#This Row],[Category and Sub-Category]])-FIND("/",Table1[[#This Row],[Category and Sub-Category]]))</f>
        <v>wearables</v>
      </c>
      <c r="S950" s="9">
        <f>(((Table1[[#This Row],[launched_at]]/60)/60)/24)+DATE(1970,1,1)</f>
        <v>42411.828287037039</v>
      </c>
      <c r="T950" s="9">
        <f>(((Table1[[#This Row],[deadline]]/60)/60)/24)+DATE(1970,1,1)</f>
        <v>42441.828287037039</v>
      </c>
      <c r="U950" s="12" t="str">
        <f>TEXT(Table1[[#This Row],[Date Created Conversion]],"yyyy")</f>
        <v>2016</v>
      </c>
      <c r="V950" s="12" t="str">
        <f>TEXT(Table1[[#This Row],[Date Created Conversion]],"mmm")</f>
        <v>Feb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>Table1[[#This Row],[pledged]]/Table1[[#This Row],[goal]]</f>
        <v>1.3650000000000001E-2</v>
      </c>
      <c r="P951">
        <f>IF(Table1[[#This Row],[pledged]]=0,0,Table1[[#This Row],[pledged]]/Table1[[#This Row],[backers_count]])</f>
        <v>39</v>
      </c>
      <c r="Q951" t="str">
        <f>LEFT(Table1[[#This Row],[Category and Sub-Category]],FIND("/",Table1[[#This Row],[Category and Sub-Category]])-1)</f>
        <v>technology</v>
      </c>
      <c r="R951" t="str">
        <f>RIGHT(Table1[[#This Row],[Category and Sub-Category]],LEN(Table1[[#This Row],[Category and Sub-Category]])-FIND("/",Table1[[#This Row],[Category and Sub-Category]]))</f>
        <v>wearables</v>
      </c>
      <c r="S951" s="9">
        <f>(((Table1[[#This Row],[launched_at]]/60)/60)/24)+DATE(1970,1,1)</f>
        <v>42361.043703703705</v>
      </c>
      <c r="T951" s="9">
        <f>(((Table1[[#This Row],[deadline]]/60)/60)/24)+DATE(1970,1,1)</f>
        <v>42421.043703703705</v>
      </c>
      <c r="U951" s="12" t="str">
        <f>TEXT(Table1[[#This Row],[Date Created Conversion]],"yyyy")</f>
        <v>2015</v>
      </c>
      <c r="V951" s="12" t="str">
        <f>TEXT(Table1[[#This Row],[Date Created Conversion]],"mmm")</f>
        <v>Dec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>Table1[[#This Row],[pledged]]/Table1[[#This Row],[goal]]</f>
        <v>0.28039999999999998</v>
      </c>
      <c r="P952">
        <f>IF(Table1[[#This Row],[pledged]]=0,0,Table1[[#This Row],[pledged]]/Table1[[#This Row],[backers_count]])</f>
        <v>58.416666666666664</v>
      </c>
      <c r="Q952" t="str">
        <f>LEFT(Table1[[#This Row],[Category and Sub-Category]],FIND("/",Table1[[#This Row],[Category and Sub-Category]])-1)</f>
        <v>technology</v>
      </c>
      <c r="R952" t="str">
        <f>RIGHT(Table1[[#This Row],[Category and Sub-Category]],LEN(Table1[[#This Row],[Category and Sub-Category]])-FIND("/",Table1[[#This Row],[Category and Sub-Category]]))</f>
        <v>wearables</v>
      </c>
      <c r="S952" s="9">
        <f>(((Table1[[#This Row],[launched_at]]/60)/60)/24)+DATE(1970,1,1)</f>
        <v>42356.750706018516</v>
      </c>
      <c r="T952" s="9">
        <f>(((Table1[[#This Row],[deadline]]/60)/60)/24)+DATE(1970,1,1)</f>
        <v>42386.750706018516</v>
      </c>
      <c r="U952" s="12" t="str">
        <f>TEXT(Table1[[#This Row],[Date Created Conversion]],"yyyy")</f>
        <v>2015</v>
      </c>
      <c r="V952" s="12" t="str">
        <f>TEXT(Table1[[#This Row],[Date Created Conversion]],"mmm")</f>
        <v>Dec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>Table1[[#This Row],[pledged]]/Table1[[#This Row],[goal]]</f>
        <v>0.38390000000000002</v>
      </c>
      <c r="P953">
        <f>IF(Table1[[#This Row],[pledged]]=0,0,Table1[[#This Row],[pledged]]/Table1[[#This Row],[backers_count]])</f>
        <v>158.63636363636363</v>
      </c>
      <c r="Q953" t="str">
        <f>LEFT(Table1[[#This Row],[Category and Sub-Category]],FIND("/",Table1[[#This Row],[Category and Sub-Category]])-1)</f>
        <v>technology</v>
      </c>
      <c r="R953" t="str">
        <f>RIGHT(Table1[[#This Row],[Category and Sub-Category]],LEN(Table1[[#This Row],[Category and Sub-Category]])-FIND("/",Table1[[#This Row],[Category and Sub-Category]]))</f>
        <v>wearables</v>
      </c>
      <c r="S953" s="9">
        <f>(((Table1[[#This Row],[launched_at]]/60)/60)/24)+DATE(1970,1,1)</f>
        <v>42480.653611111105</v>
      </c>
      <c r="T953" s="9">
        <f>(((Table1[[#This Row],[deadline]]/60)/60)/24)+DATE(1970,1,1)</f>
        <v>42525.653611111105</v>
      </c>
      <c r="U953" s="12" t="str">
        <f>TEXT(Table1[[#This Row],[Date Created Conversion]],"yyyy")</f>
        <v>2016</v>
      </c>
      <c r="V953" s="12" t="str">
        <f>TEXT(Table1[[#This Row],[Date Created Conversion]],"mmm")</f>
        <v>Apr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>Table1[[#This Row],[pledged]]/Table1[[#This Row],[goal]]</f>
        <v>0.39942857142857141</v>
      </c>
      <c r="P954">
        <f>IF(Table1[[#This Row],[pledged]]=0,0,Table1[[#This Row],[pledged]]/Table1[[#This Row],[backers_count]])</f>
        <v>99.857142857142861</v>
      </c>
      <c r="Q954" t="str">
        <f>LEFT(Table1[[#This Row],[Category and Sub-Category]],FIND("/",Table1[[#This Row],[Category and Sub-Category]])-1)</f>
        <v>technology</v>
      </c>
      <c r="R954" t="str">
        <f>RIGHT(Table1[[#This Row],[Category and Sub-Category]],LEN(Table1[[#This Row],[Category and Sub-Category]])-FIND("/",Table1[[#This Row],[Category and Sub-Category]]))</f>
        <v>wearables</v>
      </c>
      <c r="S954" s="9">
        <f>(((Table1[[#This Row],[launched_at]]/60)/60)/24)+DATE(1970,1,1)</f>
        <v>42662.613564814819</v>
      </c>
      <c r="T954" s="9">
        <f>(((Table1[[#This Row],[deadline]]/60)/60)/24)+DATE(1970,1,1)</f>
        <v>42692.655231481483</v>
      </c>
      <c r="U954" s="12" t="str">
        <f>TEXT(Table1[[#This Row],[Date Created Conversion]],"yyyy")</f>
        <v>2016</v>
      </c>
      <c r="V954" s="12" t="str">
        <f>TEXT(Table1[[#This Row],[Date Created Conversion]],"mmm")</f>
        <v>Oct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>Table1[[#This Row],[pledged]]/Table1[[#This Row],[goal]]</f>
        <v>8.3999999999999995E-3</v>
      </c>
      <c r="P955">
        <f>IF(Table1[[#This Row],[pledged]]=0,0,Table1[[#This Row],[pledged]]/Table1[[#This Row],[backers_count]])</f>
        <v>25.2</v>
      </c>
      <c r="Q955" t="str">
        <f>LEFT(Table1[[#This Row],[Category and Sub-Category]],FIND("/",Table1[[#This Row],[Category and Sub-Category]])-1)</f>
        <v>technology</v>
      </c>
      <c r="R955" t="str">
        <f>RIGHT(Table1[[#This Row],[Category and Sub-Category]],LEN(Table1[[#This Row],[Category and Sub-Category]])-FIND("/",Table1[[#This Row],[Category and Sub-Category]]))</f>
        <v>wearables</v>
      </c>
      <c r="S955" s="9">
        <f>(((Table1[[#This Row],[launched_at]]/60)/60)/24)+DATE(1970,1,1)</f>
        <v>41999.164340277777</v>
      </c>
      <c r="T955" s="9">
        <f>(((Table1[[#This Row],[deadline]]/60)/60)/24)+DATE(1970,1,1)</f>
        <v>42029.164340277777</v>
      </c>
      <c r="U955" s="12" t="str">
        <f>TEXT(Table1[[#This Row],[Date Created Conversion]],"yyyy")</f>
        <v>2014</v>
      </c>
      <c r="V955" s="12" t="str">
        <f>TEXT(Table1[[#This Row],[Date Created Conversion]],"mmm")</f>
        <v>Dec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>Table1[[#This Row],[pledged]]/Table1[[#This Row],[goal]]</f>
        <v>0.43406666666666666</v>
      </c>
      <c r="P956">
        <f>IF(Table1[[#This Row],[pledged]]=0,0,Table1[[#This Row],[pledged]]/Table1[[#This Row],[backers_count]])</f>
        <v>89.191780821917803</v>
      </c>
      <c r="Q956" t="str">
        <f>LEFT(Table1[[#This Row],[Category and Sub-Category]],FIND("/",Table1[[#This Row],[Category and Sub-Category]])-1)</f>
        <v>technology</v>
      </c>
      <c r="R956" t="str">
        <f>RIGHT(Table1[[#This Row],[Category and Sub-Category]],LEN(Table1[[#This Row],[Category and Sub-Category]])-FIND("/",Table1[[#This Row],[Category and Sub-Category]]))</f>
        <v>wearables</v>
      </c>
      <c r="S956" s="9">
        <f>(((Table1[[#This Row],[launched_at]]/60)/60)/24)+DATE(1970,1,1)</f>
        <v>42194.833784722221</v>
      </c>
      <c r="T956" s="9">
        <f>(((Table1[[#This Row],[deadline]]/60)/60)/24)+DATE(1970,1,1)</f>
        <v>42236.833784722221</v>
      </c>
      <c r="U956" s="12" t="str">
        <f>TEXT(Table1[[#This Row],[Date Created Conversion]],"yyyy")</f>
        <v>2015</v>
      </c>
      <c r="V956" s="12" t="str">
        <f>TEXT(Table1[[#This Row],[Date Created Conversion]],"mmm")</f>
        <v>Jul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>Table1[[#This Row],[pledged]]/Table1[[#This Row],[goal]]</f>
        <v>5.6613333333333335E-2</v>
      </c>
      <c r="P957">
        <f>IF(Table1[[#This Row],[pledged]]=0,0,Table1[[#This Row],[pledged]]/Table1[[#This Row],[backers_count]])</f>
        <v>182.6236559139785</v>
      </c>
      <c r="Q957" t="str">
        <f>LEFT(Table1[[#This Row],[Category and Sub-Category]],FIND("/",Table1[[#This Row],[Category and Sub-Category]])-1)</f>
        <v>technology</v>
      </c>
      <c r="R957" t="str">
        <f>RIGHT(Table1[[#This Row],[Category and Sub-Category]],LEN(Table1[[#This Row],[Category and Sub-Category]])-FIND("/",Table1[[#This Row],[Category and Sub-Category]]))</f>
        <v>wearables</v>
      </c>
      <c r="S957" s="9">
        <f>(((Table1[[#This Row],[launched_at]]/60)/60)/24)+DATE(1970,1,1)</f>
        <v>42586.295138888891</v>
      </c>
      <c r="T957" s="9">
        <f>(((Table1[[#This Row],[deadline]]/60)/60)/24)+DATE(1970,1,1)</f>
        <v>42626.295138888891</v>
      </c>
      <c r="U957" s="12" t="str">
        <f>TEXT(Table1[[#This Row],[Date Created Conversion]],"yyyy")</f>
        <v>2016</v>
      </c>
      <c r="V957" s="12" t="str">
        <f>TEXT(Table1[[#This Row],[Date Created Conversion]],"mmm")</f>
        <v>Aug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>Table1[[#This Row],[pledged]]/Table1[[#This Row],[goal]]</f>
        <v>1.7219999999999999E-2</v>
      </c>
      <c r="P958">
        <f>IF(Table1[[#This Row],[pledged]]=0,0,Table1[[#This Row],[pledged]]/Table1[[#This Row],[backers_count]])</f>
        <v>50.647058823529413</v>
      </c>
      <c r="Q958" t="str">
        <f>LEFT(Table1[[#This Row],[Category and Sub-Category]],FIND("/",Table1[[#This Row],[Category and Sub-Category]])-1)</f>
        <v>technology</v>
      </c>
      <c r="R958" t="str">
        <f>RIGHT(Table1[[#This Row],[Category and Sub-Category]],LEN(Table1[[#This Row],[Category and Sub-Category]])-FIND("/",Table1[[#This Row],[Category and Sub-Category]]))</f>
        <v>wearables</v>
      </c>
      <c r="S958" s="9">
        <f>(((Table1[[#This Row],[launched_at]]/60)/60)/24)+DATE(1970,1,1)</f>
        <v>42060.913877314815</v>
      </c>
      <c r="T958" s="9">
        <f>(((Table1[[#This Row],[deadline]]/60)/60)/24)+DATE(1970,1,1)</f>
        <v>42120.872210648144</v>
      </c>
      <c r="U958" s="12" t="str">
        <f>TEXT(Table1[[#This Row],[Date Created Conversion]],"yyyy")</f>
        <v>2015</v>
      </c>
      <c r="V958" s="12" t="str">
        <f>TEXT(Table1[[#This Row],[Date Created Conversion]],"mmm")</f>
        <v>Feb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>Table1[[#This Row],[pledged]]/Table1[[#This Row],[goal]]</f>
        <v>1.9416666666666665E-2</v>
      </c>
      <c r="P959">
        <f>IF(Table1[[#This Row],[pledged]]=0,0,Table1[[#This Row],[pledged]]/Table1[[#This Row],[backers_count]])</f>
        <v>33.285714285714285</v>
      </c>
      <c r="Q959" t="str">
        <f>LEFT(Table1[[#This Row],[Category and Sub-Category]],FIND("/",Table1[[#This Row],[Category and Sub-Category]])-1)</f>
        <v>technology</v>
      </c>
      <c r="R959" t="str">
        <f>RIGHT(Table1[[#This Row],[Category and Sub-Category]],LEN(Table1[[#This Row],[Category and Sub-Category]])-FIND("/",Table1[[#This Row],[Category and Sub-Category]]))</f>
        <v>wearables</v>
      </c>
      <c r="S959" s="9">
        <f>(((Table1[[#This Row],[launched_at]]/60)/60)/24)+DATE(1970,1,1)</f>
        <v>42660.552465277782</v>
      </c>
      <c r="T959" s="9">
        <f>(((Table1[[#This Row],[deadline]]/60)/60)/24)+DATE(1970,1,1)</f>
        <v>42691.594131944439</v>
      </c>
      <c r="U959" s="12" t="str">
        <f>TEXT(Table1[[#This Row],[Date Created Conversion]],"yyyy")</f>
        <v>2016</v>
      </c>
      <c r="V959" s="12" t="str">
        <f>TEXT(Table1[[#This Row],[Date Created Conversion]],"mmm")</f>
        <v>Oct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>Table1[[#This Row],[pledged]]/Table1[[#This Row],[goal]]</f>
        <v>0.11328275684711328</v>
      </c>
      <c r="P960">
        <f>IF(Table1[[#This Row],[pledged]]=0,0,Table1[[#This Row],[pledged]]/Table1[[#This Row],[backers_count]])</f>
        <v>51.823529411764703</v>
      </c>
      <c r="Q960" t="str">
        <f>LEFT(Table1[[#This Row],[Category and Sub-Category]],FIND("/",Table1[[#This Row],[Category and Sub-Category]])-1)</f>
        <v>technology</v>
      </c>
      <c r="R960" t="str">
        <f>RIGHT(Table1[[#This Row],[Category and Sub-Category]],LEN(Table1[[#This Row],[Category and Sub-Category]])-FIND("/",Table1[[#This Row],[Category and Sub-Category]]))</f>
        <v>wearables</v>
      </c>
      <c r="S960" s="9">
        <f>(((Table1[[#This Row],[launched_at]]/60)/60)/24)+DATE(1970,1,1)</f>
        <v>42082.802812499998</v>
      </c>
      <c r="T960" s="9">
        <f>(((Table1[[#This Row],[deadline]]/60)/60)/24)+DATE(1970,1,1)</f>
        <v>42104.207638888889</v>
      </c>
      <c r="U960" s="12" t="str">
        <f>TEXT(Table1[[#This Row],[Date Created Conversion]],"yyyy")</f>
        <v>2015</v>
      </c>
      <c r="V960" s="12" t="str">
        <f>TEXT(Table1[[#This Row],[Date Created Conversion]],"mmm")</f>
        <v>Mar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>Table1[[#This Row],[pledged]]/Table1[[#This Row],[goal]]</f>
        <v>0.3886</v>
      </c>
      <c r="P961">
        <f>IF(Table1[[#This Row],[pledged]]=0,0,Table1[[#This Row],[pledged]]/Table1[[#This Row],[backers_count]])</f>
        <v>113.62573099415205</v>
      </c>
      <c r="Q961" t="str">
        <f>LEFT(Table1[[#This Row],[Category and Sub-Category]],FIND("/",Table1[[#This Row],[Category and Sub-Category]])-1)</f>
        <v>technology</v>
      </c>
      <c r="R961" t="str">
        <f>RIGHT(Table1[[#This Row],[Category and Sub-Category]],LEN(Table1[[#This Row],[Category and Sub-Category]])-FIND("/",Table1[[#This Row],[Category and Sub-Category]]))</f>
        <v>wearables</v>
      </c>
      <c r="S961" s="9">
        <f>(((Table1[[#This Row],[launched_at]]/60)/60)/24)+DATE(1970,1,1)</f>
        <v>41993.174363425926</v>
      </c>
      <c r="T961" s="9">
        <f>(((Table1[[#This Row],[deadline]]/60)/60)/24)+DATE(1970,1,1)</f>
        <v>42023.174363425926</v>
      </c>
      <c r="U961" s="12" t="str">
        <f>TEXT(Table1[[#This Row],[Date Created Conversion]],"yyyy")</f>
        <v>2014</v>
      </c>
      <c r="V961" s="12" t="str">
        <f>TEXT(Table1[[#This Row],[Date Created Conversion]],"mmm")</f>
        <v>Dec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>Table1[[#This Row],[pledged]]/Table1[[#This Row],[goal]]</f>
        <v>0.46100628930817611</v>
      </c>
      <c r="P962">
        <f>IF(Table1[[#This Row],[pledged]]=0,0,Table1[[#This Row],[pledged]]/Table1[[#This Row],[backers_count]])</f>
        <v>136.46276595744681</v>
      </c>
      <c r="Q962" t="str">
        <f>LEFT(Table1[[#This Row],[Category and Sub-Category]],FIND("/",Table1[[#This Row],[Category and Sub-Category]])-1)</f>
        <v>technology</v>
      </c>
      <c r="R962" t="str">
        <f>RIGHT(Table1[[#This Row],[Category and Sub-Category]],LEN(Table1[[#This Row],[Category and Sub-Category]])-FIND("/",Table1[[#This Row],[Category and Sub-Category]]))</f>
        <v>wearables</v>
      </c>
      <c r="S962" s="9">
        <f>(((Table1[[#This Row],[launched_at]]/60)/60)/24)+DATE(1970,1,1)</f>
        <v>42766.626793981486</v>
      </c>
      <c r="T962" s="9">
        <f>(((Table1[[#This Row],[deadline]]/60)/60)/24)+DATE(1970,1,1)</f>
        <v>42808.585127314815</v>
      </c>
      <c r="U962" s="12" t="str">
        <f>TEXT(Table1[[#This Row],[Date Created Conversion]],"yyyy")</f>
        <v>2017</v>
      </c>
      <c r="V962" s="12" t="str">
        <f>TEXT(Table1[[#This Row],[Date Created Conversion]],"mmm")</f>
        <v>Jan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>Table1[[#This Row],[pledged]]/Table1[[#This Row],[goal]]</f>
        <v>0.42188421052631581</v>
      </c>
      <c r="P963">
        <f>IF(Table1[[#This Row],[pledged]]=0,0,Table1[[#This Row],[pledged]]/Table1[[#This Row],[backers_count]])</f>
        <v>364.35454545454547</v>
      </c>
      <c r="Q963" t="str">
        <f>LEFT(Table1[[#This Row],[Category and Sub-Category]],FIND("/",Table1[[#This Row],[Category and Sub-Category]])-1)</f>
        <v>technology</v>
      </c>
      <c r="R963" t="str">
        <f>RIGHT(Table1[[#This Row],[Category and Sub-Category]],LEN(Table1[[#This Row],[Category and Sub-Category]])-FIND("/",Table1[[#This Row],[Category and Sub-Category]]))</f>
        <v>wearables</v>
      </c>
      <c r="S963" s="9">
        <f>(((Table1[[#This Row],[launched_at]]/60)/60)/24)+DATE(1970,1,1)</f>
        <v>42740.693692129629</v>
      </c>
      <c r="T963" s="9">
        <f>(((Table1[[#This Row],[deadline]]/60)/60)/24)+DATE(1970,1,1)</f>
        <v>42786.791666666672</v>
      </c>
      <c r="U963" s="12" t="str">
        <f>TEXT(Table1[[#This Row],[Date Created Conversion]],"yyyy")</f>
        <v>2017</v>
      </c>
      <c r="V963" s="12" t="str">
        <f>TEXT(Table1[[#This Row],[Date Created Conversion]],"mmm")</f>
        <v>Jan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>Table1[[#This Row],[pledged]]/Table1[[#This Row],[goal]]</f>
        <v>0.2848</v>
      </c>
      <c r="P964">
        <f>IF(Table1[[#This Row],[pledged]]=0,0,Table1[[#This Row],[pledged]]/Table1[[#This Row],[backers_count]])</f>
        <v>19.243243243243242</v>
      </c>
      <c r="Q964" t="str">
        <f>LEFT(Table1[[#This Row],[Category and Sub-Category]],FIND("/",Table1[[#This Row],[Category and Sub-Category]])-1)</f>
        <v>technology</v>
      </c>
      <c r="R964" t="str">
        <f>RIGHT(Table1[[#This Row],[Category and Sub-Category]],LEN(Table1[[#This Row],[Category and Sub-Category]])-FIND("/",Table1[[#This Row],[Category and Sub-Category]]))</f>
        <v>wearables</v>
      </c>
      <c r="S964" s="9">
        <f>(((Table1[[#This Row],[launched_at]]/60)/60)/24)+DATE(1970,1,1)</f>
        <v>42373.712418981479</v>
      </c>
      <c r="T964" s="9">
        <f>(((Table1[[#This Row],[deadline]]/60)/60)/24)+DATE(1970,1,1)</f>
        <v>42411.712418981479</v>
      </c>
      <c r="U964" s="12" t="str">
        <f>TEXT(Table1[[#This Row],[Date Created Conversion]],"yyyy")</f>
        <v>2016</v>
      </c>
      <c r="V964" s="12" t="str">
        <f>TEXT(Table1[[#This Row],[Date Created Conversion]],"mmm")</f>
        <v>Jan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>Table1[[#This Row],[pledged]]/Table1[[#This Row],[goal]]</f>
        <v>1.0771428571428571E-2</v>
      </c>
      <c r="P965">
        <f>IF(Table1[[#This Row],[pledged]]=0,0,Table1[[#This Row],[pledged]]/Table1[[#This Row],[backers_count]])</f>
        <v>41.888888888888886</v>
      </c>
      <c r="Q965" t="str">
        <f>LEFT(Table1[[#This Row],[Category and Sub-Category]],FIND("/",Table1[[#This Row],[Category and Sub-Category]])-1)</f>
        <v>technology</v>
      </c>
      <c r="R965" t="str">
        <f>RIGHT(Table1[[#This Row],[Category and Sub-Category]],LEN(Table1[[#This Row],[Category and Sub-Category]])-FIND("/",Table1[[#This Row],[Category and Sub-Category]]))</f>
        <v>wearables</v>
      </c>
      <c r="S965" s="9">
        <f>(((Table1[[#This Row],[launched_at]]/60)/60)/24)+DATE(1970,1,1)</f>
        <v>42625.635636574079</v>
      </c>
      <c r="T965" s="9">
        <f>(((Table1[[#This Row],[deadline]]/60)/60)/24)+DATE(1970,1,1)</f>
        <v>42660.635636574079</v>
      </c>
      <c r="U965" s="12" t="str">
        <f>TEXT(Table1[[#This Row],[Date Created Conversion]],"yyyy")</f>
        <v>2016</v>
      </c>
      <c r="V965" s="12" t="str">
        <f>TEXT(Table1[[#This Row],[Date Created Conversion]],"mmm")</f>
        <v>Sep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>Table1[[#This Row],[pledged]]/Table1[[#This Row],[goal]]</f>
        <v>7.9909090909090902E-3</v>
      </c>
      <c r="P966">
        <f>IF(Table1[[#This Row],[pledged]]=0,0,Table1[[#This Row],[pledged]]/Table1[[#This Row],[backers_count]])</f>
        <v>30.310344827586206</v>
      </c>
      <c r="Q966" t="str">
        <f>LEFT(Table1[[#This Row],[Category and Sub-Category]],FIND("/",Table1[[#This Row],[Category and Sub-Category]])-1)</f>
        <v>technology</v>
      </c>
      <c r="R966" t="str">
        <f>RIGHT(Table1[[#This Row],[Category and Sub-Category]],LEN(Table1[[#This Row],[Category and Sub-Category]])-FIND("/",Table1[[#This Row],[Category and Sub-Category]]))</f>
        <v>wearables</v>
      </c>
      <c r="S966" s="9">
        <f>(((Table1[[#This Row],[launched_at]]/60)/60)/24)+DATE(1970,1,1)</f>
        <v>42208.628692129627</v>
      </c>
      <c r="T966" s="9">
        <f>(((Table1[[#This Row],[deadline]]/60)/60)/24)+DATE(1970,1,1)</f>
        <v>42248.628692129627</v>
      </c>
      <c r="U966" s="12" t="str">
        <f>TEXT(Table1[[#This Row],[Date Created Conversion]],"yyyy")</f>
        <v>2015</v>
      </c>
      <c r="V966" s="12" t="str">
        <f>TEXT(Table1[[#This Row],[Date Created Conversion]],"mmm")</f>
        <v>Jul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>Table1[[#This Row],[pledged]]/Table1[[#This Row],[goal]]</f>
        <v>1.192E-2</v>
      </c>
      <c r="P967">
        <f>IF(Table1[[#This Row],[pledged]]=0,0,Table1[[#This Row],[pledged]]/Table1[[#This Row],[backers_count]])</f>
        <v>49.666666666666664</v>
      </c>
      <c r="Q967" t="str">
        <f>LEFT(Table1[[#This Row],[Category and Sub-Category]],FIND("/",Table1[[#This Row],[Category and Sub-Category]])-1)</f>
        <v>technology</v>
      </c>
      <c r="R967" t="str">
        <f>RIGHT(Table1[[#This Row],[Category and Sub-Category]],LEN(Table1[[#This Row],[Category and Sub-Category]])-FIND("/",Table1[[#This Row],[Category and Sub-Category]]))</f>
        <v>wearables</v>
      </c>
      <c r="S967" s="9">
        <f>(((Table1[[#This Row],[launched_at]]/60)/60)/24)+DATE(1970,1,1)</f>
        <v>42637.016736111109</v>
      </c>
      <c r="T967" s="9">
        <f>(((Table1[[#This Row],[deadline]]/60)/60)/24)+DATE(1970,1,1)</f>
        <v>42669.165972222225</v>
      </c>
      <c r="U967" s="12" t="str">
        <f>TEXT(Table1[[#This Row],[Date Created Conversion]],"yyyy")</f>
        <v>2016</v>
      </c>
      <c r="V967" s="12" t="str">
        <f>TEXT(Table1[[#This Row],[Date Created Conversion]],"mmm")</f>
        <v>Sep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>Table1[[#This Row],[pledged]]/Table1[[#This Row],[goal]]</f>
        <v>0.14799999999999999</v>
      </c>
      <c r="P968">
        <f>IF(Table1[[#This Row],[pledged]]=0,0,Table1[[#This Row],[pledged]]/Table1[[#This Row],[backers_count]])</f>
        <v>59.2</v>
      </c>
      <c r="Q968" t="str">
        <f>LEFT(Table1[[#This Row],[Category and Sub-Category]],FIND("/",Table1[[#This Row],[Category and Sub-Category]])-1)</f>
        <v>technology</v>
      </c>
      <c r="R968" t="str">
        <f>RIGHT(Table1[[#This Row],[Category and Sub-Category]],LEN(Table1[[#This Row],[Category and Sub-Category]])-FIND("/",Table1[[#This Row],[Category and Sub-Category]]))</f>
        <v>wearables</v>
      </c>
      <c r="S968" s="9">
        <f>(((Table1[[#This Row],[launched_at]]/60)/60)/24)+DATE(1970,1,1)</f>
        <v>42619.635787037041</v>
      </c>
      <c r="T968" s="9">
        <f>(((Table1[[#This Row],[deadline]]/60)/60)/24)+DATE(1970,1,1)</f>
        <v>42649.635787037041</v>
      </c>
      <c r="U968" s="12" t="str">
        <f>TEXT(Table1[[#This Row],[Date Created Conversion]],"yyyy")</f>
        <v>2016</v>
      </c>
      <c r="V968" s="12" t="str">
        <f>TEXT(Table1[[#This Row],[Date Created Conversion]],"mmm")</f>
        <v>Sep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>Table1[[#This Row],[pledged]]/Table1[[#This Row],[goal]]</f>
        <v>0.17810000000000001</v>
      </c>
      <c r="P969">
        <f>IF(Table1[[#This Row],[pledged]]=0,0,Table1[[#This Row],[pledged]]/Table1[[#This Row],[backers_count]])</f>
        <v>43.97530864197531</v>
      </c>
      <c r="Q969" t="str">
        <f>LEFT(Table1[[#This Row],[Category and Sub-Category]],FIND("/",Table1[[#This Row],[Category and Sub-Category]])-1)</f>
        <v>technology</v>
      </c>
      <c r="R969" t="str">
        <f>RIGHT(Table1[[#This Row],[Category and Sub-Category]],LEN(Table1[[#This Row],[Category and Sub-Category]])-FIND("/",Table1[[#This Row],[Category and Sub-Category]]))</f>
        <v>wearables</v>
      </c>
      <c r="S969" s="9">
        <f>(((Table1[[#This Row],[launched_at]]/60)/60)/24)+DATE(1970,1,1)</f>
        <v>42422.254328703704</v>
      </c>
      <c r="T969" s="9">
        <f>(((Table1[[#This Row],[deadline]]/60)/60)/24)+DATE(1970,1,1)</f>
        <v>42482.21266203704</v>
      </c>
      <c r="U969" s="12" t="str">
        <f>TEXT(Table1[[#This Row],[Date Created Conversion]],"yyyy")</f>
        <v>2016</v>
      </c>
      <c r="V969" s="12" t="str">
        <f>TEXT(Table1[[#This Row],[Date Created Conversion]],"mmm")</f>
        <v>Feb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>Table1[[#This Row],[pledged]]/Table1[[#This Row],[goal]]</f>
        <v>1.325E-2</v>
      </c>
      <c r="P970">
        <f>IF(Table1[[#This Row],[pledged]]=0,0,Table1[[#This Row],[pledged]]/Table1[[#This Row],[backers_count]])</f>
        <v>26.5</v>
      </c>
      <c r="Q970" t="str">
        <f>LEFT(Table1[[#This Row],[Category and Sub-Category]],FIND("/",Table1[[#This Row],[Category and Sub-Category]])-1)</f>
        <v>technology</v>
      </c>
      <c r="R970" t="str">
        <f>RIGHT(Table1[[#This Row],[Category and Sub-Category]],LEN(Table1[[#This Row],[Category and Sub-Category]])-FIND("/",Table1[[#This Row],[Category and Sub-Category]]))</f>
        <v>wearables</v>
      </c>
      <c r="S970" s="9">
        <f>(((Table1[[#This Row],[launched_at]]/60)/60)/24)+DATE(1970,1,1)</f>
        <v>41836.847615740742</v>
      </c>
      <c r="T970" s="9">
        <f>(((Table1[[#This Row],[deadline]]/60)/60)/24)+DATE(1970,1,1)</f>
        <v>41866.847615740742</v>
      </c>
      <c r="U970" s="12" t="str">
        <f>TEXT(Table1[[#This Row],[Date Created Conversion]],"yyyy")</f>
        <v>2014</v>
      </c>
      <c r="V970" s="12" t="str">
        <f>TEXT(Table1[[#This Row],[Date Created Conversion]],"mmm")</f>
        <v>Jul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>Table1[[#This Row],[pledged]]/Table1[[#This Row],[goal]]</f>
        <v>0.46666666666666667</v>
      </c>
      <c r="P971">
        <f>IF(Table1[[#This Row],[pledged]]=0,0,Table1[[#This Row],[pledged]]/Table1[[#This Row],[backers_count]])</f>
        <v>1272.7272727272727</v>
      </c>
      <c r="Q971" t="str">
        <f>LEFT(Table1[[#This Row],[Category and Sub-Category]],FIND("/",Table1[[#This Row],[Category and Sub-Category]])-1)</f>
        <v>technology</v>
      </c>
      <c r="R971" t="str">
        <f>RIGHT(Table1[[#This Row],[Category and Sub-Category]],LEN(Table1[[#This Row],[Category and Sub-Category]])-FIND("/",Table1[[#This Row],[Category and Sub-Category]]))</f>
        <v>wearables</v>
      </c>
      <c r="S971" s="9">
        <f>(((Table1[[#This Row],[launched_at]]/60)/60)/24)+DATE(1970,1,1)</f>
        <v>42742.30332175926</v>
      </c>
      <c r="T971" s="9">
        <f>(((Table1[[#This Row],[deadline]]/60)/60)/24)+DATE(1970,1,1)</f>
        <v>42775.30332175926</v>
      </c>
      <c r="U971" s="12" t="str">
        <f>TEXT(Table1[[#This Row],[Date Created Conversion]],"yyyy")</f>
        <v>2017</v>
      </c>
      <c r="V971" s="12" t="str">
        <f>TEXT(Table1[[#This Row],[Date Created Conversion]],"mmm")</f>
        <v>Jan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>Table1[[#This Row],[pledged]]/Table1[[#This Row],[goal]]</f>
        <v>0.4592</v>
      </c>
      <c r="P972">
        <f>IF(Table1[[#This Row],[pledged]]=0,0,Table1[[#This Row],[pledged]]/Table1[[#This Row],[backers_count]])</f>
        <v>164</v>
      </c>
      <c r="Q972" t="str">
        <f>LEFT(Table1[[#This Row],[Category and Sub-Category]],FIND("/",Table1[[#This Row],[Category and Sub-Category]])-1)</f>
        <v>technology</v>
      </c>
      <c r="R972" t="str">
        <f>RIGHT(Table1[[#This Row],[Category and Sub-Category]],LEN(Table1[[#This Row],[Category and Sub-Category]])-FIND("/",Table1[[#This Row],[Category and Sub-Category]]))</f>
        <v>wearables</v>
      </c>
      <c r="S972" s="9">
        <f>(((Table1[[#This Row],[launched_at]]/60)/60)/24)+DATE(1970,1,1)</f>
        <v>42721.220520833333</v>
      </c>
      <c r="T972" s="9">
        <f>(((Table1[[#This Row],[deadline]]/60)/60)/24)+DATE(1970,1,1)</f>
        <v>42758.207638888889</v>
      </c>
      <c r="U972" s="12" t="str">
        <f>TEXT(Table1[[#This Row],[Date Created Conversion]],"yyyy")</f>
        <v>2016</v>
      </c>
      <c r="V972" s="12" t="str">
        <f>TEXT(Table1[[#This Row],[Date Created Conversion]],"mmm")</f>
        <v>Dec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>Table1[[#This Row],[pledged]]/Table1[[#This Row],[goal]]</f>
        <v>2.2599999999999999E-3</v>
      </c>
      <c r="P973">
        <f>IF(Table1[[#This Row],[pledged]]=0,0,Table1[[#This Row],[pledged]]/Table1[[#This Row],[backers_count]])</f>
        <v>45.2</v>
      </c>
      <c r="Q973" t="str">
        <f>LEFT(Table1[[#This Row],[Category and Sub-Category]],FIND("/",Table1[[#This Row],[Category and Sub-Category]])-1)</f>
        <v>technology</v>
      </c>
      <c r="R973" t="str">
        <f>RIGHT(Table1[[#This Row],[Category and Sub-Category]],LEN(Table1[[#This Row],[Category and Sub-Category]])-FIND("/",Table1[[#This Row],[Category and Sub-Category]]))</f>
        <v>wearables</v>
      </c>
      <c r="S973" s="9">
        <f>(((Table1[[#This Row],[launched_at]]/60)/60)/24)+DATE(1970,1,1)</f>
        <v>42111.709027777775</v>
      </c>
      <c r="T973" s="9">
        <f>(((Table1[[#This Row],[deadline]]/60)/60)/24)+DATE(1970,1,1)</f>
        <v>42156.709027777775</v>
      </c>
      <c r="U973" s="12" t="str">
        <f>TEXT(Table1[[#This Row],[Date Created Conversion]],"yyyy")</f>
        <v>2015</v>
      </c>
      <c r="V973" s="12" t="str">
        <f>TEXT(Table1[[#This Row],[Date Created Conversion]],"mmm")</f>
        <v>Apr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>Table1[[#This Row],[pledged]]/Table1[[#This Row],[goal]]</f>
        <v>0.34625</v>
      </c>
      <c r="P974">
        <f>IF(Table1[[#This Row],[pledged]]=0,0,Table1[[#This Row],[pledged]]/Table1[[#This Row],[backers_count]])</f>
        <v>153.88888888888889</v>
      </c>
      <c r="Q974" t="str">
        <f>LEFT(Table1[[#This Row],[Category and Sub-Category]],FIND("/",Table1[[#This Row],[Category and Sub-Category]])-1)</f>
        <v>technology</v>
      </c>
      <c r="R974" t="str">
        <f>RIGHT(Table1[[#This Row],[Category and Sub-Category]],LEN(Table1[[#This Row],[Category and Sub-Category]])-FIND("/",Table1[[#This Row],[Category and Sub-Category]]))</f>
        <v>wearables</v>
      </c>
      <c r="S974" s="9">
        <f>(((Table1[[#This Row],[launched_at]]/60)/60)/24)+DATE(1970,1,1)</f>
        <v>41856.865717592591</v>
      </c>
      <c r="T974" s="9">
        <f>(((Table1[[#This Row],[deadline]]/60)/60)/24)+DATE(1970,1,1)</f>
        <v>41886.290972222225</v>
      </c>
      <c r="U974" s="12" t="str">
        <f>TEXT(Table1[[#This Row],[Date Created Conversion]],"yyyy")</f>
        <v>2014</v>
      </c>
      <c r="V974" s="12" t="str">
        <f>TEXT(Table1[[#This Row],[Date Created Conversion]],"mmm")</f>
        <v>Aug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>Table1[[#This Row],[pledged]]/Table1[[#This Row],[goal]]</f>
        <v>2.0549999999999999E-2</v>
      </c>
      <c r="P975">
        <f>IF(Table1[[#This Row],[pledged]]=0,0,Table1[[#This Row],[pledged]]/Table1[[#This Row],[backers_count]])</f>
        <v>51.375</v>
      </c>
      <c r="Q975" t="str">
        <f>LEFT(Table1[[#This Row],[Category and Sub-Category]],FIND("/",Table1[[#This Row],[Category and Sub-Category]])-1)</f>
        <v>technology</v>
      </c>
      <c r="R975" t="str">
        <f>RIGHT(Table1[[#This Row],[Category and Sub-Category]],LEN(Table1[[#This Row],[Category and Sub-Category]])-FIND("/",Table1[[#This Row],[Category and Sub-Category]]))</f>
        <v>wearables</v>
      </c>
      <c r="S975" s="9">
        <f>(((Table1[[#This Row],[launched_at]]/60)/60)/24)+DATE(1970,1,1)</f>
        <v>42257.014965277776</v>
      </c>
      <c r="T975" s="9">
        <f>(((Table1[[#This Row],[deadline]]/60)/60)/24)+DATE(1970,1,1)</f>
        <v>42317.056631944448</v>
      </c>
      <c r="U975" s="12" t="str">
        <f>TEXT(Table1[[#This Row],[Date Created Conversion]],"yyyy")</f>
        <v>2015</v>
      </c>
      <c r="V975" s="12" t="str">
        <f>TEXT(Table1[[#This Row],[Date Created Conversion]],"mmm")</f>
        <v>Sep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>Table1[[#This Row],[pledged]]/Table1[[#This Row],[goal]]</f>
        <v>5.5999999999999999E-3</v>
      </c>
      <c r="P976">
        <f>IF(Table1[[#This Row],[pledged]]=0,0,Table1[[#This Row],[pledged]]/Table1[[#This Row],[backers_count]])</f>
        <v>93.333333333333329</v>
      </c>
      <c r="Q976" t="str">
        <f>LEFT(Table1[[#This Row],[Category and Sub-Category]],FIND("/",Table1[[#This Row],[Category and Sub-Category]])-1)</f>
        <v>technology</v>
      </c>
      <c r="R976" t="str">
        <f>RIGHT(Table1[[#This Row],[Category and Sub-Category]],LEN(Table1[[#This Row],[Category and Sub-Category]])-FIND("/",Table1[[#This Row],[Category and Sub-Category]]))</f>
        <v>wearables</v>
      </c>
      <c r="S976" s="9">
        <f>(((Table1[[#This Row],[launched_at]]/60)/60)/24)+DATE(1970,1,1)</f>
        <v>42424.749490740738</v>
      </c>
      <c r="T976" s="9">
        <f>(((Table1[[#This Row],[deadline]]/60)/60)/24)+DATE(1970,1,1)</f>
        <v>42454.707824074074</v>
      </c>
      <c r="U976" s="12" t="str">
        <f>TEXT(Table1[[#This Row],[Date Created Conversion]],"yyyy")</f>
        <v>2016</v>
      </c>
      <c r="V976" s="12" t="str">
        <f>TEXT(Table1[[#This Row],[Date Created Conversion]],"mmm")</f>
        <v>Feb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>Table1[[#This Row],[pledged]]/Table1[[#This Row],[goal]]</f>
        <v>2.6069999999999999E-2</v>
      </c>
      <c r="P977">
        <f>IF(Table1[[#This Row],[pledged]]=0,0,Table1[[#This Row],[pledged]]/Table1[[#This Row],[backers_count]])</f>
        <v>108.625</v>
      </c>
      <c r="Q977" t="str">
        <f>LEFT(Table1[[#This Row],[Category and Sub-Category]],FIND("/",Table1[[#This Row],[Category and Sub-Category]])-1)</f>
        <v>technology</v>
      </c>
      <c r="R977" t="str">
        <f>RIGHT(Table1[[#This Row],[Category and Sub-Category]],LEN(Table1[[#This Row],[Category and Sub-Category]])-FIND("/",Table1[[#This Row],[Category and Sub-Category]]))</f>
        <v>wearables</v>
      </c>
      <c r="S977" s="9">
        <f>(((Table1[[#This Row],[launched_at]]/60)/60)/24)+DATE(1970,1,1)</f>
        <v>42489.696585648147</v>
      </c>
      <c r="T977" s="9">
        <f>(((Table1[[#This Row],[deadline]]/60)/60)/24)+DATE(1970,1,1)</f>
        <v>42549.696585648147</v>
      </c>
      <c r="U977" s="12" t="str">
        <f>TEXT(Table1[[#This Row],[Date Created Conversion]],"yyyy")</f>
        <v>2016</v>
      </c>
      <c r="V977" s="12" t="str">
        <f>TEXT(Table1[[#This Row],[Date Created Conversion]],"mmm")</f>
        <v>Apr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>Table1[[#This Row],[pledged]]/Table1[[#This Row],[goal]]</f>
        <v>1.9259999999999999E-2</v>
      </c>
      <c r="P978">
        <f>IF(Table1[[#This Row],[pledged]]=0,0,Table1[[#This Row],[pledged]]/Table1[[#This Row],[backers_count]])</f>
        <v>160.5</v>
      </c>
      <c r="Q978" t="str">
        <f>LEFT(Table1[[#This Row],[Category and Sub-Category]],FIND("/",Table1[[#This Row],[Category and Sub-Category]])-1)</f>
        <v>technology</v>
      </c>
      <c r="R978" t="str">
        <f>RIGHT(Table1[[#This Row],[Category and Sub-Category]],LEN(Table1[[#This Row],[Category and Sub-Category]])-FIND("/",Table1[[#This Row],[Category and Sub-Category]]))</f>
        <v>wearables</v>
      </c>
      <c r="S978" s="9">
        <f>(((Table1[[#This Row],[launched_at]]/60)/60)/24)+DATE(1970,1,1)</f>
        <v>42185.058993055558</v>
      </c>
      <c r="T978" s="9">
        <f>(((Table1[[#This Row],[deadline]]/60)/60)/24)+DATE(1970,1,1)</f>
        <v>42230.058993055558</v>
      </c>
      <c r="U978" s="12" t="str">
        <f>TEXT(Table1[[#This Row],[Date Created Conversion]],"yyyy")</f>
        <v>2015</v>
      </c>
      <c r="V978" s="12" t="str">
        <f>TEXT(Table1[[#This Row],[Date Created Conversion]],"mmm")</f>
        <v>Jun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>Table1[[#This Row],[pledged]]/Table1[[#This Row],[goal]]</f>
        <v>0.33666666666666667</v>
      </c>
      <c r="P979">
        <f>IF(Table1[[#This Row],[pledged]]=0,0,Table1[[#This Row],[pledged]]/Table1[[#This Row],[backers_count]])</f>
        <v>75.75</v>
      </c>
      <c r="Q979" t="str">
        <f>LEFT(Table1[[#This Row],[Category and Sub-Category]],FIND("/",Table1[[#This Row],[Category and Sub-Category]])-1)</f>
        <v>technology</v>
      </c>
      <c r="R979" t="str">
        <f>RIGHT(Table1[[#This Row],[Category and Sub-Category]],LEN(Table1[[#This Row],[Category and Sub-Category]])-FIND("/",Table1[[#This Row],[Category and Sub-Category]]))</f>
        <v>wearables</v>
      </c>
      <c r="S979" s="9">
        <f>(((Table1[[#This Row],[launched_at]]/60)/60)/24)+DATE(1970,1,1)</f>
        <v>42391.942094907412</v>
      </c>
      <c r="T979" s="9">
        <f>(((Table1[[#This Row],[deadline]]/60)/60)/24)+DATE(1970,1,1)</f>
        <v>42421.942094907412</v>
      </c>
      <c r="U979" s="12" t="str">
        <f>TEXT(Table1[[#This Row],[Date Created Conversion]],"yyyy")</f>
        <v>2016</v>
      </c>
      <c r="V979" s="12" t="str">
        <f>TEXT(Table1[[#This Row],[Date Created Conversion]],"mmm")</f>
        <v>Jan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>Table1[[#This Row],[pledged]]/Table1[[#This Row],[goal]]</f>
        <v>0.5626326718299024</v>
      </c>
      <c r="P980">
        <f>IF(Table1[[#This Row],[pledged]]=0,0,Table1[[#This Row],[pledged]]/Table1[[#This Row],[backers_count]])</f>
        <v>790.83739837398377</v>
      </c>
      <c r="Q980" t="str">
        <f>LEFT(Table1[[#This Row],[Category and Sub-Category]],FIND("/",Table1[[#This Row],[Category and Sub-Category]])-1)</f>
        <v>technology</v>
      </c>
      <c r="R980" t="str">
        <f>RIGHT(Table1[[#This Row],[Category and Sub-Category]],LEN(Table1[[#This Row],[Category and Sub-Category]])-FIND("/",Table1[[#This Row],[Category and Sub-Category]]))</f>
        <v>wearables</v>
      </c>
      <c r="S980" s="9">
        <f>(((Table1[[#This Row],[launched_at]]/60)/60)/24)+DATE(1970,1,1)</f>
        <v>42395.309039351851</v>
      </c>
      <c r="T980" s="9">
        <f>(((Table1[[#This Row],[deadline]]/60)/60)/24)+DATE(1970,1,1)</f>
        <v>42425.309039351851</v>
      </c>
      <c r="U980" s="12" t="str">
        <f>TEXT(Table1[[#This Row],[Date Created Conversion]],"yyyy")</f>
        <v>2016</v>
      </c>
      <c r="V980" s="12" t="str">
        <f>TEXT(Table1[[#This Row],[Date Created Conversion]],"mmm")</f>
        <v>Jan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>Table1[[#This Row],[pledged]]/Table1[[#This Row],[goal]]</f>
        <v>0.82817600000000002</v>
      </c>
      <c r="P981">
        <f>IF(Table1[[#This Row],[pledged]]=0,0,Table1[[#This Row],[pledged]]/Table1[[#This Row],[backers_count]])</f>
        <v>301.93916666666667</v>
      </c>
      <c r="Q981" t="str">
        <f>LEFT(Table1[[#This Row],[Category and Sub-Category]],FIND("/",Table1[[#This Row],[Category and Sub-Category]])-1)</f>
        <v>technology</v>
      </c>
      <c r="R981" t="str">
        <f>RIGHT(Table1[[#This Row],[Category and Sub-Category]],LEN(Table1[[#This Row],[Category and Sub-Category]])-FIND("/",Table1[[#This Row],[Category and Sub-Category]]))</f>
        <v>wearables</v>
      </c>
      <c r="S981" s="9">
        <f>(((Table1[[#This Row],[launched_at]]/60)/60)/24)+DATE(1970,1,1)</f>
        <v>42506.416990740734</v>
      </c>
      <c r="T981" s="9">
        <f>(((Table1[[#This Row],[deadline]]/60)/60)/24)+DATE(1970,1,1)</f>
        <v>42541.790972222225</v>
      </c>
      <c r="U981" s="12" t="str">
        <f>TEXT(Table1[[#This Row],[Date Created Conversion]],"yyyy")</f>
        <v>2016</v>
      </c>
      <c r="V981" s="12" t="str">
        <f>TEXT(Table1[[#This Row],[Date Created Conversion]],"mmm")</f>
        <v>May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>Table1[[#This Row],[pledged]]/Table1[[#This Row],[goal]]</f>
        <v>0.14860000000000001</v>
      </c>
      <c r="P982">
        <f>IF(Table1[[#This Row],[pledged]]=0,0,Table1[[#This Row],[pledged]]/Table1[[#This Row],[backers_count]])</f>
        <v>47.935483870967744</v>
      </c>
      <c r="Q982" t="str">
        <f>LEFT(Table1[[#This Row],[Category and Sub-Category]],FIND("/",Table1[[#This Row],[Category and Sub-Category]])-1)</f>
        <v>technology</v>
      </c>
      <c r="R982" t="str">
        <f>RIGHT(Table1[[#This Row],[Category and Sub-Category]],LEN(Table1[[#This Row],[Category and Sub-Category]])-FIND("/",Table1[[#This Row],[Category and Sub-Category]]))</f>
        <v>wearables</v>
      </c>
      <c r="S982" s="9">
        <f>(((Table1[[#This Row],[launched_at]]/60)/60)/24)+DATE(1970,1,1)</f>
        <v>41928.904189814813</v>
      </c>
      <c r="T982" s="9">
        <f>(((Table1[[#This Row],[deadline]]/60)/60)/24)+DATE(1970,1,1)</f>
        <v>41973.945856481485</v>
      </c>
      <c r="U982" s="12" t="str">
        <f>TEXT(Table1[[#This Row],[Date Created Conversion]],"yyyy")</f>
        <v>2014</v>
      </c>
      <c r="V982" s="12" t="str">
        <f>TEXT(Table1[[#This Row],[Date Created Conversion]],"mmm")</f>
        <v>Oct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>Table1[[#This Row],[pledged]]/Table1[[#This Row],[goal]]</f>
        <v>1.2375123751237513E-4</v>
      </c>
      <c r="P983">
        <f>IF(Table1[[#This Row],[pledged]]=0,0,Table1[[#This Row],[pledged]]/Table1[[#This Row],[backers_count]])</f>
        <v>2.75</v>
      </c>
      <c r="Q983" t="str">
        <f>LEFT(Table1[[#This Row],[Category and Sub-Category]],FIND("/",Table1[[#This Row],[Category and Sub-Category]])-1)</f>
        <v>technology</v>
      </c>
      <c r="R983" t="str">
        <f>RIGHT(Table1[[#This Row],[Category and Sub-Category]],LEN(Table1[[#This Row],[Category and Sub-Category]])-FIND("/",Table1[[#This Row],[Category and Sub-Category]]))</f>
        <v>wearables</v>
      </c>
      <c r="S983" s="9">
        <f>(((Table1[[#This Row],[launched_at]]/60)/60)/24)+DATE(1970,1,1)</f>
        <v>41830.947013888886</v>
      </c>
      <c r="T983" s="9">
        <f>(((Table1[[#This Row],[deadline]]/60)/60)/24)+DATE(1970,1,1)</f>
        <v>41860.947013888886</v>
      </c>
      <c r="U983" s="12" t="str">
        <f>TEXT(Table1[[#This Row],[Date Created Conversion]],"yyyy")</f>
        <v>2014</v>
      </c>
      <c r="V983" s="12" t="str">
        <f>TEXT(Table1[[#This Row],[Date Created Conversion]],"mmm")</f>
        <v>Jul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>Table1[[#This Row],[pledged]]/Table1[[#This Row],[goal]]</f>
        <v>1.7142857142857143E-4</v>
      </c>
      <c r="P984">
        <f>IF(Table1[[#This Row],[pledged]]=0,0,Table1[[#This Row],[pledged]]/Table1[[#This Row],[backers_count]])</f>
        <v>1</v>
      </c>
      <c r="Q984" t="str">
        <f>LEFT(Table1[[#This Row],[Category and Sub-Category]],FIND("/",Table1[[#This Row],[Category and Sub-Category]])-1)</f>
        <v>technology</v>
      </c>
      <c r="R984" t="str">
        <f>RIGHT(Table1[[#This Row],[Category and Sub-Category]],LEN(Table1[[#This Row],[Category and Sub-Category]])-FIND("/",Table1[[#This Row],[Category and Sub-Category]]))</f>
        <v>wearables</v>
      </c>
      <c r="S984" s="9">
        <f>(((Table1[[#This Row],[launched_at]]/60)/60)/24)+DATE(1970,1,1)</f>
        <v>42615.753310185188</v>
      </c>
      <c r="T984" s="9">
        <f>(((Table1[[#This Row],[deadline]]/60)/60)/24)+DATE(1970,1,1)</f>
        <v>42645.753310185188</v>
      </c>
      <c r="U984" s="12" t="str">
        <f>TEXT(Table1[[#This Row],[Date Created Conversion]],"yyyy")</f>
        <v>2016</v>
      </c>
      <c r="V984" s="12" t="str">
        <f>TEXT(Table1[[#This Row],[Date Created Conversion]],"mmm")</f>
        <v>Sep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>Table1[[#This Row],[pledged]]/Table1[[#This Row],[goal]]</f>
        <v>0.2950613611721471</v>
      </c>
      <c r="P985">
        <f>IF(Table1[[#This Row],[pledged]]=0,0,Table1[[#This Row],[pledged]]/Table1[[#This Row],[backers_count]])</f>
        <v>171.79329608938548</v>
      </c>
      <c r="Q985" t="str">
        <f>LEFT(Table1[[#This Row],[Category and Sub-Category]],FIND("/",Table1[[#This Row],[Category and Sub-Category]])-1)</f>
        <v>technology</v>
      </c>
      <c r="R985" t="str">
        <f>RIGHT(Table1[[#This Row],[Category and Sub-Category]],LEN(Table1[[#This Row],[Category and Sub-Category]])-FIND("/",Table1[[#This Row],[Category and Sub-Category]]))</f>
        <v>wearables</v>
      </c>
      <c r="S985" s="9">
        <f>(((Table1[[#This Row],[launched_at]]/60)/60)/24)+DATE(1970,1,1)</f>
        <v>42574.667650462965</v>
      </c>
      <c r="T985" s="9">
        <f>(((Table1[[#This Row],[deadline]]/60)/60)/24)+DATE(1970,1,1)</f>
        <v>42605.870833333334</v>
      </c>
      <c r="U985" s="12" t="str">
        <f>TEXT(Table1[[#This Row],[Date Created Conversion]],"yyyy")</f>
        <v>2016</v>
      </c>
      <c r="V985" s="12" t="str">
        <f>TEXT(Table1[[#This Row],[Date Created Conversion]],"mmm")</f>
        <v>Jul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>Table1[[#This Row],[pledged]]/Table1[[#This Row],[goal]]</f>
        <v>1.06E-2</v>
      </c>
      <c r="P986">
        <f>IF(Table1[[#This Row],[pledged]]=0,0,Table1[[#This Row],[pledged]]/Table1[[#This Row],[backers_count]])</f>
        <v>35.333333333333336</v>
      </c>
      <c r="Q986" t="str">
        <f>LEFT(Table1[[#This Row],[Category and Sub-Category]],FIND("/",Table1[[#This Row],[Category and Sub-Category]])-1)</f>
        <v>technology</v>
      </c>
      <c r="R986" t="str">
        <f>RIGHT(Table1[[#This Row],[Category and Sub-Category]],LEN(Table1[[#This Row],[Category and Sub-Category]])-FIND("/",Table1[[#This Row],[Category and Sub-Category]]))</f>
        <v>wearables</v>
      </c>
      <c r="S986" s="9">
        <f>(((Table1[[#This Row],[launched_at]]/60)/60)/24)+DATE(1970,1,1)</f>
        <v>42061.11583333333</v>
      </c>
      <c r="T986" s="9">
        <f>(((Table1[[#This Row],[deadline]]/60)/60)/24)+DATE(1970,1,1)</f>
        <v>42091.074166666673</v>
      </c>
      <c r="U986" s="12" t="str">
        <f>TEXT(Table1[[#This Row],[Date Created Conversion]],"yyyy")</f>
        <v>2015</v>
      </c>
      <c r="V986" s="12" t="str">
        <f>TEXT(Table1[[#This Row],[Date Created Conversion]],"mmm")</f>
        <v>Feb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>Table1[[#This Row],[pledged]]/Table1[[#This Row],[goal]]</f>
        <v>6.2933333333333327E-2</v>
      </c>
      <c r="P987">
        <f>IF(Table1[[#This Row],[pledged]]=0,0,Table1[[#This Row],[pledged]]/Table1[[#This Row],[backers_count]])</f>
        <v>82.086956521739125</v>
      </c>
      <c r="Q987" t="str">
        <f>LEFT(Table1[[#This Row],[Category and Sub-Category]],FIND("/",Table1[[#This Row],[Category and Sub-Category]])-1)</f>
        <v>technology</v>
      </c>
      <c r="R987" t="str">
        <f>RIGHT(Table1[[#This Row],[Category and Sub-Category]],LEN(Table1[[#This Row],[Category and Sub-Category]])-FIND("/",Table1[[#This Row],[Category and Sub-Category]]))</f>
        <v>wearables</v>
      </c>
      <c r="S987" s="9">
        <f>(((Table1[[#This Row],[launched_at]]/60)/60)/24)+DATE(1970,1,1)</f>
        <v>42339.967708333337</v>
      </c>
      <c r="T987" s="9">
        <f>(((Table1[[#This Row],[deadline]]/60)/60)/24)+DATE(1970,1,1)</f>
        <v>42369.958333333328</v>
      </c>
      <c r="U987" s="12" t="str">
        <f>TEXT(Table1[[#This Row],[Date Created Conversion]],"yyyy")</f>
        <v>2015</v>
      </c>
      <c r="V987" s="12" t="str">
        <f>TEXT(Table1[[#This Row],[Date Created Conversion]],"mmm")</f>
        <v>Dec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>Table1[[#This Row],[pledged]]/Table1[[#This Row],[goal]]</f>
        <v>0.1275</v>
      </c>
      <c r="P988">
        <f>IF(Table1[[#This Row],[pledged]]=0,0,Table1[[#This Row],[pledged]]/Table1[[#This Row],[backers_count]])</f>
        <v>110.8695652173913</v>
      </c>
      <c r="Q988" t="str">
        <f>LEFT(Table1[[#This Row],[Category and Sub-Category]],FIND("/",Table1[[#This Row],[Category and Sub-Category]])-1)</f>
        <v>technology</v>
      </c>
      <c r="R988" t="str">
        <f>RIGHT(Table1[[#This Row],[Category and Sub-Category]],LEN(Table1[[#This Row],[Category and Sub-Category]])-FIND("/",Table1[[#This Row],[Category and Sub-Category]]))</f>
        <v>wearables</v>
      </c>
      <c r="S988" s="9">
        <f>(((Table1[[#This Row],[launched_at]]/60)/60)/24)+DATE(1970,1,1)</f>
        <v>42324.767361111109</v>
      </c>
      <c r="T988" s="9">
        <f>(((Table1[[#This Row],[deadline]]/60)/60)/24)+DATE(1970,1,1)</f>
        <v>42379</v>
      </c>
      <c r="U988" s="12" t="str">
        <f>TEXT(Table1[[#This Row],[Date Created Conversion]],"yyyy")</f>
        <v>2015</v>
      </c>
      <c r="V988" s="12" t="str">
        <f>TEXT(Table1[[#This Row],[Date Created Conversion]],"mmm")</f>
        <v>Nov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>Table1[[#This Row],[pledged]]/Table1[[#This Row],[goal]]</f>
        <v>0.13220000000000001</v>
      </c>
      <c r="P989">
        <f>IF(Table1[[#This Row],[pledged]]=0,0,Table1[[#This Row],[pledged]]/Table1[[#This Row],[backers_count]])</f>
        <v>161.21951219512195</v>
      </c>
      <c r="Q989" t="str">
        <f>LEFT(Table1[[#This Row],[Category and Sub-Category]],FIND("/",Table1[[#This Row],[Category and Sub-Category]])-1)</f>
        <v>technology</v>
      </c>
      <c r="R989" t="str">
        <f>RIGHT(Table1[[#This Row],[Category and Sub-Category]],LEN(Table1[[#This Row],[Category and Sub-Category]])-FIND("/",Table1[[#This Row],[Category and Sub-Category]]))</f>
        <v>wearables</v>
      </c>
      <c r="S989" s="9">
        <f>(((Table1[[#This Row],[launched_at]]/60)/60)/24)+DATE(1970,1,1)</f>
        <v>41773.294560185182</v>
      </c>
      <c r="T989" s="9">
        <f>(((Table1[[#This Row],[deadline]]/60)/60)/24)+DATE(1970,1,1)</f>
        <v>41813.294560185182</v>
      </c>
      <c r="U989" s="12" t="str">
        <f>TEXT(Table1[[#This Row],[Date Created Conversion]],"yyyy")</f>
        <v>2014</v>
      </c>
      <c r="V989" s="12" t="str">
        <f>TEXT(Table1[[#This Row],[Date Created Conversion]],"mmm")</f>
        <v>May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>Table1[[#This Row],[pledged]]/Table1[[#This Row],[goal]]</f>
        <v>0</v>
      </c>
      <c r="P990">
        <f>IF(Table1[[#This Row],[pledged]]=0,0,Table1[[#This Row],[pledged]]/Table1[[#This Row],[backers_count]])</f>
        <v>0</v>
      </c>
      <c r="Q990" t="str">
        <f>LEFT(Table1[[#This Row],[Category and Sub-Category]],FIND("/",Table1[[#This Row],[Category and Sub-Category]])-1)</f>
        <v>technology</v>
      </c>
      <c r="R990" t="str">
        <f>RIGHT(Table1[[#This Row],[Category and Sub-Category]],LEN(Table1[[#This Row],[Category and Sub-Category]])-FIND("/",Table1[[#This Row],[Category and Sub-Category]]))</f>
        <v>wearables</v>
      </c>
      <c r="S990" s="9">
        <f>(((Table1[[#This Row],[launched_at]]/60)/60)/24)+DATE(1970,1,1)</f>
        <v>42614.356770833328</v>
      </c>
      <c r="T990" s="9">
        <f>(((Table1[[#This Row],[deadline]]/60)/60)/24)+DATE(1970,1,1)</f>
        <v>42644.356770833328</v>
      </c>
      <c r="U990" s="12" t="str">
        <f>TEXT(Table1[[#This Row],[Date Created Conversion]],"yyyy")</f>
        <v>2016</v>
      </c>
      <c r="V990" s="12" t="str">
        <f>TEXT(Table1[[#This Row],[Date Created Conversion]],"mmm")</f>
        <v>Sep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>Table1[[#This Row],[pledged]]/Table1[[#This Row],[goal]]</f>
        <v>0.16769999999999999</v>
      </c>
      <c r="P991">
        <f>IF(Table1[[#This Row],[pledged]]=0,0,Table1[[#This Row],[pledged]]/Table1[[#This Row],[backers_count]])</f>
        <v>52.40625</v>
      </c>
      <c r="Q991" t="str">
        <f>LEFT(Table1[[#This Row],[Category and Sub-Category]],FIND("/",Table1[[#This Row],[Category and Sub-Category]])-1)</f>
        <v>technology</v>
      </c>
      <c r="R991" t="str">
        <f>RIGHT(Table1[[#This Row],[Category and Sub-Category]],LEN(Table1[[#This Row],[Category and Sub-Category]])-FIND("/",Table1[[#This Row],[Category and Sub-Category]]))</f>
        <v>wearables</v>
      </c>
      <c r="S991" s="9">
        <f>(((Table1[[#This Row],[launched_at]]/60)/60)/24)+DATE(1970,1,1)</f>
        <v>42611.933969907404</v>
      </c>
      <c r="T991" s="9">
        <f>(((Table1[[#This Row],[deadline]]/60)/60)/24)+DATE(1970,1,1)</f>
        <v>42641.933969907404</v>
      </c>
      <c r="U991" s="12" t="str">
        <f>TEXT(Table1[[#This Row],[Date Created Conversion]],"yyyy")</f>
        <v>2016</v>
      </c>
      <c r="V991" s="12" t="str">
        <f>TEXT(Table1[[#This Row],[Date Created Conversion]],"mmm")</f>
        <v>Aug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>Table1[[#This Row],[pledged]]/Table1[[#This Row],[goal]]</f>
        <v>1.0399999999999999E-3</v>
      </c>
      <c r="P992">
        <f>IF(Table1[[#This Row],[pledged]]=0,0,Table1[[#This Row],[pledged]]/Table1[[#This Row],[backers_count]])</f>
        <v>13</v>
      </c>
      <c r="Q992" t="str">
        <f>LEFT(Table1[[#This Row],[Category and Sub-Category]],FIND("/",Table1[[#This Row],[Category and Sub-Category]])-1)</f>
        <v>technology</v>
      </c>
      <c r="R992" t="str">
        <f>RIGHT(Table1[[#This Row],[Category and Sub-Category]],LEN(Table1[[#This Row],[Category and Sub-Category]])-FIND("/",Table1[[#This Row],[Category and Sub-Category]]))</f>
        <v>wearables</v>
      </c>
      <c r="S992" s="9">
        <f>(((Table1[[#This Row],[launched_at]]/60)/60)/24)+DATE(1970,1,1)</f>
        <v>41855.784305555557</v>
      </c>
      <c r="T992" s="9">
        <f>(((Table1[[#This Row],[deadline]]/60)/60)/24)+DATE(1970,1,1)</f>
        <v>41885.784305555557</v>
      </c>
      <c r="U992" s="12" t="str">
        <f>TEXT(Table1[[#This Row],[Date Created Conversion]],"yyyy")</f>
        <v>2014</v>
      </c>
      <c r="V992" s="12" t="str">
        <f>TEXT(Table1[[#This Row],[Date Created Conversion]],"mmm")</f>
        <v>Aug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>Table1[[#This Row],[pledged]]/Table1[[#This Row],[goal]]</f>
        <v>4.24E-2</v>
      </c>
      <c r="P993">
        <f>IF(Table1[[#This Row],[pledged]]=0,0,Table1[[#This Row],[pledged]]/Table1[[#This Row],[backers_count]])</f>
        <v>30.285714285714285</v>
      </c>
      <c r="Q993" t="str">
        <f>LEFT(Table1[[#This Row],[Category and Sub-Category]],FIND("/",Table1[[#This Row],[Category and Sub-Category]])-1)</f>
        <v>technology</v>
      </c>
      <c r="R993" t="str">
        <f>RIGHT(Table1[[#This Row],[Category and Sub-Category]],LEN(Table1[[#This Row],[Category and Sub-Category]])-FIND("/",Table1[[#This Row],[Category and Sub-Category]]))</f>
        <v>wearables</v>
      </c>
      <c r="S993" s="9">
        <f>(((Table1[[#This Row],[launched_at]]/60)/60)/24)+DATE(1970,1,1)</f>
        <v>42538.75680555556</v>
      </c>
      <c r="T993" s="9">
        <f>(((Table1[[#This Row],[deadline]]/60)/60)/24)+DATE(1970,1,1)</f>
        <v>42563.785416666666</v>
      </c>
      <c r="U993" s="12" t="str">
        <f>TEXT(Table1[[#This Row],[Date Created Conversion]],"yyyy")</f>
        <v>2016</v>
      </c>
      <c r="V993" s="12" t="str">
        <f>TEXT(Table1[[#This Row],[Date Created Conversion]],"mmm")</f>
        <v>Jun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>Table1[[#This Row],[pledged]]/Table1[[#This Row],[goal]]</f>
        <v>4.6699999999999997E-3</v>
      </c>
      <c r="P994">
        <f>IF(Table1[[#This Row],[pledged]]=0,0,Table1[[#This Row],[pledged]]/Table1[[#This Row],[backers_count]])</f>
        <v>116.75</v>
      </c>
      <c r="Q994" t="str">
        <f>LEFT(Table1[[#This Row],[Category and Sub-Category]],FIND("/",Table1[[#This Row],[Category and Sub-Category]])-1)</f>
        <v>technology</v>
      </c>
      <c r="R994" t="str">
        <f>RIGHT(Table1[[#This Row],[Category and Sub-Category]],LEN(Table1[[#This Row],[Category and Sub-Category]])-FIND("/",Table1[[#This Row],[Category and Sub-Category]]))</f>
        <v>wearables</v>
      </c>
      <c r="S994" s="9">
        <f>(((Table1[[#This Row],[launched_at]]/60)/60)/24)+DATE(1970,1,1)</f>
        <v>42437.924988425926</v>
      </c>
      <c r="T994" s="9">
        <f>(((Table1[[#This Row],[deadline]]/60)/60)/24)+DATE(1970,1,1)</f>
        <v>42497.883321759262</v>
      </c>
      <c r="U994" s="12" t="str">
        <f>TEXT(Table1[[#This Row],[Date Created Conversion]],"yyyy")</f>
        <v>2016</v>
      </c>
      <c r="V994" s="12" t="str">
        <f>TEXT(Table1[[#This Row],[Date Created Conversion]],"mmm")</f>
        <v>Mar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>Table1[[#This Row],[pledged]]/Table1[[#This Row],[goal]]</f>
        <v>0.25087142857142858</v>
      </c>
      <c r="P995">
        <f>IF(Table1[[#This Row],[pledged]]=0,0,Table1[[#This Row],[pledged]]/Table1[[#This Row],[backers_count]])</f>
        <v>89.59693877551021</v>
      </c>
      <c r="Q995" t="str">
        <f>LEFT(Table1[[#This Row],[Category and Sub-Category]],FIND("/",Table1[[#This Row],[Category and Sub-Category]])-1)</f>
        <v>technology</v>
      </c>
      <c r="R995" t="str">
        <f>RIGHT(Table1[[#This Row],[Category and Sub-Category]],LEN(Table1[[#This Row],[Category and Sub-Category]])-FIND("/",Table1[[#This Row],[Category and Sub-Category]]))</f>
        <v>wearables</v>
      </c>
      <c r="S995" s="9">
        <f>(((Table1[[#This Row],[launched_at]]/60)/60)/24)+DATE(1970,1,1)</f>
        <v>42652.964907407411</v>
      </c>
      <c r="T995" s="9">
        <f>(((Table1[[#This Row],[deadline]]/60)/60)/24)+DATE(1970,1,1)</f>
        <v>42686.208333333328</v>
      </c>
      <c r="U995" s="12" t="str">
        <f>TEXT(Table1[[#This Row],[Date Created Conversion]],"yyyy")</f>
        <v>2016</v>
      </c>
      <c r="V995" s="12" t="str">
        <f>TEXT(Table1[[#This Row],[Date Created Conversion]],"mmm")</f>
        <v>Oct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>Table1[[#This Row],[pledged]]/Table1[[#This Row],[goal]]</f>
        <v>2.3345000000000001E-2</v>
      </c>
      <c r="P996">
        <f>IF(Table1[[#This Row],[pledged]]=0,0,Table1[[#This Row],[pledged]]/Table1[[#This Row],[backers_count]])</f>
        <v>424.45454545454544</v>
      </c>
      <c r="Q996" t="str">
        <f>LEFT(Table1[[#This Row],[Category and Sub-Category]],FIND("/",Table1[[#This Row],[Category and Sub-Category]])-1)</f>
        <v>technology</v>
      </c>
      <c r="R996" t="str">
        <f>RIGHT(Table1[[#This Row],[Category and Sub-Category]],LEN(Table1[[#This Row],[Category and Sub-Category]])-FIND("/",Table1[[#This Row],[Category and Sub-Category]]))</f>
        <v>wearables</v>
      </c>
      <c r="S996" s="9">
        <f>(((Table1[[#This Row],[launched_at]]/60)/60)/24)+DATE(1970,1,1)</f>
        <v>41921.263078703705</v>
      </c>
      <c r="T996" s="9">
        <f>(((Table1[[#This Row],[deadline]]/60)/60)/24)+DATE(1970,1,1)</f>
        <v>41973.957638888889</v>
      </c>
      <c r="U996" s="12" t="str">
        <f>TEXT(Table1[[#This Row],[Date Created Conversion]],"yyyy")</f>
        <v>2014</v>
      </c>
      <c r="V996" s="12" t="str">
        <f>TEXT(Table1[[#This Row],[Date Created Conversion]],"mmm")</f>
        <v>Oct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>Table1[[#This Row],[pledged]]/Table1[[#This Row],[goal]]</f>
        <v>7.2599999999999998E-2</v>
      </c>
      <c r="P997">
        <f>IF(Table1[[#This Row],[pledged]]=0,0,Table1[[#This Row],[pledged]]/Table1[[#This Row],[backers_count]])</f>
        <v>80.666666666666671</v>
      </c>
      <c r="Q997" t="str">
        <f>LEFT(Table1[[#This Row],[Category and Sub-Category]],FIND("/",Table1[[#This Row],[Category and Sub-Category]])-1)</f>
        <v>technology</v>
      </c>
      <c r="R997" t="str">
        <f>RIGHT(Table1[[#This Row],[Category and Sub-Category]],LEN(Table1[[#This Row],[Category and Sub-Category]])-FIND("/",Table1[[#This Row],[Category and Sub-Category]]))</f>
        <v>wearables</v>
      </c>
      <c r="S997" s="9">
        <f>(((Table1[[#This Row],[launched_at]]/60)/60)/24)+DATE(1970,1,1)</f>
        <v>41947.940740740742</v>
      </c>
      <c r="T997" s="9">
        <f>(((Table1[[#This Row],[deadline]]/60)/60)/24)+DATE(1970,1,1)</f>
        <v>41972.666666666672</v>
      </c>
      <c r="U997" s="12" t="str">
        <f>TEXT(Table1[[#This Row],[Date Created Conversion]],"yyyy")</f>
        <v>2014</v>
      </c>
      <c r="V997" s="12" t="str">
        <f>TEXT(Table1[[#This Row],[Date Created Conversion]],"mmm")</f>
        <v>Nov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>Table1[[#This Row],[pledged]]/Table1[[#This Row],[goal]]</f>
        <v>1.6250000000000001E-2</v>
      </c>
      <c r="P998">
        <f>IF(Table1[[#This Row],[pledged]]=0,0,Table1[[#This Row],[pledged]]/Table1[[#This Row],[backers_count]])</f>
        <v>13</v>
      </c>
      <c r="Q998" t="str">
        <f>LEFT(Table1[[#This Row],[Category and Sub-Category]],FIND("/",Table1[[#This Row],[Category and Sub-Category]])-1)</f>
        <v>technology</v>
      </c>
      <c r="R998" t="str">
        <f>RIGHT(Table1[[#This Row],[Category and Sub-Category]],LEN(Table1[[#This Row],[Category and Sub-Category]])-FIND("/",Table1[[#This Row],[Category and Sub-Category]]))</f>
        <v>wearables</v>
      </c>
      <c r="S998" s="9">
        <f>(((Table1[[#This Row],[launched_at]]/60)/60)/24)+DATE(1970,1,1)</f>
        <v>41817.866435185184</v>
      </c>
      <c r="T998" s="9">
        <f>(((Table1[[#This Row],[deadline]]/60)/60)/24)+DATE(1970,1,1)</f>
        <v>41847.643750000003</v>
      </c>
      <c r="U998" s="12" t="str">
        <f>TEXT(Table1[[#This Row],[Date Created Conversion]],"yyyy")</f>
        <v>2014</v>
      </c>
      <c r="V998" s="12" t="str">
        <f>TEXT(Table1[[#This Row],[Date Created Conversion]],"mmm")</f>
        <v>Jun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>Table1[[#This Row],[pledged]]/Table1[[#This Row],[goal]]</f>
        <v>1.2999999999999999E-2</v>
      </c>
      <c r="P999">
        <f>IF(Table1[[#This Row],[pledged]]=0,0,Table1[[#This Row],[pledged]]/Table1[[#This Row],[backers_count]])</f>
        <v>8.125</v>
      </c>
      <c r="Q999" t="str">
        <f>LEFT(Table1[[#This Row],[Category and Sub-Category]],FIND("/",Table1[[#This Row],[Category and Sub-Category]])-1)</f>
        <v>technology</v>
      </c>
      <c r="R999" t="str">
        <f>RIGHT(Table1[[#This Row],[Category and Sub-Category]],LEN(Table1[[#This Row],[Category and Sub-Category]])-FIND("/",Table1[[#This Row],[Category and Sub-Category]]))</f>
        <v>wearables</v>
      </c>
      <c r="S999" s="9">
        <f>(((Table1[[#This Row],[launched_at]]/60)/60)/24)+DATE(1970,1,1)</f>
        <v>41941.10297453704</v>
      </c>
      <c r="T999" s="9">
        <f>(((Table1[[#This Row],[deadline]]/60)/60)/24)+DATE(1970,1,1)</f>
        <v>41971.144641203704</v>
      </c>
      <c r="U999" s="12" t="str">
        <f>TEXT(Table1[[#This Row],[Date Created Conversion]],"yyyy")</f>
        <v>2014</v>
      </c>
      <c r="V999" s="12" t="str">
        <f>TEXT(Table1[[#This Row],[Date Created Conversion]],"mmm")</f>
        <v>Oct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>Table1[[#This Row],[pledged]]/Table1[[#This Row],[goal]]</f>
        <v>0.58558333333333334</v>
      </c>
      <c r="P1000">
        <f>IF(Table1[[#This Row],[pledged]]=0,0,Table1[[#This Row],[pledged]]/Table1[[#This Row],[backers_count]])</f>
        <v>153.42794759825327</v>
      </c>
      <c r="Q1000" t="str">
        <f>LEFT(Table1[[#This Row],[Category and Sub-Category]],FIND("/",Table1[[#This Row],[Category and Sub-Category]])-1)</f>
        <v>technology</v>
      </c>
      <c r="R1000" t="str">
        <f>RIGHT(Table1[[#This Row],[Category and Sub-Category]],LEN(Table1[[#This Row],[Category and Sub-Category]])-FIND("/",Table1[[#This Row],[Category and Sub-Category]]))</f>
        <v>wearables</v>
      </c>
      <c r="S1000" s="9">
        <f>(((Table1[[#This Row],[launched_at]]/60)/60)/24)+DATE(1970,1,1)</f>
        <v>42282.168993055559</v>
      </c>
      <c r="T1000" s="9">
        <f>(((Table1[[#This Row],[deadline]]/60)/60)/24)+DATE(1970,1,1)</f>
        <v>42327.210659722223</v>
      </c>
      <c r="U1000" s="12" t="str">
        <f>TEXT(Table1[[#This Row],[Date Created Conversion]],"yyyy")</f>
        <v>2015</v>
      </c>
      <c r="V1000" s="12" t="str">
        <f>TEXT(Table1[[#This Row],[Date Created Conversion]],"mmm")</f>
        <v>Oct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>Table1[[#This Row],[pledged]]/Table1[[#This Row],[goal]]</f>
        <v>7.7886666666666673E-2</v>
      </c>
      <c r="P1001">
        <f>IF(Table1[[#This Row],[pledged]]=0,0,Table1[[#This Row],[pledged]]/Table1[[#This Row],[backers_count]])</f>
        <v>292.07499999999999</v>
      </c>
      <c r="Q1001" t="str">
        <f>LEFT(Table1[[#This Row],[Category and Sub-Category]],FIND("/",Table1[[#This Row],[Category and Sub-Category]])-1)</f>
        <v>technology</v>
      </c>
      <c r="R1001" t="str">
        <f>RIGHT(Table1[[#This Row],[Category and Sub-Category]],LEN(Table1[[#This Row],[Category and Sub-Category]])-FIND("/",Table1[[#This Row],[Category and Sub-Category]]))</f>
        <v>wearables</v>
      </c>
      <c r="S1001" s="9">
        <f>(((Table1[[#This Row],[launched_at]]/60)/60)/24)+DATE(1970,1,1)</f>
        <v>41926.29965277778</v>
      </c>
      <c r="T1001" s="9">
        <f>(((Table1[[#This Row],[deadline]]/60)/60)/24)+DATE(1970,1,1)</f>
        <v>41956.334722222222</v>
      </c>
      <c r="U1001" s="12" t="str">
        <f>TEXT(Table1[[#This Row],[Date Created Conversion]],"yyyy")</f>
        <v>2014</v>
      </c>
      <c r="V1001" s="12" t="str">
        <f>TEXT(Table1[[#This Row],[Date Created Conversion]],"mmm")</f>
        <v>Oct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8388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>Table1[[#This Row],[pledged]]/Table1[[#This Row],[goal]]</f>
        <v>2.2157147647256063E-2</v>
      </c>
      <c r="P1002">
        <f>IF(Table1[[#This Row],[pledged]]=0,0,Table1[[#This Row],[pledged]]/Table1[[#This Row],[backers_count]])</f>
        <v>3304</v>
      </c>
      <c r="Q1002" t="str">
        <f>LEFT(Table1[[#This Row],[Category and Sub-Category]],FIND("/",Table1[[#This Row],[Category and Sub-Category]])-1)</f>
        <v>technology</v>
      </c>
      <c r="R1002" t="str">
        <f>RIGHT(Table1[[#This Row],[Category and Sub-Category]],LEN(Table1[[#This Row],[Category and Sub-Category]])-FIND("/",Table1[[#This Row],[Category and Sub-Category]]))</f>
        <v>wearables</v>
      </c>
      <c r="S1002" s="9">
        <f>(((Table1[[#This Row],[launched_at]]/60)/60)/24)+DATE(1970,1,1)</f>
        <v>42749.059722222228</v>
      </c>
      <c r="T1002" s="9">
        <f>(((Table1[[#This Row],[deadline]]/60)/60)/24)+DATE(1970,1,1)</f>
        <v>42809.018055555556</v>
      </c>
      <c r="U1002" s="12" t="str">
        <f>TEXT(Table1[[#This Row],[Date Created Conversion]],"yyyy")</f>
        <v>2017</v>
      </c>
      <c r="V1002" s="12" t="str">
        <f>TEXT(Table1[[#This Row],[Date Created Conversion]],"mmm")</f>
        <v>Jan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8388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>Table1[[#This Row],[pledged]]/Table1[[#This Row],[goal]]</f>
        <v>1.04</v>
      </c>
      <c r="P1003">
        <f>IF(Table1[[#This Row],[pledged]]=0,0,Table1[[#This Row],[pledged]]/Table1[[#This Row],[backers_count]])</f>
        <v>1300</v>
      </c>
      <c r="Q1003" t="str">
        <f>LEFT(Table1[[#This Row],[Category and Sub-Category]],FIND("/",Table1[[#This Row],[Category and Sub-Category]])-1)</f>
        <v>technology</v>
      </c>
      <c r="R1003" t="str">
        <f>RIGHT(Table1[[#This Row],[Category and Sub-Category]],LEN(Table1[[#This Row],[Category and Sub-Category]])-FIND("/",Table1[[#This Row],[Category and Sub-Category]]))</f>
        <v>wearables</v>
      </c>
      <c r="S1003" s="9">
        <f>(((Table1[[#This Row],[launched_at]]/60)/60)/24)+DATE(1970,1,1)</f>
        <v>42720.720057870371</v>
      </c>
      <c r="T1003" s="9">
        <f>(((Table1[[#This Row],[deadline]]/60)/60)/24)+DATE(1970,1,1)</f>
        <v>42765.720057870371</v>
      </c>
      <c r="U1003" s="12" t="str">
        <f>TEXT(Table1[[#This Row],[Date Created Conversion]],"yyyy")</f>
        <v>2016</v>
      </c>
      <c r="V1003" s="12" t="str">
        <f>TEXT(Table1[[#This Row],[Date Created Conversion]],"mmm")</f>
        <v>Dec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8388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>Table1[[#This Row],[pledged]]/Table1[[#This Row],[goal]]</f>
        <v>0.29602960296029601</v>
      </c>
      <c r="P1004">
        <f>IF(Table1[[#This Row],[pledged]]=0,0,Table1[[#This Row],[pledged]]/Table1[[#This Row],[backers_count]])</f>
        <v>134.54545454545453</v>
      </c>
      <c r="Q1004" t="str">
        <f>LEFT(Table1[[#This Row],[Category and Sub-Category]],FIND("/",Table1[[#This Row],[Category and Sub-Category]])-1)</f>
        <v>technology</v>
      </c>
      <c r="R1004" t="str">
        <f>RIGHT(Table1[[#This Row],[Category and Sub-Category]],LEN(Table1[[#This Row],[Category and Sub-Category]])-FIND("/",Table1[[#This Row],[Category and Sub-Category]]))</f>
        <v>wearables</v>
      </c>
      <c r="S1004" s="9">
        <f>(((Table1[[#This Row],[launched_at]]/60)/60)/24)+DATE(1970,1,1)</f>
        <v>42325.684189814812</v>
      </c>
      <c r="T1004" s="9">
        <f>(((Table1[[#This Row],[deadline]]/60)/60)/24)+DATE(1970,1,1)</f>
        <v>42355.249305555553</v>
      </c>
      <c r="U1004" s="12" t="str">
        <f>TEXT(Table1[[#This Row],[Date Created Conversion]],"yyyy")</f>
        <v>2015</v>
      </c>
      <c r="V1004" s="12" t="str">
        <f>TEXT(Table1[[#This Row],[Date Created Conversion]],"mmm")</f>
        <v>Nov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8388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>Table1[[#This Row],[pledged]]/Table1[[#This Row],[goal]]</f>
        <v>0.16055</v>
      </c>
      <c r="P1005">
        <f>IF(Table1[[#This Row],[pledged]]=0,0,Table1[[#This Row],[pledged]]/Table1[[#This Row],[backers_count]])</f>
        <v>214.06666666666666</v>
      </c>
      <c r="Q1005" t="str">
        <f>LEFT(Table1[[#This Row],[Category and Sub-Category]],FIND("/",Table1[[#This Row],[Category and Sub-Category]])-1)</f>
        <v>technology</v>
      </c>
      <c r="R1005" t="str">
        <f>RIGHT(Table1[[#This Row],[Category and Sub-Category]],LEN(Table1[[#This Row],[Category and Sub-Category]])-FIND("/",Table1[[#This Row],[Category and Sub-Category]]))</f>
        <v>wearables</v>
      </c>
      <c r="S1005" s="9">
        <f>(((Table1[[#This Row],[launched_at]]/60)/60)/24)+DATE(1970,1,1)</f>
        <v>42780.709039351852</v>
      </c>
      <c r="T1005" s="9">
        <f>(((Table1[[#This Row],[deadline]]/60)/60)/24)+DATE(1970,1,1)</f>
        <v>42810.667372685188</v>
      </c>
      <c r="U1005" s="12" t="str">
        <f>TEXT(Table1[[#This Row],[Date Created Conversion]],"yyyy")</f>
        <v>2017</v>
      </c>
      <c r="V1005" s="12" t="str">
        <f>TEXT(Table1[[#This Row],[Date Created Conversion]],"mmm")</f>
        <v>Feb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8388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>Table1[[#This Row],[pledged]]/Table1[[#This Row],[goal]]</f>
        <v>0.82208000000000003</v>
      </c>
      <c r="P1006">
        <f>IF(Table1[[#This Row],[pledged]]=0,0,Table1[[#This Row],[pledged]]/Table1[[#This Row],[backers_count]])</f>
        <v>216.33684210526314</v>
      </c>
      <c r="Q1006" t="str">
        <f>LEFT(Table1[[#This Row],[Category and Sub-Category]],FIND("/",Table1[[#This Row],[Category and Sub-Category]])-1)</f>
        <v>technology</v>
      </c>
      <c r="R1006" t="str">
        <f>RIGHT(Table1[[#This Row],[Category and Sub-Category]],LEN(Table1[[#This Row],[Category and Sub-Category]])-FIND("/",Table1[[#This Row],[Category and Sub-Category]]))</f>
        <v>wearables</v>
      </c>
      <c r="S1006" s="9">
        <f>(((Table1[[#This Row],[launched_at]]/60)/60)/24)+DATE(1970,1,1)</f>
        <v>42388.708645833336</v>
      </c>
      <c r="T1006" s="9">
        <f>(((Table1[[#This Row],[deadline]]/60)/60)/24)+DATE(1970,1,1)</f>
        <v>42418.708645833336</v>
      </c>
      <c r="U1006" s="12" t="str">
        <f>TEXT(Table1[[#This Row],[Date Created Conversion]],"yyyy")</f>
        <v>2016</v>
      </c>
      <c r="V1006" s="12" t="str">
        <f>TEXT(Table1[[#This Row],[Date Created Conversion]],"mmm")</f>
        <v>Jan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8388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>Table1[[#This Row],[pledged]]/Table1[[#This Row],[goal]]</f>
        <v>0.75051000000000001</v>
      </c>
      <c r="P1007">
        <f>IF(Table1[[#This Row],[pledged]]=0,0,Table1[[#This Row],[pledged]]/Table1[[#This Row],[backers_count]])</f>
        <v>932.31055900621118</v>
      </c>
      <c r="Q1007" t="str">
        <f>LEFT(Table1[[#This Row],[Category and Sub-Category]],FIND("/",Table1[[#This Row],[Category and Sub-Category]])-1)</f>
        <v>technology</v>
      </c>
      <c r="R1007" t="str">
        <f>RIGHT(Table1[[#This Row],[Category and Sub-Category]],LEN(Table1[[#This Row],[Category and Sub-Category]])-FIND("/",Table1[[#This Row],[Category and Sub-Category]]))</f>
        <v>wearables</v>
      </c>
      <c r="S1007" s="9">
        <f>(((Table1[[#This Row],[launched_at]]/60)/60)/24)+DATE(1970,1,1)</f>
        <v>42276.624803240738</v>
      </c>
      <c r="T1007" s="9">
        <f>(((Table1[[#This Row],[deadline]]/60)/60)/24)+DATE(1970,1,1)</f>
        <v>42307.624803240738</v>
      </c>
      <c r="U1007" s="12" t="str">
        <f>TEXT(Table1[[#This Row],[Date Created Conversion]],"yyyy")</f>
        <v>2015</v>
      </c>
      <c r="V1007" s="12" t="str">
        <f>TEXT(Table1[[#This Row],[Date Created Conversion]],"mmm")</f>
        <v>Sep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8388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>Table1[[#This Row],[pledged]]/Table1[[#This Row],[goal]]</f>
        <v>5.8500000000000003E-2</v>
      </c>
      <c r="P1008">
        <f>IF(Table1[[#This Row],[pledged]]=0,0,Table1[[#This Row],[pledged]]/Table1[[#This Row],[backers_count]])</f>
        <v>29.25</v>
      </c>
      <c r="Q1008" t="str">
        <f>LEFT(Table1[[#This Row],[Category and Sub-Category]],FIND("/",Table1[[#This Row],[Category and Sub-Category]])-1)</f>
        <v>technology</v>
      </c>
      <c r="R1008" t="str">
        <f>RIGHT(Table1[[#This Row],[Category and Sub-Category]],LEN(Table1[[#This Row],[Category and Sub-Category]])-FIND("/",Table1[[#This Row],[Category and Sub-Category]]))</f>
        <v>wearables</v>
      </c>
      <c r="S1008" s="9">
        <f>(((Table1[[#This Row],[launched_at]]/60)/60)/24)+DATE(1970,1,1)</f>
        <v>41977.040185185186</v>
      </c>
      <c r="T1008" s="9">
        <f>(((Table1[[#This Row],[deadline]]/60)/60)/24)+DATE(1970,1,1)</f>
        <v>41985.299305555556</v>
      </c>
      <c r="U1008" s="12" t="str">
        <f>TEXT(Table1[[#This Row],[Date Created Conversion]],"yyyy")</f>
        <v>2014</v>
      </c>
      <c r="V1008" s="12" t="str">
        <f>TEXT(Table1[[#This Row],[Date Created Conversion]],"mmm")</f>
        <v>Dec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8388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>Table1[[#This Row],[pledged]]/Table1[[#This Row],[goal]]</f>
        <v>0.44319999999999998</v>
      </c>
      <c r="P1009">
        <f>IF(Table1[[#This Row],[pledged]]=0,0,Table1[[#This Row],[pledged]]/Table1[[#This Row],[backers_count]])</f>
        <v>174.94736842105263</v>
      </c>
      <c r="Q1009" t="str">
        <f>LEFT(Table1[[#This Row],[Category and Sub-Category]],FIND("/",Table1[[#This Row],[Category and Sub-Category]])-1)</f>
        <v>technology</v>
      </c>
      <c r="R1009" t="str">
        <f>RIGHT(Table1[[#This Row],[Category and Sub-Category]],LEN(Table1[[#This Row],[Category and Sub-Category]])-FIND("/",Table1[[#This Row],[Category and Sub-Category]]))</f>
        <v>wearables</v>
      </c>
      <c r="S1009" s="9">
        <f>(((Table1[[#This Row],[launched_at]]/60)/60)/24)+DATE(1970,1,1)</f>
        <v>42676.583599537036</v>
      </c>
      <c r="T1009" s="9">
        <f>(((Table1[[#This Row],[deadline]]/60)/60)/24)+DATE(1970,1,1)</f>
        <v>42718.6252662037</v>
      </c>
      <c r="U1009" s="12" t="str">
        <f>TEXT(Table1[[#This Row],[Date Created Conversion]],"yyyy")</f>
        <v>2016</v>
      </c>
      <c r="V1009" s="12" t="str">
        <f>TEXT(Table1[[#This Row],[Date Created Conversion]],"mmm")</f>
        <v>Nov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8388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>Table1[[#This Row],[pledged]]/Table1[[#This Row],[goal]]</f>
        <v>2.6737967914438501E-3</v>
      </c>
      <c r="P1010">
        <f>IF(Table1[[#This Row],[pledged]]=0,0,Table1[[#This Row],[pledged]]/Table1[[#This Row],[backers_count]])</f>
        <v>250</v>
      </c>
      <c r="Q1010" t="str">
        <f>LEFT(Table1[[#This Row],[Category and Sub-Category]],FIND("/",Table1[[#This Row],[Category and Sub-Category]])-1)</f>
        <v>technology</v>
      </c>
      <c r="R1010" t="str">
        <f>RIGHT(Table1[[#This Row],[Category and Sub-Category]],LEN(Table1[[#This Row],[Category and Sub-Category]])-FIND("/",Table1[[#This Row],[Category and Sub-Category]]))</f>
        <v>wearables</v>
      </c>
      <c r="S1010" s="9">
        <f>(((Table1[[#This Row],[launched_at]]/60)/60)/24)+DATE(1970,1,1)</f>
        <v>42702.809201388889</v>
      </c>
      <c r="T1010" s="9">
        <f>(((Table1[[#This Row],[deadline]]/60)/60)/24)+DATE(1970,1,1)</f>
        <v>42732.809201388889</v>
      </c>
      <c r="U1010" s="12" t="str">
        <f>TEXT(Table1[[#This Row],[Date Created Conversion]],"yyyy")</f>
        <v>2016</v>
      </c>
      <c r="V1010" s="12" t="str">
        <f>TEXT(Table1[[#This Row],[Date Created Conversion]],"mmm")</f>
        <v>Nov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8388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>Table1[[#This Row],[pledged]]/Table1[[#This Row],[goal]]</f>
        <v>0.1313</v>
      </c>
      <c r="P1011">
        <f>IF(Table1[[#This Row],[pledged]]=0,0,Table1[[#This Row],[pledged]]/Table1[[#This Row],[backers_count]])</f>
        <v>65</v>
      </c>
      <c r="Q1011" t="str">
        <f>LEFT(Table1[[#This Row],[Category and Sub-Category]],FIND("/",Table1[[#This Row],[Category and Sub-Category]])-1)</f>
        <v>technology</v>
      </c>
      <c r="R1011" t="str">
        <f>RIGHT(Table1[[#This Row],[Category and Sub-Category]],LEN(Table1[[#This Row],[Category and Sub-Category]])-FIND("/",Table1[[#This Row],[Category and Sub-Category]]))</f>
        <v>wearables</v>
      </c>
      <c r="S1011" s="9">
        <f>(((Table1[[#This Row],[launched_at]]/60)/60)/24)+DATE(1970,1,1)</f>
        <v>42510.604699074072</v>
      </c>
      <c r="T1011" s="9">
        <f>(((Table1[[#This Row],[deadline]]/60)/60)/24)+DATE(1970,1,1)</f>
        <v>42540.604699074072</v>
      </c>
      <c r="U1011" s="12" t="str">
        <f>TEXT(Table1[[#This Row],[Date Created Conversion]],"yyyy")</f>
        <v>2016</v>
      </c>
      <c r="V1011" s="12" t="str">
        <f>TEXT(Table1[[#This Row],[Date Created Conversion]],"mmm")</f>
        <v>May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8388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>Table1[[#This Row],[pledged]]/Table1[[#This Row],[goal]]</f>
        <v>1.9088937093275488E-3</v>
      </c>
      <c r="P1012">
        <f>IF(Table1[[#This Row],[pledged]]=0,0,Table1[[#This Row],[pledged]]/Table1[[#This Row],[backers_count]])</f>
        <v>55</v>
      </c>
      <c r="Q1012" t="str">
        <f>LEFT(Table1[[#This Row],[Category and Sub-Category]],FIND("/",Table1[[#This Row],[Category and Sub-Category]])-1)</f>
        <v>technology</v>
      </c>
      <c r="R1012" t="str">
        <f>RIGHT(Table1[[#This Row],[Category and Sub-Category]],LEN(Table1[[#This Row],[Category and Sub-Category]])-FIND("/",Table1[[#This Row],[Category and Sub-Category]]))</f>
        <v>wearables</v>
      </c>
      <c r="S1012" s="9">
        <f>(((Table1[[#This Row],[launched_at]]/60)/60)/24)+DATE(1970,1,1)</f>
        <v>42561.829421296294</v>
      </c>
      <c r="T1012" s="9">
        <f>(((Table1[[#This Row],[deadline]]/60)/60)/24)+DATE(1970,1,1)</f>
        <v>42618.124305555553</v>
      </c>
      <c r="U1012" s="12" t="str">
        <f>TEXT(Table1[[#This Row],[Date Created Conversion]],"yyyy")</f>
        <v>2016</v>
      </c>
      <c r="V1012" s="12" t="str">
        <f>TEXT(Table1[[#This Row],[Date Created Conversion]],"mmm")</f>
        <v>Jul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8388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>Table1[[#This Row],[pledged]]/Table1[[#This Row],[goal]]</f>
        <v>3.7499999999999999E-3</v>
      </c>
      <c r="P1013">
        <f>IF(Table1[[#This Row],[pledged]]=0,0,Table1[[#This Row],[pledged]]/Table1[[#This Row],[backers_count]])</f>
        <v>75</v>
      </c>
      <c r="Q1013" t="str">
        <f>LEFT(Table1[[#This Row],[Category and Sub-Category]],FIND("/",Table1[[#This Row],[Category and Sub-Category]])-1)</f>
        <v>technology</v>
      </c>
      <c r="R1013" t="str">
        <f>RIGHT(Table1[[#This Row],[Category and Sub-Category]],LEN(Table1[[#This Row],[Category and Sub-Category]])-FIND("/",Table1[[#This Row],[Category and Sub-Category]]))</f>
        <v>wearables</v>
      </c>
      <c r="S1013" s="9">
        <f>(((Table1[[#This Row],[launched_at]]/60)/60)/24)+DATE(1970,1,1)</f>
        <v>41946.898090277777</v>
      </c>
      <c r="T1013" s="9">
        <f>(((Table1[[#This Row],[deadline]]/60)/60)/24)+DATE(1970,1,1)</f>
        <v>41991.898090277777</v>
      </c>
      <c r="U1013" s="12" t="str">
        <f>TEXT(Table1[[#This Row],[Date Created Conversion]],"yyyy")</f>
        <v>2014</v>
      </c>
      <c r="V1013" s="12" t="str">
        <f>TEXT(Table1[[#This Row],[Date Created Conversion]],"mmm")</f>
        <v>Nov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8388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>Table1[[#This Row],[pledged]]/Table1[[#This Row],[goal]]</f>
        <v>215.35021</v>
      </c>
      <c r="P1014">
        <f>IF(Table1[[#This Row],[pledged]]=0,0,Table1[[#This Row],[pledged]]/Table1[[#This Row],[backers_count]])</f>
        <v>1389.3561935483872</v>
      </c>
      <c r="Q1014" t="str">
        <f>LEFT(Table1[[#This Row],[Category and Sub-Category]],FIND("/",Table1[[#This Row],[Category and Sub-Category]])-1)</f>
        <v>technology</v>
      </c>
      <c r="R1014" t="str">
        <f>RIGHT(Table1[[#This Row],[Category and Sub-Category]],LEN(Table1[[#This Row],[Category and Sub-Category]])-FIND("/",Table1[[#This Row],[Category and Sub-Category]]))</f>
        <v>wearables</v>
      </c>
      <c r="S1014" s="9">
        <f>(((Table1[[#This Row],[launched_at]]/60)/60)/24)+DATE(1970,1,1)</f>
        <v>42714.440416666665</v>
      </c>
      <c r="T1014" s="9">
        <f>(((Table1[[#This Row],[deadline]]/60)/60)/24)+DATE(1970,1,1)</f>
        <v>42759.440416666665</v>
      </c>
      <c r="U1014" s="12" t="str">
        <f>TEXT(Table1[[#This Row],[Date Created Conversion]],"yyyy")</f>
        <v>2016</v>
      </c>
      <c r="V1014" s="12" t="str">
        <f>TEXT(Table1[[#This Row],[Date Created Conversion]],"mmm")</f>
        <v>Dec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8388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>Table1[[#This Row],[pledged]]/Table1[[#This Row],[goal]]</f>
        <v>0.34527999999999998</v>
      </c>
      <c r="P1015">
        <f>IF(Table1[[#This Row],[pledged]]=0,0,Table1[[#This Row],[pledged]]/Table1[[#This Row],[backers_count]])</f>
        <v>95.911111111111111</v>
      </c>
      <c r="Q1015" t="str">
        <f>LEFT(Table1[[#This Row],[Category and Sub-Category]],FIND("/",Table1[[#This Row],[Category and Sub-Category]])-1)</f>
        <v>technology</v>
      </c>
      <c r="R1015" t="str">
        <f>RIGHT(Table1[[#This Row],[Category and Sub-Category]],LEN(Table1[[#This Row],[Category and Sub-Category]])-FIND("/",Table1[[#This Row],[Category and Sub-Category]]))</f>
        <v>wearables</v>
      </c>
      <c r="S1015" s="9">
        <f>(((Table1[[#This Row],[launched_at]]/60)/60)/24)+DATE(1970,1,1)</f>
        <v>42339.833981481483</v>
      </c>
      <c r="T1015" s="9">
        <f>(((Table1[[#This Row],[deadline]]/60)/60)/24)+DATE(1970,1,1)</f>
        <v>42367.833333333328</v>
      </c>
      <c r="U1015" s="12" t="str">
        <f>TEXT(Table1[[#This Row],[Date Created Conversion]],"yyyy")</f>
        <v>2015</v>
      </c>
      <c r="V1015" s="12" t="str">
        <f>TEXT(Table1[[#This Row],[Date Created Conversion]],"mmm")</f>
        <v>Dec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8388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>Table1[[#This Row],[pledged]]/Table1[[#This Row],[goal]]</f>
        <v>0.30599999999999999</v>
      </c>
      <c r="P1016">
        <f>IF(Table1[[#This Row],[pledged]]=0,0,Table1[[#This Row],[pledged]]/Table1[[#This Row],[backers_count]])</f>
        <v>191.25</v>
      </c>
      <c r="Q1016" t="str">
        <f>LEFT(Table1[[#This Row],[Category and Sub-Category]],FIND("/",Table1[[#This Row],[Category and Sub-Category]])-1)</f>
        <v>technology</v>
      </c>
      <c r="R1016" t="str">
        <f>RIGHT(Table1[[#This Row],[Category and Sub-Category]],LEN(Table1[[#This Row],[Category and Sub-Category]])-FIND("/",Table1[[#This Row],[Category and Sub-Category]]))</f>
        <v>wearables</v>
      </c>
      <c r="S1016" s="9">
        <f>(((Table1[[#This Row],[launched_at]]/60)/60)/24)+DATE(1970,1,1)</f>
        <v>41955.002488425926</v>
      </c>
      <c r="T1016" s="9">
        <f>(((Table1[[#This Row],[deadline]]/60)/60)/24)+DATE(1970,1,1)</f>
        <v>42005.002488425926</v>
      </c>
      <c r="U1016" s="12" t="str">
        <f>TEXT(Table1[[#This Row],[Date Created Conversion]],"yyyy")</f>
        <v>2014</v>
      </c>
      <c r="V1016" s="12" t="str">
        <f>TEXT(Table1[[#This Row],[Date Created Conversion]],"mmm")</f>
        <v>Nov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8388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>Table1[[#This Row],[pledged]]/Table1[[#This Row],[goal]]</f>
        <v>2.6666666666666668E-2</v>
      </c>
      <c r="P1017">
        <f>IF(Table1[[#This Row],[pledged]]=0,0,Table1[[#This Row],[pledged]]/Table1[[#This Row],[backers_count]])</f>
        <v>40</v>
      </c>
      <c r="Q1017" t="str">
        <f>LEFT(Table1[[#This Row],[Category and Sub-Category]],FIND("/",Table1[[#This Row],[Category and Sub-Category]])-1)</f>
        <v>technology</v>
      </c>
      <c r="R1017" t="str">
        <f>RIGHT(Table1[[#This Row],[Category and Sub-Category]],LEN(Table1[[#This Row],[Category and Sub-Category]])-FIND("/",Table1[[#This Row],[Category and Sub-Category]]))</f>
        <v>wearables</v>
      </c>
      <c r="S1017" s="9">
        <f>(((Table1[[#This Row],[launched_at]]/60)/60)/24)+DATE(1970,1,1)</f>
        <v>42303.878414351857</v>
      </c>
      <c r="T1017" s="9">
        <f>(((Table1[[#This Row],[deadline]]/60)/60)/24)+DATE(1970,1,1)</f>
        <v>42333.920081018514</v>
      </c>
      <c r="U1017" s="12" t="str">
        <f>TEXT(Table1[[#This Row],[Date Created Conversion]],"yyyy")</f>
        <v>2015</v>
      </c>
      <c r="V1017" s="12" t="str">
        <f>TEXT(Table1[[#This Row],[Date Created Conversion]],"mmm")</f>
        <v>Oct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8388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>Table1[[#This Row],[pledged]]/Table1[[#This Row],[goal]]</f>
        <v>2.8420000000000001E-2</v>
      </c>
      <c r="P1018">
        <f>IF(Table1[[#This Row],[pledged]]=0,0,Table1[[#This Row],[pledged]]/Table1[[#This Row],[backers_count]])</f>
        <v>74.78947368421052</v>
      </c>
      <c r="Q1018" t="str">
        <f>LEFT(Table1[[#This Row],[Category and Sub-Category]],FIND("/",Table1[[#This Row],[Category and Sub-Category]])-1)</f>
        <v>technology</v>
      </c>
      <c r="R1018" t="str">
        <f>RIGHT(Table1[[#This Row],[Category and Sub-Category]],LEN(Table1[[#This Row],[Category and Sub-Category]])-FIND("/",Table1[[#This Row],[Category and Sub-Category]]))</f>
        <v>wearables</v>
      </c>
      <c r="S1018" s="9">
        <f>(((Table1[[#This Row],[launched_at]]/60)/60)/24)+DATE(1970,1,1)</f>
        <v>42422.107129629629</v>
      </c>
      <c r="T1018" s="9">
        <f>(((Table1[[#This Row],[deadline]]/60)/60)/24)+DATE(1970,1,1)</f>
        <v>42467.065462962957</v>
      </c>
      <c r="U1018" s="12" t="str">
        <f>TEXT(Table1[[#This Row],[Date Created Conversion]],"yyyy")</f>
        <v>2016</v>
      </c>
      <c r="V1018" s="12" t="str">
        <f>TEXT(Table1[[#This Row],[Date Created Conversion]],"mmm")</f>
        <v>Feb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8388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>Table1[[#This Row],[pledged]]/Table1[[#This Row],[goal]]</f>
        <v>0.22878799999999999</v>
      </c>
      <c r="P1019">
        <f>IF(Table1[[#This Row],[pledged]]=0,0,Table1[[#This Row],[pledged]]/Table1[[#This Row],[backers_count]])</f>
        <v>161.11830985915492</v>
      </c>
      <c r="Q1019" t="str">
        <f>LEFT(Table1[[#This Row],[Category and Sub-Category]],FIND("/",Table1[[#This Row],[Category and Sub-Category]])-1)</f>
        <v>technology</v>
      </c>
      <c r="R1019" t="str">
        <f>RIGHT(Table1[[#This Row],[Category and Sub-Category]],LEN(Table1[[#This Row],[Category and Sub-Category]])-FIND("/",Table1[[#This Row],[Category and Sub-Category]]))</f>
        <v>wearables</v>
      </c>
      <c r="S1019" s="9">
        <f>(((Table1[[#This Row],[launched_at]]/60)/60)/24)+DATE(1970,1,1)</f>
        <v>42289.675173611111</v>
      </c>
      <c r="T1019" s="9">
        <f>(((Table1[[#This Row],[deadline]]/60)/60)/24)+DATE(1970,1,1)</f>
        <v>42329.716840277775</v>
      </c>
      <c r="U1019" s="12" t="str">
        <f>TEXT(Table1[[#This Row],[Date Created Conversion]],"yyyy")</f>
        <v>2015</v>
      </c>
      <c r="V1019" s="12" t="str">
        <f>TEXT(Table1[[#This Row],[Date Created Conversion]],"mmm")</f>
        <v>Oct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8388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>Table1[[#This Row],[pledged]]/Table1[[#This Row],[goal]]</f>
        <v>3.1050000000000001E-2</v>
      </c>
      <c r="P1020">
        <f>IF(Table1[[#This Row],[pledged]]=0,0,Table1[[#This Row],[pledged]]/Table1[[#This Row],[backers_count]])</f>
        <v>88.714285714285708</v>
      </c>
      <c r="Q1020" t="str">
        <f>LEFT(Table1[[#This Row],[Category and Sub-Category]],FIND("/",Table1[[#This Row],[Category and Sub-Category]])-1)</f>
        <v>technology</v>
      </c>
      <c r="R1020" t="str">
        <f>RIGHT(Table1[[#This Row],[Category and Sub-Category]],LEN(Table1[[#This Row],[Category and Sub-Category]])-FIND("/",Table1[[#This Row],[Category and Sub-Category]]))</f>
        <v>wearables</v>
      </c>
      <c r="S1020" s="9">
        <f>(((Table1[[#This Row],[launched_at]]/60)/60)/24)+DATE(1970,1,1)</f>
        <v>42535.492280092592</v>
      </c>
      <c r="T1020" s="9">
        <f>(((Table1[[#This Row],[deadline]]/60)/60)/24)+DATE(1970,1,1)</f>
        <v>42565.492280092592</v>
      </c>
      <c r="U1020" s="12" t="str">
        <f>TEXT(Table1[[#This Row],[Date Created Conversion]],"yyyy")</f>
        <v>2016</v>
      </c>
      <c r="V1020" s="12" t="str">
        <f>TEXT(Table1[[#This Row],[Date Created Conversion]],"mmm")</f>
        <v>Jun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8388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>Table1[[#This Row],[pledged]]/Table1[[#This Row],[goal]]</f>
        <v>0.47333333333333333</v>
      </c>
      <c r="P1021">
        <f>IF(Table1[[#This Row],[pledged]]=0,0,Table1[[#This Row],[pledged]]/Table1[[#This Row],[backers_count]])</f>
        <v>53.25</v>
      </c>
      <c r="Q1021" t="str">
        <f>LEFT(Table1[[#This Row],[Category and Sub-Category]],FIND("/",Table1[[#This Row],[Category and Sub-Category]])-1)</f>
        <v>technology</v>
      </c>
      <c r="R1021" t="str">
        <f>RIGHT(Table1[[#This Row],[Category and Sub-Category]],LEN(Table1[[#This Row],[Category and Sub-Category]])-FIND("/",Table1[[#This Row],[Category and Sub-Category]]))</f>
        <v>wearables</v>
      </c>
      <c r="S1021" s="9">
        <f>(((Table1[[#This Row],[launched_at]]/60)/60)/24)+DATE(1970,1,1)</f>
        <v>42009.973946759259</v>
      </c>
      <c r="T1021" s="9">
        <f>(((Table1[[#This Row],[deadline]]/60)/60)/24)+DATE(1970,1,1)</f>
        <v>42039.973946759259</v>
      </c>
      <c r="U1021" s="12" t="str">
        <f>TEXT(Table1[[#This Row],[Date Created Conversion]],"yyyy")</f>
        <v>2015</v>
      </c>
      <c r="V1021" s="12" t="str">
        <f>TEXT(Table1[[#This Row],[Date Created Conversion]],"mmm")</f>
        <v>Jan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 s="16">
        <v>1550</v>
      </c>
      <c r="E1022">
        <v>3186</v>
      </c>
      <c r="F1022" s="1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>Table1[[#This Row],[pledged]]/Table1[[#This Row],[goal]]</f>
        <v>2.0554838709677421</v>
      </c>
      <c r="P1022">
        <f>IF(Table1[[#This Row],[pledged]]=0,0,Table1[[#This Row],[pledged]]/Table1[[#This Row],[backers_count]])</f>
        <v>106.2</v>
      </c>
      <c r="Q1022" t="str">
        <f>LEFT(Table1[[#This Row],[Category and Sub-Category]],FIND("/",Table1[[#This Row],[Category and Sub-Category]])-1)</f>
        <v>music</v>
      </c>
      <c r="R1022" t="str">
        <f>RIGHT(Table1[[#This Row],[Category and Sub-Category]],LEN(Table1[[#This Row],[Category and Sub-Category]])-FIND("/",Table1[[#This Row],[Category and Sub-Category]]))</f>
        <v>electronic music</v>
      </c>
      <c r="S1022" s="9">
        <f>(((Table1[[#This Row],[launched_at]]/60)/60)/24)+DATE(1970,1,1)</f>
        <v>42127.069548611107</v>
      </c>
      <c r="T1022" s="9">
        <f>(((Table1[[#This Row],[deadline]]/60)/60)/24)+DATE(1970,1,1)</f>
        <v>42157.032638888893</v>
      </c>
      <c r="U1022" s="12" t="str">
        <f>TEXT(Table1[[#This Row],[Date Created Conversion]],"yyyy")</f>
        <v>2015</v>
      </c>
      <c r="V1022" s="12" t="str">
        <f>TEXT(Table1[[#This Row],[Date Created Conversion]],"mmm")</f>
        <v>May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 s="16">
        <v>3000</v>
      </c>
      <c r="E1023">
        <v>10554.11</v>
      </c>
      <c r="F1023" s="12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>Table1[[#This Row],[pledged]]/Table1[[#This Row],[goal]]</f>
        <v>3.5180366666666667</v>
      </c>
      <c r="P1023">
        <f>IF(Table1[[#This Row],[pledged]]=0,0,Table1[[#This Row],[pledged]]/Table1[[#This Row],[backers_count]])</f>
        <v>22.079728033472804</v>
      </c>
      <c r="Q1023" t="str">
        <f>LEFT(Table1[[#This Row],[Category and Sub-Category]],FIND("/",Table1[[#This Row],[Category and Sub-Category]])-1)</f>
        <v>music</v>
      </c>
      <c r="R1023" t="str">
        <f>RIGHT(Table1[[#This Row],[Category and Sub-Category]],LEN(Table1[[#This Row],[Category and Sub-Category]])-FIND("/",Table1[[#This Row],[Category and Sub-Category]]))</f>
        <v>electronic music</v>
      </c>
      <c r="S1023" s="9">
        <f>(((Table1[[#This Row],[launched_at]]/60)/60)/24)+DATE(1970,1,1)</f>
        <v>42271.251979166671</v>
      </c>
      <c r="T1023" s="9">
        <f>(((Table1[[#This Row],[deadline]]/60)/60)/24)+DATE(1970,1,1)</f>
        <v>42294.166666666672</v>
      </c>
      <c r="U1023" s="12" t="str">
        <f>TEXT(Table1[[#This Row],[Date Created Conversion]],"yyyy")</f>
        <v>2015</v>
      </c>
      <c r="V1023" s="12" t="str">
        <f>TEXT(Table1[[#This Row],[Date Created Conversion]],"mmm")</f>
        <v>Sep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 s="16">
        <v>2000</v>
      </c>
      <c r="E1024">
        <v>2298</v>
      </c>
      <c r="F1024" s="12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>Table1[[#This Row],[pledged]]/Table1[[#This Row],[goal]]</f>
        <v>1.149</v>
      </c>
      <c r="P1024">
        <f>IF(Table1[[#This Row],[pledged]]=0,0,Table1[[#This Row],[pledged]]/Table1[[#This Row],[backers_count]])</f>
        <v>31.054054054054053</v>
      </c>
      <c r="Q1024" t="str">
        <f>LEFT(Table1[[#This Row],[Category and Sub-Category]],FIND("/",Table1[[#This Row],[Category and Sub-Category]])-1)</f>
        <v>music</v>
      </c>
      <c r="R1024" t="str">
        <f>RIGHT(Table1[[#This Row],[Category and Sub-Category]],LEN(Table1[[#This Row],[Category and Sub-Category]])-FIND("/",Table1[[#This Row],[Category and Sub-Category]]))</f>
        <v>electronic music</v>
      </c>
      <c r="S1024" s="9">
        <f>(((Table1[[#This Row],[launched_at]]/60)/60)/24)+DATE(1970,1,1)</f>
        <v>42111.646724537044</v>
      </c>
      <c r="T1024" s="9">
        <f>(((Table1[[#This Row],[deadline]]/60)/60)/24)+DATE(1970,1,1)</f>
        <v>42141.646724537044</v>
      </c>
      <c r="U1024" s="12" t="str">
        <f>TEXT(Table1[[#This Row],[Date Created Conversion]],"yyyy")</f>
        <v>2015</v>
      </c>
      <c r="V1024" s="12" t="str">
        <f>TEXT(Table1[[#This Row],[Date Created Conversion]],"mmm")</f>
        <v>Apr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 s="16">
        <v>2000</v>
      </c>
      <c r="E1025">
        <v>4743</v>
      </c>
      <c r="F1025" s="12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>Table1[[#This Row],[pledged]]/Table1[[#This Row],[goal]]</f>
        <v>2.3715000000000002</v>
      </c>
      <c r="P1025">
        <f>IF(Table1[[#This Row],[pledged]]=0,0,Table1[[#This Row],[pledged]]/Table1[[#This Row],[backers_count]])</f>
        <v>36.206106870229007</v>
      </c>
      <c r="Q1025" t="str">
        <f>LEFT(Table1[[#This Row],[Category and Sub-Category]],FIND("/",Table1[[#This Row],[Category and Sub-Category]])-1)</f>
        <v>music</v>
      </c>
      <c r="R1025" t="str">
        <f>RIGHT(Table1[[#This Row],[Category and Sub-Category]],LEN(Table1[[#This Row],[Category and Sub-Category]])-FIND("/",Table1[[#This Row],[Category and Sub-Category]]))</f>
        <v>electronic music</v>
      </c>
      <c r="S1025" s="9">
        <f>(((Table1[[#This Row],[launched_at]]/60)/60)/24)+DATE(1970,1,1)</f>
        <v>42145.919687500005</v>
      </c>
      <c r="T1025" s="9">
        <f>(((Table1[[#This Row],[deadline]]/60)/60)/24)+DATE(1970,1,1)</f>
        <v>42175.919687500005</v>
      </c>
      <c r="U1025" s="12" t="str">
        <f>TEXT(Table1[[#This Row],[Date Created Conversion]],"yyyy")</f>
        <v>2015</v>
      </c>
      <c r="V1025" s="12" t="str">
        <f>TEXT(Table1[[#This Row],[Date Created Conversion]],"mmm")</f>
        <v>May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 s="16">
        <v>20000</v>
      </c>
      <c r="E1026">
        <v>23727.55</v>
      </c>
      <c r="F1026" s="12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>Table1[[#This Row],[pledged]]/Table1[[#This Row],[goal]]</f>
        <v>1.1863774999999999</v>
      </c>
      <c r="P1026">
        <f>IF(Table1[[#This Row],[pledged]]=0,0,Table1[[#This Row],[pledged]]/Table1[[#This Row],[backers_count]])</f>
        <v>388.9762295081967</v>
      </c>
      <c r="Q1026" t="str">
        <f>LEFT(Table1[[#This Row],[Category and Sub-Category]],FIND("/",Table1[[#This Row],[Category and Sub-Category]])-1)</f>
        <v>music</v>
      </c>
      <c r="R1026" t="str">
        <f>RIGHT(Table1[[#This Row],[Category and Sub-Category]],LEN(Table1[[#This Row],[Category and Sub-Category]])-FIND("/",Table1[[#This Row],[Category and Sub-Category]]))</f>
        <v>electronic music</v>
      </c>
      <c r="S1026" s="9">
        <f>(((Table1[[#This Row],[launched_at]]/60)/60)/24)+DATE(1970,1,1)</f>
        <v>42370.580590277779</v>
      </c>
      <c r="T1026" s="9">
        <f>(((Table1[[#This Row],[deadline]]/60)/60)/24)+DATE(1970,1,1)</f>
        <v>42400.580590277779</v>
      </c>
      <c r="U1026" s="12" t="str">
        <f>TEXT(Table1[[#This Row],[Date Created Conversion]],"yyyy")</f>
        <v>2016</v>
      </c>
      <c r="V1026" s="12" t="str">
        <f>TEXT(Table1[[#This Row],[Date Created Conversion]],"mmm")</f>
        <v>Jan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 s="16">
        <v>70000</v>
      </c>
      <c r="E1027">
        <v>76949.820000000007</v>
      </c>
      <c r="F1027" s="12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>Table1[[#This Row],[pledged]]/Table1[[#This Row],[goal]]</f>
        <v>1.099283142857143</v>
      </c>
      <c r="P1027">
        <f>IF(Table1[[#This Row],[pledged]]=0,0,Table1[[#This Row],[pledged]]/Table1[[#This Row],[backers_count]])</f>
        <v>71.848571428571432</v>
      </c>
      <c r="Q1027" t="str">
        <f>LEFT(Table1[[#This Row],[Category and Sub-Category]],FIND("/",Table1[[#This Row],[Category and Sub-Category]])-1)</f>
        <v>music</v>
      </c>
      <c r="R1027" t="str">
        <f>RIGHT(Table1[[#This Row],[Category and Sub-Category]],LEN(Table1[[#This Row],[Category and Sub-Category]])-FIND("/",Table1[[#This Row],[Category and Sub-Category]]))</f>
        <v>electronic music</v>
      </c>
      <c r="S1027" s="9">
        <f>(((Table1[[#This Row],[launched_at]]/60)/60)/24)+DATE(1970,1,1)</f>
        <v>42049.833761574075</v>
      </c>
      <c r="T1027" s="9">
        <f>(((Table1[[#This Row],[deadline]]/60)/60)/24)+DATE(1970,1,1)</f>
        <v>42079.792094907403</v>
      </c>
      <c r="U1027" s="12" t="str">
        <f>TEXT(Table1[[#This Row],[Date Created Conversion]],"yyyy")</f>
        <v>2015</v>
      </c>
      <c r="V1027" s="12" t="str">
        <f>TEXT(Table1[[#This Row],[Date Created Conversion]],"mmm")</f>
        <v>Feb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 s="16">
        <v>7000</v>
      </c>
      <c r="E1028">
        <v>7000.58</v>
      </c>
      <c r="F1028" s="12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>Table1[[#This Row],[pledged]]/Table1[[#This Row],[goal]]</f>
        <v>1.0000828571428571</v>
      </c>
      <c r="P1028">
        <f>IF(Table1[[#This Row],[pledged]]=0,0,Table1[[#This Row],[pledged]]/Table1[[#This Row],[backers_count]])</f>
        <v>57.381803278688523</v>
      </c>
      <c r="Q1028" t="str">
        <f>LEFT(Table1[[#This Row],[Category and Sub-Category]],FIND("/",Table1[[#This Row],[Category and Sub-Category]])-1)</f>
        <v>music</v>
      </c>
      <c r="R1028" t="str">
        <f>RIGHT(Table1[[#This Row],[Category and Sub-Category]],LEN(Table1[[#This Row],[Category and Sub-Category]])-FIND("/",Table1[[#This Row],[Category and Sub-Category]]))</f>
        <v>electronic music</v>
      </c>
      <c r="S1028" s="9">
        <f>(((Table1[[#This Row],[launched_at]]/60)/60)/24)+DATE(1970,1,1)</f>
        <v>42426.407592592594</v>
      </c>
      <c r="T1028" s="9">
        <f>(((Table1[[#This Row],[deadline]]/60)/60)/24)+DATE(1970,1,1)</f>
        <v>42460.365925925929</v>
      </c>
      <c r="U1028" s="12" t="str">
        <f>TEXT(Table1[[#This Row],[Date Created Conversion]],"yyyy")</f>
        <v>2016</v>
      </c>
      <c r="V1028" s="12" t="str">
        <f>TEXT(Table1[[#This Row],[Date Created Conversion]],"mmm")</f>
        <v>Feb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 s="16">
        <v>7501</v>
      </c>
      <c r="E1029">
        <v>7733</v>
      </c>
      <c r="F1029" s="12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>Table1[[#This Row],[pledged]]/Table1[[#This Row],[goal]]</f>
        <v>1.0309292094387414</v>
      </c>
      <c r="P1029">
        <f>IF(Table1[[#This Row],[pledged]]=0,0,Table1[[#This Row],[pledged]]/Table1[[#This Row],[backers_count]])</f>
        <v>69.666666666666671</v>
      </c>
      <c r="Q1029" t="str">
        <f>LEFT(Table1[[#This Row],[Category and Sub-Category]],FIND("/",Table1[[#This Row],[Category and Sub-Category]])-1)</f>
        <v>music</v>
      </c>
      <c r="R1029" t="str">
        <f>RIGHT(Table1[[#This Row],[Category and Sub-Category]],LEN(Table1[[#This Row],[Category and Sub-Category]])-FIND("/",Table1[[#This Row],[Category and Sub-Category]]))</f>
        <v>electronic music</v>
      </c>
      <c r="S1029" s="9">
        <f>(((Table1[[#This Row],[launched_at]]/60)/60)/24)+DATE(1970,1,1)</f>
        <v>41905.034108796295</v>
      </c>
      <c r="T1029" s="9">
        <f>(((Table1[[#This Row],[deadline]]/60)/60)/24)+DATE(1970,1,1)</f>
        <v>41935.034108796295</v>
      </c>
      <c r="U1029" s="12" t="str">
        <f>TEXT(Table1[[#This Row],[Date Created Conversion]],"yyyy")</f>
        <v>2014</v>
      </c>
      <c r="V1029" s="12" t="str">
        <f>TEXT(Table1[[#This Row],[Date Created Conversion]],"mmm")</f>
        <v>Sep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 s="16">
        <v>10000</v>
      </c>
      <c r="E1030">
        <v>11727</v>
      </c>
      <c r="F1030" s="12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>Table1[[#This Row],[pledged]]/Table1[[#This Row],[goal]]</f>
        <v>1.1727000000000001</v>
      </c>
      <c r="P1030">
        <f>IF(Table1[[#This Row],[pledged]]=0,0,Table1[[#This Row],[pledged]]/Table1[[#This Row],[backers_count]])</f>
        <v>45.988235294117644</v>
      </c>
      <c r="Q1030" t="str">
        <f>LEFT(Table1[[#This Row],[Category and Sub-Category]],FIND("/",Table1[[#This Row],[Category and Sub-Category]])-1)</f>
        <v>music</v>
      </c>
      <c r="R1030" t="str">
        <f>RIGHT(Table1[[#This Row],[Category and Sub-Category]],LEN(Table1[[#This Row],[Category and Sub-Category]])-FIND("/",Table1[[#This Row],[Category and Sub-Category]]))</f>
        <v>electronic music</v>
      </c>
      <c r="S1030" s="9">
        <f>(((Table1[[#This Row],[launched_at]]/60)/60)/24)+DATE(1970,1,1)</f>
        <v>42755.627372685187</v>
      </c>
      <c r="T1030" s="9">
        <f>(((Table1[[#This Row],[deadline]]/60)/60)/24)+DATE(1970,1,1)</f>
        <v>42800.833333333328</v>
      </c>
      <c r="U1030" s="12" t="str">
        <f>TEXT(Table1[[#This Row],[Date Created Conversion]],"yyyy")</f>
        <v>2017</v>
      </c>
      <c r="V1030" s="12" t="str">
        <f>TEXT(Table1[[#This Row],[Date Created Conversion]],"mmm")</f>
        <v>Jan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 s="16">
        <v>10000</v>
      </c>
      <c r="E1031">
        <v>11176</v>
      </c>
      <c r="F1031" s="12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>Table1[[#This Row],[pledged]]/Table1[[#This Row],[goal]]</f>
        <v>1.1175999999999999</v>
      </c>
      <c r="P1031">
        <f>IF(Table1[[#This Row],[pledged]]=0,0,Table1[[#This Row],[pledged]]/Table1[[#This Row],[backers_count]])</f>
        <v>79.262411347517727</v>
      </c>
      <c r="Q1031" t="str">
        <f>LEFT(Table1[[#This Row],[Category and Sub-Category]],FIND("/",Table1[[#This Row],[Category and Sub-Category]])-1)</f>
        <v>music</v>
      </c>
      <c r="R1031" t="str">
        <f>RIGHT(Table1[[#This Row],[Category and Sub-Category]],LEN(Table1[[#This Row],[Category and Sub-Category]])-FIND("/",Table1[[#This Row],[Category and Sub-Category]]))</f>
        <v>electronic music</v>
      </c>
      <c r="S1031" s="9">
        <f>(((Table1[[#This Row],[launched_at]]/60)/60)/24)+DATE(1970,1,1)</f>
        <v>42044.711886574078</v>
      </c>
      <c r="T1031" s="9">
        <f>(((Table1[[#This Row],[deadline]]/60)/60)/24)+DATE(1970,1,1)</f>
        <v>42098.915972222225</v>
      </c>
      <c r="U1031" s="12" t="str">
        <f>TEXT(Table1[[#This Row],[Date Created Conversion]],"yyyy")</f>
        <v>2015</v>
      </c>
      <c r="V1031" s="12" t="str">
        <f>TEXT(Table1[[#This Row],[Date Created Conversion]],"mmm")</f>
        <v>Feb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 s="16">
        <v>2000</v>
      </c>
      <c r="E1032">
        <v>6842</v>
      </c>
      <c r="F1032" s="1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>Table1[[#This Row],[pledged]]/Table1[[#This Row],[goal]]</f>
        <v>3.4209999999999998</v>
      </c>
      <c r="P1032">
        <f>IF(Table1[[#This Row],[pledged]]=0,0,Table1[[#This Row],[pledged]]/Table1[[#This Row],[backers_count]])</f>
        <v>43.031446540880502</v>
      </c>
      <c r="Q1032" t="str">
        <f>LEFT(Table1[[#This Row],[Category and Sub-Category]],FIND("/",Table1[[#This Row],[Category and Sub-Category]])-1)</f>
        <v>music</v>
      </c>
      <c r="R1032" t="str">
        <f>RIGHT(Table1[[#This Row],[Category and Sub-Category]],LEN(Table1[[#This Row],[Category and Sub-Category]])-FIND("/",Table1[[#This Row],[Category and Sub-Category]]))</f>
        <v>electronic music</v>
      </c>
      <c r="S1032" s="9">
        <f>(((Table1[[#This Row],[launched_at]]/60)/60)/24)+DATE(1970,1,1)</f>
        <v>42611.483206018514</v>
      </c>
      <c r="T1032" s="9">
        <f>(((Table1[[#This Row],[deadline]]/60)/60)/24)+DATE(1970,1,1)</f>
        <v>42625.483206018514</v>
      </c>
      <c r="U1032" s="12" t="str">
        <f>TEXT(Table1[[#This Row],[Date Created Conversion]],"yyyy")</f>
        <v>2016</v>
      </c>
      <c r="V1032" s="12" t="str">
        <f>TEXT(Table1[[#This Row],[Date Created Conversion]],"mmm")</f>
        <v>Aug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 s="16">
        <v>10000</v>
      </c>
      <c r="E1033">
        <v>10740</v>
      </c>
      <c r="F1033" s="12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>Table1[[#This Row],[pledged]]/Table1[[#This Row],[goal]]</f>
        <v>1.0740000000000001</v>
      </c>
      <c r="P1033">
        <f>IF(Table1[[#This Row],[pledged]]=0,0,Table1[[#This Row],[pledged]]/Table1[[#This Row],[backers_count]])</f>
        <v>108.48484848484848</v>
      </c>
      <c r="Q1033" t="str">
        <f>LEFT(Table1[[#This Row],[Category and Sub-Category]],FIND("/",Table1[[#This Row],[Category and Sub-Category]])-1)</f>
        <v>music</v>
      </c>
      <c r="R1033" t="str">
        <f>RIGHT(Table1[[#This Row],[Category and Sub-Category]],LEN(Table1[[#This Row],[Category and Sub-Category]])-FIND("/",Table1[[#This Row],[Category and Sub-Category]]))</f>
        <v>electronic music</v>
      </c>
      <c r="S1033" s="9">
        <f>(((Table1[[#This Row],[launched_at]]/60)/60)/24)+DATE(1970,1,1)</f>
        <v>42324.764004629629</v>
      </c>
      <c r="T1033" s="9">
        <f>(((Table1[[#This Row],[deadline]]/60)/60)/24)+DATE(1970,1,1)</f>
        <v>42354.764004629629</v>
      </c>
      <c r="U1033" s="12" t="str">
        <f>TEXT(Table1[[#This Row],[Date Created Conversion]],"yyyy")</f>
        <v>2015</v>
      </c>
      <c r="V1033" s="12" t="str">
        <f>TEXT(Table1[[#This Row],[Date Created Conversion]],"mmm")</f>
        <v>Nov</v>
      </c>
    </row>
    <row r="1034" spans="1:22" x14ac:dyDescent="0.35">
      <c r="A1034">
        <v>1032</v>
      </c>
      <c r="B1034" s="3" t="s">
        <v>1033</v>
      </c>
      <c r="C1034" s="3" t="s">
        <v>5142</v>
      </c>
      <c r="D1034" s="16">
        <v>5400</v>
      </c>
      <c r="E1034">
        <v>5858.84</v>
      </c>
      <c r="F1034" s="12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>Table1[[#This Row],[pledged]]/Table1[[#This Row],[goal]]</f>
        <v>1.0849703703703704</v>
      </c>
      <c r="P1034">
        <f>IF(Table1[[#This Row],[pledged]]=0,0,Table1[[#This Row],[pledged]]/Table1[[#This Row],[backers_count]])</f>
        <v>61.029583333333335</v>
      </c>
      <c r="Q1034" t="str">
        <f>LEFT(Table1[[#This Row],[Category and Sub-Category]],FIND("/",Table1[[#This Row],[Category and Sub-Category]])-1)</f>
        <v>music</v>
      </c>
      <c r="R1034" t="str">
        <f>RIGHT(Table1[[#This Row],[Category and Sub-Category]],LEN(Table1[[#This Row],[Category and Sub-Category]])-FIND("/",Table1[[#This Row],[Category and Sub-Category]]))</f>
        <v>electronic music</v>
      </c>
      <c r="S1034" s="9">
        <f>(((Table1[[#This Row],[launched_at]]/60)/60)/24)+DATE(1970,1,1)</f>
        <v>42514.666956018518</v>
      </c>
      <c r="T1034" s="9">
        <f>(((Table1[[#This Row],[deadline]]/60)/60)/24)+DATE(1970,1,1)</f>
        <v>42544.666956018518</v>
      </c>
      <c r="U1034" s="12" t="str">
        <f>TEXT(Table1[[#This Row],[Date Created Conversion]],"yyyy")</f>
        <v>2016</v>
      </c>
      <c r="V1034" s="12" t="str">
        <f>TEXT(Table1[[#This Row],[Date Created Conversion]],"mmm")</f>
        <v>May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 s="16">
        <v>1328</v>
      </c>
      <c r="E1035">
        <v>1366</v>
      </c>
      <c r="F1035" s="12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>Table1[[#This Row],[pledged]]/Table1[[#This Row],[goal]]</f>
        <v>1.0286144578313252</v>
      </c>
      <c r="P1035">
        <f>IF(Table1[[#This Row],[pledged]]=0,0,Table1[[#This Row],[pledged]]/Table1[[#This Row],[backers_count]])</f>
        <v>50.592592592592595</v>
      </c>
      <c r="Q1035" t="str">
        <f>LEFT(Table1[[#This Row],[Category and Sub-Category]],FIND("/",Table1[[#This Row],[Category and Sub-Category]])-1)</f>
        <v>music</v>
      </c>
      <c r="R1035" t="str">
        <f>RIGHT(Table1[[#This Row],[Category and Sub-Category]],LEN(Table1[[#This Row],[Category and Sub-Category]])-FIND("/",Table1[[#This Row],[Category and Sub-Category]]))</f>
        <v>electronic music</v>
      </c>
      <c r="S1035" s="9">
        <f>(((Table1[[#This Row],[launched_at]]/60)/60)/24)+DATE(1970,1,1)</f>
        <v>42688.732407407413</v>
      </c>
      <c r="T1035" s="9">
        <f>(((Table1[[#This Row],[deadline]]/60)/60)/24)+DATE(1970,1,1)</f>
        <v>42716.732407407413</v>
      </c>
      <c r="U1035" s="12" t="str">
        <f>TEXT(Table1[[#This Row],[Date Created Conversion]],"yyyy")</f>
        <v>2016</v>
      </c>
      <c r="V1035" s="12" t="str">
        <f>TEXT(Table1[[#This Row],[Date Created Conversion]],"mmm")</f>
        <v>Nov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 s="16">
        <v>5000</v>
      </c>
      <c r="E1036">
        <v>6500.09</v>
      </c>
      <c r="F1036" s="12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>Table1[[#This Row],[pledged]]/Table1[[#This Row],[goal]]</f>
        <v>1.3000180000000001</v>
      </c>
      <c r="P1036">
        <f>IF(Table1[[#This Row],[pledged]]=0,0,Table1[[#This Row],[pledged]]/Table1[[#This Row],[backers_count]])</f>
        <v>39.157168674698795</v>
      </c>
      <c r="Q1036" t="str">
        <f>LEFT(Table1[[#This Row],[Category and Sub-Category]],FIND("/",Table1[[#This Row],[Category and Sub-Category]])-1)</f>
        <v>music</v>
      </c>
      <c r="R1036" t="str">
        <f>RIGHT(Table1[[#This Row],[Category and Sub-Category]],LEN(Table1[[#This Row],[Category and Sub-Category]])-FIND("/",Table1[[#This Row],[Category and Sub-Category]]))</f>
        <v>electronic music</v>
      </c>
      <c r="S1036" s="9">
        <f>(((Table1[[#This Row],[launched_at]]/60)/60)/24)+DATE(1970,1,1)</f>
        <v>42555.166712962964</v>
      </c>
      <c r="T1036" s="9">
        <f>(((Table1[[#This Row],[deadline]]/60)/60)/24)+DATE(1970,1,1)</f>
        <v>42587.165972222225</v>
      </c>
      <c r="U1036" s="12" t="str">
        <f>TEXT(Table1[[#This Row],[Date Created Conversion]],"yyyy")</f>
        <v>2016</v>
      </c>
      <c r="V1036" s="12" t="str">
        <f>TEXT(Table1[[#This Row],[Date Created Conversion]],"mmm")</f>
        <v>Jul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 s="16">
        <v>4600</v>
      </c>
      <c r="E1037">
        <v>4952</v>
      </c>
      <c r="F1037" s="12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>Table1[[#This Row],[pledged]]/Table1[[#This Row],[goal]]</f>
        <v>1.0765217391304347</v>
      </c>
      <c r="P1037">
        <f>IF(Table1[[#This Row],[pledged]]=0,0,Table1[[#This Row],[pledged]]/Table1[[#This Row],[backers_count]])</f>
        <v>65.15789473684211</v>
      </c>
      <c r="Q1037" t="str">
        <f>LEFT(Table1[[#This Row],[Category and Sub-Category]],FIND("/",Table1[[#This Row],[Category and Sub-Category]])-1)</f>
        <v>music</v>
      </c>
      <c r="R1037" t="str">
        <f>RIGHT(Table1[[#This Row],[Category and Sub-Category]],LEN(Table1[[#This Row],[Category and Sub-Category]])-FIND("/",Table1[[#This Row],[Category and Sub-Category]]))</f>
        <v>electronic music</v>
      </c>
      <c r="S1037" s="9">
        <f>(((Table1[[#This Row],[launched_at]]/60)/60)/24)+DATE(1970,1,1)</f>
        <v>42016.641435185185</v>
      </c>
      <c r="T1037" s="9">
        <f>(((Table1[[#This Row],[deadline]]/60)/60)/24)+DATE(1970,1,1)</f>
        <v>42046.641435185185</v>
      </c>
      <c r="U1037" s="12" t="str">
        <f>TEXT(Table1[[#This Row],[Date Created Conversion]],"yyyy")</f>
        <v>2015</v>
      </c>
      <c r="V1037" s="12" t="str">
        <f>TEXT(Table1[[#This Row],[Date Created Conversion]],"mmm")</f>
        <v>Jan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 s="16">
        <v>4500</v>
      </c>
      <c r="E1038">
        <v>5056.22</v>
      </c>
      <c r="F1038" s="12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>Table1[[#This Row],[pledged]]/Table1[[#This Row],[goal]]</f>
        <v>1.1236044444444444</v>
      </c>
      <c r="P1038">
        <f>IF(Table1[[#This Row],[pledged]]=0,0,Table1[[#This Row],[pledged]]/Table1[[#This Row],[backers_count]])</f>
        <v>23.963127962085309</v>
      </c>
      <c r="Q1038" t="str">
        <f>LEFT(Table1[[#This Row],[Category and Sub-Category]],FIND("/",Table1[[#This Row],[Category and Sub-Category]])-1)</f>
        <v>music</v>
      </c>
      <c r="R1038" t="str">
        <f>RIGHT(Table1[[#This Row],[Category and Sub-Category]],LEN(Table1[[#This Row],[Category and Sub-Category]])-FIND("/",Table1[[#This Row],[Category and Sub-Category]]))</f>
        <v>electronic music</v>
      </c>
      <c r="S1038" s="9">
        <f>(((Table1[[#This Row],[launched_at]]/60)/60)/24)+DATE(1970,1,1)</f>
        <v>41249.448958333334</v>
      </c>
      <c r="T1038" s="9">
        <f>(((Table1[[#This Row],[deadline]]/60)/60)/24)+DATE(1970,1,1)</f>
        <v>41281.333333333336</v>
      </c>
      <c r="U1038" s="12" t="str">
        <f>TEXT(Table1[[#This Row],[Date Created Conversion]],"yyyy")</f>
        <v>2012</v>
      </c>
      <c r="V1038" s="12" t="str">
        <f>TEXT(Table1[[#This Row],[Date Created Conversion]],"mmm")</f>
        <v>Dec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 s="16">
        <v>1000</v>
      </c>
      <c r="E1039">
        <v>1021</v>
      </c>
      <c r="F1039" s="12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>Table1[[#This Row],[pledged]]/Table1[[#This Row],[goal]]</f>
        <v>1.0209999999999999</v>
      </c>
      <c r="P1039">
        <f>IF(Table1[[#This Row],[pledged]]=0,0,Table1[[#This Row],[pledged]]/Table1[[#This Row],[backers_count]])</f>
        <v>48.61904761904762</v>
      </c>
      <c r="Q1039" t="str">
        <f>LEFT(Table1[[#This Row],[Category and Sub-Category]],FIND("/",Table1[[#This Row],[Category and Sub-Category]])-1)</f>
        <v>music</v>
      </c>
      <c r="R1039" t="str">
        <f>RIGHT(Table1[[#This Row],[Category and Sub-Category]],LEN(Table1[[#This Row],[Category and Sub-Category]])-FIND("/",Table1[[#This Row],[Category and Sub-Category]]))</f>
        <v>electronic music</v>
      </c>
      <c r="S1039" s="9">
        <f>(((Table1[[#This Row],[launched_at]]/60)/60)/24)+DATE(1970,1,1)</f>
        <v>42119.822476851856</v>
      </c>
      <c r="T1039" s="9">
        <f>(((Table1[[#This Row],[deadline]]/60)/60)/24)+DATE(1970,1,1)</f>
        <v>42142.208333333328</v>
      </c>
      <c r="U1039" s="12" t="str">
        <f>TEXT(Table1[[#This Row],[Date Created Conversion]],"yyyy")</f>
        <v>2015</v>
      </c>
      <c r="V1039" s="12" t="str">
        <f>TEXT(Table1[[#This Row],[Date Created Conversion]],"mmm")</f>
        <v>Apr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 s="16">
        <v>1500</v>
      </c>
      <c r="E1040">
        <v>2180</v>
      </c>
      <c r="F1040" s="12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>Table1[[#This Row],[pledged]]/Table1[[#This Row],[goal]]</f>
        <v>1.4533333333333334</v>
      </c>
      <c r="P1040">
        <f>IF(Table1[[#This Row],[pledged]]=0,0,Table1[[#This Row],[pledged]]/Table1[[#This Row],[backers_count]])</f>
        <v>35.73770491803279</v>
      </c>
      <c r="Q1040" t="str">
        <f>LEFT(Table1[[#This Row],[Category and Sub-Category]],FIND("/",Table1[[#This Row],[Category and Sub-Category]])-1)</f>
        <v>music</v>
      </c>
      <c r="R1040" t="str">
        <f>RIGHT(Table1[[#This Row],[Category and Sub-Category]],LEN(Table1[[#This Row],[Category and Sub-Category]])-FIND("/",Table1[[#This Row],[Category and Sub-Category]]))</f>
        <v>electronic music</v>
      </c>
      <c r="S1040" s="9">
        <f>(((Table1[[#This Row],[launched_at]]/60)/60)/24)+DATE(1970,1,1)</f>
        <v>42418.231747685189</v>
      </c>
      <c r="T1040" s="9">
        <f>(((Table1[[#This Row],[deadline]]/60)/60)/24)+DATE(1970,1,1)</f>
        <v>42448.190081018518</v>
      </c>
      <c r="U1040" s="12" t="str">
        <f>TEXT(Table1[[#This Row],[Date Created Conversion]],"yyyy")</f>
        <v>2016</v>
      </c>
      <c r="V1040" s="12" t="str">
        <f>TEXT(Table1[[#This Row],[Date Created Conversion]],"mmm")</f>
        <v>Feb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 s="16">
        <v>500</v>
      </c>
      <c r="E1041">
        <v>641</v>
      </c>
      <c r="F1041" s="12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>Table1[[#This Row],[pledged]]/Table1[[#This Row],[goal]]</f>
        <v>1.282</v>
      </c>
      <c r="P1041">
        <f>IF(Table1[[#This Row],[pledged]]=0,0,Table1[[#This Row],[pledged]]/Table1[[#This Row],[backers_count]])</f>
        <v>21.366666666666667</v>
      </c>
      <c r="Q1041" t="str">
        <f>LEFT(Table1[[#This Row],[Category and Sub-Category]],FIND("/",Table1[[#This Row],[Category and Sub-Category]])-1)</f>
        <v>music</v>
      </c>
      <c r="R1041" t="str">
        <f>RIGHT(Table1[[#This Row],[Category and Sub-Category]],LEN(Table1[[#This Row],[Category and Sub-Category]])-FIND("/",Table1[[#This Row],[Category and Sub-Category]]))</f>
        <v>electronic music</v>
      </c>
      <c r="S1041" s="9">
        <f>(((Table1[[#This Row],[launched_at]]/60)/60)/24)+DATE(1970,1,1)</f>
        <v>42692.109328703707</v>
      </c>
      <c r="T1041" s="9">
        <f>(((Table1[[#This Row],[deadline]]/60)/60)/24)+DATE(1970,1,1)</f>
        <v>42717.332638888889</v>
      </c>
      <c r="U1041" s="12" t="str">
        <f>TEXT(Table1[[#This Row],[Date Created Conversion]],"yyyy")</f>
        <v>2016</v>
      </c>
      <c r="V1041" s="12" t="str">
        <f>TEXT(Table1[[#This Row],[Date Created Conversion]],"mmm")</f>
        <v>Nov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8388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>Table1[[#This Row],[pledged]]/Table1[[#This Row],[goal]]</f>
        <v>2.9411764705882353E-3</v>
      </c>
      <c r="P1042">
        <f>IF(Table1[[#This Row],[pledged]]=0,0,Table1[[#This Row],[pledged]]/Table1[[#This Row],[backers_count]])</f>
        <v>250</v>
      </c>
      <c r="Q1042" t="str">
        <f>LEFT(Table1[[#This Row],[Category and Sub-Category]],FIND("/",Table1[[#This Row],[Category and Sub-Category]])-1)</f>
        <v>journalism</v>
      </c>
      <c r="R1042" t="str">
        <f>RIGHT(Table1[[#This Row],[Category and Sub-Category]],LEN(Table1[[#This Row],[Category and Sub-Category]])-FIND("/",Table1[[#This Row],[Category and Sub-Category]]))</f>
        <v>audio</v>
      </c>
      <c r="S1042" s="9">
        <f>(((Table1[[#This Row],[launched_at]]/60)/60)/24)+DATE(1970,1,1)</f>
        <v>42579.708437499998</v>
      </c>
      <c r="T1042" s="9">
        <f>(((Table1[[#This Row],[deadline]]/60)/60)/24)+DATE(1970,1,1)</f>
        <v>42609.708437499998</v>
      </c>
      <c r="U1042" s="12" t="str">
        <f>TEXT(Table1[[#This Row],[Date Created Conversion]],"yyyy")</f>
        <v>2016</v>
      </c>
      <c r="V1042" s="12" t="str">
        <f>TEXT(Table1[[#This Row],[Date Created Conversion]],"mmm")</f>
        <v>Jul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8388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>Table1[[#This Row],[pledged]]/Table1[[#This Row],[goal]]</f>
        <v>0</v>
      </c>
      <c r="P1043">
        <f>IF(Table1[[#This Row],[pledged]]=0,0,Table1[[#This Row],[pledged]]/Table1[[#This Row],[backers_count]])</f>
        <v>0</v>
      </c>
      <c r="Q1043" t="str">
        <f>LEFT(Table1[[#This Row],[Category and Sub-Category]],FIND("/",Table1[[#This Row],[Category and Sub-Category]])-1)</f>
        <v>journalism</v>
      </c>
      <c r="R1043" t="str">
        <f>RIGHT(Table1[[#This Row],[Category and Sub-Category]],LEN(Table1[[#This Row],[Category and Sub-Category]])-FIND("/",Table1[[#This Row],[Category and Sub-Category]]))</f>
        <v>audio</v>
      </c>
      <c r="S1043" s="9">
        <f>(((Table1[[#This Row],[launched_at]]/60)/60)/24)+DATE(1970,1,1)</f>
        <v>41831.060092592597</v>
      </c>
      <c r="T1043" s="9">
        <f>(((Table1[[#This Row],[deadline]]/60)/60)/24)+DATE(1970,1,1)</f>
        <v>41851.060092592597</v>
      </c>
      <c r="U1043" s="12" t="str">
        <f>TEXT(Table1[[#This Row],[Date Created Conversion]],"yyyy")</f>
        <v>2014</v>
      </c>
      <c r="V1043" s="12" t="str">
        <f>TEXT(Table1[[#This Row],[Date Created Conversion]],"mmm")</f>
        <v>Jul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8388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>Table1[[#This Row],[pledged]]/Table1[[#This Row],[goal]]</f>
        <v>1.5384615384615385E-2</v>
      </c>
      <c r="P1044">
        <f>IF(Table1[[#This Row],[pledged]]=0,0,Table1[[#This Row],[pledged]]/Table1[[#This Row],[backers_count]])</f>
        <v>10</v>
      </c>
      <c r="Q1044" t="str">
        <f>LEFT(Table1[[#This Row],[Category and Sub-Category]],FIND("/",Table1[[#This Row],[Category and Sub-Category]])-1)</f>
        <v>journalism</v>
      </c>
      <c r="R1044" t="str">
        <f>RIGHT(Table1[[#This Row],[Category and Sub-Category]],LEN(Table1[[#This Row],[Category and Sub-Category]])-FIND("/",Table1[[#This Row],[Category and Sub-Category]]))</f>
        <v>audio</v>
      </c>
      <c r="S1044" s="9">
        <f>(((Table1[[#This Row],[launched_at]]/60)/60)/24)+DATE(1970,1,1)</f>
        <v>41851.696157407408</v>
      </c>
      <c r="T1044" s="9">
        <f>(((Table1[[#This Row],[deadline]]/60)/60)/24)+DATE(1970,1,1)</f>
        <v>41894.416666666664</v>
      </c>
      <c r="U1044" s="12" t="str">
        <f>TEXT(Table1[[#This Row],[Date Created Conversion]],"yyyy")</f>
        <v>2014</v>
      </c>
      <c r="V1044" s="12" t="str">
        <f>TEXT(Table1[[#This Row],[Date Created Conversion]],"mmm")</f>
        <v>Jul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8388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>Table1[[#This Row],[pledged]]/Table1[[#This Row],[goal]]</f>
        <v>8.5370000000000001E-2</v>
      </c>
      <c r="P1045">
        <f>IF(Table1[[#This Row],[pledged]]=0,0,Table1[[#This Row],[pledged]]/Table1[[#This Row],[backers_count]])</f>
        <v>29.236301369863014</v>
      </c>
      <c r="Q1045" t="str">
        <f>LEFT(Table1[[#This Row],[Category and Sub-Category]],FIND("/",Table1[[#This Row],[Category and Sub-Category]])-1)</f>
        <v>journalism</v>
      </c>
      <c r="R1045" t="str">
        <f>RIGHT(Table1[[#This Row],[Category and Sub-Category]],LEN(Table1[[#This Row],[Category and Sub-Category]])-FIND("/",Table1[[#This Row],[Category and Sub-Category]]))</f>
        <v>audio</v>
      </c>
      <c r="S1045" s="9">
        <f>(((Table1[[#This Row],[launched_at]]/60)/60)/24)+DATE(1970,1,1)</f>
        <v>42114.252951388888</v>
      </c>
      <c r="T1045" s="9">
        <f>(((Table1[[#This Row],[deadline]]/60)/60)/24)+DATE(1970,1,1)</f>
        <v>42144.252951388888</v>
      </c>
      <c r="U1045" s="12" t="str">
        <f>TEXT(Table1[[#This Row],[Date Created Conversion]],"yyyy")</f>
        <v>2015</v>
      </c>
      <c r="V1045" s="12" t="str">
        <f>TEXT(Table1[[#This Row],[Date Created Conversion]],"mmm")</f>
        <v>Apr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8388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>Table1[[#This Row],[pledged]]/Table1[[#This Row],[goal]]</f>
        <v>8.571428571428571E-4</v>
      </c>
      <c r="P1046">
        <f>IF(Table1[[#This Row],[pledged]]=0,0,Table1[[#This Row],[pledged]]/Table1[[#This Row],[backers_count]])</f>
        <v>3</v>
      </c>
      <c r="Q1046" t="str">
        <f>LEFT(Table1[[#This Row],[Category and Sub-Category]],FIND("/",Table1[[#This Row],[Category and Sub-Category]])-1)</f>
        <v>journalism</v>
      </c>
      <c r="R1046" t="str">
        <f>RIGHT(Table1[[#This Row],[Category and Sub-Category]],LEN(Table1[[#This Row],[Category and Sub-Category]])-FIND("/",Table1[[#This Row],[Category and Sub-Category]]))</f>
        <v>audio</v>
      </c>
      <c r="S1046" s="9">
        <f>(((Table1[[#This Row],[launched_at]]/60)/60)/24)+DATE(1970,1,1)</f>
        <v>42011.925937499997</v>
      </c>
      <c r="T1046" s="9">
        <f>(((Table1[[#This Row],[deadline]]/60)/60)/24)+DATE(1970,1,1)</f>
        <v>42068.852083333331</v>
      </c>
      <c r="U1046" s="12" t="str">
        <f>TEXT(Table1[[#This Row],[Date Created Conversion]],"yyyy")</f>
        <v>2015</v>
      </c>
      <c r="V1046" s="12" t="str">
        <f>TEXT(Table1[[#This Row],[Date Created Conversion]],"mmm")</f>
        <v>Jan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8388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>Table1[[#This Row],[pledged]]/Table1[[#This Row],[goal]]</f>
        <v>2.6599999999999999E-2</v>
      </c>
      <c r="P1047">
        <f>IF(Table1[[#This Row],[pledged]]=0,0,Table1[[#This Row],[pledged]]/Table1[[#This Row],[backers_count]])</f>
        <v>33.25</v>
      </c>
      <c r="Q1047" t="str">
        <f>LEFT(Table1[[#This Row],[Category and Sub-Category]],FIND("/",Table1[[#This Row],[Category and Sub-Category]])-1)</f>
        <v>journalism</v>
      </c>
      <c r="R1047" t="str">
        <f>RIGHT(Table1[[#This Row],[Category and Sub-Category]],LEN(Table1[[#This Row],[Category and Sub-Category]])-FIND("/",Table1[[#This Row],[Category and Sub-Category]]))</f>
        <v>audio</v>
      </c>
      <c r="S1047" s="9">
        <f>(((Table1[[#This Row],[launched_at]]/60)/60)/24)+DATE(1970,1,1)</f>
        <v>41844.874421296299</v>
      </c>
      <c r="T1047" s="9">
        <f>(((Table1[[#This Row],[deadline]]/60)/60)/24)+DATE(1970,1,1)</f>
        <v>41874.874421296299</v>
      </c>
      <c r="U1047" s="12" t="str">
        <f>TEXT(Table1[[#This Row],[Date Created Conversion]],"yyyy")</f>
        <v>2014</v>
      </c>
      <c r="V1047" s="12" t="str">
        <f>TEXT(Table1[[#This Row],[Date Created Conversion]],"mmm")</f>
        <v>Jul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8388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>Table1[[#This Row],[pledged]]/Table1[[#This Row],[goal]]</f>
        <v>0</v>
      </c>
      <c r="P1048">
        <f>IF(Table1[[#This Row],[pledged]]=0,0,Table1[[#This Row],[pledged]]/Table1[[#This Row],[backers_count]])</f>
        <v>0</v>
      </c>
      <c r="Q1048" t="str">
        <f>LEFT(Table1[[#This Row],[Category and Sub-Category]],FIND("/",Table1[[#This Row],[Category and Sub-Category]])-1)</f>
        <v>journalism</v>
      </c>
      <c r="R1048" t="str">
        <f>RIGHT(Table1[[#This Row],[Category and Sub-Category]],LEN(Table1[[#This Row],[Category and Sub-Category]])-FIND("/",Table1[[#This Row],[Category and Sub-Category]]))</f>
        <v>audio</v>
      </c>
      <c r="S1048" s="9">
        <f>(((Table1[[#This Row],[launched_at]]/60)/60)/24)+DATE(1970,1,1)</f>
        <v>42319.851388888885</v>
      </c>
      <c r="T1048" s="9">
        <f>(((Table1[[#This Row],[deadline]]/60)/60)/24)+DATE(1970,1,1)</f>
        <v>42364.851388888885</v>
      </c>
      <c r="U1048" s="12" t="str">
        <f>TEXT(Table1[[#This Row],[Date Created Conversion]],"yyyy")</f>
        <v>2015</v>
      </c>
      <c r="V1048" s="12" t="str">
        <f>TEXT(Table1[[#This Row],[Date Created Conversion]],"mmm")</f>
        <v>Nov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8388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>Table1[[#This Row],[pledged]]/Table1[[#This Row],[goal]]</f>
        <v>5.0000000000000001E-4</v>
      </c>
      <c r="P1049">
        <f>IF(Table1[[#This Row],[pledged]]=0,0,Table1[[#This Row],[pledged]]/Table1[[#This Row],[backers_count]])</f>
        <v>1</v>
      </c>
      <c r="Q1049" t="str">
        <f>LEFT(Table1[[#This Row],[Category and Sub-Category]],FIND("/",Table1[[#This Row],[Category and Sub-Category]])-1)</f>
        <v>journalism</v>
      </c>
      <c r="R1049" t="str">
        <f>RIGHT(Table1[[#This Row],[Category and Sub-Category]],LEN(Table1[[#This Row],[Category and Sub-Category]])-FIND("/",Table1[[#This Row],[Category and Sub-Category]]))</f>
        <v>audio</v>
      </c>
      <c r="S1049" s="9">
        <f>(((Table1[[#This Row],[launched_at]]/60)/60)/24)+DATE(1970,1,1)</f>
        <v>41918.818460648145</v>
      </c>
      <c r="T1049" s="9">
        <f>(((Table1[[#This Row],[deadline]]/60)/60)/24)+DATE(1970,1,1)</f>
        <v>41948.860127314816</v>
      </c>
      <c r="U1049" s="12" t="str">
        <f>TEXT(Table1[[#This Row],[Date Created Conversion]],"yyyy")</f>
        <v>2014</v>
      </c>
      <c r="V1049" s="12" t="str">
        <f>TEXT(Table1[[#This Row],[Date Created Conversion]],"mmm")</f>
        <v>Oct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8388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>Table1[[#This Row],[pledged]]/Table1[[#This Row],[goal]]</f>
        <v>1.4133333333333333E-2</v>
      </c>
      <c r="P1050">
        <f>IF(Table1[[#This Row],[pledged]]=0,0,Table1[[#This Row],[pledged]]/Table1[[#This Row],[backers_count]])</f>
        <v>53</v>
      </c>
      <c r="Q1050" t="str">
        <f>LEFT(Table1[[#This Row],[Category and Sub-Category]],FIND("/",Table1[[#This Row],[Category and Sub-Category]])-1)</f>
        <v>journalism</v>
      </c>
      <c r="R1050" t="str">
        <f>RIGHT(Table1[[#This Row],[Category and Sub-Category]],LEN(Table1[[#This Row],[Category and Sub-Category]])-FIND("/",Table1[[#This Row],[Category and Sub-Category]]))</f>
        <v>audio</v>
      </c>
      <c r="S1050" s="9">
        <f>(((Table1[[#This Row],[launched_at]]/60)/60)/24)+DATE(1970,1,1)</f>
        <v>42598.053113425922</v>
      </c>
      <c r="T1050" s="9">
        <f>(((Table1[[#This Row],[deadline]]/60)/60)/24)+DATE(1970,1,1)</f>
        <v>42638.053113425922</v>
      </c>
      <c r="U1050" s="12" t="str">
        <f>TEXT(Table1[[#This Row],[Date Created Conversion]],"yyyy")</f>
        <v>2016</v>
      </c>
      <c r="V1050" s="12" t="str">
        <f>TEXT(Table1[[#This Row],[Date Created Conversion]],"mmm")</f>
        <v>Aug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8388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>Table1[[#This Row],[pledged]]/Table1[[#This Row],[goal]]</f>
        <v>0</v>
      </c>
      <c r="P1051">
        <f>IF(Table1[[#This Row],[pledged]]=0,0,Table1[[#This Row],[pledged]]/Table1[[#This Row],[backers_count]])</f>
        <v>0</v>
      </c>
      <c r="Q1051" t="str">
        <f>LEFT(Table1[[#This Row],[Category and Sub-Category]],FIND("/",Table1[[#This Row],[Category and Sub-Category]])-1)</f>
        <v>journalism</v>
      </c>
      <c r="R1051" t="str">
        <f>RIGHT(Table1[[#This Row],[Category and Sub-Category]],LEN(Table1[[#This Row],[Category and Sub-Category]])-FIND("/",Table1[[#This Row],[Category and Sub-Category]]))</f>
        <v>audio</v>
      </c>
      <c r="S1051" s="9">
        <f>(((Table1[[#This Row],[launched_at]]/60)/60)/24)+DATE(1970,1,1)</f>
        <v>42382.431076388893</v>
      </c>
      <c r="T1051" s="9">
        <f>(((Table1[[#This Row],[deadline]]/60)/60)/24)+DATE(1970,1,1)</f>
        <v>42412.431076388893</v>
      </c>
      <c r="U1051" s="12" t="str">
        <f>TEXT(Table1[[#This Row],[Date Created Conversion]],"yyyy")</f>
        <v>2016</v>
      </c>
      <c r="V1051" s="12" t="str">
        <f>TEXT(Table1[[#This Row],[Date Created Conversion]],"mmm")</f>
        <v>Jan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8388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>Table1[[#This Row],[pledged]]/Table1[[#This Row],[goal]]</f>
        <v>0</v>
      </c>
      <c r="P1052">
        <f>IF(Table1[[#This Row],[pledged]]=0,0,Table1[[#This Row],[pledged]]/Table1[[#This Row],[backers_count]])</f>
        <v>0</v>
      </c>
      <c r="Q1052" t="str">
        <f>LEFT(Table1[[#This Row],[Category and Sub-Category]],FIND("/",Table1[[#This Row],[Category and Sub-Category]])-1)</f>
        <v>journalism</v>
      </c>
      <c r="R1052" t="str">
        <f>RIGHT(Table1[[#This Row],[Category and Sub-Category]],LEN(Table1[[#This Row],[Category and Sub-Category]])-FIND("/",Table1[[#This Row],[Category and Sub-Category]]))</f>
        <v>audio</v>
      </c>
      <c r="S1052" s="9">
        <f>(((Table1[[#This Row],[launched_at]]/60)/60)/24)+DATE(1970,1,1)</f>
        <v>42231.7971875</v>
      </c>
      <c r="T1052" s="9">
        <f>(((Table1[[#This Row],[deadline]]/60)/60)/24)+DATE(1970,1,1)</f>
        <v>42261.7971875</v>
      </c>
      <c r="U1052" s="12" t="str">
        <f>TEXT(Table1[[#This Row],[Date Created Conversion]],"yyyy")</f>
        <v>2015</v>
      </c>
      <c r="V1052" s="12" t="str">
        <f>TEXT(Table1[[#This Row],[Date Created Conversion]],"mmm")</f>
        <v>Aug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8388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>Table1[[#This Row],[pledged]]/Table1[[#This Row],[goal]]</f>
        <v>0</v>
      </c>
      <c r="P1053">
        <f>IF(Table1[[#This Row],[pledged]]=0,0,Table1[[#This Row],[pledged]]/Table1[[#This Row],[backers_count]])</f>
        <v>0</v>
      </c>
      <c r="Q1053" t="str">
        <f>LEFT(Table1[[#This Row],[Category and Sub-Category]],FIND("/",Table1[[#This Row],[Category and Sub-Category]])-1)</f>
        <v>journalism</v>
      </c>
      <c r="R1053" t="str">
        <f>RIGHT(Table1[[#This Row],[Category and Sub-Category]],LEN(Table1[[#This Row],[Category and Sub-Category]])-FIND("/",Table1[[#This Row],[Category and Sub-Category]]))</f>
        <v>audio</v>
      </c>
      <c r="S1053" s="9">
        <f>(((Table1[[#This Row],[launched_at]]/60)/60)/24)+DATE(1970,1,1)</f>
        <v>41850.014178240745</v>
      </c>
      <c r="T1053" s="9">
        <f>(((Table1[[#This Row],[deadline]]/60)/60)/24)+DATE(1970,1,1)</f>
        <v>41878.014178240745</v>
      </c>
      <c r="U1053" s="12" t="str">
        <f>TEXT(Table1[[#This Row],[Date Created Conversion]],"yyyy")</f>
        <v>2014</v>
      </c>
      <c r="V1053" s="12" t="str">
        <f>TEXT(Table1[[#This Row],[Date Created Conversion]],"mmm")</f>
        <v>Jul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8388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>Table1[[#This Row],[pledged]]/Table1[[#This Row],[goal]]</f>
        <v>0</v>
      </c>
      <c r="P1054">
        <f>IF(Table1[[#This Row],[pledged]]=0,0,Table1[[#This Row],[pledged]]/Table1[[#This Row],[backers_count]])</f>
        <v>0</v>
      </c>
      <c r="Q1054" t="str">
        <f>LEFT(Table1[[#This Row],[Category and Sub-Category]],FIND("/",Table1[[#This Row],[Category and Sub-Category]])-1)</f>
        <v>journalism</v>
      </c>
      <c r="R1054" t="str">
        <f>RIGHT(Table1[[#This Row],[Category and Sub-Category]],LEN(Table1[[#This Row],[Category and Sub-Category]])-FIND("/",Table1[[#This Row],[Category and Sub-Category]]))</f>
        <v>audio</v>
      </c>
      <c r="S1054" s="9">
        <f>(((Table1[[#This Row],[launched_at]]/60)/60)/24)+DATE(1970,1,1)</f>
        <v>42483.797395833331</v>
      </c>
      <c r="T1054" s="9">
        <f>(((Table1[[#This Row],[deadline]]/60)/60)/24)+DATE(1970,1,1)</f>
        <v>42527.839583333334</v>
      </c>
      <c r="U1054" s="12" t="str">
        <f>TEXT(Table1[[#This Row],[Date Created Conversion]],"yyyy")</f>
        <v>2016</v>
      </c>
      <c r="V1054" s="12" t="str">
        <f>TEXT(Table1[[#This Row],[Date Created Conversion]],"mmm")</f>
        <v>Apr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8388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>Table1[[#This Row],[pledged]]/Table1[[#This Row],[goal]]</f>
        <v>0.01</v>
      </c>
      <c r="P1055">
        <f>IF(Table1[[#This Row],[pledged]]=0,0,Table1[[#This Row],[pledged]]/Table1[[#This Row],[backers_count]])</f>
        <v>15</v>
      </c>
      <c r="Q1055" t="str">
        <f>LEFT(Table1[[#This Row],[Category and Sub-Category]],FIND("/",Table1[[#This Row],[Category and Sub-Category]])-1)</f>
        <v>journalism</v>
      </c>
      <c r="R1055" t="str">
        <f>RIGHT(Table1[[#This Row],[Category and Sub-Category]],LEN(Table1[[#This Row],[Category and Sub-Category]])-FIND("/",Table1[[#This Row],[Category and Sub-Category]]))</f>
        <v>audio</v>
      </c>
      <c r="S1055" s="9">
        <f>(((Table1[[#This Row],[launched_at]]/60)/60)/24)+DATE(1970,1,1)</f>
        <v>42775.172824074078</v>
      </c>
      <c r="T1055" s="9">
        <f>(((Table1[[#This Row],[deadline]]/60)/60)/24)+DATE(1970,1,1)</f>
        <v>42800.172824074078</v>
      </c>
      <c r="U1055" s="12" t="str">
        <f>TEXT(Table1[[#This Row],[Date Created Conversion]],"yyyy")</f>
        <v>2017</v>
      </c>
      <c r="V1055" s="12" t="str">
        <f>TEXT(Table1[[#This Row],[Date Created Conversion]],"mmm")</f>
        <v>Feb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8388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>Table1[[#This Row],[pledged]]/Table1[[#This Row],[goal]]</f>
        <v>0</v>
      </c>
      <c r="P1056">
        <f>IF(Table1[[#This Row],[pledged]]=0,0,Table1[[#This Row],[pledged]]/Table1[[#This Row],[backers_count]])</f>
        <v>0</v>
      </c>
      <c r="Q1056" t="str">
        <f>LEFT(Table1[[#This Row],[Category and Sub-Category]],FIND("/",Table1[[#This Row],[Category and Sub-Category]])-1)</f>
        <v>journalism</v>
      </c>
      <c r="R1056" t="str">
        <f>RIGHT(Table1[[#This Row],[Category and Sub-Category]],LEN(Table1[[#This Row],[Category and Sub-Category]])-FIND("/",Table1[[#This Row],[Category and Sub-Category]]))</f>
        <v>audio</v>
      </c>
      <c r="S1056" s="9">
        <f>(((Table1[[#This Row],[launched_at]]/60)/60)/24)+DATE(1970,1,1)</f>
        <v>41831.851840277777</v>
      </c>
      <c r="T1056" s="9">
        <f>(((Table1[[#This Row],[deadline]]/60)/60)/24)+DATE(1970,1,1)</f>
        <v>41861.916666666664</v>
      </c>
      <c r="U1056" s="12" t="str">
        <f>TEXT(Table1[[#This Row],[Date Created Conversion]],"yyyy")</f>
        <v>2014</v>
      </c>
      <c r="V1056" s="12" t="str">
        <f>TEXT(Table1[[#This Row],[Date Created Conversion]],"mmm")</f>
        <v>Jul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8388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>Table1[[#This Row],[pledged]]/Table1[[#This Row],[goal]]</f>
        <v>0</v>
      </c>
      <c r="P1057">
        <f>IF(Table1[[#This Row],[pledged]]=0,0,Table1[[#This Row],[pledged]]/Table1[[#This Row],[backers_count]])</f>
        <v>0</v>
      </c>
      <c r="Q1057" t="str">
        <f>LEFT(Table1[[#This Row],[Category and Sub-Category]],FIND("/",Table1[[#This Row],[Category and Sub-Category]])-1)</f>
        <v>journalism</v>
      </c>
      <c r="R1057" t="str">
        <f>RIGHT(Table1[[#This Row],[Category and Sub-Category]],LEN(Table1[[#This Row],[Category and Sub-Category]])-FIND("/",Table1[[#This Row],[Category and Sub-Category]]))</f>
        <v>audio</v>
      </c>
      <c r="S1057" s="9">
        <f>(((Table1[[#This Row],[launched_at]]/60)/60)/24)+DATE(1970,1,1)</f>
        <v>42406.992418981477</v>
      </c>
      <c r="T1057" s="9">
        <f>(((Table1[[#This Row],[deadline]]/60)/60)/24)+DATE(1970,1,1)</f>
        <v>42436.992418981477</v>
      </c>
      <c r="U1057" s="12" t="str">
        <f>TEXT(Table1[[#This Row],[Date Created Conversion]],"yyyy")</f>
        <v>2016</v>
      </c>
      <c r="V1057" s="12" t="str">
        <f>TEXT(Table1[[#This Row],[Date Created Conversion]],"mmm")</f>
        <v>Feb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8388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>Table1[[#This Row],[pledged]]/Table1[[#This Row],[goal]]</f>
        <v>0</v>
      </c>
      <c r="P1058">
        <f>IF(Table1[[#This Row],[pledged]]=0,0,Table1[[#This Row],[pledged]]/Table1[[#This Row],[backers_count]])</f>
        <v>0</v>
      </c>
      <c r="Q1058" t="str">
        <f>LEFT(Table1[[#This Row],[Category and Sub-Category]],FIND("/",Table1[[#This Row],[Category and Sub-Category]])-1)</f>
        <v>journalism</v>
      </c>
      <c r="R1058" t="str">
        <f>RIGHT(Table1[[#This Row],[Category and Sub-Category]],LEN(Table1[[#This Row],[Category and Sub-Category]])-FIND("/",Table1[[#This Row],[Category and Sub-Category]]))</f>
        <v>audio</v>
      </c>
      <c r="S1058" s="9">
        <f>(((Table1[[#This Row],[launched_at]]/60)/60)/24)+DATE(1970,1,1)</f>
        <v>42058.719641203701</v>
      </c>
      <c r="T1058" s="9">
        <f>(((Table1[[#This Row],[deadline]]/60)/60)/24)+DATE(1970,1,1)</f>
        <v>42118.677974537044</v>
      </c>
      <c r="U1058" s="12" t="str">
        <f>TEXT(Table1[[#This Row],[Date Created Conversion]],"yyyy")</f>
        <v>2015</v>
      </c>
      <c r="V1058" s="12" t="str">
        <f>TEXT(Table1[[#This Row],[Date Created Conversion]],"mmm")</f>
        <v>Feb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8388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>Table1[[#This Row],[pledged]]/Table1[[#This Row],[goal]]</f>
        <v>0</v>
      </c>
      <c r="P1059">
        <f>IF(Table1[[#This Row],[pledged]]=0,0,Table1[[#This Row],[pledged]]/Table1[[#This Row],[backers_count]])</f>
        <v>0</v>
      </c>
      <c r="Q1059" t="str">
        <f>LEFT(Table1[[#This Row],[Category and Sub-Category]],FIND("/",Table1[[#This Row],[Category and Sub-Category]])-1)</f>
        <v>journalism</v>
      </c>
      <c r="R1059" t="str">
        <f>RIGHT(Table1[[#This Row],[Category and Sub-Category]],LEN(Table1[[#This Row],[Category and Sub-Category]])-FIND("/",Table1[[#This Row],[Category and Sub-Category]]))</f>
        <v>audio</v>
      </c>
      <c r="S1059" s="9">
        <f>(((Table1[[#This Row],[launched_at]]/60)/60)/24)+DATE(1970,1,1)</f>
        <v>42678.871331018512</v>
      </c>
      <c r="T1059" s="9">
        <f>(((Table1[[#This Row],[deadline]]/60)/60)/24)+DATE(1970,1,1)</f>
        <v>42708.912997685184</v>
      </c>
      <c r="U1059" s="12" t="str">
        <f>TEXT(Table1[[#This Row],[Date Created Conversion]],"yyyy")</f>
        <v>2016</v>
      </c>
      <c r="V1059" s="12" t="str">
        <f>TEXT(Table1[[#This Row],[Date Created Conversion]],"mmm")</f>
        <v>Nov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8388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>Table1[[#This Row],[pledged]]/Table1[[#This Row],[goal]]</f>
        <v>0</v>
      </c>
      <c r="P1060">
        <f>IF(Table1[[#This Row],[pledged]]=0,0,Table1[[#This Row],[pledged]]/Table1[[#This Row],[backers_count]])</f>
        <v>0</v>
      </c>
      <c r="Q1060" t="str">
        <f>LEFT(Table1[[#This Row],[Category and Sub-Category]],FIND("/",Table1[[#This Row],[Category and Sub-Category]])-1)</f>
        <v>journalism</v>
      </c>
      <c r="R1060" t="str">
        <f>RIGHT(Table1[[#This Row],[Category and Sub-Category]],LEN(Table1[[#This Row],[Category and Sub-Category]])-FIND("/",Table1[[#This Row],[Category and Sub-Category]]))</f>
        <v>audio</v>
      </c>
      <c r="S1060" s="9">
        <f>(((Table1[[#This Row],[launched_at]]/60)/60)/24)+DATE(1970,1,1)</f>
        <v>42047.900960648149</v>
      </c>
      <c r="T1060" s="9">
        <f>(((Table1[[#This Row],[deadline]]/60)/60)/24)+DATE(1970,1,1)</f>
        <v>42089</v>
      </c>
      <c r="U1060" s="12" t="str">
        <f>TEXT(Table1[[#This Row],[Date Created Conversion]],"yyyy")</f>
        <v>2015</v>
      </c>
      <c r="V1060" s="12" t="str">
        <f>TEXT(Table1[[#This Row],[Date Created Conversion]],"mmm")</f>
        <v>Feb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8388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>Table1[[#This Row],[pledged]]/Table1[[#This Row],[goal]]</f>
        <v>0</v>
      </c>
      <c r="P1061">
        <f>IF(Table1[[#This Row],[pledged]]=0,0,Table1[[#This Row],[pledged]]/Table1[[#This Row],[backers_count]])</f>
        <v>0</v>
      </c>
      <c r="Q1061" t="str">
        <f>LEFT(Table1[[#This Row],[Category and Sub-Category]],FIND("/",Table1[[#This Row],[Category and Sub-Category]])-1)</f>
        <v>journalism</v>
      </c>
      <c r="R1061" t="str">
        <f>RIGHT(Table1[[#This Row],[Category and Sub-Category]],LEN(Table1[[#This Row],[Category and Sub-Category]])-FIND("/",Table1[[#This Row],[Category and Sub-Category]]))</f>
        <v>audio</v>
      </c>
      <c r="S1061" s="9">
        <f>(((Table1[[#This Row],[launched_at]]/60)/60)/24)+DATE(1970,1,1)</f>
        <v>42046.79</v>
      </c>
      <c r="T1061" s="9">
        <f>(((Table1[[#This Row],[deadline]]/60)/60)/24)+DATE(1970,1,1)</f>
        <v>42076.748333333337</v>
      </c>
      <c r="U1061" s="12" t="str">
        <f>TEXT(Table1[[#This Row],[Date Created Conversion]],"yyyy")</f>
        <v>2015</v>
      </c>
      <c r="V1061" s="12" t="str">
        <f>TEXT(Table1[[#This Row],[Date Created Conversion]],"mmm")</f>
        <v>Feb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8388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>Table1[[#This Row],[pledged]]/Table1[[#This Row],[goal]]</f>
        <v>0.01</v>
      </c>
      <c r="P1062">
        <f>IF(Table1[[#This Row],[pledged]]=0,0,Table1[[#This Row],[pledged]]/Table1[[#This Row],[backers_count]])</f>
        <v>50</v>
      </c>
      <c r="Q1062" t="str">
        <f>LEFT(Table1[[#This Row],[Category and Sub-Category]],FIND("/",Table1[[#This Row],[Category and Sub-Category]])-1)</f>
        <v>journalism</v>
      </c>
      <c r="R1062" t="str">
        <f>RIGHT(Table1[[#This Row],[Category and Sub-Category]],LEN(Table1[[#This Row],[Category and Sub-Category]])-FIND("/",Table1[[#This Row],[Category and Sub-Category]]))</f>
        <v>audio</v>
      </c>
      <c r="S1062" s="9">
        <f>(((Table1[[#This Row],[launched_at]]/60)/60)/24)+DATE(1970,1,1)</f>
        <v>42079.913113425922</v>
      </c>
      <c r="T1062" s="9">
        <f>(((Table1[[#This Row],[deadline]]/60)/60)/24)+DATE(1970,1,1)</f>
        <v>42109.913113425922</v>
      </c>
      <c r="U1062" s="12" t="str">
        <f>TEXT(Table1[[#This Row],[Date Created Conversion]],"yyyy")</f>
        <v>2015</v>
      </c>
      <c r="V1062" s="12" t="str">
        <f>TEXT(Table1[[#This Row],[Date Created Conversion]],"mmm")</f>
        <v>Mar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8388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>Table1[[#This Row],[pledged]]/Table1[[#This Row],[goal]]</f>
        <v>0</v>
      </c>
      <c r="P1063">
        <f>IF(Table1[[#This Row],[pledged]]=0,0,Table1[[#This Row],[pledged]]/Table1[[#This Row],[backers_count]])</f>
        <v>0</v>
      </c>
      <c r="Q1063" t="str">
        <f>LEFT(Table1[[#This Row],[Category and Sub-Category]],FIND("/",Table1[[#This Row],[Category and Sub-Category]])-1)</f>
        <v>journalism</v>
      </c>
      <c r="R1063" t="str">
        <f>RIGHT(Table1[[#This Row],[Category and Sub-Category]],LEN(Table1[[#This Row],[Category and Sub-Category]])-FIND("/",Table1[[#This Row],[Category and Sub-Category]]))</f>
        <v>audio</v>
      </c>
      <c r="S1063" s="9">
        <f>(((Table1[[#This Row],[launched_at]]/60)/60)/24)+DATE(1970,1,1)</f>
        <v>42432.276712962965</v>
      </c>
      <c r="T1063" s="9">
        <f>(((Table1[[#This Row],[deadline]]/60)/60)/24)+DATE(1970,1,1)</f>
        <v>42492.041666666672</v>
      </c>
      <c r="U1063" s="12" t="str">
        <f>TEXT(Table1[[#This Row],[Date Created Conversion]],"yyyy")</f>
        <v>2016</v>
      </c>
      <c r="V1063" s="12" t="str">
        <f>TEXT(Table1[[#This Row],[Date Created Conversion]],"mmm")</f>
        <v>Mar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8388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>Table1[[#This Row],[pledged]]/Table1[[#This Row],[goal]]</f>
        <v>0.95477386934673369</v>
      </c>
      <c r="P1064">
        <f>IF(Table1[[#This Row],[pledged]]=0,0,Table1[[#This Row],[pledged]]/Table1[[#This Row],[backers_count]])</f>
        <v>47.5</v>
      </c>
      <c r="Q1064" t="str">
        <f>LEFT(Table1[[#This Row],[Category and Sub-Category]],FIND("/",Table1[[#This Row],[Category and Sub-Category]])-1)</f>
        <v>journalism</v>
      </c>
      <c r="R1064" t="str">
        <f>RIGHT(Table1[[#This Row],[Category and Sub-Category]],LEN(Table1[[#This Row],[Category and Sub-Category]])-FIND("/",Table1[[#This Row],[Category and Sub-Category]]))</f>
        <v>audio</v>
      </c>
      <c r="S1064" s="9">
        <f>(((Table1[[#This Row],[launched_at]]/60)/60)/24)+DATE(1970,1,1)</f>
        <v>42556.807187500002</v>
      </c>
      <c r="T1064" s="9">
        <f>(((Table1[[#This Row],[deadline]]/60)/60)/24)+DATE(1970,1,1)</f>
        <v>42563.807187500002</v>
      </c>
      <c r="U1064" s="12" t="str">
        <f>TEXT(Table1[[#This Row],[Date Created Conversion]],"yyyy")</f>
        <v>2016</v>
      </c>
      <c r="V1064" s="12" t="str">
        <f>TEXT(Table1[[#This Row],[Date Created Conversion]],"mmm")</f>
        <v>Jul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8388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>Table1[[#This Row],[pledged]]/Table1[[#This Row],[goal]]</f>
        <v>0</v>
      </c>
      <c r="P1065">
        <f>IF(Table1[[#This Row],[pledged]]=0,0,Table1[[#This Row],[pledged]]/Table1[[#This Row],[backers_count]])</f>
        <v>0</v>
      </c>
      <c r="Q1065" t="str">
        <f>LEFT(Table1[[#This Row],[Category and Sub-Category]],FIND("/",Table1[[#This Row],[Category and Sub-Category]])-1)</f>
        <v>journalism</v>
      </c>
      <c r="R1065" t="str">
        <f>RIGHT(Table1[[#This Row],[Category and Sub-Category]],LEN(Table1[[#This Row],[Category and Sub-Category]])-FIND("/",Table1[[#This Row],[Category and Sub-Category]]))</f>
        <v>audio</v>
      </c>
      <c r="S1065" s="9">
        <f>(((Table1[[#This Row],[launched_at]]/60)/60)/24)+DATE(1970,1,1)</f>
        <v>42583.030810185184</v>
      </c>
      <c r="T1065" s="9">
        <f>(((Table1[[#This Row],[deadline]]/60)/60)/24)+DATE(1970,1,1)</f>
        <v>42613.030810185184</v>
      </c>
      <c r="U1065" s="12" t="str">
        <f>TEXT(Table1[[#This Row],[Date Created Conversion]],"yyyy")</f>
        <v>2016</v>
      </c>
      <c r="V1065" s="12" t="str">
        <f>TEXT(Table1[[#This Row],[Date Created Conversion]],"mmm")</f>
        <v>Aug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>Table1[[#This Row],[pledged]]/Table1[[#This Row],[goal]]</f>
        <v>8.9744444444444446E-2</v>
      </c>
      <c r="P1066">
        <f>IF(Table1[[#This Row],[pledged]]=0,0,Table1[[#This Row],[pledged]]/Table1[[#This Row],[backers_count]])</f>
        <v>65.666666666666671</v>
      </c>
      <c r="Q1066" t="str">
        <f>LEFT(Table1[[#This Row],[Category and Sub-Category]],FIND("/",Table1[[#This Row],[Category and Sub-Category]])-1)</f>
        <v>games</v>
      </c>
      <c r="R1066" t="str">
        <f>RIGHT(Table1[[#This Row],[Category and Sub-Category]],LEN(Table1[[#This Row],[Category and Sub-Category]])-FIND("/",Table1[[#This Row],[Category and Sub-Category]]))</f>
        <v>video games</v>
      </c>
      <c r="S1066" s="9">
        <f>(((Table1[[#This Row],[launched_at]]/60)/60)/24)+DATE(1970,1,1)</f>
        <v>41417.228043981479</v>
      </c>
      <c r="T1066" s="9">
        <f>(((Table1[[#This Row],[deadline]]/60)/60)/24)+DATE(1970,1,1)</f>
        <v>41462.228043981479</v>
      </c>
      <c r="U1066" s="12" t="str">
        <f>TEXT(Table1[[#This Row],[Date Created Conversion]],"yyyy")</f>
        <v>2013</v>
      </c>
      <c r="V1066" s="12" t="str">
        <f>TEXT(Table1[[#This Row],[Date Created Conversion]],"mmm")</f>
        <v>May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>Table1[[#This Row],[pledged]]/Table1[[#This Row],[goal]]</f>
        <v>2.7E-2</v>
      </c>
      <c r="P1067">
        <f>IF(Table1[[#This Row],[pledged]]=0,0,Table1[[#This Row],[pledged]]/Table1[[#This Row],[backers_count]])</f>
        <v>16.2</v>
      </c>
      <c r="Q1067" t="str">
        <f>LEFT(Table1[[#This Row],[Category and Sub-Category]],FIND("/",Table1[[#This Row],[Category and Sub-Category]])-1)</f>
        <v>games</v>
      </c>
      <c r="R1067" t="str">
        <f>RIGHT(Table1[[#This Row],[Category and Sub-Category]],LEN(Table1[[#This Row],[Category and Sub-Category]])-FIND("/",Table1[[#This Row],[Category and Sub-Category]]))</f>
        <v>video games</v>
      </c>
      <c r="S1067" s="9">
        <f>(((Table1[[#This Row],[launched_at]]/60)/60)/24)+DATE(1970,1,1)</f>
        <v>41661.381041666667</v>
      </c>
      <c r="T1067" s="9">
        <f>(((Table1[[#This Row],[deadline]]/60)/60)/24)+DATE(1970,1,1)</f>
        <v>41689.381041666667</v>
      </c>
      <c r="U1067" s="12" t="str">
        <f>TEXT(Table1[[#This Row],[Date Created Conversion]],"yyyy")</f>
        <v>2014</v>
      </c>
      <c r="V1067" s="12" t="str">
        <f>TEXT(Table1[[#This Row],[Date Created Conversion]],"mmm")</f>
        <v>Jan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>Table1[[#This Row],[pledged]]/Table1[[#This Row],[goal]]</f>
        <v>3.3673333333333333E-2</v>
      </c>
      <c r="P1068">
        <f>IF(Table1[[#This Row],[pledged]]=0,0,Table1[[#This Row],[pledged]]/Table1[[#This Row],[backers_count]])</f>
        <v>34.128378378378379</v>
      </c>
      <c r="Q1068" t="str">
        <f>LEFT(Table1[[#This Row],[Category and Sub-Category]],FIND("/",Table1[[#This Row],[Category and Sub-Category]])-1)</f>
        <v>games</v>
      </c>
      <c r="R1068" t="str">
        <f>RIGHT(Table1[[#This Row],[Category and Sub-Category]],LEN(Table1[[#This Row],[Category and Sub-Category]])-FIND("/",Table1[[#This Row],[Category and Sub-Category]]))</f>
        <v>video games</v>
      </c>
      <c r="S1068" s="9">
        <f>(((Table1[[#This Row],[launched_at]]/60)/60)/24)+DATE(1970,1,1)</f>
        <v>41445.962754629632</v>
      </c>
      <c r="T1068" s="9">
        <f>(((Table1[[#This Row],[deadline]]/60)/60)/24)+DATE(1970,1,1)</f>
        <v>41490.962754629632</v>
      </c>
      <c r="U1068" s="12" t="str">
        <f>TEXT(Table1[[#This Row],[Date Created Conversion]],"yyyy")</f>
        <v>2013</v>
      </c>
      <c r="V1068" s="12" t="str">
        <f>TEXT(Table1[[#This Row],[Date Created Conversion]],"mmm")</f>
        <v>Jun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>Table1[[#This Row],[pledged]]/Table1[[#This Row],[goal]]</f>
        <v>0.26</v>
      </c>
      <c r="P1069">
        <f>IF(Table1[[#This Row],[pledged]]=0,0,Table1[[#This Row],[pledged]]/Table1[[#This Row],[backers_count]])</f>
        <v>13</v>
      </c>
      <c r="Q1069" t="str">
        <f>LEFT(Table1[[#This Row],[Category and Sub-Category]],FIND("/",Table1[[#This Row],[Category and Sub-Category]])-1)</f>
        <v>games</v>
      </c>
      <c r="R1069" t="str">
        <f>RIGHT(Table1[[#This Row],[Category and Sub-Category]],LEN(Table1[[#This Row],[Category and Sub-Category]])-FIND("/",Table1[[#This Row],[Category and Sub-Category]]))</f>
        <v>video games</v>
      </c>
      <c r="S1069" s="9">
        <f>(((Table1[[#This Row],[launched_at]]/60)/60)/24)+DATE(1970,1,1)</f>
        <v>41599.855682870373</v>
      </c>
      <c r="T1069" s="9">
        <f>(((Table1[[#This Row],[deadline]]/60)/60)/24)+DATE(1970,1,1)</f>
        <v>41629.855682870373</v>
      </c>
      <c r="U1069" s="12" t="str">
        <f>TEXT(Table1[[#This Row],[Date Created Conversion]],"yyyy")</f>
        <v>2013</v>
      </c>
      <c r="V1069" s="12" t="str">
        <f>TEXT(Table1[[#This Row],[Date Created Conversion]],"mmm")</f>
        <v>Nov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>Table1[[#This Row],[pledged]]/Table1[[#This Row],[goal]]</f>
        <v>1.5E-3</v>
      </c>
      <c r="P1070">
        <f>IF(Table1[[#This Row],[pledged]]=0,0,Table1[[#This Row],[pledged]]/Table1[[#This Row],[backers_count]])</f>
        <v>11.25</v>
      </c>
      <c r="Q1070" t="str">
        <f>LEFT(Table1[[#This Row],[Category and Sub-Category]],FIND("/",Table1[[#This Row],[Category and Sub-Category]])-1)</f>
        <v>games</v>
      </c>
      <c r="R1070" t="str">
        <f>RIGHT(Table1[[#This Row],[Category and Sub-Category]],LEN(Table1[[#This Row],[Category and Sub-Category]])-FIND("/",Table1[[#This Row],[Category and Sub-Category]]))</f>
        <v>video games</v>
      </c>
      <c r="S1070" s="9">
        <f>(((Table1[[#This Row],[launched_at]]/60)/60)/24)+DATE(1970,1,1)</f>
        <v>42440.371111111104</v>
      </c>
      <c r="T1070" s="9">
        <f>(((Table1[[#This Row],[deadline]]/60)/60)/24)+DATE(1970,1,1)</f>
        <v>42470.329444444447</v>
      </c>
      <c r="U1070" s="12" t="str">
        <f>TEXT(Table1[[#This Row],[Date Created Conversion]],"yyyy")</f>
        <v>2016</v>
      </c>
      <c r="V1070" s="12" t="str">
        <f>TEXT(Table1[[#This Row],[Date Created Conversion]],"mmm")</f>
        <v>Mar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>Table1[[#This Row],[pledged]]/Table1[[#This Row],[goal]]</f>
        <v>0.38636363636363635</v>
      </c>
      <c r="P1071">
        <f>IF(Table1[[#This Row],[pledged]]=0,0,Table1[[#This Row],[pledged]]/Table1[[#This Row],[backers_count]])</f>
        <v>40.476190476190474</v>
      </c>
      <c r="Q1071" t="str">
        <f>LEFT(Table1[[#This Row],[Category and Sub-Category]],FIND("/",Table1[[#This Row],[Category and Sub-Category]])-1)</f>
        <v>games</v>
      </c>
      <c r="R1071" t="str">
        <f>RIGHT(Table1[[#This Row],[Category and Sub-Category]],LEN(Table1[[#This Row],[Category and Sub-Category]])-FIND("/",Table1[[#This Row],[Category and Sub-Category]]))</f>
        <v>video games</v>
      </c>
      <c r="S1071" s="9">
        <f>(((Table1[[#This Row],[launched_at]]/60)/60)/24)+DATE(1970,1,1)</f>
        <v>41572.229849537034</v>
      </c>
      <c r="T1071" s="9">
        <f>(((Table1[[#This Row],[deadline]]/60)/60)/24)+DATE(1970,1,1)</f>
        <v>41604.271516203706</v>
      </c>
      <c r="U1071" s="12" t="str">
        <f>TEXT(Table1[[#This Row],[Date Created Conversion]],"yyyy")</f>
        <v>2013</v>
      </c>
      <c r="V1071" s="12" t="str">
        <f>TEXT(Table1[[#This Row],[Date Created Conversion]],"mmm")</f>
        <v>Oct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>Table1[[#This Row],[pledged]]/Table1[[#This Row],[goal]]</f>
        <v>7.0000000000000001E-3</v>
      </c>
      <c r="P1072">
        <f>IF(Table1[[#This Row],[pledged]]=0,0,Table1[[#This Row],[pledged]]/Table1[[#This Row],[backers_count]])</f>
        <v>35</v>
      </c>
      <c r="Q1072" t="str">
        <f>LEFT(Table1[[#This Row],[Category and Sub-Category]],FIND("/",Table1[[#This Row],[Category and Sub-Category]])-1)</f>
        <v>games</v>
      </c>
      <c r="R1072" t="str">
        <f>RIGHT(Table1[[#This Row],[Category and Sub-Category]],LEN(Table1[[#This Row],[Category and Sub-Category]])-FIND("/",Table1[[#This Row],[Category and Sub-Category]]))</f>
        <v>video games</v>
      </c>
      <c r="S1072" s="9">
        <f>(((Table1[[#This Row],[launched_at]]/60)/60)/24)+DATE(1970,1,1)</f>
        <v>41163.011828703704</v>
      </c>
      <c r="T1072" s="9">
        <f>(((Table1[[#This Row],[deadline]]/60)/60)/24)+DATE(1970,1,1)</f>
        <v>41183.011828703704</v>
      </c>
      <c r="U1072" s="12" t="str">
        <f>TEXT(Table1[[#This Row],[Date Created Conversion]],"yyyy")</f>
        <v>2012</v>
      </c>
      <c r="V1072" s="12" t="str">
        <f>TEXT(Table1[[#This Row],[Date Created Conversion]],"mmm")</f>
        <v>Sep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>Table1[[#This Row],[pledged]]/Table1[[#This Row],[goal]]</f>
        <v>0</v>
      </c>
      <c r="P1073">
        <f>IF(Table1[[#This Row],[pledged]]=0,0,Table1[[#This Row],[pledged]]/Table1[[#This Row],[backers_count]])</f>
        <v>0</v>
      </c>
      <c r="Q1073" t="str">
        <f>LEFT(Table1[[#This Row],[Category and Sub-Category]],FIND("/",Table1[[#This Row],[Category and Sub-Category]])-1)</f>
        <v>games</v>
      </c>
      <c r="R1073" t="str">
        <f>RIGHT(Table1[[#This Row],[Category and Sub-Category]],LEN(Table1[[#This Row],[Category and Sub-Category]])-FIND("/",Table1[[#This Row],[Category and Sub-Category]]))</f>
        <v>video games</v>
      </c>
      <c r="S1073" s="9">
        <f>(((Table1[[#This Row],[launched_at]]/60)/60)/24)+DATE(1970,1,1)</f>
        <v>42295.753391203703</v>
      </c>
      <c r="T1073" s="9">
        <f>(((Table1[[#This Row],[deadline]]/60)/60)/24)+DATE(1970,1,1)</f>
        <v>42325.795057870375</v>
      </c>
      <c r="U1073" s="12" t="str">
        <f>TEXT(Table1[[#This Row],[Date Created Conversion]],"yyyy")</f>
        <v>2015</v>
      </c>
      <c r="V1073" s="12" t="str">
        <f>TEXT(Table1[[#This Row],[Date Created Conversion]],"mmm")</f>
        <v>Oct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>Table1[[#This Row],[pledged]]/Table1[[#This Row],[goal]]</f>
        <v>6.8000000000000005E-4</v>
      </c>
      <c r="P1074">
        <f>IF(Table1[[#This Row],[pledged]]=0,0,Table1[[#This Row],[pledged]]/Table1[[#This Row],[backers_count]])</f>
        <v>12.75</v>
      </c>
      <c r="Q1074" t="str">
        <f>LEFT(Table1[[#This Row],[Category and Sub-Category]],FIND("/",Table1[[#This Row],[Category and Sub-Category]])-1)</f>
        <v>games</v>
      </c>
      <c r="R1074" t="str">
        <f>RIGHT(Table1[[#This Row],[Category and Sub-Category]],LEN(Table1[[#This Row],[Category and Sub-Category]])-FIND("/",Table1[[#This Row],[Category and Sub-Category]]))</f>
        <v>video games</v>
      </c>
      <c r="S1074" s="9">
        <f>(((Table1[[#This Row],[launched_at]]/60)/60)/24)+DATE(1970,1,1)</f>
        <v>41645.832141203704</v>
      </c>
      <c r="T1074" s="9">
        <f>(((Table1[[#This Row],[deadline]]/60)/60)/24)+DATE(1970,1,1)</f>
        <v>41675.832141203704</v>
      </c>
      <c r="U1074" s="12" t="str">
        <f>TEXT(Table1[[#This Row],[Date Created Conversion]],"yyyy")</f>
        <v>2014</v>
      </c>
      <c r="V1074" s="12" t="str">
        <f>TEXT(Table1[[#This Row],[Date Created Conversion]],"mmm")</f>
        <v>Jan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>Table1[[#This Row],[pledged]]/Table1[[#This Row],[goal]]</f>
        <v>1.3333333333333334E-2</v>
      </c>
      <c r="P1075">
        <f>IF(Table1[[#This Row],[pledged]]=0,0,Table1[[#This Row],[pledged]]/Table1[[#This Row],[backers_count]])</f>
        <v>10</v>
      </c>
      <c r="Q1075" t="str">
        <f>LEFT(Table1[[#This Row],[Category and Sub-Category]],FIND("/",Table1[[#This Row],[Category and Sub-Category]])-1)</f>
        <v>games</v>
      </c>
      <c r="R1075" t="str">
        <f>RIGHT(Table1[[#This Row],[Category and Sub-Category]],LEN(Table1[[#This Row],[Category and Sub-Category]])-FIND("/",Table1[[#This Row],[Category and Sub-Category]]))</f>
        <v>video games</v>
      </c>
      <c r="S1075" s="9">
        <f>(((Table1[[#This Row],[launched_at]]/60)/60)/24)+DATE(1970,1,1)</f>
        <v>40802.964594907404</v>
      </c>
      <c r="T1075" s="9">
        <f>(((Table1[[#This Row],[deadline]]/60)/60)/24)+DATE(1970,1,1)</f>
        <v>40832.964594907404</v>
      </c>
      <c r="U1075" s="12" t="str">
        <f>TEXT(Table1[[#This Row],[Date Created Conversion]],"yyyy")</f>
        <v>2011</v>
      </c>
      <c r="V1075" s="12" t="str">
        <f>TEXT(Table1[[#This Row],[Date Created Conversion]],"mmm")</f>
        <v>Sep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>Table1[[#This Row],[pledged]]/Table1[[#This Row],[goal]]</f>
        <v>6.3092592592592589E-2</v>
      </c>
      <c r="P1076">
        <f>IF(Table1[[#This Row],[pledged]]=0,0,Table1[[#This Row],[pledged]]/Table1[[#This Row],[backers_count]])</f>
        <v>113.56666666666666</v>
      </c>
      <c r="Q1076" t="str">
        <f>LEFT(Table1[[#This Row],[Category and Sub-Category]],FIND("/",Table1[[#This Row],[Category and Sub-Category]])-1)</f>
        <v>games</v>
      </c>
      <c r="R1076" t="str">
        <f>RIGHT(Table1[[#This Row],[Category and Sub-Category]],LEN(Table1[[#This Row],[Category and Sub-Category]])-FIND("/",Table1[[#This Row],[Category and Sub-Category]]))</f>
        <v>video games</v>
      </c>
      <c r="S1076" s="9">
        <f>(((Table1[[#This Row],[launched_at]]/60)/60)/24)+DATE(1970,1,1)</f>
        <v>41613.172974537039</v>
      </c>
      <c r="T1076" s="9">
        <f>(((Table1[[#This Row],[deadline]]/60)/60)/24)+DATE(1970,1,1)</f>
        <v>41643.172974537039</v>
      </c>
      <c r="U1076" s="12" t="str">
        <f>TEXT(Table1[[#This Row],[Date Created Conversion]],"yyyy")</f>
        <v>2013</v>
      </c>
      <c r="V1076" s="12" t="str">
        <f>TEXT(Table1[[#This Row],[Date Created Conversion]],"mmm")</f>
        <v>Dec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>Table1[[#This Row],[pledged]]/Table1[[#This Row],[goal]]</f>
        <v>4.4999999999999998E-2</v>
      </c>
      <c r="P1077">
        <f>IF(Table1[[#This Row],[pledged]]=0,0,Table1[[#This Row],[pledged]]/Table1[[#This Row],[backers_count]])</f>
        <v>15</v>
      </c>
      <c r="Q1077" t="str">
        <f>LEFT(Table1[[#This Row],[Category and Sub-Category]],FIND("/",Table1[[#This Row],[Category and Sub-Category]])-1)</f>
        <v>games</v>
      </c>
      <c r="R1077" t="str">
        <f>RIGHT(Table1[[#This Row],[Category and Sub-Category]],LEN(Table1[[#This Row],[Category and Sub-Category]])-FIND("/",Table1[[#This Row],[Category and Sub-Category]]))</f>
        <v>video games</v>
      </c>
      <c r="S1077" s="9">
        <f>(((Table1[[#This Row],[launched_at]]/60)/60)/24)+DATE(1970,1,1)</f>
        <v>41005.904120370367</v>
      </c>
      <c r="T1077" s="9">
        <f>(((Table1[[#This Row],[deadline]]/60)/60)/24)+DATE(1970,1,1)</f>
        <v>41035.904120370367</v>
      </c>
      <c r="U1077" s="12" t="str">
        <f>TEXT(Table1[[#This Row],[Date Created Conversion]],"yyyy")</f>
        <v>2012</v>
      </c>
      <c r="V1077" s="12" t="str">
        <f>TEXT(Table1[[#This Row],[Date Created Conversion]],"mmm")</f>
        <v>Apr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>Table1[[#This Row],[pledged]]/Table1[[#This Row],[goal]]</f>
        <v>0.62765333333333329</v>
      </c>
      <c r="P1078">
        <f>IF(Table1[[#This Row],[pledged]]=0,0,Table1[[#This Row],[pledged]]/Table1[[#This Row],[backers_count]])</f>
        <v>48.281025641025643</v>
      </c>
      <c r="Q1078" t="str">
        <f>LEFT(Table1[[#This Row],[Category and Sub-Category]],FIND("/",Table1[[#This Row],[Category and Sub-Category]])-1)</f>
        <v>games</v>
      </c>
      <c r="R1078" t="str">
        <f>RIGHT(Table1[[#This Row],[Category and Sub-Category]],LEN(Table1[[#This Row],[Category and Sub-Category]])-FIND("/",Table1[[#This Row],[Category and Sub-Category]]))</f>
        <v>video games</v>
      </c>
      <c r="S1078" s="9">
        <f>(((Table1[[#This Row],[launched_at]]/60)/60)/24)+DATE(1970,1,1)</f>
        <v>41838.377893518518</v>
      </c>
      <c r="T1078" s="9">
        <f>(((Table1[[#This Row],[deadline]]/60)/60)/24)+DATE(1970,1,1)</f>
        <v>41893.377893518518</v>
      </c>
      <c r="U1078" s="12" t="str">
        <f>TEXT(Table1[[#This Row],[Date Created Conversion]],"yyyy")</f>
        <v>2014</v>
      </c>
      <c r="V1078" s="12" t="str">
        <f>TEXT(Table1[[#This Row],[Date Created Conversion]],"mmm")</f>
        <v>Jul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>Table1[[#This Row],[pledged]]/Table1[[#This Row],[goal]]</f>
        <v>0.29376000000000002</v>
      </c>
      <c r="P1079">
        <f>IF(Table1[[#This Row],[pledged]]=0,0,Table1[[#This Row],[pledged]]/Table1[[#This Row],[backers_count]])</f>
        <v>43.976047904191617</v>
      </c>
      <c r="Q1079" t="str">
        <f>LEFT(Table1[[#This Row],[Category and Sub-Category]],FIND("/",Table1[[#This Row],[Category and Sub-Category]])-1)</f>
        <v>games</v>
      </c>
      <c r="R1079" t="str">
        <f>RIGHT(Table1[[#This Row],[Category and Sub-Category]],LEN(Table1[[#This Row],[Category and Sub-Category]])-FIND("/",Table1[[#This Row],[Category and Sub-Category]]))</f>
        <v>video games</v>
      </c>
      <c r="S1079" s="9">
        <f>(((Table1[[#This Row],[launched_at]]/60)/60)/24)+DATE(1970,1,1)</f>
        <v>42353.16679398148</v>
      </c>
      <c r="T1079" s="9">
        <f>(((Table1[[#This Row],[deadline]]/60)/60)/24)+DATE(1970,1,1)</f>
        <v>42383.16679398148</v>
      </c>
      <c r="U1079" s="12" t="str">
        <f>TEXT(Table1[[#This Row],[Date Created Conversion]],"yyyy")</f>
        <v>2015</v>
      </c>
      <c r="V1079" s="12" t="str">
        <f>TEXT(Table1[[#This Row],[Date Created Conversion]],"mmm")</f>
        <v>Dec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>Table1[[#This Row],[pledged]]/Table1[[#This Row],[goal]]</f>
        <v>7.4999999999999997E-2</v>
      </c>
      <c r="P1080">
        <f>IF(Table1[[#This Row],[pledged]]=0,0,Table1[[#This Row],[pledged]]/Table1[[#This Row],[backers_count]])</f>
        <v>9</v>
      </c>
      <c r="Q1080" t="str">
        <f>LEFT(Table1[[#This Row],[Category and Sub-Category]],FIND("/",Table1[[#This Row],[Category and Sub-Category]])-1)</f>
        <v>games</v>
      </c>
      <c r="R1080" t="str">
        <f>RIGHT(Table1[[#This Row],[Category and Sub-Category]],LEN(Table1[[#This Row],[Category and Sub-Category]])-FIND("/",Table1[[#This Row],[Category and Sub-Category]]))</f>
        <v>video games</v>
      </c>
      <c r="S1080" s="9">
        <f>(((Table1[[#This Row],[launched_at]]/60)/60)/24)+DATE(1970,1,1)</f>
        <v>40701.195844907408</v>
      </c>
      <c r="T1080" s="9">
        <f>(((Table1[[#This Row],[deadline]]/60)/60)/24)+DATE(1970,1,1)</f>
        <v>40746.195844907408</v>
      </c>
      <c r="U1080" s="12" t="str">
        <f>TEXT(Table1[[#This Row],[Date Created Conversion]],"yyyy")</f>
        <v>2011</v>
      </c>
      <c r="V1080" s="12" t="str">
        <f>TEXT(Table1[[#This Row],[Date Created Conversion]],"mmm")</f>
        <v>Jun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>Table1[[#This Row],[pledged]]/Table1[[#This Row],[goal]]</f>
        <v>2.6076923076923077E-2</v>
      </c>
      <c r="P1081">
        <f>IF(Table1[[#This Row],[pledged]]=0,0,Table1[[#This Row],[pledged]]/Table1[[#This Row],[backers_count]])</f>
        <v>37.666666666666664</v>
      </c>
      <c r="Q1081" t="str">
        <f>LEFT(Table1[[#This Row],[Category and Sub-Category]],FIND("/",Table1[[#This Row],[Category and Sub-Category]])-1)</f>
        <v>games</v>
      </c>
      <c r="R1081" t="str">
        <f>RIGHT(Table1[[#This Row],[Category and Sub-Category]],LEN(Table1[[#This Row],[Category and Sub-Category]])-FIND("/",Table1[[#This Row],[Category and Sub-Category]]))</f>
        <v>video games</v>
      </c>
      <c r="S1081" s="9">
        <f>(((Table1[[#This Row],[launched_at]]/60)/60)/24)+DATE(1970,1,1)</f>
        <v>42479.566388888896</v>
      </c>
      <c r="T1081" s="9">
        <f>(((Table1[[#This Row],[deadline]]/60)/60)/24)+DATE(1970,1,1)</f>
        <v>42504.566388888896</v>
      </c>
      <c r="U1081" s="12" t="str">
        <f>TEXT(Table1[[#This Row],[Date Created Conversion]],"yyyy")</f>
        <v>2016</v>
      </c>
      <c r="V1081" s="12" t="str">
        <f>TEXT(Table1[[#This Row],[Date Created Conversion]],"mmm")</f>
        <v>Apr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>Table1[[#This Row],[pledged]]/Table1[[#This Row],[goal]]</f>
        <v>9.1050000000000006E-2</v>
      </c>
      <c r="P1082">
        <f>IF(Table1[[#This Row],[pledged]]=0,0,Table1[[#This Row],[pledged]]/Table1[[#This Row],[backers_count]])</f>
        <v>18.581632653061224</v>
      </c>
      <c r="Q1082" t="str">
        <f>LEFT(Table1[[#This Row],[Category and Sub-Category]],FIND("/",Table1[[#This Row],[Category and Sub-Category]])-1)</f>
        <v>games</v>
      </c>
      <c r="R1082" t="str">
        <f>RIGHT(Table1[[#This Row],[Category and Sub-Category]],LEN(Table1[[#This Row],[Category and Sub-Category]])-FIND("/",Table1[[#This Row],[Category and Sub-Category]]))</f>
        <v>video games</v>
      </c>
      <c r="S1082" s="9">
        <f>(((Table1[[#This Row],[launched_at]]/60)/60)/24)+DATE(1970,1,1)</f>
        <v>41740.138113425928</v>
      </c>
      <c r="T1082" s="9">
        <f>(((Table1[[#This Row],[deadline]]/60)/60)/24)+DATE(1970,1,1)</f>
        <v>41770.138113425928</v>
      </c>
      <c r="U1082" s="12" t="str">
        <f>TEXT(Table1[[#This Row],[Date Created Conversion]],"yyyy")</f>
        <v>2014</v>
      </c>
      <c r="V1082" s="12" t="str">
        <f>TEXT(Table1[[#This Row],[Date Created Conversion]],"mmm")</f>
        <v>Apr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>Table1[[#This Row],[pledged]]/Table1[[#This Row],[goal]]</f>
        <v>1.7647058823529413E-4</v>
      </c>
      <c r="P1083">
        <f>IF(Table1[[#This Row],[pledged]]=0,0,Table1[[#This Row],[pledged]]/Table1[[#This Row],[backers_count]])</f>
        <v>3</v>
      </c>
      <c r="Q1083" t="str">
        <f>LEFT(Table1[[#This Row],[Category and Sub-Category]],FIND("/",Table1[[#This Row],[Category and Sub-Category]])-1)</f>
        <v>games</v>
      </c>
      <c r="R1083" t="str">
        <f>RIGHT(Table1[[#This Row],[Category and Sub-Category]],LEN(Table1[[#This Row],[Category and Sub-Category]])-FIND("/",Table1[[#This Row],[Category and Sub-Category]]))</f>
        <v>video games</v>
      </c>
      <c r="S1083" s="9">
        <f>(((Table1[[#This Row],[launched_at]]/60)/60)/24)+DATE(1970,1,1)</f>
        <v>42002.926990740743</v>
      </c>
      <c r="T1083" s="9">
        <f>(((Table1[[#This Row],[deadline]]/60)/60)/24)+DATE(1970,1,1)</f>
        <v>42032.926990740743</v>
      </c>
      <c r="U1083" s="12" t="str">
        <f>TEXT(Table1[[#This Row],[Date Created Conversion]],"yyyy")</f>
        <v>2014</v>
      </c>
      <c r="V1083" s="12" t="str">
        <f>TEXT(Table1[[#This Row],[Date Created Conversion]],"mmm")</f>
        <v>Dec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>Table1[[#This Row],[pledged]]/Table1[[#This Row],[goal]]</f>
        <v>5.5999999999999999E-3</v>
      </c>
      <c r="P1084">
        <f>IF(Table1[[#This Row],[pledged]]=0,0,Table1[[#This Row],[pledged]]/Table1[[#This Row],[backers_count]])</f>
        <v>18.666666666666668</v>
      </c>
      <c r="Q1084" t="str">
        <f>LEFT(Table1[[#This Row],[Category and Sub-Category]],FIND("/",Table1[[#This Row],[Category and Sub-Category]])-1)</f>
        <v>games</v>
      </c>
      <c r="R1084" t="str">
        <f>RIGHT(Table1[[#This Row],[Category and Sub-Category]],LEN(Table1[[#This Row],[Category and Sub-Category]])-FIND("/",Table1[[#This Row],[Category and Sub-Category]]))</f>
        <v>video games</v>
      </c>
      <c r="S1084" s="9">
        <f>(((Table1[[#This Row],[launched_at]]/60)/60)/24)+DATE(1970,1,1)</f>
        <v>41101.906111111115</v>
      </c>
      <c r="T1084" s="9">
        <f>(((Table1[[#This Row],[deadline]]/60)/60)/24)+DATE(1970,1,1)</f>
        <v>41131.906111111115</v>
      </c>
      <c r="U1084" s="12" t="str">
        <f>TEXT(Table1[[#This Row],[Date Created Conversion]],"yyyy")</f>
        <v>2012</v>
      </c>
      <c r="V1084" s="12" t="str">
        <f>TEXT(Table1[[#This Row],[Date Created Conversion]],"mmm")</f>
        <v>Jul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>Table1[[#This Row],[pledged]]/Table1[[#This Row],[goal]]</f>
        <v>8.2000000000000007E-3</v>
      </c>
      <c r="P1085">
        <f>IF(Table1[[#This Row],[pledged]]=0,0,Table1[[#This Row],[pledged]]/Table1[[#This Row],[backers_count]])</f>
        <v>410</v>
      </c>
      <c r="Q1085" t="str">
        <f>LEFT(Table1[[#This Row],[Category and Sub-Category]],FIND("/",Table1[[#This Row],[Category and Sub-Category]])-1)</f>
        <v>games</v>
      </c>
      <c r="R1085" t="str">
        <f>RIGHT(Table1[[#This Row],[Category and Sub-Category]],LEN(Table1[[#This Row],[Category and Sub-Category]])-FIND("/",Table1[[#This Row],[Category and Sub-Category]]))</f>
        <v>video games</v>
      </c>
      <c r="S1085" s="9">
        <f>(((Table1[[#This Row],[launched_at]]/60)/60)/24)+DATE(1970,1,1)</f>
        <v>41793.659525462965</v>
      </c>
      <c r="T1085" s="9">
        <f>(((Table1[[#This Row],[deadline]]/60)/60)/24)+DATE(1970,1,1)</f>
        <v>41853.659525462965</v>
      </c>
      <c r="U1085" s="12" t="str">
        <f>TEXT(Table1[[#This Row],[Date Created Conversion]],"yyyy")</f>
        <v>2014</v>
      </c>
      <c r="V1085" s="12" t="str">
        <f>TEXT(Table1[[#This Row],[Date Created Conversion]],"mmm")</f>
        <v>Jun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>Table1[[#This Row],[pledged]]/Table1[[#This Row],[goal]]</f>
        <v>0</v>
      </c>
      <c r="P1086">
        <f>IF(Table1[[#This Row],[pledged]]=0,0,Table1[[#This Row],[pledged]]/Table1[[#This Row],[backers_count]])</f>
        <v>0</v>
      </c>
      <c r="Q1086" t="str">
        <f>LEFT(Table1[[#This Row],[Category and Sub-Category]],FIND("/",Table1[[#This Row],[Category and Sub-Category]])-1)</f>
        <v>games</v>
      </c>
      <c r="R1086" t="str">
        <f>RIGHT(Table1[[#This Row],[Category and Sub-Category]],LEN(Table1[[#This Row],[Category and Sub-Category]])-FIND("/",Table1[[#This Row],[Category and Sub-Category]]))</f>
        <v>video games</v>
      </c>
      <c r="S1086" s="9">
        <f>(((Table1[[#This Row],[launched_at]]/60)/60)/24)+DATE(1970,1,1)</f>
        <v>41829.912083333329</v>
      </c>
      <c r="T1086" s="9">
        <f>(((Table1[[#This Row],[deadline]]/60)/60)/24)+DATE(1970,1,1)</f>
        <v>41859.912083333329</v>
      </c>
      <c r="U1086" s="12" t="str">
        <f>TEXT(Table1[[#This Row],[Date Created Conversion]],"yyyy")</f>
        <v>2014</v>
      </c>
      <c r="V1086" s="12" t="str">
        <f>TEXT(Table1[[#This Row],[Date Created Conversion]],"mmm")</f>
        <v>Jul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>Table1[[#This Row],[pledged]]/Table1[[#This Row],[goal]]</f>
        <v>3.4200000000000001E-2</v>
      </c>
      <c r="P1087">
        <f>IF(Table1[[#This Row],[pledged]]=0,0,Table1[[#This Row],[pledged]]/Table1[[#This Row],[backers_count]])</f>
        <v>114</v>
      </c>
      <c r="Q1087" t="str">
        <f>LEFT(Table1[[#This Row],[Category and Sub-Category]],FIND("/",Table1[[#This Row],[Category and Sub-Category]])-1)</f>
        <v>games</v>
      </c>
      <c r="R1087" t="str">
        <f>RIGHT(Table1[[#This Row],[Category and Sub-Category]],LEN(Table1[[#This Row],[Category and Sub-Category]])-FIND("/",Table1[[#This Row],[Category and Sub-Category]]))</f>
        <v>video games</v>
      </c>
      <c r="S1087" s="9">
        <f>(((Table1[[#This Row],[launched_at]]/60)/60)/24)+DATE(1970,1,1)</f>
        <v>42413.671006944445</v>
      </c>
      <c r="T1087" s="9">
        <f>(((Table1[[#This Row],[deadline]]/60)/60)/24)+DATE(1970,1,1)</f>
        <v>42443.629340277781</v>
      </c>
      <c r="U1087" s="12" t="str">
        <f>TEXT(Table1[[#This Row],[Date Created Conversion]],"yyyy")</f>
        <v>2016</v>
      </c>
      <c r="V1087" s="12" t="str">
        <f>TEXT(Table1[[#This Row],[Date Created Conversion]],"mmm")</f>
        <v>Feb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>Table1[[#This Row],[pledged]]/Table1[[#This Row],[goal]]</f>
        <v>8.3333333333333339E-4</v>
      </c>
      <c r="P1088">
        <f>IF(Table1[[#This Row],[pledged]]=0,0,Table1[[#This Row],[pledged]]/Table1[[#This Row],[backers_count]])</f>
        <v>7.5</v>
      </c>
      <c r="Q1088" t="str">
        <f>LEFT(Table1[[#This Row],[Category and Sub-Category]],FIND("/",Table1[[#This Row],[Category and Sub-Category]])-1)</f>
        <v>games</v>
      </c>
      <c r="R1088" t="str">
        <f>RIGHT(Table1[[#This Row],[Category and Sub-Category]],LEN(Table1[[#This Row],[Category and Sub-Category]])-FIND("/",Table1[[#This Row],[Category and Sub-Category]]))</f>
        <v>video games</v>
      </c>
      <c r="S1088" s="9">
        <f>(((Table1[[#This Row],[launched_at]]/60)/60)/24)+DATE(1970,1,1)</f>
        <v>41845.866793981484</v>
      </c>
      <c r="T1088" s="9">
        <f>(((Table1[[#This Row],[deadline]]/60)/60)/24)+DATE(1970,1,1)</f>
        <v>41875.866793981484</v>
      </c>
      <c r="U1088" s="12" t="str">
        <f>TEXT(Table1[[#This Row],[Date Created Conversion]],"yyyy")</f>
        <v>2014</v>
      </c>
      <c r="V1088" s="12" t="str">
        <f>TEXT(Table1[[#This Row],[Date Created Conversion]],"mmm")</f>
        <v>Jul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>Table1[[#This Row],[pledged]]/Table1[[#This Row],[goal]]</f>
        <v>0</v>
      </c>
      <c r="P1089">
        <f>IF(Table1[[#This Row],[pledged]]=0,0,Table1[[#This Row],[pledged]]/Table1[[#This Row],[backers_count]])</f>
        <v>0</v>
      </c>
      <c r="Q1089" t="str">
        <f>LEFT(Table1[[#This Row],[Category and Sub-Category]],FIND("/",Table1[[#This Row],[Category and Sub-Category]])-1)</f>
        <v>games</v>
      </c>
      <c r="R1089" t="str">
        <f>RIGHT(Table1[[#This Row],[Category and Sub-Category]],LEN(Table1[[#This Row],[Category and Sub-Category]])-FIND("/",Table1[[#This Row],[Category and Sub-Category]]))</f>
        <v>video games</v>
      </c>
      <c r="S1089" s="9">
        <f>(((Table1[[#This Row],[launched_at]]/60)/60)/24)+DATE(1970,1,1)</f>
        <v>41775.713969907411</v>
      </c>
      <c r="T1089" s="9">
        <f>(((Table1[[#This Row],[deadline]]/60)/60)/24)+DATE(1970,1,1)</f>
        <v>41805.713969907411</v>
      </c>
      <c r="U1089" s="12" t="str">
        <f>TEXT(Table1[[#This Row],[Date Created Conversion]],"yyyy")</f>
        <v>2014</v>
      </c>
      <c r="V1089" s="12" t="str">
        <f>TEXT(Table1[[#This Row],[Date Created Conversion]],"mmm")</f>
        <v>May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>Table1[[#This Row],[pledged]]/Table1[[#This Row],[goal]]</f>
        <v>0.14182977777777778</v>
      </c>
      <c r="P1090">
        <f>IF(Table1[[#This Row],[pledged]]=0,0,Table1[[#This Row],[pledged]]/Table1[[#This Row],[backers_count]])</f>
        <v>43.41727891156463</v>
      </c>
      <c r="Q1090" t="str">
        <f>LEFT(Table1[[#This Row],[Category and Sub-Category]],FIND("/",Table1[[#This Row],[Category and Sub-Category]])-1)</f>
        <v>games</v>
      </c>
      <c r="R1090" t="str">
        <f>RIGHT(Table1[[#This Row],[Category and Sub-Category]],LEN(Table1[[#This Row],[Category and Sub-Category]])-FIND("/",Table1[[#This Row],[Category and Sub-Category]]))</f>
        <v>video games</v>
      </c>
      <c r="S1090" s="9">
        <f>(((Table1[[#This Row],[launched_at]]/60)/60)/24)+DATE(1970,1,1)</f>
        <v>41723.799386574072</v>
      </c>
      <c r="T1090" s="9">
        <f>(((Table1[[#This Row],[deadline]]/60)/60)/24)+DATE(1970,1,1)</f>
        <v>41753.799386574072</v>
      </c>
      <c r="U1090" s="12" t="str">
        <f>TEXT(Table1[[#This Row],[Date Created Conversion]],"yyyy")</f>
        <v>2014</v>
      </c>
      <c r="V1090" s="12" t="str">
        <f>TEXT(Table1[[#This Row],[Date Created Conversion]],"mmm")</f>
        <v>Mar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>Table1[[#This Row],[pledged]]/Table1[[#This Row],[goal]]</f>
        <v>7.8266666666666665E-2</v>
      </c>
      <c r="P1091">
        <f>IF(Table1[[#This Row],[pledged]]=0,0,Table1[[#This Row],[pledged]]/Table1[[#This Row],[backers_count]])</f>
        <v>23.959183673469386</v>
      </c>
      <c r="Q1091" t="str">
        <f>LEFT(Table1[[#This Row],[Category and Sub-Category]],FIND("/",Table1[[#This Row],[Category and Sub-Category]])-1)</f>
        <v>games</v>
      </c>
      <c r="R1091" t="str">
        <f>RIGHT(Table1[[#This Row],[Category and Sub-Category]],LEN(Table1[[#This Row],[Category and Sub-Category]])-FIND("/",Table1[[#This Row],[Category and Sub-Category]]))</f>
        <v>video games</v>
      </c>
      <c r="S1091" s="9">
        <f>(((Table1[[#This Row],[launched_at]]/60)/60)/24)+DATE(1970,1,1)</f>
        <v>42151.189525462964</v>
      </c>
      <c r="T1091" s="9">
        <f>(((Table1[[#This Row],[deadline]]/60)/60)/24)+DATE(1970,1,1)</f>
        <v>42181.189525462964</v>
      </c>
      <c r="U1091" s="12" t="str">
        <f>TEXT(Table1[[#This Row],[Date Created Conversion]],"yyyy")</f>
        <v>2015</v>
      </c>
      <c r="V1091" s="12" t="str">
        <f>TEXT(Table1[[#This Row],[Date Created Conversion]],"mmm")</f>
        <v>May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>Table1[[#This Row],[pledged]]/Table1[[#This Row],[goal]]</f>
        <v>3.8464497269020693E-4</v>
      </c>
      <c r="P1092">
        <f>IF(Table1[[#This Row],[pledged]]=0,0,Table1[[#This Row],[pledged]]/Table1[[#This Row],[backers_count]])</f>
        <v>5</v>
      </c>
      <c r="Q1092" t="str">
        <f>LEFT(Table1[[#This Row],[Category and Sub-Category]],FIND("/",Table1[[#This Row],[Category and Sub-Category]])-1)</f>
        <v>games</v>
      </c>
      <c r="R1092" t="str">
        <f>RIGHT(Table1[[#This Row],[Category and Sub-Category]],LEN(Table1[[#This Row],[Category and Sub-Category]])-FIND("/",Table1[[#This Row],[Category and Sub-Category]]))</f>
        <v>video games</v>
      </c>
      <c r="S1092" s="9">
        <f>(((Table1[[#This Row],[launched_at]]/60)/60)/24)+DATE(1970,1,1)</f>
        <v>42123.185798611114</v>
      </c>
      <c r="T1092" s="9">
        <f>(((Table1[[#This Row],[deadline]]/60)/60)/24)+DATE(1970,1,1)</f>
        <v>42153.185798611114</v>
      </c>
      <c r="U1092" s="12" t="str">
        <f>TEXT(Table1[[#This Row],[Date Created Conversion]],"yyyy")</f>
        <v>2015</v>
      </c>
      <c r="V1092" s="12" t="str">
        <f>TEXT(Table1[[#This Row],[Date Created Conversion]],"mmm")</f>
        <v>Apr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>Table1[[#This Row],[pledged]]/Table1[[#This Row],[goal]]</f>
        <v>0.125</v>
      </c>
      <c r="P1093">
        <f>IF(Table1[[#This Row],[pledged]]=0,0,Table1[[#This Row],[pledged]]/Table1[[#This Row],[backers_count]])</f>
        <v>12.5</v>
      </c>
      <c r="Q1093" t="str">
        <f>LEFT(Table1[[#This Row],[Category and Sub-Category]],FIND("/",Table1[[#This Row],[Category and Sub-Category]])-1)</f>
        <v>games</v>
      </c>
      <c r="R1093" t="str">
        <f>RIGHT(Table1[[#This Row],[Category and Sub-Category]],LEN(Table1[[#This Row],[Category and Sub-Category]])-FIND("/",Table1[[#This Row],[Category and Sub-Category]]))</f>
        <v>video games</v>
      </c>
      <c r="S1093" s="9">
        <f>(((Table1[[#This Row],[launched_at]]/60)/60)/24)+DATE(1970,1,1)</f>
        <v>42440.820277777777</v>
      </c>
      <c r="T1093" s="9">
        <f>(((Table1[[#This Row],[deadline]]/60)/60)/24)+DATE(1970,1,1)</f>
        <v>42470.778611111105</v>
      </c>
      <c r="U1093" s="12" t="str">
        <f>TEXT(Table1[[#This Row],[Date Created Conversion]],"yyyy")</f>
        <v>2016</v>
      </c>
      <c r="V1093" s="12" t="str">
        <f>TEXT(Table1[[#This Row],[Date Created Conversion]],"mmm")</f>
        <v>Mar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>Table1[[#This Row],[pledged]]/Table1[[#This Row],[goal]]</f>
        <v>1.0500000000000001E-2</v>
      </c>
      <c r="P1094">
        <f>IF(Table1[[#This Row],[pledged]]=0,0,Table1[[#This Row],[pledged]]/Table1[[#This Row],[backers_count]])</f>
        <v>3</v>
      </c>
      <c r="Q1094" t="str">
        <f>LEFT(Table1[[#This Row],[Category and Sub-Category]],FIND("/",Table1[[#This Row],[Category and Sub-Category]])-1)</f>
        <v>games</v>
      </c>
      <c r="R1094" t="str">
        <f>RIGHT(Table1[[#This Row],[Category and Sub-Category]],LEN(Table1[[#This Row],[Category and Sub-Category]])-FIND("/",Table1[[#This Row],[Category and Sub-Category]]))</f>
        <v>video games</v>
      </c>
      <c r="S1094" s="9">
        <f>(((Table1[[#This Row],[launched_at]]/60)/60)/24)+DATE(1970,1,1)</f>
        <v>41250.025902777779</v>
      </c>
      <c r="T1094" s="9">
        <f>(((Table1[[#This Row],[deadline]]/60)/60)/24)+DATE(1970,1,1)</f>
        <v>41280.025902777779</v>
      </c>
      <c r="U1094" s="12" t="str">
        <f>TEXT(Table1[[#This Row],[Date Created Conversion]],"yyyy")</f>
        <v>2012</v>
      </c>
      <c r="V1094" s="12" t="str">
        <f>TEXT(Table1[[#This Row],[Date Created Conversion]],"mmm")</f>
        <v>Dec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>Table1[[#This Row],[pledged]]/Table1[[#This Row],[goal]]</f>
        <v>0.14083333333333334</v>
      </c>
      <c r="P1095">
        <f>IF(Table1[[#This Row],[pledged]]=0,0,Table1[[#This Row],[pledged]]/Table1[[#This Row],[backers_count]])</f>
        <v>10.5625</v>
      </c>
      <c r="Q1095" t="str">
        <f>LEFT(Table1[[#This Row],[Category and Sub-Category]],FIND("/",Table1[[#This Row],[Category and Sub-Category]])-1)</f>
        <v>games</v>
      </c>
      <c r="R1095" t="str">
        <f>RIGHT(Table1[[#This Row],[Category and Sub-Category]],LEN(Table1[[#This Row],[Category and Sub-Category]])-FIND("/",Table1[[#This Row],[Category and Sub-Category]]))</f>
        <v>video games</v>
      </c>
      <c r="S1095" s="9">
        <f>(((Table1[[#This Row],[launched_at]]/60)/60)/24)+DATE(1970,1,1)</f>
        <v>42396.973807870367</v>
      </c>
      <c r="T1095" s="9">
        <f>(((Table1[[#This Row],[deadline]]/60)/60)/24)+DATE(1970,1,1)</f>
        <v>42411.973807870367</v>
      </c>
      <c r="U1095" s="12" t="str">
        <f>TEXT(Table1[[#This Row],[Date Created Conversion]],"yyyy")</f>
        <v>2016</v>
      </c>
      <c r="V1095" s="12" t="str">
        <f>TEXT(Table1[[#This Row],[Date Created Conversion]],"mmm")</f>
        <v>Jan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>Table1[[#This Row],[pledged]]/Table1[[#This Row],[goal]]</f>
        <v>0.18300055555555556</v>
      </c>
      <c r="P1096">
        <f>IF(Table1[[#This Row],[pledged]]=0,0,Table1[[#This Row],[pledged]]/Table1[[#This Row],[backers_count]])</f>
        <v>122.00037037037038</v>
      </c>
      <c r="Q1096" t="str">
        <f>LEFT(Table1[[#This Row],[Category and Sub-Category]],FIND("/",Table1[[#This Row],[Category and Sub-Category]])-1)</f>
        <v>games</v>
      </c>
      <c r="R1096" t="str">
        <f>RIGHT(Table1[[#This Row],[Category and Sub-Category]],LEN(Table1[[#This Row],[Category and Sub-Category]])-FIND("/",Table1[[#This Row],[Category and Sub-Category]]))</f>
        <v>video games</v>
      </c>
      <c r="S1096" s="9">
        <f>(((Table1[[#This Row],[launched_at]]/60)/60)/24)+DATE(1970,1,1)</f>
        <v>40795.713344907403</v>
      </c>
      <c r="T1096" s="9">
        <f>(((Table1[[#This Row],[deadline]]/60)/60)/24)+DATE(1970,1,1)</f>
        <v>40825.713344907403</v>
      </c>
      <c r="U1096" s="12" t="str">
        <f>TEXT(Table1[[#This Row],[Date Created Conversion]],"yyyy")</f>
        <v>2011</v>
      </c>
      <c r="V1096" s="12" t="str">
        <f>TEXT(Table1[[#This Row],[Date Created Conversion]],"mmm")</f>
        <v>Sep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>Table1[[#This Row],[pledged]]/Table1[[#This Row],[goal]]</f>
        <v>5.0347999999999997E-2</v>
      </c>
      <c r="P1097">
        <f>IF(Table1[[#This Row],[pledged]]=0,0,Table1[[#This Row],[pledged]]/Table1[[#This Row],[backers_count]])</f>
        <v>267.80851063829789</v>
      </c>
      <c r="Q1097" t="str">
        <f>LEFT(Table1[[#This Row],[Category and Sub-Category]],FIND("/",Table1[[#This Row],[Category and Sub-Category]])-1)</f>
        <v>games</v>
      </c>
      <c r="R1097" t="str">
        <f>RIGHT(Table1[[#This Row],[Category and Sub-Category]],LEN(Table1[[#This Row],[Category and Sub-Category]])-FIND("/",Table1[[#This Row],[Category and Sub-Category]]))</f>
        <v>video games</v>
      </c>
      <c r="S1097" s="9">
        <f>(((Table1[[#This Row],[launched_at]]/60)/60)/24)+DATE(1970,1,1)</f>
        <v>41486.537268518521</v>
      </c>
      <c r="T1097" s="9">
        <f>(((Table1[[#This Row],[deadline]]/60)/60)/24)+DATE(1970,1,1)</f>
        <v>41516.537268518521</v>
      </c>
      <c r="U1097" s="12" t="str">
        <f>TEXT(Table1[[#This Row],[Date Created Conversion]],"yyyy")</f>
        <v>2013</v>
      </c>
      <c r="V1097" s="12" t="str">
        <f>TEXT(Table1[[#This Row],[Date Created Conversion]],"mmm")</f>
        <v>Jul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>Table1[[#This Row],[pledged]]/Table1[[#This Row],[goal]]</f>
        <v>0.17933333333333334</v>
      </c>
      <c r="P1098">
        <f>IF(Table1[[#This Row],[pledged]]=0,0,Table1[[#This Row],[pledged]]/Table1[[#This Row],[backers_count]])</f>
        <v>74.206896551724142</v>
      </c>
      <c r="Q1098" t="str">
        <f>LEFT(Table1[[#This Row],[Category and Sub-Category]],FIND("/",Table1[[#This Row],[Category and Sub-Category]])-1)</f>
        <v>games</v>
      </c>
      <c r="R1098" t="str">
        <f>RIGHT(Table1[[#This Row],[Category and Sub-Category]],LEN(Table1[[#This Row],[Category and Sub-Category]])-FIND("/",Table1[[#This Row],[Category and Sub-Category]]))</f>
        <v>video games</v>
      </c>
      <c r="S1098" s="9">
        <f>(((Table1[[#This Row],[launched_at]]/60)/60)/24)+DATE(1970,1,1)</f>
        <v>41885.51798611111</v>
      </c>
      <c r="T1098" s="9">
        <f>(((Table1[[#This Row],[deadline]]/60)/60)/24)+DATE(1970,1,1)</f>
        <v>41916.145833333336</v>
      </c>
      <c r="U1098" s="12" t="str">
        <f>TEXT(Table1[[#This Row],[Date Created Conversion]],"yyyy")</f>
        <v>2014</v>
      </c>
      <c r="V1098" s="12" t="str">
        <f>TEXT(Table1[[#This Row],[Date Created Conversion]],"mmm")</f>
        <v>Sep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>Table1[[#This Row],[pledged]]/Table1[[#This Row],[goal]]</f>
        <v>4.6999999999999999E-4</v>
      </c>
      <c r="P1099">
        <f>IF(Table1[[#This Row],[pledged]]=0,0,Table1[[#This Row],[pledged]]/Table1[[#This Row],[backers_count]])</f>
        <v>6.7142857142857144</v>
      </c>
      <c r="Q1099" t="str">
        <f>LEFT(Table1[[#This Row],[Category and Sub-Category]],FIND("/",Table1[[#This Row],[Category and Sub-Category]])-1)</f>
        <v>games</v>
      </c>
      <c r="R1099" t="str">
        <f>RIGHT(Table1[[#This Row],[Category and Sub-Category]],LEN(Table1[[#This Row],[Category and Sub-Category]])-FIND("/",Table1[[#This Row],[Category and Sub-Category]]))</f>
        <v>video games</v>
      </c>
      <c r="S1099" s="9">
        <f>(((Table1[[#This Row],[launched_at]]/60)/60)/24)+DATE(1970,1,1)</f>
        <v>41660.792557870373</v>
      </c>
      <c r="T1099" s="9">
        <f>(((Table1[[#This Row],[deadline]]/60)/60)/24)+DATE(1970,1,1)</f>
        <v>41700.792557870373</v>
      </c>
      <c r="U1099" s="12" t="str">
        <f>TEXT(Table1[[#This Row],[Date Created Conversion]],"yyyy")</f>
        <v>2014</v>
      </c>
      <c r="V1099" s="12" t="str">
        <f>TEXT(Table1[[#This Row],[Date Created Conversion]],"mmm")</f>
        <v>Jan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>Table1[[#This Row],[pledged]]/Table1[[#This Row],[goal]]</f>
        <v>7.2120000000000004E-2</v>
      </c>
      <c r="P1100">
        <f>IF(Table1[[#This Row],[pledged]]=0,0,Table1[[#This Row],[pledged]]/Table1[[#This Row],[backers_count]])</f>
        <v>81.954545454545453</v>
      </c>
      <c r="Q1100" t="str">
        <f>LEFT(Table1[[#This Row],[Category and Sub-Category]],FIND("/",Table1[[#This Row],[Category and Sub-Category]])-1)</f>
        <v>games</v>
      </c>
      <c r="R1100" t="str">
        <f>RIGHT(Table1[[#This Row],[Category and Sub-Category]],LEN(Table1[[#This Row],[Category and Sub-Category]])-FIND("/",Table1[[#This Row],[Category and Sub-Category]]))</f>
        <v>video games</v>
      </c>
      <c r="S1100" s="9">
        <f>(((Table1[[#This Row],[launched_at]]/60)/60)/24)+DATE(1970,1,1)</f>
        <v>41712.762673611112</v>
      </c>
      <c r="T1100" s="9">
        <f>(((Table1[[#This Row],[deadline]]/60)/60)/24)+DATE(1970,1,1)</f>
        <v>41742.762673611112</v>
      </c>
      <c r="U1100" s="12" t="str">
        <f>TEXT(Table1[[#This Row],[Date Created Conversion]],"yyyy")</f>
        <v>2014</v>
      </c>
      <c r="V1100" s="12" t="str">
        <f>TEXT(Table1[[#This Row],[Date Created Conversion]],"mmm")</f>
        <v>Mar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>Table1[[#This Row],[pledged]]/Table1[[#This Row],[goal]]</f>
        <v>5.0000000000000001E-3</v>
      </c>
      <c r="P1101">
        <f>IF(Table1[[#This Row],[pledged]]=0,0,Table1[[#This Row],[pledged]]/Table1[[#This Row],[backers_count]])</f>
        <v>25</v>
      </c>
      <c r="Q1101" t="str">
        <f>LEFT(Table1[[#This Row],[Category and Sub-Category]],FIND("/",Table1[[#This Row],[Category and Sub-Category]])-1)</f>
        <v>games</v>
      </c>
      <c r="R1101" t="str">
        <f>RIGHT(Table1[[#This Row],[Category and Sub-Category]],LEN(Table1[[#This Row],[Category and Sub-Category]])-FIND("/",Table1[[#This Row],[Category and Sub-Category]]))</f>
        <v>video games</v>
      </c>
      <c r="S1101" s="9">
        <f>(((Table1[[#This Row],[launched_at]]/60)/60)/24)+DATE(1970,1,1)</f>
        <v>42107.836435185185</v>
      </c>
      <c r="T1101" s="9">
        <f>(((Table1[[#This Row],[deadline]]/60)/60)/24)+DATE(1970,1,1)</f>
        <v>42137.836435185185</v>
      </c>
      <c r="U1101" s="12" t="str">
        <f>TEXT(Table1[[#This Row],[Date Created Conversion]],"yyyy")</f>
        <v>2015</v>
      </c>
      <c r="V1101" s="12" t="str">
        <f>TEXT(Table1[[#This Row],[Date Created Conversion]],"mmm")</f>
        <v>Apr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>Table1[[#This Row],[pledged]]/Table1[[#This Row],[goal]]</f>
        <v>2.5000000000000001E-2</v>
      </c>
      <c r="P1102">
        <f>IF(Table1[[#This Row],[pledged]]=0,0,Table1[[#This Row],[pledged]]/Table1[[#This Row],[backers_count]])</f>
        <v>10</v>
      </c>
      <c r="Q1102" t="str">
        <f>LEFT(Table1[[#This Row],[Category and Sub-Category]],FIND("/",Table1[[#This Row],[Category and Sub-Category]])-1)</f>
        <v>games</v>
      </c>
      <c r="R1102" t="str">
        <f>RIGHT(Table1[[#This Row],[Category and Sub-Category]],LEN(Table1[[#This Row],[Category and Sub-Category]])-FIND("/",Table1[[#This Row],[Category and Sub-Category]]))</f>
        <v>video games</v>
      </c>
      <c r="S1102" s="9">
        <f>(((Table1[[#This Row],[launched_at]]/60)/60)/24)+DATE(1970,1,1)</f>
        <v>42384.110775462963</v>
      </c>
      <c r="T1102" s="9">
        <f>(((Table1[[#This Row],[deadline]]/60)/60)/24)+DATE(1970,1,1)</f>
        <v>42414.110775462963</v>
      </c>
      <c r="U1102" s="12" t="str">
        <f>TEXT(Table1[[#This Row],[Date Created Conversion]],"yyyy")</f>
        <v>2016</v>
      </c>
      <c r="V1102" s="12" t="str">
        <f>TEXT(Table1[[#This Row],[Date Created Conversion]],"mmm")</f>
        <v>Jan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>Table1[[#This Row],[pledged]]/Table1[[#This Row],[goal]]</f>
        <v>4.0999999999999999E-4</v>
      </c>
      <c r="P1103">
        <f>IF(Table1[[#This Row],[pledged]]=0,0,Table1[[#This Row],[pledged]]/Table1[[#This Row],[backers_count]])</f>
        <v>6.833333333333333</v>
      </c>
      <c r="Q1103" t="str">
        <f>LEFT(Table1[[#This Row],[Category and Sub-Category]],FIND("/",Table1[[#This Row],[Category and Sub-Category]])-1)</f>
        <v>games</v>
      </c>
      <c r="R1103" t="str">
        <f>RIGHT(Table1[[#This Row],[Category and Sub-Category]],LEN(Table1[[#This Row],[Category and Sub-Category]])-FIND("/",Table1[[#This Row],[Category and Sub-Category]]))</f>
        <v>video games</v>
      </c>
      <c r="S1103" s="9">
        <f>(((Table1[[#This Row],[launched_at]]/60)/60)/24)+DATE(1970,1,1)</f>
        <v>42538.77243055556</v>
      </c>
      <c r="T1103" s="9">
        <f>(((Table1[[#This Row],[deadline]]/60)/60)/24)+DATE(1970,1,1)</f>
        <v>42565.758333333331</v>
      </c>
      <c r="U1103" s="12" t="str">
        <f>TEXT(Table1[[#This Row],[Date Created Conversion]],"yyyy")</f>
        <v>2016</v>
      </c>
      <c r="V1103" s="12" t="str">
        <f>TEXT(Table1[[#This Row],[Date Created Conversion]],"mmm")</f>
        <v>Jun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>Table1[[#This Row],[pledged]]/Table1[[#This Row],[goal]]</f>
        <v>5.3124999999999999E-2</v>
      </c>
      <c r="P1104">
        <f>IF(Table1[[#This Row],[pledged]]=0,0,Table1[[#This Row],[pledged]]/Table1[[#This Row],[backers_count]])</f>
        <v>17.708333333333332</v>
      </c>
      <c r="Q1104" t="str">
        <f>LEFT(Table1[[#This Row],[Category and Sub-Category]],FIND("/",Table1[[#This Row],[Category and Sub-Category]])-1)</f>
        <v>games</v>
      </c>
      <c r="R1104" t="str">
        <f>RIGHT(Table1[[#This Row],[Category and Sub-Category]],LEN(Table1[[#This Row],[Category and Sub-Category]])-FIND("/",Table1[[#This Row],[Category and Sub-Category]]))</f>
        <v>video games</v>
      </c>
      <c r="S1104" s="9">
        <f>(((Table1[[#This Row],[launched_at]]/60)/60)/24)+DATE(1970,1,1)</f>
        <v>41577.045428240745</v>
      </c>
      <c r="T1104" s="9">
        <f>(((Table1[[#This Row],[deadline]]/60)/60)/24)+DATE(1970,1,1)</f>
        <v>41617.249305555553</v>
      </c>
      <c r="U1104" s="12" t="str">
        <f>TEXT(Table1[[#This Row],[Date Created Conversion]],"yyyy")</f>
        <v>2013</v>
      </c>
      <c r="V1104" s="12" t="str">
        <f>TEXT(Table1[[#This Row],[Date Created Conversion]],"mmm")</f>
        <v>Oct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>Table1[[#This Row],[pledged]]/Table1[[#This Row],[goal]]</f>
        <v>1.6199999999999999E-2</v>
      </c>
      <c r="P1105">
        <f>IF(Table1[[#This Row],[pledged]]=0,0,Table1[[#This Row],[pledged]]/Table1[[#This Row],[backers_count]])</f>
        <v>16.2</v>
      </c>
      <c r="Q1105" t="str">
        <f>LEFT(Table1[[#This Row],[Category and Sub-Category]],FIND("/",Table1[[#This Row],[Category and Sub-Category]])-1)</f>
        <v>games</v>
      </c>
      <c r="R1105" t="str">
        <f>RIGHT(Table1[[#This Row],[Category and Sub-Category]],LEN(Table1[[#This Row],[Category and Sub-Category]])-FIND("/",Table1[[#This Row],[Category and Sub-Category]]))</f>
        <v>video games</v>
      </c>
      <c r="S1105" s="9">
        <f>(((Table1[[#This Row],[launched_at]]/60)/60)/24)+DATE(1970,1,1)</f>
        <v>42479.22210648148</v>
      </c>
      <c r="T1105" s="9">
        <f>(((Table1[[#This Row],[deadline]]/60)/60)/24)+DATE(1970,1,1)</f>
        <v>42539.22210648148</v>
      </c>
      <c r="U1105" s="12" t="str">
        <f>TEXT(Table1[[#This Row],[Date Created Conversion]],"yyyy")</f>
        <v>2016</v>
      </c>
      <c r="V1105" s="12" t="str">
        <f>TEXT(Table1[[#This Row],[Date Created Conversion]],"mmm")</f>
        <v>Apr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>Table1[[#This Row],[pledged]]/Table1[[#This Row],[goal]]</f>
        <v>4.9516666666666667E-2</v>
      </c>
      <c r="P1106">
        <f>IF(Table1[[#This Row],[pledged]]=0,0,Table1[[#This Row],[pledged]]/Table1[[#This Row],[backers_count]])</f>
        <v>80.297297297297291</v>
      </c>
      <c r="Q1106" t="str">
        <f>LEFT(Table1[[#This Row],[Category and Sub-Category]],FIND("/",Table1[[#This Row],[Category and Sub-Category]])-1)</f>
        <v>games</v>
      </c>
      <c r="R1106" t="str">
        <f>RIGHT(Table1[[#This Row],[Category and Sub-Category]],LEN(Table1[[#This Row],[Category and Sub-Category]])-FIND("/",Table1[[#This Row],[Category and Sub-Category]]))</f>
        <v>video games</v>
      </c>
      <c r="S1106" s="9">
        <f>(((Table1[[#This Row],[launched_at]]/60)/60)/24)+DATE(1970,1,1)</f>
        <v>41771.40996527778</v>
      </c>
      <c r="T1106" s="9">
        <f>(((Table1[[#This Row],[deadline]]/60)/60)/24)+DATE(1970,1,1)</f>
        <v>41801.40996527778</v>
      </c>
      <c r="U1106" s="12" t="str">
        <f>TEXT(Table1[[#This Row],[Date Created Conversion]],"yyyy")</f>
        <v>2014</v>
      </c>
      <c r="V1106" s="12" t="str">
        <f>TEXT(Table1[[#This Row],[Date Created Conversion]],"mmm")</f>
        <v>May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>Table1[[#This Row],[pledged]]/Table1[[#This Row],[goal]]</f>
        <v>1.5900000000000001E-3</v>
      </c>
      <c r="P1107">
        <f>IF(Table1[[#This Row],[pledged]]=0,0,Table1[[#This Row],[pledged]]/Table1[[#This Row],[backers_count]])</f>
        <v>71.55</v>
      </c>
      <c r="Q1107" t="str">
        <f>LEFT(Table1[[#This Row],[Category and Sub-Category]],FIND("/",Table1[[#This Row],[Category and Sub-Category]])-1)</f>
        <v>games</v>
      </c>
      <c r="R1107" t="str">
        <f>RIGHT(Table1[[#This Row],[Category and Sub-Category]],LEN(Table1[[#This Row],[Category and Sub-Category]])-FIND("/",Table1[[#This Row],[Category and Sub-Category]]))</f>
        <v>video games</v>
      </c>
      <c r="S1107" s="9">
        <f>(((Table1[[#This Row],[launched_at]]/60)/60)/24)+DATE(1970,1,1)</f>
        <v>41692.135729166665</v>
      </c>
      <c r="T1107" s="9">
        <f>(((Table1[[#This Row],[deadline]]/60)/60)/24)+DATE(1970,1,1)</f>
        <v>41722.0940625</v>
      </c>
      <c r="U1107" s="12" t="str">
        <f>TEXT(Table1[[#This Row],[Date Created Conversion]],"yyyy")</f>
        <v>2014</v>
      </c>
      <c r="V1107" s="12" t="str">
        <f>TEXT(Table1[[#This Row],[Date Created Conversion]],"mmm")</f>
        <v>Feb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>Table1[[#This Row],[pledged]]/Table1[[#This Row],[goal]]</f>
        <v>0.41249999999999998</v>
      </c>
      <c r="P1108">
        <f>IF(Table1[[#This Row],[pledged]]=0,0,Table1[[#This Row],[pledged]]/Table1[[#This Row],[backers_count]])</f>
        <v>23.571428571428573</v>
      </c>
      <c r="Q1108" t="str">
        <f>LEFT(Table1[[#This Row],[Category and Sub-Category]],FIND("/",Table1[[#This Row],[Category and Sub-Category]])-1)</f>
        <v>games</v>
      </c>
      <c r="R1108" t="str">
        <f>RIGHT(Table1[[#This Row],[Category and Sub-Category]],LEN(Table1[[#This Row],[Category and Sub-Category]])-FIND("/",Table1[[#This Row],[Category and Sub-Category]]))</f>
        <v>video games</v>
      </c>
      <c r="S1108" s="9">
        <f>(((Table1[[#This Row],[launched_at]]/60)/60)/24)+DATE(1970,1,1)</f>
        <v>40973.740451388891</v>
      </c>
      <c r="T1108" s="9">
        <f>(((Table1[[#This Row],[deadline]]/60)/60)/24)+DATE(1970,1,1)</f>
        <v>41003.698784722219</v>
      </c>
      <c r="U1108" s="12" t="str">
        <f>TEXT(Table1[[#This Row],[Date Created Conversion]],"yyyy")</f>
        <v>2012</v>
      </c>
      <c r="V1108" s="12" t="str">
        <f>TEXT(Table1[[#This Row],[Date Created Conversion]],"mmm")</f>
        <v>Mar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>Table1[[#This Row],[pledged]]/Table1[[#This Row],[goal]]</f>
        <v>0</v>
      </c>
      <c r="P1109">
        <f>IF(Table1[[#This Row],[pledged]]=0,0,Table1[[#This Row],[pledged]]/Table1[[#This Row],[backers_count]])</f>
        <v>0</v>
      </c>
      <c r="Q1109" t="str">
        <f>LEFT(Table1[[#This Row],[Category and Sub-Category]],FIND("/",Table1[[#This Row],[Category and Sub-Category]])-1)</f>
        <v>games</v>
      </c>
      <c r="R1109" t="str">
        <f>RIGHT(Table1[[#This Row],[Category and Sub-Category]],LEN(Table1[[#This Row],[Category and Sub-Category]])-FIND("/",Table1[[#This Row],[Category and Sub-Category]]))</f>
        <v>video games</v>
      </c>
      <c r="S1109" s="9">
        <f>(((Table1[[#This Row],[launched_at]]/60)/60)/24)+DATE(1970,1,1)</f>
        <v>41813.861388888887</v>
      </c>
      <c r="T1109" s="9">
        <f>(((Table1[[#This Row],[deadline]]/60)/60)/24)+DATE(1970,1,1)</f>
        <v>41843.861388888887</v>
      </c>
      <c r="U1109" s="12" t="str">
        <f>TEXT(Table1[[#This Row],[Date Created Conversion]],"yyyy")</f>
        <v>2014</v>
      </c>
      <c r="V1109" s="12" t="str">
        <f>TEXT(Table1[[#This Row],[Date Created Conversion]],"mmm")</f>
        <v>Jun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>Table1[[#This Row],[pledged]]/Table1[[#This Row],[goal]]</f>
        <v>2.93E-2</v>
      </c>
      <c r="P1110">
        <f>IF(Table1[[#This Row],[pledged]]=0,0,Table1[[#This Row],[pledged]]/Table1[[#This Row],[backers_count]])</f>
        <v>34.88095238095238</v>
      </c>
      <c r="Q1110" t="str">
        <f>LEFT(Table1[[#This Row],[Category and Sub-Category]],FIND("/",Table1[[#This Row],[Category and Sub-Category]])-1)</f>
        <v>games</v>
      </c>
      <c r="R1110" t="str">
        <f>RIGHT(Table1[[#This Row],[Category and Sub-Category]],LEN(Table1[[#This Row],[Category and Sub-Category]])-FIND("/",Table1[[#This Row],[Category and Sub-Category]]))</f>
        <v>video games</v>
      </c>
      <c r="S1110" s="9">
        <f>(((Table1[[#This Row],[launched_at]]/60)/60)/24)+DATE(1970,1,1)</f>
        <v>40952.636979166666</v>
      </c>
      <c r="T1110" s="9">
        <f>(((Table1[[#This Row],[deadline]]/60)/60)/24)+DATE(1970,1,1)</f>
        <v>41012.595312500001</v>
      </c>
      <c r="U1110" s="12" t="str">
        <f>TEXT(Table1[[#This Row],[Date Created Conversion]],"yyyy")</f>
        <v>2012</v>
      </c>
      <c r="V1110" s="12" t="str">
        <f>TEXT(Table1[[#This Row],[Date Created Conversion]],"mmm")</f>
        <v>Feb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>Table1[[#This Row],[pledged]]/Table1[[#This Row],[goal]]</f>
        <v>4.4999999999999997E-3</v>
      </c>
      <c r="P1111">
        <f>IF(Table1[[#This Row],[pledged]]=0,0,Table1[[#This Row],[pledged]]/Table1[[#This Row],[backers_count]])</f>
        <v>15</v>
      </c>
      <c r="Q1111" t="str">
        <f>LEFT(Table1[[#This Row],[Category and Sub-Category]],FIND("/",Table1[[#This Row],[Category and Sub-Category]])-1)</f>
        <v>games</v>
      </c>
      <c r="R1111" t="str">
        <f>RIGHT(Table1[[#This Row],[Category and Sub-Category]],LEN(Table1[[#This Row],[Category and Sub-Category]])-FIND("/",Table1[[#This Row],[Category and Sub-Category]]))</f>
        <v>video games</v>
      </c>
      <c r="S1111" s="9">
        <f>(((Table1[[#This Row],[launched_at]]/60)/60)/24)+DATE(1970,1,1)</f>
        <v>42662.752199074079</v>
      </c>
      <c r="T1111" s="9">
        <f>(((Table1[[#This Row],[deadline]]/60)/60)/24)+DATE(1970,1,1)</f>
        <v>42692.793865740736</v>
      </c>
      <c r="U1111" s="12" t="str">
        <f>TEXT(Table1[[#This Row],[Date Created Conversion]],"yyyy")</f>
        <v>2016</v>
      </c>
      <c r="V1111" s="12" t="str">
        <f>TEXT(Table1[[#This Row],[Date Created Conversion]],"mmm")</f>
        <v>Oct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>Table1[[#This Row],[pledged]]/Table1[[#This Row],[goal]]</f>
        <v>5.1000000000000004E-3</v>
      </c>
      <c r="P1112">
        <f>IF(Table1[[#This Row],[pledged]]=0,0,Table1[[#This Row],[pledged]]/Table1[[#This Row],[backers_count]])</f>
        <v>23.181818181818183</v>
      </c>
      <c r="Q1112" t="str">
        <f>LEFT(Table1[[#This Row],[Category and Sub-Category]],FIND("/",Table1[[#This Row],[Category and Sub-Category]])-1)</f>
        <v>games</v>
      </c>
      <c r="R1112" t="str">
        <f>RIGHT(Table1[[#This Row],[Category and Sub-Category]],LEN(Table1[[#This Row],[Category and Sub-Category]])-FIND("/",Table1[[#This Row],[Category and Sub-Category]]))</f>
        <v>video games</v>
      </c>
      <c r="S1112" s="9">
        <f>(((Table1[[#This Row],[launched_at]]/60)/60)/24)+DATE(1970,1,1)</f>
        <v>41220.933124999996</v>
      </c>
      <c r="T1112" s="9">
        <f>(((Table1[[#This Row],[deadline]]/60)/60)/24)+DATE(1970,1,1)</f>
        <v>41250.933124999996</v>
      </c>
      <c r="U1112" s="12" t="str">
        <f>TEXT(Table1[[#This Row],[Date Created Conversion]],"yyyy")</f>
        <v>2012</v>
      </c>
      <c r="V1112" s="12" t="str">
        <f>TEXT(Table1[[#This Row],[Date Created Conversion]],"mmm")</f>
        <v>Nov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>Table1[[#This Row],[pledged]]/Table1[[#This Row],[goal]]</f>
        <v>4.0000000000000002E-4</v>
      </c>
      <c r="P1113">
        <f>IF(Table1[[#This Row],[pledged]]=0,0,Table1[[#This Row],[pledged]]/Table1[[#This Row],[backers_count]])</f>
        <v>1</v>
      </c>
      <c r="Q1113" t="str">
        <f>LEFT(Table1[[#This Row],[Category and Sub-Category]],FIND("/",Table1[[#This Row],[Category and Sub-Category]])-1)</f>
        <v>games</v>
      </c>
      <c r="R1113" t="str">
        <f>RIGHT(Table1[[#This Row],[Category and Sub-Category]],LEN(Table1[[#This Row],[Category and Sub-Category]])-FIND("/",Table1[[#This Row],[Category and Sub-Category]]))</f>
        <v>video games</v>
      </c>
      <c r="S1113" s="9">
        <f>(((Table1[[#This Row],[launched_at]]/60)/60)/24)+DATE(1970,1,1)</f>
        <v>42347.203587962969</v>
      </c>
      <c r="T1113" s="9">
        <f>(((Table1[[#This Row],[deadline]]/60)/60)/24)+DATE(1970,1,1)</f>
        <v>42377.203587962969</v>
      </c>
      <c r="U1113" s="12" t="str">
        <f>TEXT(Table1[[#This Row],[Date Created Conversion]],"yyyy")</f>
        <v>2015</v>
      </c>
      <c r="V1113" s="12" t="str">
        <f>TEXT(Table1[[#This Row],[Date Created Conversion]],"mmm")</f>
        <v>Dec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>Table1[[#This Row],[pledged]]/Table1[[#This Row],[goal]]</f>
        <v>0.35537409090909089</v>
      </c>
      <c r="P1114">
        <f>IF(Table1[[#This Row],[pledged]]=0,0,Table1[[#This Row],[pledged]]/Table1[[#This Row],[backers_count]])</f>
        <v>100.23371794871794</v>
      </c>
      <c r="Q1114" t="str">
        <f>LEFT(Table1[[#This Row],[Category and Sub-Category]],FIND("/",Table1[[#This Row],[Category and Sub-Category]])-1)</f>
        <v>games</v>
      </c>
      <c r="R1114" t="str">
        <f>RIGHT(Table1[[#This Row],[Category and Sub-Category]],LEN(Table1[[#This Row],[Category and Sub-Category]])-FIND("/",Table1[[#This Row],[Category and Sub-Category]]))</f>
        <v>video games</v>
      </c>
      <c r="S1114" s="9">
        <f>(((Table1[[#This Row],[launched_at]]/60)/60)/24)+DATE(1970,1,1)</f>
        <v>41963.759386574078</v>
      </c>
      <c r="T1114" s="9">
        <f>(((Table1[[#This Row],[deadline]]/60)/60)/24)+DATE(1970,1,1)</f>
        <v>42023.354166666672</v>
      </c>
      <c r="U1114" s="12" t="str">
        <f>TEXT(Table1[[#This Row],[Date Created Conversion]],"yyyy")</f>
        <v>2014</v>
      </c>
      <c r="V1114" s="12" t="str">
        <f>TEXT(Table1[[#This Row],[Date Created Conversion]],"mmm")</f>
        <v>Nov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>Table1[[#This Row],[pledged]]/Table1[[#This Row],[goal]]</f>
        <v>5.0000000000000001E-3</v>
      </c>
      <c r="P1115">
        <f>IF(Table1[[#This Row],[pledged]]=0,0,Table1[[#This Row],[pledged]]/Table1[[#This Row],[backers_count]])</f>
        <v>5</v>
      </c>
      <c r="Q1115" t="str">
        <f>LEFT(Table1[[#This Row],[Category and Sub-Category]],FIND("/",Table1[[#This Row],[Category and Sub-Category]])-1)</f>
        <v>games</v>
      </c>
      <c r="R1115" t="str">
        <f>RIGHT(Table1[[#This Row],[Category and Sub-Category]],LEN(Table1[[#This Row],[Category and Sub-Category]])-FIND("/",Table1[[#This Row],[Category and Sub-Category]]))</f>
        <v>video games</v>
      </c>
      <c r="S1115" s="9">
        <f>(((Table1[[#This Row],[launched_at]]/60)/60)/24)+DATE(1970,1,1)</f>
        <v>41835.977083333331</v>
      </c>
      <c r="T1115" s="9">
        <f>(((Table1[[#This Row],[deadline]]/60)/60)/24)+DATE(1970,1,1)</f>
        <v>41865.977083333331</v>
      </c>
      <c r="U1115" s="12" t="str">
        <f>TEXT(Table1[[#This Row],[Date Created Conversion]],"yyyy")</f>
        <v>2014</v>
      </c>
      <c r="V1115" s="12" t="str">
        <f>TEXT(Table1[[#This Row],[Date Created Conversion]],"mmm")</f>
        <v>Jul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>Table1[[#This Row],[pledged]]/Table1[[#This Row],[goal]]</f>
        <v>1.6666666666666668E-3</v>
      </c>
      <c r="P1116">
        <f>IF(Table1[[#This Row],[pledged]]=0,0,Table1[[#This Row],[pledged]]/Table1[[#This Row],[backers_count]])</f>
        <v>3.3333333333333335</v>
      </c>
      <c r="Q1116" t="str">
        <f>LEFT(Table1[[#This Row],[Category and Sub-Category]],FIND("/",Table1[[#This Row],[Category and Sub-Category]])-1)</f>
        <v>games</v>
      </c>
      <c r="R1116" t="str">
        <f>RIGHT(Table1[[#This Row],[Category and Sub-Category]],LEN(Table1[[#This Row],[Category and Sub-Category]])-FIND("/",Table1[[#This Row],[Category and Sub-Category]]))</f>
        <v>video games</v>
      </c>
      <c r="S1116" s="9">
        <f>(((Table1[[#This Row],[launched_at]]/60)/60)/24)+DATE(1970,1,1)</f>
        <v>41526.345914351856</v>
      </c>
      <c r="T1116" s="9">
        <f>(((Table1[[#This Row],[deadline]]/60)/60)/24)+DATE(1970,1,1)</f>
        <v>41556.345914351856</v>
      </c>
      <c r="U1116" s="12" t="str">
        <f>TEXT(Table1[[#This Row],[Date Created Conversion]],"yyyy")</f>
        <v>2013</v>
      </c>
      <c r="V1116" s="12" t="str">
        <f>TEXT(Table1[[#This Row],[Date Created Conversion]],"mmm")</f>
        <v>Sep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>Table1[[#This Row],[pledged]]/Table1[[#This Row],[goal]]</f>
        <v>1.325E-3</v>
      </c>
      <c r="P1117">
        <f>IF(Table1[[#This Row],[pledged]]=0,0,Table1[[#This Row],[pledged]]/Table1[[#This Row],[backers_count]])</f>
        <v>13.25</v>
      </c>
      <c r="Q1117" t="str">
        <f>LEFT(Table1[[#This Row],[Category and Sub-Category]],FIND("/",Table1[[#This Row],[Category and Sub-Category]])-1)</f>
        <v>games</v>
      </c>
      <c r="R1117" t="str">
        <f>RIGHT(Table1[[#This Row],[Category and Sub-Category]],LEN(Table1[[#This Row],[Category and Sub-Category]])-FIND("/",Table1[[#This Row],[Category and Sub-Category]]))</f>
        <v>video games</v>
      </c>
      <c r="S1117" s="9">
        <f>(((Table1[[#This Row],[launched_at]]/60)/60)/24)+DATE(1970,1,1)</f>
        <v>42429.695543981477</v>
      </c>
      <c r="T1117" s="9">
        <f>(((Table1[[#This Row],[deadline]]/60)/60)/24)+DATE(1970,1,1)</f>
        <v>42459.653877314813</v>
      </c>
      <c r="U1117" s="12" t="str">
        <f>TEXT(Table1[[#This Row],[Date Created Conversion]],"yyyy")</f>
        <v>2016</v>
      </c>
      <c r="V1117" s="12" t="str">
        <f>TEXT(Table1[[#This Row],[Date Created Conversion]],"mmm")</f>
        <v>Feb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>Table1[[#This Row],[pledged]]/Table1[[#This Row],[goal]]</f>
        <v>3.5704000000000004E-4</v>
      </c>
      <c r="P1118">
        <f>IF(Table1[[#This Row],[pledged]]=0,0,Table1[[#This Row],[pledged]]/Table1[[#This Row],[backers_count]])</f>
        <v>17.852</v>
      </c>
      <c r="Q1118" t="str">
        <f>LEFT(Table1[[#This Row],[Category and Sub-Category]],FIND("/",Table1[[#This Row],[Category and Sub-Category]])-1)</f>
        <v>games</v>
      </c>
      <c r="R1118" t="str">
        <f>RIGHT(Table1[[#This Row],[Category and Sub-Category]],LEN(Table1[[#This Row],[Category and Sub-Category]])-FIND("/",Table1[[#This Row],[Category and Sub-Category]]))</f>
        <v>video games</v>
      </c>
      <c r="S1118" s="9">
        <f>(((Table1[[#This Row],[launched_at]]/60)/60)/24)+DATE(1970,1,1)</f>
        <v>41009.847314814811</v>
      </c>
      <c r="T1118" s="9">
        <f>(((Table1[[#This Row],[deadline]]/60)/60)/24)+DATE(1970,1,1)</f>
        <v>41069.847314814811</v>
      </c>
      <c r="U1118" s="12" t="str">
        <f>TEXT(Table1[[#This Row],[Date Created Conversion]],"yyyy")</f>
        <v>2012</v>
      </c>
      <c r="V1118" s="12" t="str">
        <f>TEXT(Table1[[#This Row],[Date Created Conversion]],"mmm")</f>
        <v>Apr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>Table1[[#This Row],[pledged]]/Table1[[#This Row],[goal]]</f>
        <v>8.3000000000000004E-2</v>
      </c>
      <c r="P1119">
        <f>IF(Table1[[#This Row],[pledged]]=0,0,Table1[[#This Row],[pledged]]/Table1[[#This Row],[backers_count]])</f>
        <v>10.375</v>
      </c>
      <c r="Q1119" t="str">
        <f>LEFT(Table1[[#This Row],[Category and Sub-Category]],FIND("/",Table1[[#This Row],[Category and Sub-Category]])-1)</f>
        <v>games</v>
      </c>
      <c r="R1119" t="str">
        <f>RIGHT(Table1[[#This Row],[Category and Sub-Category]],LEN(Table1[[#This Row],[Category and Sub-Category]])-FIND("/",Table1[[#This Row],[Category and Sub-Category]]))</f>
        <v>video games</v>
      </c>
      <c r="S1119" s="9">
        <f>(((Table1[[#This Row],[launched_at]]/60)/60)/24)+DATE(1970,1,1)</f>
        <v>42333.598530092597</v>
      </c>
      <c r="T1119" s="9">
        <f>(((Table1[[#This Row],[deadline]]/60)/60)/24)+DATE(1970,1,1)</f>
        <v>42363.598530092597</v>
      </c>
      <c r="U1119" s="12" t="str">
        <f>TEXT(Table1[[#This Row],[Date Created Conversion]],"yyyy")</f>
        <v>2015</v>
      </c>
      <c r="V1119" s="12" t="str">
        <f>TEXT(Table1[[#This Row],[Date Created Conversion]],"mmm")</f>
        <v>Nov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>Table1[[#This Row],[pledged]]/Table1[[#This Row],[goal]]</f>
        <v>2.4222222222222221E-2</v>
      </c>
      <c r="P1120">
        <f>IF(Table1[[#This Row],[pledged]]=0,0,Table1[[#This Row],[pledged]]/Table1[[#This Row],[backers_count]])</f>
        <v>36.333333333333336</v>
      </c>
      <c r="Q1120" t="str">
        <f>LEFT(Table1[[#This Row],[Category and Sub-Category]],FIND("/",Table1[[#This Row],[Category and Sub-Category]])-1)</f>
        <v>games</v>
      </c>
      <c r="R1120" t="str">
        <f>RIGHT(Table1[[#This Row],[Category and Sub-Category]],LEN(Table1[[#This Row],[Category and Sub-Category]])-FIND("/",Table1[[#This Row],[Category and Sub-Category]]))</f>
        <v>video games</v>
      </c>
      <c r="S1120" s="9">
        <f>(((Table1[[#This Row],[launched_at]]/60)/60)/24)+DATE(1970,1,1)</f>
        <v>41704.16642361111</v>
      </c>
      <c r="T1120" s="9">
        <f>(((Table1[[#This Row],[deadline]]/60)/60)/24)+DATE(1970,1,1)</f>
        <v>41734.124756944446</v>
      </c>
      <c r="U1120" s="12" t="str">
        <f>TEXT(Table1[[#This Row],[Date Created Conversion]],"yyyy")</f>
        <v>2014</v>
      </c>
      <c r="V1120" s="12" t="str">
        <f>TEXT(Table1[[#This Row],[Date Created Conversion]],"mmm")</f>
        <v>Mar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>Table1[[#This Row],[pledged]]/Table1[[#This Row],[goal]]</f>
        <v>2.3809523809523812E-3</v>
      </c>
      <c r="P1121">
        <f>IF(Table1[[#This Row],[pledged]]=0,0,Table1[[#This Row],[pledged]]/Table1[[#This Row],[backers_count]])</f>
        <v>5</v>
      </c>
      <c r="Q1121" t="str">
        <f>LEFT(Table1[[#This Row],[Category and Sub-Category]],FIND("/",Table1[[#This Row],[Category and Sub-Category]])-1)</f>
        <v>games</v>
      </c>
      <c r="R1121" t="str">
        <f>RIGHT(Table1[[#This Row],[Category and Sub-Category]],LEN(Table1[[#This Row],[Category and Sub-Category]])-FIND("/",Table1[[#This Row],[Category and Sub-Category]]))</f>
        <v>video games</v>
      </c>
      <c r="S1121" s="9">
        <f>(((Table1[[#This Row],[launched_at]]/60)/60)/24)+DATE(1970,1,1)</f>
        <v>41722.792407407411</v>
      </c>
      <c r="T1121" s="9">
        <f>(((Table1[[#This Row],[deadline]]/60)/60)/24)+DATE(1970,1,1)</f>
        <v>41735.792407407411</v>
      </c>
      <c r="U1121" s="12" t="str">
        <f>TEXT(Table1[[#This Row],[Date Created Conversion]],"yyyy")</f>
        <v>2014</v>
      </c>
      <c r="V1121" s="12" t="str">
        <f>TEXT(Table1[[#This Row],[Date Created Conversion]],"mmm")</f>
        <v>Mar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>Table1[[#This Row],[pledged]]/Table1[[#This Row],[goal]]</f>
        <v>0</v>
      </c>
      <c r="P1122">
        <f>IF(Table1[[#This Row],[pledged]]=0,0,Table1[[#This Row],[pledged]]/Table1[[#This Row],[backers_count]])</f>
        <v>0</v>
      </c>
      <c r="Q1122" t="str">
        <f>LEFT(Table1[[#This Row],[Category and Sub-Category]],FIND("/",Table1[[#This Row],[Category and Sub-Category]])-1)</f>
        <v>games</v>
      </c>
      <c r="R1122" t="str">
        <f>RIGHT(Table1[[#This Row],[Category and Sub-Category]],LEN(Table1[[#This Row],[Category and Sub-Category]])-FIND("/",Table1[[#This Row],[Category and Sub-Category]]))</f>
        <v>video games</v>
      </c>
      <c r="S1122" s="9">
        <f>(((Table1[[#This Row],[launched_at]]/60)/60)/24)+DATE(1970,1,1)</f>
        <v>40799.872685185182</v>
      </c>
      <c r="T1122" s="9">
        <f>(((Table1[[#This Row],[deadline]]/60)/60)/24)+DATE(1970,1,1)</f>
        <v>40844.872685185182</v>
      </c>
      <c r="U1122" s="12" t="str">
        <f>TEXT(Table1[[#This Row],[Date Created Conversion]],"yyyy")</f>
        <v>2011</v>
      </c>
      <c r="V1122" s="12" t="str">
        <f>TEXT(Table1[[#This Row],[Date Created Conversion]],"mmm")</f>
        <v>Sep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>Table1[[#This Row],[pledged]]/Table1[[#This Row],[goal]]</f>
        <v>1.16E-4</v>
      </c>
      <c r="P1123">
        <f>IF(Table1[[#This Row],[pledged]]=0,0,Table1[[#This Row],[pledged]]/Table1[[#This Row],[backers_count]])</f>
        <v>5.8</v>
      </c>
      <c r="Q1123" t="str">
        <f>LEFT(Table1[[#This Row],[Category and Sub-Category]],FIND("/",Table1[[#This Row],[Category and Sub-Category]])-1)</f>
        <v>games</v>
      </c>
      <c r="R1123" t="str">
        <f>RIGHT(Table1[[#This Row],[Category and Sub-Category]],LEN(Table1[[#This Row],[Category and Sub-Category]])-FIND("/",Table1[[#This Row],[Category and Sub-Category]]))</f>
        <v>video games</v>
      </c>
      <c r="S1123" s="9">
        <f>(((Table1[[#This Row],[launched_at]]/60)/60)/24)+DATE(1970,1,1)</f>
        <v>42412.934212962966</v>
      </c>
      <c r="T1123" s="9">
        <f>(((Table1[[#This Row],[deadline]]/60)/60)/24)+DATE(1970,1,1)</f>
        <v>42442.892546296294</v>
      </c>
      <c r="U1123" s="12" t="str">
        <f>TEXT(Table1[[#This Row],[Date Created Conversion]],"yyyy")</f>
        <v>2016</v>
      </c>
      <c r="V1123" s="12" t="str">
        <f>TEXT(Table1[[#This Row],[Date Created Conversion]],"mmm")</f>
        <v>Feb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>Table1[[#This Row],[pledged]]/Table1[[#This Row],[goal]]</f>
        <v>0</v>
      </c>
      <c r="P1124">
        <f>IF(Table1[[#This Row],[pledged]]=0,0,Table1[[#This Row],[pledged]]/Table1[[#This Row],[backers_count]])</f>
        <v>0</v>
      </c>
      <c r="Q1124" t="str">
        <f>LEFT(Table1[[#This Row],[Category and Sub-Category]],FIND("/",Table1[[#This Row],[Category and Sub-Category]])-1)</f>
        <v>games</v>
      </c>
      <c r="R1124" t="str">
        <f>RIGHT(Table1[[#This Row],[Category and Sub-Category]],LEN(Table1[[#This Row],[Category and Sub-Category]])-FIND("/",Table1[[#This Row],[Category and Sub-Category]]))</f>
        <v>video games</v>
      </c>
      <c r="S1124" s="9">
        <f>(((Table1[[#This Row],[launched_at]]/60)/60)/24)+DATE(1970,1,1)</f>
        <v>41410.703993055555</v>
      </c>
      <c r="T1124" s="9">
        <f>(((Table1[[#This Row],[deadline]]/60)/60)/24)+DATE(1970,1,1)</f>
        <v>41424.703993055555</v>
      </c>
      <c r="U1124" s="12" t="str">
        <f>TEXT(Table1[[#This Row],[Date Created Conversion]],"yyyy")</f>
        <v>2013</v>
      </c>
      <c r="V1124" s="12" t="str">
        <f>TEXT(Table1[[#This Row],[Date Created Conversion]],"mmm")</f>
        <v>May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>Table1[[#This Row],[pledged]]/Table1[[#This Row],[goal]]</f>
        <v>2.2000000000000001E-3</v>
      </c>
      <c r="P1125">
        <f>IF(Table1[[#This Row],[pledged]]=0,0,Table1[[#This Row],[pledged]]/Table1[[#This Row],[backers_count]])</f>
        <v>3.6666666666666665</v>
      </c>
      <c r="Q1125" t="str">
        <f>LEFT(Table1[[#This Row],[Category and Sub-Category]],FIND("/",Table1[[#This Row],[Category and Sub-Category]])-1)</f>
        <v>games</v>
      </c>
      <c r="R1125" t="str">
        <f>RIGHT(Table1[[#This Row],[Category and Sub-Category]],LEN(Table1[[#This Row],[Category and Sub-Category]])-FIND("/",Table1[[#This Row],[Category and Sub-Category]]))</f>
        <v>video games</v>
      </c>
      <c r="S1125" s="9">
        <f>(((Table1[[#This Row],[launched_at]]/60)/60)/24)+DATE(1970,1,1)</f>
        <v>41718.5237037037</v>
      </c>
      <c r="T1125" s="9">
        <f>(((Table1[[#This Row],[deadline]]/60)/60)/24)+DATE(1970,1,1)</f>
        <v>41748.5237037037</v>
      </c>
      <c r="U1125" s="12" t="str">
        <f>TEXT(Table1[[#This Row],[Date Created Conversion]],"yyyy")</f>
        <v>2014</v>
      </c>
      <c r="V1125" s="12" t="str">
        <f>TEXT(Table1[[#This Row],[Date Created Conversion]],"mmm")</f>
        <v>Mar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>Table1[[#This Row],[pledged]]/Table1[[#This Row],[goal]]</f>
        <v>4.7222222222222223E-3</v>
      </c>
      <c r="P1126">
        <f>IF(Table1[[#This Row],[pledged]]=0,0,Table1[[#This Row],[pledged]]/Table1[[#This Row],[backers_count]])</f>
        <v>60.714285714285715</v>
      </c>
      <c r="Q1126" t="str">
        <f>LEFT(Table1[[#This Row],[Category and Sub-Category]],FIND("/",Table1[[#This Row],[Category and Sub-Category]])-1)</f>
        <v>games</v>
      </c>
      <c r="R1126" t="str">
        <f>RIGHT(Table1[[#This Row],[Category and Sub-Category]],LEN(Table1[[#This Row],[Category and Sub-Category]])-FIND("/",Table1[[#This Row],[Category and Sub-Category]]))</f>
        <v>mobile games</v>
      </c>
      <c r="S1126" s="9">
        <f>(((Table1[[#This Row],[launched_at]]/60)/60)/24)+DATE(1970,1,1)</f>
        <v>42094.667256944449</v>
      </c>
      <c r="T1126" s="9">
        <f>(((Table1[[#This Row],[deadline]]/60)/60)/24)+DATE(1970,1,1)</f>
        <v>42124.667256944449</v>
      </c>
      <c r="U1126" s="12" t="str">
        <f>TEXT(Table1[[#This Row],[Date Created Conversion]],"yyyy")</f>
        <v>2015</v>
      </c>
      <c r="V1126" s="12" t="str">
        <f>TEXT(Table1[[#This Row],[Date Created Conversion]],"mmm")</f>
        <v>Mar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>Table1[[#This Row],[pledged]]/Table1[[#This Row],[goal]]</f>
        <v>0</v>
      </c>
      <c r="P1127">
        <f>IF(Table1[[#This Row],[pledged]]=0,0,Table1[[#This Row],[pledged]]/Table1[[#This Row],[backers_count]])</f>
        <v>0</v>
      </c>
      <c r="Q1127" t="str">
        <f>LEFT(Table1[[#This Row],[Category and Sub-Category]],FIND("/",Table1[[#This Row],[Category and Sub-Category]])-1)</f>
        <v>games</v>
      </c>
      <c r="R1127" t="str">
        <f>RIGHT(Table1[[#This Row],[Category and Sub-Category]],LEN(Table1[[#This Row],[Category and Sub-Category]])-FIND("/",Table1[[#This Row],[Category and Sub-Category]]))</f>
        <v>mobile games</v>
      </c>
      <c r="S1127" s="9">
        <f>(((Table1[[#This Row],[launched_at]]/60)/60)/24)+DATE(1970,1,1)</f>
        <v>42212.624189814815</v>
      </c>
      <c r="T1127" s="9">
        <f>(((Table1[[#This Row],[deadline]]/60)/60)/24)+DATE(1970,1,1)</f>
        <v>42272.624189814815</v>
      </c>
      <c r="U1127" s="12" t="str">
        <f>TEXT(Table1[[#This Row],[Date Created Conversion]],"yyyy")</f>
        <v>2015</v>
      </c>
      <c r="V1127" s="12" t="str">
        <f>TEXT(Table1[[#This Row],[Date Created Conversion]],"mmm")</f>
        <v>Jul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>Table1[[#This Row],[pledged]]/Table1[[#This Row],[goal]]</f>
        <v>5.0000000000000001E-3</v>
      </c>
      <c r="P1128">
        <f>IF(Table1[[#This Row],[pledged]]=0,0,Table1[[#This Row],[pledged]]/Table1[[#This Row],[backers_count]])</f>
        <v>5</v>
      </c>
      <c r="Q1128" t="str">
        <f>LEFT(Table1[[#This Row],[Category and Sub-Category]],FIND("/",Table1[[#This Row],[Category and Sub-Category]])-1)</f>
        <v>games</v>
      </c>
      <c r="R1128" t="str">
        <f>RIGHT(Table1[[#This Row],[Category and Sub-Category]],LEN(Table1[[#This Row],[Category and Sub-Category]])-FIND("/",Table1[[#This Row],[Category and Sub-Category]]))</f>
        <v>mobile games</v>
      </c>
      <c r="S1128" s="9">
        <f>(((Table1[[#This Row],[launched_at]]/60)/60)/24)+DATE(1970,1,1)</f>
        <v>42535.327476851846</v>
      </c>
      <c r="T1128" s="9">
        <f>(((Table1[[#This Row],[deadline]]/60)/60)/24)+DATE(1970,1,1)</f>
        <v>42565.327476851846</v>
      </c>
      <c r="U1128" s="12" t="str">
        <f>TEXT(Table1[[#This Row],[Date Created Conversion]],"yyyy")</f>
        <v>2016</v>
      </c>
      <c r="V1128" s="12" t="str">
        <f>TEXT(Table1[[#This Row],[Date Created Conversion]],"mmm")</f>
        <v>Jun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>Table1[[#This Row],[pledged]]/Table1[[#This Row],[goal]]</f>
        <v>1.6714285714285713E-2</v>
      </c>
      <c r="P1129">
        <f>IF(Table1[[#This Row],[pledged]]=0,0,Table1[[#This Row],[pledged]]/Table1[[#This Row],[backers_count]])</f>
        <v>25.434782608695652</v>
      </c>
      <c r="Q1129" t="str">
        <f>LEFT(Table1[[#This Row],[Category and Sub-Category]],FIND("/",Table1[[#This Row],[Category and Sub-Category]])-1)</f>
        <v>games</v>
      </c>
      <c r="R1129" t="str">
        <f>RIGHT(Table1[[#This Row],[Category and Sub-Category]],LEN(Table1[[#This Row],[Category and Sub-Category]])-FIND("/",Table1[[#This Row],[Category and Sub-Category]]))</f>
        <v>mobile games</v>
      </c>
      <c r="S1129" s="9">
        <f>(((Table1[[#This Row],[launched_at]]/60)/60)/24)+DATE(1970,1,1)</f>
        <v>41926.854166666664</v>
      </c>
      <c r="T1129" s="9">
        <f>(((Table1[[#This Row],[deadline]]/60)/60)/24)+DATE(1970,1,1)</f>
        <v>41957.895833333328</v>
      </c>
      <c r="U1129" s="12" t="str">
        <f>TEXT(Table1[[#This Row],[Date Created Conversion]],"yyyy")</f>
        <v>2014</v>
      </c>
      <c r="V1129" s="12" t="str">
        <f>TEXT(Table1[[#This Row],[Date Created Conversion]],"mmm")</f>
        <v>Oct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>Table1[[#This Row],[pledged]]/Table1[[#This Row],[goal]]</f>
        <v>1E-3</v>
      </c>
      <c r="P1130">
        <f>IF(Table1[[#This Row],[pledged]]=0,0,Table1[[#This Row],[pledged]]/Table1[[#This Row],[backers_count]])</f>
        <v>1</v>
      </c>
      <c r="Q1130" t="str">
        <f>LEFT(Table1[[#This Row],[Category and Sub-Category]],FIND("/",Table1[[#This Row],[Category and Sub-Category]])-1)</f>
        <v>games</v>
      </c>
      <c r="R1130" t="str">
        <f>RIGHT(Table1[[#This Row],[Category and Sub-Category]],LEN(Table1[[#This Row],[Category and Sub-Category]])-FIND("/",Table1[[#This Row],[Category and Sub-Category]]))</f>
        <v>mobile games</v>
      </c>
      <c r="S1130" s="9">
        <f>(((Table1[[#This Row],[launched_at]]/60)/60)/24)+DATE(1970,1,1)</f>
        <v>41828.649502314816</v>
      </c>
      <c r="T1130" s="9">
        <f>(((Table1[[#This Row],[deadline]]/60)/60)/24)+DATE(1970,1,1)</f>
        <v>41858.649502314816</v>
      </c>
      <c r="U1130" s="12" t="str">
        <f>TEXT(Table1[[#This Row],[Date Created Conversion]],"yyyy")</f>
        <v>2014</v>
      </c>
      <c r="V1130" s="12" t="str">
        <f>TEXT(Table1[[#This Row],[Date Created Conversion]],"mmm")</f>
        <v>Jul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>Table1[[#This Row],[pledged]]/Table1[[#This Row],[goal]]</f>
        <v>1.0499999999999999E-3</v>
      </c>
      <c r="P1131">
        <f>IF(Table1[[#This Row],[pledged]]=0,0,Table1[[#This Row],[pledged]]/Table1[[#This Row],[backers_count]])</f>
        <v>10.5</v>
      </c>
      <c r="Q1131" t="str">
        <f>LEFT(Table1[[#This Row],[Category and Sub-Category]],FIND("/",Table1[[#This Row],[Category and Sub-Category]])-1)</f>
        <v>games</v>
      </c>
      <c r="R1131" t="str">
        <f>RIGHT(Table1[[#This Row],[Category and Sub-Category]],LEN(Table1[[#This Row],[Category and Sub-Category]])-FIND("/",Table1[[#This Row],[Category and Sub-Category]]))</f>
        <v>mobile games</v>
      </c>
      <c r="S1131" s="9">
        <f>(((Table1[[#This Row],[launched_at]]/60)/60)/24)+DATE(1970,1,1)</f>
        <v>42496.264965277776</v>
      </c>
      <c r="T1131" s="9">
        <f>(((Table1[[#This Row],[deadline]]/60)/60)/24)+DATE(1970,1,1)</f>
        <v>42526.264965277776</v>
      </c>
      <c r="U1131" s="12" t="str">
        <f>TEXT(Table1[[#This Row],[Date Created Conversion]],"yyyy")</f>
        <v>2016</v>
      </c>
      <c r="V1131" s="12" t="str">
        <f>TEXT(Table1[[#This Row],[Date Created Conversion]],"mmm")</f>
        <v>May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>Table1[[#This Row],[pledged]]/Table1[[#This Row],[goal]]</f>
        <v>2.2000000000000001E-3</v>
      </c>
      <c r="P1132">
        <f>IF(Table1[[#This Row],[pledged]]=0,0,Table1[[#This Row],[pledged]]/Table1[[#This Row],[backers_count]])</f>
        <v>3.6666666666666665</v>
      </c>
      <c r="Q1132" t="str">
        <f>LEFT(Table1[[#This Row],[Category and Sub-Category]],FIND("/",Table1[[#This Row],[Category and Sub-Category]])-1)</f>
        <v>games</v>
      </c>
      <c r="R1132" t="str">
        <f>RIGHT(Table1[[#This Row],[Category and Sub-Category]],LEN(Table1[[#This Row],[Category and Sub-Category]])-FIND("/",Table1[[#This Row],[Category and Sub-Category]]))</f>
        <v>mobile games</v>
      </c>
      <c r="S1132" s="9">
        <f>(((Table1[[#This Row],[launched_at]]/60)/60)/24)+DATE(1970,1,1)</f>
        <v>41908.996527777781</v>
      </c>
      <c r="T1132" s="9">
        <f>(((Table1[[#This Row],[deadline]]/60)/60)/24)+DATE(1970,1,1)</f>
        <v>41969.038194444445</v>
      </c>
      <c r="U1132" s="12" t="str">
        <f>TEXT(Table1[[#This Row],[Date Created Conversion]],"yyyy")</f>
        <v>2014</v>
      </c>
      <c r="V1132" s="12" t="str">
        <f>TEXT(Table1[[#This Row],[Date Created Conversion]],"mmm")</f>
        <v>Sep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>Table1[[#This Row],[pledged]]/Table1[[#This Row],[goal]]</f>
        <v>0</v>
      </c>
      <c r="P1133">
        <f>IF(Table1[[#This Row],[pledged]]=0,0,Table1[[#This Row],[pledged]]/Table1[[#This Row],[backers_count]])</f>
        <v>0</v>
      </c>
      <c r="Q1133" t="str">
        <f>LEFT(Table1[[#This Row],[Category and Sub-Category]],FIND("/",Table1[[#This Row],[Category and Sub-Category]])-1)</f>
        <v>games</v>
      </c>
      <c r="R1133" t="str">
        <f>RIGHT(Table1[[#This Row],[Category and Sub-Category]],LEN(Table1[[#This Row],[Category and Sub-Category]])-FIND("/",Table1[[#This Row],[Category and Sub-Category]]))</f>
        <v>mobile games</v>
      </c>
      <c r="S1133" s="9">
        <f>(((Table1[[#This Row],[launched_at]]/60)/60)/24)+DATE(1970,1,1)</f>
        <v>42332.908194444448</v>
      </c>
      <c r="T1133" s="9">
        <f>(((Table1[[#This Row],[deadline]]/60)/60)/24)+DATE(1970,1,1)</f>
        <v>42362.908194444448</v>
      </c>
      <c r="U1133" s="12" t="str">
        <f>TEXT(Table1[[#This Row],[Date Created Conversion]],"yyyy")</f>
        <v>2015</v>
      </c>
      <c r="V1133" s="12" t="str">
        <f>TEXT(Table1[[#This Row],[Date Created Conversion]],"mmm")</f>
        <v>Nov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>Table1[[#This Row],[pledged]]/Table1[[#This Row],[goal]]</f>
        <v>0.14380000000000001</v>
      </c>
      <c r="P1134">
        <f>IF(Table1[[#This Row],[pledged]]=0,0,Table1[[#This Row],[pledged]]/Table1[[#This Row],[backers_count]])</f>
        <v>110.61538461538461</v>
      </c>
      <c r="Q1134" t="str">
        <f>LEFT(Table1[[#This Row],[Category and Sub-Category]],FIND("/",Table1[[#This Row],[Category and Sub-Category]])-1)</f>
        <v>games</v>
      </c>
      <c r="R1134" t="str">
        <f>RIGHT(Table1[[#This Row],[Category and Sub-Category]],LEN(Table1[[#This Row],[Category and Sub-Category]])-FIND("/",Table1[[#This Row],[Category and Sub-Category]]))</f>
        <v>mobile games</v>
      </c>
      <c r="S1134" s="9">
        <f>(((Table1[[#This Row],[launched_at]]/60)/60)/24)+DATE(1970,1,1)</f>
        <v>42706.115405092598</v>
      </c>
      <c r="T1134" s="9">
        <f>(((Table1[[#This Row],[deadline]]/60)/60)/24)+DATE(1970,1,1)</f>
        <v>42736.115405092598</v>
      </c>
      <c r="U1134" s="12" t="str">
        <f>TEXT(Table1[[#This Row],[Date Created Conversion]],"yyyy")</f>
        <v>2016</v>
      </c>
      <c r="V1134" s="12" t="str">
        <f>TEXT(Table1[[#This Row],[Date Created Conversion]],"mmm")</f>
        <v>Dec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>Table1[[#This Row],[pledged]]/Table1[[#This Row],[goal]]</f>
        <v>6.6666666666666671E-3</v>
      </c>
      <c r="P1135">
        <f>IF(Table1[[#This Row],[pledged]]=0,0,Table1[[#This Row],[pledged]]/Table1[[#This Row],[backers_count]])</f>
        <v>20</v>
      </c>
      <c r="Q1135" t="str">
        <f>LEFT(Table1[[#This Row],[Category and Sub-Category]],FIND("/",Table1[[#This Row],[Category and Sub-Category]])-1)</f>
        <v>games</v>
      </c>
      <c r="R1135" t="str">
        <f>RIGHT(Table1[[#This Row],[Category and Sub-Category]],LEN(Table1[[#This Row],[Category and Sub-Category]])-FIND("/",Table1[[#This Row],[Category and Sub-Category]]))</f>
        <v>mobile games</v>
      </c>
      <c r="S1135" s="9">
        <f>(((Table1[[#This Row],[launched_at]]/60)/60)/24)+DATE(1970,1,1)</f>
        <v>41821.407187500001</v>
      </c>
      <c r="T1135" s="9">
        <f>(((Table1[[#This Row],[deadline]]/60)/60)/24)+DATE(1970,1,1)</f>
        <v>41851.407187500001</v>
      </c>
      <c r="U1135" s="12" t="str">
        <f>TEXT(Table1[[#This Row],[Date Created Conversion]],"yyyy")</f>
        <v>2014</v>
      </c>
      <c r="V1135" s="12" t="str">
        <f>TEXT(Table1[[#This Row],[Date Created Conversion]],"mmm")</f>
        <v>Jul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>Table1[[#This Row],[pledged]]/Table1[[#This Row],[goal]]</f>
        <v>4.0000000000000003E-5</v>
      </c>
      <c r="P1136">
        <f>IF(Table1[[#This Row],[pledged]]=0,0,Table1[[#This Row],[pledged]]/Table1[[#This Row],[backers_count]])</f>
        <v>1</v>
      </c>
      <c r="Q1136" t="str">
        <f>LEFT(Table1[[#This Row],[Category and Sub-Category]],FIND("/",Table1[[#This Row],[Category and Sub-Category]])-1)</f>
        <v>games</v>
      </c>
      <c r="R1136" t="str">
        <f>RIGHT(Table1[[#This Row],[Category and Sub-Category]],LEN(Table1[[#This Row],[Category and Sub-Category]])-FIND("/",Table1[[#This Row],[Category and Sub-Category]]))</f>
        <v>mobile games</v>
      </c>
      <c r="S1136" s="9">
        <f>(((Table1[[#This Row],[launched_at]]/60)/60)/24)+DATE(1970,1,1)</f>
        <v>41958.285046296296</v>
      </c>
      <c r="T1136" s="9">
        <f>(((Table1[[#This Row],[deadline]]/60)/60)/24)+DATE(1970,1,1)</f>
        <v>41972.189583333333</v>
      </c>
      <c r="U1136" s="12" t="str">
        <f>TEXT(Table1[[#This Row],[Date Created Conversion]],"yyyy")</f>
        <v>2014</v>
      </c>
      <c r="V1136" s="12" t="str">
        <f>TEXT(Table1[[#This Row],[Date Created Conversion]],"mmm")</f>
        <v>Nov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>Table1[[#This Row],[pledged]]/Table1[[#This Row],[goal]]</f>
        <v>0.05</v>
      </c>
      <c r="P1137">
        <f>IF(Table1[[#This Row],[pledged]]=0,0,Table1[[#This Row],[pledged]]/Table1[[#This Row],[backers_count]])</f>
        <v>50</v>
      </c>
      <c r="Q1137" t="str">
        <f>LEFT(Table1[[#This Row],[Category and Sub-Category]],FIND("/",Table1[[#This Row],[Category and Sub-Category]])-1)</f>
        <v>games</v>
      </c>
      <c r="R1137" t="str">
        <f>RIGHT(Table1[[#This Row],[Category and Sub-Category]],LEN(Table1[[#This Row],[Category and Sub-Category]])-FIND("/",Table1[[#This Row],[Category and Sub-Category]]))</f>
        <v>mobile games</v>
      </c>
      <c r="S1137" s="9">
        <f>(((Table1[[#This Row],[launched_at]]/60)/60)/24)+DATE(1970,1,1)</f>
        <v>42558.989513888882</v>
      </c>
      <c r="T1137" s="9">
        <f>(((Table1[[#This Row],[deadline]]/60)/60)/24)+DATE(1970,1,1)</f>
        <v>42588.989513888882</v>
      </c>
      <c r="U1137" s="12" t="str">
        <f>TEXT(Table1[[#This Row],[Date Created Conversion]],"yyyy")</f>
        <v>2016</v>
      </c>
      <c r="V1137" s="12" t="str">
        <f>TEXT(Table1[[#This Row],[Date Created Conversion]],"mmm")</f>
        <v>Jul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>Table1[[#This Row],[pledged]]/Table1[[#This Row],[goal]]</f>
        <v>6.4439140811455853E-2</v>
      </c>
      <c r="P1138">
        <f>IF(Table1[[#This Row],[pledged]]=0,0,Table1[[#This Row],[pledged]]/Table1[[#This Row],[backers_count]])</f>
        <v>45</v>
      </c>
      <c r="Q1138" t="str">
        <f>LEFT(Table1[[#This Row],[Category and Sub-Category]],FIND("/",Table1[[#This Row],[Category and Sub-Category]])-1)</f>
        <v>games</v>
      </c>
      <c r="R1138" t="str">
        <f>RIGHT(Table1[[#This Row],[Category and Sub-Category]],LEN(Table1[[#This Row],[Category and Sub-Category]])-FIND("/",Table1[[#This Row],[Category and Sub-Category]]))</f>
        <v>mobile games</v>
      </c>
      <c r="S1138" s="9">
        <f>(((Table1[[#This Row],[launched_at]]/60)/60)/24)+DATE(1970,1,1)</f>
        <v>42327.671631944439</v>
      </c>
      <c r="T1138" s="9">
        <f>(((Table1[[#This Row],[deadline]]/60)/60)/24)+DATE(1970,1,1)</f>
        <v>42357.671631944439</v>
      </c>
      <c r="U1138" s="12" t="str">
        <f>TEXT(Table1[[#This Row],[Date Created Conversion]],"yyyy")</f>
        <v>2015</v>
      </c>
      <c r="V1138" s="12" t="str">
        <f>TEXT(Table1[[#This Row],[Date Created Conversion]],"mmm")</f>
        <v>Nov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>Table1[[#This Row],[pledged]]/Table1[[#This Row],[goal]]</f>
        <v>0.39500000000000002</v>
      </c>
      <c r="P1139">
        <f>IF(Table1[[#This Row],[pledged]]=0,0,Table1[[#This Row],[pledged]]/Table1[[#This Row],[backers_count]])</f>
        <v>253.2051282051282</v>
      </c>
      <c r="Q1139" t="str">
        <f>LEFT(Table1[[#This Row],[Category and Sub-Category]],FIND("/",Table1[[#This Row],[Category and Sub-Category]])-1)</f>
        <v>games</v>
      </c>
      <c r="R1139" t="str">
        <f>RIGHT(Table1[[#This Row],[Category and Sub-Category]],LEN(Table1[[#This Row],[Category and Sub-Category]])-FIND("/",Table1[[#This Row],[Category and Sub-Category]]))</f>
        <v>mobile games</v>
      </c>
      <c r="S1139" s="9">
        <f>(((Table1[[#This Row],[launched_at]]/60)/60)/24)+DATE(1970,1,1)</f>
        <v>42453.819687499999</v>
      </c>
      <c r="T1139" s="9">
        <f>(((Table1[[#This Row],[deadline]]/60)/60)/24)+DATE(1970,1,1)</f>
        <v>42483.819687499999</v>
      </c>
      <c r="U1139" s="12" t="str">
        <f>TEXT(Table1[[#This Row],[Date Created Conversion]],"yyyy")</f>
        <v>2016</v>
      </c>
      <c r="V1139" s="12" t="str">
        <f>TEXT(Table1[[#This Row],[Date Created Conversion]],"mmm")</f>
        <v>Mar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>Table1[[#This Row],[pledged]]/Table1[[#This Row],[goal]]</f>
        <v>3.5714285714285713E-3</v>
      </c>
      <c r="P1140">
        <f>IF(Table1[[#This Row],[pledged]]=0,0,Table1[[#This Row],[pledged]]/Table1[[#This Row],[backers_count]])</f>
        <v>31.25</v>
      </c>
      <c r="Q1140" t="str">
        <f>LEFT(Table1[[#This Row],[Category and Sub-Category]],FIND("/",Table1[[#This Row],[Category and Sub-Category]])-1)</f>
        <v>games</v>
      </c>
      <c r="R1140" t="str">
        <f>RIGHT(Table1[[#This Row],[Category and Sub-Category]],LEN(Table1[[#This Row],[Category and Sub-Category]])-FIND("/",Table1[[#This Row],[Category and Sub-Category]]))</f>
        <v>mobile games</v>
      </c>
      <c r="S1140" s="9">
        <f>(((Table1[[#This Row],[launched_at]]/60)/60)/24)+DATE(1970,1,1)</f>
        <v>42736.9066087963</v>
      </c>
      <c r="T1140" s="9">
        <f>(((Table1[[#This Row],[deadline]]/60)/60)/24)+DATE(1970,1,1)</f>
        <v>42756.9066087963</v>
      </c>
      <c r="U1140" s="12" t="str">
        <f>TEXT(Table1[[#This Row],[Date Created Conversion]],"yyyy")</f>
        <v>2017</v>
      </c>
      <c r="V1140" s="12" t="str">
        <f>TEXT(Table1[[#This Row],[Date Created Conversion]],"mmm")</f>
        <v>Jan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>Table1[[#This Row],[pledged]]/Table1[[#This Row],[goal]]</f>
        <v>6.2500000000000001E-4</v>
      </c>
      <c r="P1141">
        <f>IF(Table1[[#This Row],[pledged]]=0,0,Table1[[#This Row],[pledged]]/Table1[[#This Row],[backers_count]])</f>
        <v>5</v>
      </c>
      <c r="Q1141" t="str">
        <f>LEFT(Table1[[#This Row],[Category and Sub-Category]],FIND("/",Table1[[#This Row],[Category and Sub-Category]])-1)</f>
        <v>games</v>
      </c>
      <c r="R1141" t="str">
        <f>RIGHT(Table1[[#This Row],[Category and Sub-Category]],LEN(Table1[[#This Row],[Category and Sub-Category]])-FIND("/",Table1[[#This Row],[Category and Sub-Category]]))</f>
        <v>mobile games</v>
      </c>
      <c r="S1141" s="9">
        <f>(((Table1[[#This Row],[launched_at]]/60)/60)/24)+DATE(1970,1,1)</f>
        <v>41975.347523148142</v>
      </c>
      <c r="T1141" s="9">
        <f>(((Table1[[#This Row],[deadline]]/60)/60)/24)+DATE(1970,1,1)</f>
        <v>42005.347523148142</v>
      </c>
      <c r="U1141" s="12" t="str">
        <f>TEXT(Table1[[#This Row],[Date Created Conversion]],"yyyy")</f>
        <v>2014</v>
      </c>
      <c r="V1141" s="12" t="str">
        <f>TEXT(Table1[[#This Row],[Date Created Conversion]],"mmm")</f>
        <v>Dec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>Table1[[#This Row],[pledged]]/Table1[[#This Row],[goal]]</f>
        <v>0</v>
      </c>
      <c r="P1142">
        <f>IF(Table1[[#This Row],[pledged]]=0,0,Table1[[#This Row],[pledged]]/Table1[[#This Row],[backers_count]])</f>
        <v>0</v>
      </c>
      <c r="Q1142" t="str">
        <f>LEFT(Table1[[#This Row],[Category and Sub-Category]],FIND("/",Table1[[#This Row],[Category and Sub-Category]])-1)</f>
        <v>games</v>
      </c>
      <c r="R1142" t="str">
        <f>RIGHT(Table1[[#This Row],[Category and Sub-Category]],LEN(Table1[[#This Row],[Category and Sub-Category]])-FIND("/",Table1[[#This Row],[Category and Sub-Category]]))</f>
        <v>mobile games</v>
      </c>
      <c r="S1142" s="9">
        <f>(((Table1[[#This Row],[launched_at]]/60)/60)/24)+DATE(1970,1,1)</f>
        <v>42192.462048611109</v>
      </c>
      <c r="T1142" s="9">
        <f>(((Table1[[#This Row],[deadline]]/60)/60)/24)+DATE(1970,1,1)</f>
        <v>42222.462048611109</v>
      </c>
      <c r="U1142" s="12" t="str">
        <f>TEXT(Table1[[#This Row],[Date Created Conversion]],"yyyy")</f>
        <v>2015</v>
      </c>
      <c r="V1142" s="12" t="str">
        <f>TEXT(Table1[[#This Row],[Date Created Conversion]],"mmm")</f>
        <v>Jul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>Table1[[#This Row],[pledged]]/Table1[[#This Row],[goal]]</f>
        <v>0</v>
      </c>
      <c r="P1143">
        <f>IF(Table1[[#This Row],[pledged]]=0,0,Table1[[#This Row],[pledged]]/Table1[[#This Row],[backers_count]])</f>
        <v>0</v>
      </c>
      <c r="Q1143" t="str">
        <f>LEFT(Table1[[#This Row],[Category and Sub-Category]],FIND("/",Table1[[#This Row],[Category and Sub-Category]])-1)</f>
        <v>games</v>
      </c>
      <c r="R1143" t="str">
        <f>RIGHT(Table1[[#This Row],[Category and Sub-Category]],LEN(Table1[[#This Row],[Category and Sub-Category]])-FIND("/",Table1[[#This Row],[Category and Sub-Category]]))</f>
        <v>mobile games</v>
      </c>
      <c r="S1143" s="9">
        <f>(((Table1[[#This Row],[launched_at]]/60)/60)/24)+DATE(1970,1,1)</f>
        <v>42164.699652777781</v>
      </c>
      <c r="T1143" s="9">
        <f>(((Table1[[#This Row],[deadline]]/60)/60)/24)+DATE(1970,1,1)</f>
        <v>42194.699652777781</v>
      </c>
      <c r="U1143" s="12" t="str">
        <f>TEXT(Table1[[#This Row],[Date Created Conversion]],"yyyy")</f>
        <v>2015</v>
      </c>
      <c r="V1143" s="12" t="str">
        <f>TEXT(Table1[[#This Row],[Date Created Conversion]],"mmm")</f>
        <v>Jun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>Table1[[#This Row],[pledged]]/Table1[[#This Row],[goal]]</f>
        <v>0</v>
      </c>
      <c r="P1144">
        <f>IF(Table1[[#This Row],[pledged]]=0,0,Table1[[#This Row],[pledged]]/Table1[[#This Row],[backers_count]])</f>
        <v>0</v>
      </c>
      <c r="Q1144" t="str">
        <f>LEFT(Table1[[#This Row],[Category and Sub-Category]],FIND("/",Table1[[#This Row],[Category and Sub-Category]])-1)</f>
        <v>games</v>
      </c>
      <c r="R1144" t="str">
        <f>RIGHT(Table1[[#This Row],[Category and Sub-Category]],LEN(Table1[[#This Row],[Category and Sub-Category]])-FIND("/",Table1[[#This Row],[Category and Sub-Category]]))</f>
        <v>mobile games</v>
      </c>
      <c r="S1144" s="9">
        <f>(((Table1[[#This Row],[launched_at]]/60)/60)/24)+DATE(1970,1,1)</f>
        <v>42022.006099537044</v>
      </c>
      <c r="T1144" s="9">
        <f>(((Table1[[#This Row],[deadline]]/60)/60)/24)+DATE(1970,1,1)</f>
        <v>42052.006099537044</v>
      </c>
      <c r="U1144" s="12" t="str">
        <f>TEXT(Table1[[#This Row],[Date Created Conversion]],"yyyy")</f>
        <v>2015</v>
      </c>
      <c r="V1144" s="12" t="str">
        <f>TEXT(Table1[[#This Row],[Date Created Conversion]],"mmm")</f>
        <v>Jan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>Table1[[#This Row],[pledged]]/Table1[[#This Row],[goal]]</f>
        <v>4.1333333333333335E-3</v>
      </c>
      <c r="P1145">
        <f>IF(Table1[[#This Row],[pledged]]=0,0,Table1[[#This Row],[pledged]]/Table1[[#This Row],[backers_count]])</f>
        <v>23.25</v>
      </c>
      <c r="Q1145" t="str">
        <f>LEFT(Table1[[#This Row],[Category and Sub-Category]],FIND("/",Table1[[#This Row],[Category and Sub-Category]])-1)</f>
        <v>games</v>
      </c>
      <c r="R1145" t="str">
        <f>RIGHT(Table1[[#This Row],[Category and Sub-Category]],LEN(Table1[[#This Row],[Category and Sub-Category]])-FIND("/",Table1[[#This Row],[Category and Sub-Category]]))</f>
        <v>mobile games</v>
      </c>
      <c r="S1145" s="9">
        <f>(((Table1[[#This Row],[launched_at]]/60)/60)/24)+DATE(1970,1,1)</f>
        <v>42325.19358796296</v>
      </c>
      <c r="T1145" s="9">
        <f>(((Table1[[#This Row],[deadline]]/60)/60)/24)+DATE(1970,1,1)</f>
        <v>42355.19358796296</v>
      </c>
      <c r="U1145" s="12" t="str">
        <f>TEXT(Table1[[#This Row],[Date Created Conversion]],"yyyy")</f>
        <v>2015</v>
      </c>
      <c r="V1145" s="12" t="str">
        <f>TEXT(Table1[[#This Row],[Date Created Conversion]],"mmm")</f>
        <v>Nov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>Table1[[#This Row],[pledged]]/Table1[[#This Row],[goal]]</f>
        <v>0</v>
      </c>
      <c r="P1146">
        <f>IF(Table1[[#This Row],[pledged]]=0,0,Table1[[#This Row],[pledged]]/Table1[[#This Row],[backers_count]])</f>
        <v>0</v>
      </c>
      <c r="Q1146" t="str">
        <f>LEFT(Table1[[#This Row],[Category and Sub-Category]],FIND("/",Table1[[#This Row],[Category and Sub-Category]])-1)</f>
        <v>food</v>
      </c>
      <c r="R1146" t="str">
        <f>RIGHT(Table1[[#This Row],[Category and Sub-Category]],LEN(Table1[[#This Row],[Category and Sub-Category]])-FIND("/",Table1[[#This Row],[Category and Sub-Category]]))</f>
        <v>food trucks</v>
      </c>
      <c r="S1146" s="9">
        <f>(((Table1[[#This Row],[launched_at]]/60)/60)/24)+DATE(1970,1,1)</f>
        <v>42093.181944444441</v>
      </c>
      <c r="T1146" s="9">
        <f>(((Table1[[#This Row],[deadline]]/60)/60)/24)+DATE(1970,1,1)</f>
        <v>42123.181944444441</v>
      </c>
      <c r="U1146" s="12" t="str">
        <f>TEXT(Table1[[#This Row],[Date Created Conversion]],"yyyy")</f>
        <v>2015</v>
      </c>
      <c r="V1146" s="12" t="str">
        <f>TEXT(Table1[[#This Row],[Date Created Conversion]],"mmm")</f>
        <v>Mar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>Table1[[#This Row],[pledged]]/Table1[[#This Row],[goal]]</f>
        <v>1.25E-3</v>
      </c>
      <c r="P1147">
        <f>IF(Table1[[#This Row],[pledged]]=0,0,Table1[[#This Row],[pledged]]/Table1[[#This Row],[backers_count]])</f>
        <v>100</v>
      </c>
      <c r="Q1147" t="str">
        <f>LEFT(Table1[[#This Row],[Category and Sub-Category]],FIND("/",Table1[[#This Row],[Category and Sub-Category]])-1)</f>
        <v>food</v>
      </c>
      <c r="R1147" t="str">
        <f>RIGHT(Table1[[#This Row],[Category and Sub-Category]],LEN(Table1[[#This Row],[Category and Sub-Category]])-FIND("/",Table1[[#This Row],[Category and Sub-Category]]))</f>
        <v>food trucks</v>
      </c>
      <c r="S1147" s="9">
        <f>(((Table1[[#This Row],[launched_at]]/60)/60)/24)+DATE(1970,1,1)</f>
        <v>41854.747592592597</v>
      </c>
      <c r="T1147" s="9">
        <f>(((Table1[[#This Row],[deadline]]/60)/60)/24)+DATE(1970,1,1)</f>
        <v>41914.747592592597</v>
      </c>
      <c r="U1147" s="12" t="str">
        <f>TEXT(Table1[[#This Row],[Date Created Conversion]],"yyyy")</f>
        <v>2014</v>
      </c>
      <c r="V1147" s="12" t="str">
        <f>TEXT(Table1[[#This Row],[Date Created Conversion]],"mmm")</f>
        <v>Aug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>Table1[[#This Row],[pledged]]/Table1[[#This Row],[goal]]</f>
        <v>8.8333333333333333E-2</v>
      </c>
      <c r="P1148">
        <f>IF(Table1[[#This Row],[pledged]]=0,0,Table1[[#This Row],[pledged]]/Table1[[#This Row],[backers_count]])</f>
        <v>44.166666666666664</v>
      </c>
      <c r="Q1148" t="str">
        <f>LEFT(Table1[[#This Row],[Category and Sub-Category]],FIND("/",Table1[[#This Row],[Category and Sub-Category]])-1)</f>
        <v>food</v>
      </c>
      <c r="R1148" t="str">
        <f>RIGHT(Table1[[#This Row],[Category and Sub-Category]],LEN(Table1[[#This Row],[Category and Sub-Category]])-FIND("/",Table1[[#This Row],[Category and Sub-Category]]))</f>
        <v>food trucks</v>
      </c>
      <c r="S1148" s="9">
        <f>(((Table1[[#This Row],[launched_at]]/60)/60)/24)+DATE(1970,1,1)</f>
        <v>41723.9533912037</v>
      </c>
      <c r="T1148" s="9">
        <f>(((Table1[[#This Row],[deadline]]/60)/60)/24)+DATE(1970,1,1)</f>
        <v>41761.9533912037</v>
      </c>
      <c r="U1148" s="12" t="str">
        <f>TEXT(Table1[[#This Row],[Date Created Conversion]],"yyyy")</f>
        <v>2014</v>
      </c>
      <c r="V1148" s="12" t="str">
        <f>TEXT(Table1[[#This Row],[Date Created Conversion]],"mmm")</f>
        <v>Mar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>Table1[[#This Row],[pledged]]/Table1[[#This Row],[goal]]</f>
        <v>0</v>
      </c>
      <c r="P1149">
        <f>IF(Table1[[#This Row],[pledged]]=0,0,Table1[[#This Row],[pledged]]/Table1[[#This Row],[backers_count]])</f>
        <v>0</v>
      </c>
      <c r="Q1149" t="str">
        <f>LEFT(Table1[[#This Row],[Category and Sub-Category]],FIND("/",Table1[[#This Row],[Category and Sub-Category]])-1)</f>
        <v>food</v>
      </c>
      <c r="R1149" t="str">
        <f>RIGHT(Table1[[#This Row],[Category and Sub-Category]],LEN(Table1[[#This Row],[Category and Sub-Category]])-FIND("/",Table1[[#This Row],[Category and Sub-Category]]))</f>
        <v>food trucks</v>
      </c>
      <c r="S1149" s="9">
        <f>(((Table1[[#This Row],[launched_at]]/60)/60)/24)+DATE(1970,1,1)</f>
        <v>41871.972025462965</v>
      </c>
      <c r="T1149" s="9">
        <f>(((Table1[[#This Row],[deadline]]/60)/60)/24)+DATE(1970,1,1)</f>
        <v>41931.972025462965</v>
      </c>
      <c r="U1149" s="12" t="str">
        <f>TEXT(Table1[[#This Row],[Date Created Conversion]],"yyyy")</f>
        <v>2014</v>
      </c>
      <c r="V1149" s="12" t="str">
        <f>TEXT(Table1[[#This Row],[Date Created Conversion]],"mmm")</f>
        <v>Aug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>Table1[[#This Row],[pledged]]/Table1[[#This Row],[goal]]</f>
        <v>4.8666666666666667E-3</v>
      </c>
      <c r="P1150">
        <f>IF(Table1[[#This Row],[pledged]]=0,0,Table1[[#This Row],[pledged]]/Table1[[#This Row],[backers_count]])</f>
        <v>24.333333333333332</v>
      </c>
      <c r="Q1150" t="str">
        <f>LEFT(Table1[[#This Row],[Category and Sub-Category]],FIND("/",Table1[[#This Row],[Category and Sub-Category]])-1)</f>
        <v>food</v>
      </c>
      <c r="R1150" t="str">
        <f>RIGHT(Table1[[#This Row],[Category and Sub-Category]],LEN(Table1[[#This Row],[Category and Sub-Category]])-FIND("/",Table1[[#This Row],[Category and Sub-Category]]))</f>
        <v>food trucks</v>
      </c>
      <c r="S1150" s="9">
        <f>(((Table1[[#This Row],[launched_at]]/60)/60)/24)+DATE(1970,1,1)</f>
        <v>42675.171076388884</v>
      </c>
      <c r="T1150" s="9">
        <f>(((Table1[[#This Row],[deadline]]/60)/60)/24)+DATE(1970,1,1)</f>
        <v>42705.212743055556</v>
      </c>
      <c r="U1150" s="12" t="str">
        <f>TEXT(Table1[[#This Row],[Date Created Conversion]],"yyyy")</f>
        <v>2016</v>
      </c>
      <c r="V1150" s="12" t="str">
        <f>TEXT(Table1[[#This Row],[Date Created Conversion]],"mmm")</f>
        <v>Nov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>Table1[[#This Row],[pledged]]/Table1[[#This Row],[goal]]</f>
        <v>1.5E-3</v>
      </c>
      <c r="P1151">
        <f>IF(Table1[[#This Row],[pledged]]=0,0,Table1[[#This Row],[pledged]]/Table1[[#This Row],[backers_count]])</f>
        <v>37.5</v>
      </c>
      <c r="Q1151" t="str">
        <f>LEFT(Table1[[#This Row],[Category and Sub-Category]],FIND("/",Table1[[#This Row],[Category and Sub-Category]])-1)</f>
        <v>food</v>
      </c>
      <c r="R1151" t="str">
        <f>RIGHT(Table1[[#This Row],[Category and Sub-Category]],LEN(Table1[[#This Row],[Category and Sub-Category]])-FIND("/",Table1[[#This Row],[Category and Sub-Category]]))</f>
        <v>food trucks</v>
      </c>
      <c r="S1151" s="9">
        <f>(((Table1[[#This Row],[launched_at]]/60)/60)/24)+DATE(1970,1,1)</f>
        <v>42507.71025462963</v>
      </c>
      <c r="T1151" s="9">
        <f>(((Table1[[#This Row],[deadline]]/60)/60)/24)+DATE(1970,1,1)</f>
        <v>42537.71025462963</v>
      </c>
      <c r="U1151" s="12" t="str">
        <f>TEXT(Table1[[#This Row],[Date Created Conversion]],"yyyy")</f>
        <v>2016</v>
      </c>
      <c r="V1151" s="12" t="str">
        <f>TEXT(Table1[[#This Row],[Date Created Conversion]],"mmm")</f>
        <v>May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>Table1[[#This Row],[pledged]]/Table1[[#This Row],[goal]]</f>
        <v>0.1008</v>
      </c>
      <c r="P1152">
        <f>IF(Table1[[#This Row],[pledged]]=0,0,Table1[[#This Row],[pledged]]/Table1[[#This Row],[backers_count]])</f>
        <v>42</v>
      </c>
      <c r="Q1152" t="str">
        <f>LEFT(Table1[[#This Row],[Category and Sub-Category]],FIND("/",Table1[[#This Row],[Category and Sub-Category]])-1)</f>
        <v>food</v>
      </c>
      <c r="R1152" t="str">
        <f>RIGHT(Table1[[#This Row],[Category and Sub-Category]],LEN(Table1[[#This Row],[Category and Sub-Category]])-FIND("/",Table1[[#This Row],[Category and Sub-Category]]))</f>
        <v>food trucks</v>
      </c>
      <c r="S1152" s="9">
        <f>(((Table1[[#This Row],[launched_at]]/60)/60)/24)+DATE(1970,1,1)</f>
        <v>42317.954571759255</v>
      </c>
      <c r="T1152" s="9">
        <f>(((Table1[[#This Row],[deadline]]/60)/60)/24)+DATE(1970,1,1)</f>
        <v>42377.954571759255</v>
      </c>
      <c r="U1152" s="12" t="str">
        <f>TEXT(Table1[[#This Row],[Date Created Conversion]],"yyyy")</f>
        <v>2015</v>
      </c>
      <c r="V1152" s="12" t="str">
        <f>TEXT(Table1[[#This Row],[Date Created Conversion]],"mmm")</f>
        <v>Nov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>Table1[[#This Row],[pledged]]/Table1[[#This Row],[goal]]</f>
        <v>0</v>
      </c>
      <c r="P1153">
        <f>IF(Table1[[#This Row],[pledged]]=0,0,Table1[[#This Row],[pledged]]/Table1[[#This Row],[backers_count]])</f>
        <v>0</v>
      </c>
      <c r="Q1153" t="str">
        <f>LEFT(Table1[[#This Row],[Category and Sub-Category]],FIND("/",Table1[[#This Row],[Category and Sub-Category]])-1)</f>
        <v>food</v>
      </c>
      <c r="R1153" t="str">
        <f>RIGHT(Table1[[#This Row],[Category and Sub-Category]],LEN(Table1[[#This Row],[Category and Sub-Category]])-FIND("/",Table1[[#This Row],[Category and Sub-Category]]))</f>
        <v>food trucks</v>
      </c>
      <c r="S1153" s="9">
        <f>(((Table1[[#This Row],[launched_at]]/60)/60)/24)+DATE(1970,1,1)</f>
        <v>42224.102581018517</v>
      </c>
      <c r="T1153" s="9">
        <f>(((Table1[[#This Row],[deadline]]/60)/60)/24)+DATE(1970,1,1)</f>
        <v>42254.102581018517</v>
      </c>
      <c r="U1153" s="12" t="str">
        <f>TEXT(Table1[[#This Row],[Date Created Conversion]],"yyyy")</f>
        <v>2015</v>
      </c>
      <c r="V1153" s="12" t="str">
        <f>TEXT(Table1[[#This Row],[Date Created Conversion]],"mmm")</f>
        <v>Aug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>Table1[[#This Row],[pledged]]/Table1[[#This Row],[goal]]</f>
        <v>5.6937500000000002E-2</v>
      </c>
      <c r="P1154">
        <f>IF(Table1[[#This Row],[pledged]]=0,0,Table1[[#This Row],[pledged]]/Table1[[#This Row],[backers_count]])</f>
        <v>60.733333333333334</v>
      </c>
      <c r="Q1154" t="str">
        <f>LEFT(Table1[[#This Row],[Category and Sub-Category]],FIND("/",Table1[[#This Row],[Category and Sub-Category]])-1)</f>
        <v>food</v>
      </c>
      <c r="R1154" t="str">
        <f>RIGHT(Table1[[#This Row],[Category and Sub-Category]],LEN(Table1[[#This Row],[Category and Sub-Category]])-FIND("/",Table1[[#This Row],[Category and Sub-Category]]))</f>
        <v>food trucks</v>
      </c>
      <c r="S1154" s="9">
        <f>(((Table1[[#This Row],[launched_at]]/60)/60)/24)+DATE(1970,1,1)</f>
        <v>42109.709629629629</v>
      </c>
      <c r="T1154" s="9">
        <f>(((Table1[[#This Row],[deadline]]/60)/60)/24)+DATE(1970,1,1)</f>
        <v>42139.709629629629</v>
      </c>
      <c r="U1154" s="12" t="str">
        <f>TEXT(Table1[[#This Row],[Date Created Conversion]],"yyyy")</f>
        <v>2015</v>
      </c>
      <c r="V1154" s="12" t="str">
        <f>TEXT(Table1[[#This Row],[Date Created Conversion]],"mmm")</f>
        <v>Apr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>Table1[[#This Row],[pledged]]/Table1[[#This Row],[goal]]</f>
        <v>6.2500000000000003E-3</v>
      </c>
      <c r="P1155">
        <f>IF(Table1[[#This Row],[pledged]]=0,0,Table1[[#This Row],[pledged]]/Table1[[#This Row],[backers_count]])</f>
        <v>50</v>
      </c>
      <c r="Q1155" t="str">
        <f>LEFT(Table1[[#This Row],[Category and Sub-Category]],FIND("/",Table1[[#This Row],[Category and Sub-Category]])-1)</f>
        <v>food</v>
      </c>
      <c r="R1155" t="str">
        <f>RIGHT(Table1[[#This Row],[Category and Sub-Category]],LEN(Table1[[#This Row],[Category and Sub-Category]])-FIND("/",Table1[[#This Row],[Category and Sub-Category]]))</f>
        <v>food trucks</v>
      </c>
      <c r="S1155" s="9">
        <f>(((Table1[[#This Row],[launched_at]]/60)/60)/24)+DATE(1970,1,1)</f>
        <v>42143.714178240742</v>
      </c>
      <c r="T1155" s="9">
        <f>(((Table1[[#This Row],[deadline]]/60)/60)/24)+DATE(1970,1,1)</f>
        <v>42173.714178240742</v>
      </c>
      <c r="U1155" s="12" t="str">
        <f>TEXT(Table1[[#This Row],[Date Created Conversion]],"yyyy")</f>
        <v>2015</v>
      </c>
      <c r="V1155" s="12" t="str">
        <f>TEXT(Table1[[#This Row],[Date Created Conversion]],"mmm")</f>
        <v>May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>Table1[[#This Row],[pledged]]/Table1[[#This Row],[goal]]</f>
        <v>6.5000000000000002E-2</v>
      </c>
      <c r="P1156">
        <f>IF(Table1[[#This Row],[pledged]]=0,0,Table1[[#This Row],[pledged]]/Table1[[#This Row],[backers_count]])</f>
        <v>108.33333333333333</v>
      </c>
      <c r="Q1156" t="str">
        <f>LEFT(Table1[[#This Row],[Category and Sub-Category]],FIND("/",Table1[[#This Row],[Category and Sub-Category]])-1)</f>
        <v>food</v>
      </c>
      <c r="R1156" t="str">
        <f>RIGHT(Table1[[#This Row],[Category and Sub-Category]],LEN(Table1[[#This Row],[Category and Sub-Category]])-FIND("/",Table1[[#This Row],[Category and Sub-Category]]))</f>
        <v>food trucks</v>
      </c>
      <c r="S1156" s="9">
        <f>(((Table1[[#This Row],[launched_at]]/60)/60)/24)+DATE(1970,1,1)</f>
        <v>42223.108865740738</v>
      </c>
      <c r="T1156" s="9">
        <f>(((Table1[[#This Row],[deadline]]/60)/60)/24)+DATE(1970,1,1)</f>
        <v>42253.108865740738</v>
      </c>
      <c r="U1156" s="12" t="str">
        <f>TEXT(Table1[[#This Row],[Date Created Conversion]],"yyyy")</f>
        <v>2015</v>
      </c>
      <c r="V1156" s="12" t="str">
        <f>TEXT(Table1[[#This Row],[Date Created Conversion]],"mmm")</f>
        <v>Aug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>Table1[[#This Row],[pledged]]/Table1[[#This Row],[goal]]</f>
        <v>7.5199999999999998E-3</v>
      </c>
      <c r="P1157">
        <f>IF(Table1[[#This Row],[pledged]]=0,0,Table1[[#This Row],[pledged]]/Table1[[#This Row],[backers_count]])</f>
        <v>23.5</v>
      </c>
      <c r="Q1157" t="str">
        <f>LEFT(Table1[[#This Row],[Category and Sub-Category]],FIND("/",Table1[[#This Row],[Category and Sub-Category]])-1)</f>
        <v>food</v>
      </c>
      <c r="R1157" t="str">
        <f>RIGHT(Table1[[#This Row],[Category and Sub-Category]],LEN(Table1[[#This Row],[Category and Sub-Category]])-FIND("/",Table1[[#This Row],[Category and Sub-Category]]))</f>
        <v>food trucks</v>
      </c>
      <c r="S1157" s="9">
        <f>(((Table1[[#This Row],[launched_at]]/60)/60)/24)+DATE(1970,1,1)</f>
        <v>41835.763981481483</v>
      </c>
      <c r="T1157" s="9">
        <f>(((Table1[[#This Row],[deadline]]/60)/60)/24)+DATE(1970,1,1)</f>
        <v>41865.763981481483</v>
      </c>
      <c r="U1157" s="12" t="str">
        <f>TEXT(Table1[[#This Row],[Date Created Conversion]],"yyyy")</f>
        <v>2014</v>
      </c>
      <c r="V1157" s="12" t="str">
        <f>TEXT(Table1[[#This Row],[Date Created Conversion]],"mmm")</f>
        <v>Jul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>Table1[[#This Row],[pledged]]/Table1[[#This Row],[goal]]</f>
        <v>0</v>
      </c>
      <c r="P1158">
        <f>IF(Table1[[#This Row],[pledged]]=0,0,Table1[[#This Row],[pledged]]/Table1[[#This Row],[backers_count]])</f>
        <v>0</v>
      </c>
      <c r="Q1158" t="str">
        <f>LEFT(Table1[[#This Row],[Category and Sub-Category]],FIND("/",Table1[[#This Row],[Category and Sub-Category]])-1)</f>
        <v>food</v>
      </c>
      <c r="R1158" t="str">
        <f>RIGHT(Table1[[#This Row],[Category and Sub-Category]],LEN(Table1[[#This Row],[Category and Sub-Category]])-FIND("/",Table1[[#This Row],[Category and Sub-Category]]))</f>
        <v>food trucks</v>
      </c>
      <c r="S1158" s="9">
        <f>(((Table1[[#This Row],[launched_at]]/60)/60)/24)+DATE(1970,1,1)</f>
        <v>42029.07131944444</v>
      </c>
      <c r="T1158" s="9">
        <f>(((Table1[[#This Row],[deadline]]/60)/60)/24)+DATE(1970,1,1)</f>
        <v>42059.07131944444</v>
      </c>
      <c r="U1158" s="12" t="str">
        <f>TEXT(Table1[[#This Row],[Date Created Conversion]],"yyyy")</f>
        <v>2015</v>
      </c>
      <c r="V1158" s="12" t="str">
        <f>TEXT(Table1[[#This Row],[Date Created Conversion]],"mmm")</f>
        <v>Jan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>Table1[[#This Row],[pledged]]/Table1[[#This Row],[goal]]</f>
        <v>1.5100000000000001E-2</v>
      </c>
      <c r="P1159">
        <f>IF(Table1[[#This Row],[pledged]]=0,0,Table1[[#This Row],[pledged]]/Table1[[#This Row],[backers_count]])</f>
        <v>50.333333333333336</v>
      </c>
      <c r="Q1159" t="str">
        <f>LEFT(Table1[[#This Row],[Category and Sub-Category]],FIND("/",Table1[[#This Row],[Category and Sub-Category]])-1)</f>
        <v>food</v>
      </c>
      <c r="R1159" t="str">
        <f>RIGHT(Table1[[#This Row],[Category and Sub-Category]],LEN(Table1[[#This Row],[Category and Sub-Category]])-FIND("/",Table1[[#This Row],[Category and Sub-Category]]))</f>
        <v>food trucks</v>
      </c>
      <c r="S1159" s="9">
        <f>(((Table1[[#This Row],[launched_at]]/60)/60)/24)+DATE(1970,1,1)</f>
        <v>41918.628240740742</v>
      </c>
      <c r="T1159" s="9">
        <f>(((Table1[[#This Row],[deadline]]/60)/60)/24)+DATE(1970,1,1)</f>
        <v>41978.669907407413</v>
      </c>
      <c r="U1159" s="12" t="str">
        <f>TEXT(Table1[[#This Row],[Date Created Conversion]],"yyyy")</f>
        <v>2014</v>
      </c>
      <c r="V1159" s="12" t="str">
        <f>TEXT(Table1[[#This Row],[Date Created Conversion]],"mmm")</f>
        <v>Oct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>Table1[[#This Row],[pledged]]/Table1[[#This Row],[goal]]</f>
        <v>4.6666666666666671E-3</v>
      </c>
      <c r="P1160">
        <f>IF(Table1[[#This Row],[pledged]]=0,0,Table1[[#This Row],[pledged]]/Table1[[#This Row],[backers_count]])</f>
        <v>11.666666666666666</v>
      </c>
      <c r="Q1160" t="str">
        <f>LEFT(Table1[[#This Row],[Category and Sub-Category]],FIND("/",Table1[[#This Row],[Category and Sub-Category]])-1)</f>
        <v>food</v>
      </c>
      <c r="R1160" t="str">
        <f>RIGHT(Table1[[#This Row],[Category and Sub-Category]],LEN(Table1[[#This Row],[Category and Sub-Category]])-FIND("/",Table1[[#This Row],[Category and Sub-Category]]))</f>
        <v>food trucks</v>
      </c>
      <c r="S1160" s="9">
        <f>(((Table1[[#This Row],[launched_at]]/60)/60)/24)+DATE(1970,1,1)</f>
        <v>41952.09175925926</v>
      </c>
      <c r="T1160" s="9">
        <f>(((Table1[[#This Row],[deadline]]/60)/60)/24)+DATE(1970,1,1)</f>
        <v>41982.09175925926</v>
      </c>
      <c r="U1160" s="12" t="str">
        <f>TEXT(Table1[[#This Row],[Date Created Conversion]],"yyyy")</f>
        <v>2014</v>
      </c>
      <c r="V1160" s="12" t="str">
        <f>TEXT(Table1[[#This Row],[Date Created Conversion]],"mmm")</f>
        <v>Nov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>Table1[[#This Row],[pledged]]/Table1[[#This Row],[goal]]</f>
        <v>0</v>
      </c>
      <c r="P1161">
        <f>IF(Table1[[#This Row],[pledged]]=0,0,Table1[[#This Row],[pledged]]/Table1[[#This Row],[backers_count]])</f>
        <v>0</v>
      </c>
      <c r="Q1161" t="str">
        <f>LEFT(Table1[[#This Row],[Category and Sub-Category]],FIND("/",Table1[[#This Row],[Category and Sub-Category]])-1)</f>
        <v>food</v>
      </c>
      <c r="R1161" t="str">
        <f>RIGHT(Table1[[#This Row],[Category and Sub-Category]],LEN(Table1[[#This Row],[Category and Sub-Category]])-FIND("/",Table1[[#This Row],[Category and Sub-Category]]))</f>
        <v>food trucks</v>
      </c>
      <c r="S1161" s="9">
        <f>(((Table1[[#This Row],[launched_at]]/60)/60)/24)+DATE(1970,1,1)</f>
        <v>42154.726446759261</v>
      </c>
      <c r="T1161" s="9">
        <f>(((Table1[[#This Row],[deadline]]/60)/60)/24)+DATE(1970,1,1)</f>
        <v>42185.65625</v>
      </c>
      <c r="U1161" s="12" t="str">
        <f>TEXT(Table1[[#This Row],[Date Created Conversion]],"yyyy")</f>
        <v>2015</v>
      </c>
      <c r="V1161" s="12" t="str">
        <f>TEXT(Table1[[#This Row],[Date Created Conversion]],"mmm")</f>
        <v>May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>Table1[[#This Row],[pledged]]/Table1[[#This Row],[goal]]</f>
        <v>3.85E-2</v>
      </c>
      <c r="P1162">
        <f>IF(Table1[[#This Row],[pledged]]=0,0,Table1[[#This Row],[pledged]]/Table1[[#This Row],[backers_count]])</f>
        <v>60.789473684210527</v>
      </c>
      <c r="Q1162" t="str">
        <f>LEFT(Table1[[#This Row],[Category and Sub-Category]],FIND("/",Table1[[#This Row],[Category and Sub-Category]])-1)</f>
        <v>food</v>
      </c>
      <c r="R1162" t="str">
        <f>RIGHT(Table1[[#This Row],[Category and Sub-Category]],LEN(Table1[[#This Row],[Category and Sub-Category]])-FIND("/",Table1[[#This Row],[Category and Sub-Category]]))</f>
        <v>food trucks</v>
      </c>
      <c r="S1162" s="9">
        <f>(((Table1[[#This Row],[launched_at]]/60)/60)/24)+DATE(1970,1,1)</f>
        <v>42061.154930555553</v>
      </c>
      <c r="T1162" s="9">
        <f>(((Table1[[#This Row],[deadline]]/60)/60)/24)+DATE(1970,1,1)</f>
        <v>42091.113263888896</v>
      </c>
      <c r="U1162" s="12" t="str">
        <f>TEXT(Table1[[#This Row],[Date Created Conversion]],"yyyy")</f>
        <v>2015</v>
      </c>
      <c r="V1162" s="12" t="str">
        <f>TEXT(Table1[[#This Row],[Date Created Conversion]],"mmm")</f>
        <v>Feb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>Table1[[#This Row],[pledged]]/Table1[[#This Row],[goal]]</f>
        <v>0</v>
      </c>
      <c r="P1163">
        <f>IF(Table1[[#This Row],[pledged]]=0,0,Table1[[#This Row],[pledged]]/Table1[[#This Row],[backers_count]])</f>
        <v>0</v>
      </c>
      <c r="Q1163" t="str">
        <f>LEFT(Table1[[#This Row],[Category and Sub-Category]],FIND("/",Table1[[#This Row],[Category and Sub-Category]])-1)</f>
        <v>food</v>
      </c>
      <c r="R1163" t="str">
        <f>RIGHT(Table1[[#This Row],[Category and Sub-Category]],LEN(Table1[[#This Row],[Category and Sub-Category]])-FIND("/",Table1[[#This Row],[Category and Sub-Category]]))</f>
        <v>food trucks</v>
      </c>
      <c r="S1163" s="9">
        <f>(((Table1[[#This Row],[launched_at]]/60)/60)/24)+DATE(1970,1,1)</f>
        <v>42122.629502314812</v>
      </c>
      <c r="T1163" s="9">
        <f>(((Table1[[#This Row],[deadline]]/60)/60)/24)+DATE(1970,1,1)</f>
        <v>42143.629502314812</v>
      </c>
      <c r="U1163" s="12" t="str">
        <f>TEXT(Table1[[#This Row],[Date Created Conversion]],"yyyy")</f>
        <v>2015</v>
      </c>
      <c r="V1163" s="12" t="str">
        <f>TEXT(Table1[[#This Row],[Date Created Conversion]],"mmm")</f>
        <v>Apr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>Table1[[#This Row],[pledged]]/Table1[[#This Row],[goal]]</f>
        <v>5.8333333333333338E-4</v>
      </c>
      <c r="P1164">
        <f>IF(Table1[[#This Row],[pledged]]=0,0,Table1[[#This Row],[pledged]]/Table1[[#This Row],[backers_count]])</f>
        <v>17.5</v>
      </c>
      <c r="Q1164" t="str">
        <f>LEFT(Table1[[#This Row],[Category and Sub-Category]],FIND("/",Table1[[#This Row],[Category and Sub-Category]])-1)</f>
        <v>food</v>
      </c>
      <c r="R1164" t="str">
        <f>RIGHT(Table1[[#This Row],[Category and Sub-Category]],LEN(Table1[[#This Row],[Category and Sub-Category]])-FIND("/",Table1[[#This Row],[Category and Sub-Category]]))</f>
        <v>food trucks</v>
      </c>
      <c r="S1164" s="9">
        <f>(((Table1[[#This Row],[launched_at]]/60)/60)/24)+DATE(1970,1,1)</f>
        <v>41876.683611111112</v>
      </c>
      <c r="T1164" s="9">
        <f>(((Table1[[#This Row],[deadline]]/60)/60)/24)+DATE(1970,1,1)</f>
        <v>41907.683611111112</v>
      </c>
      <c r="U1164" s="12" t="str">
        <f>TEXT(Table1[[#This Row],[Date Created Conversion]],"yyyy")</f>
        <v>2014</v>
      </c>
      <c r="V1164" s="12" t="str">
        <f>TEXT(Table1[[#This Row],[Date Created Conversion]],"mmm")</f>
        <v>Aug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>Table1[[#This Row],[pledged]]/Table1[[#This Row],[goal]]</f>
        <v>0</v>
      </c>
      <c r="P1165">
        <f>IF(Table1[[#This Row],[pledged]]=0,0,Table1[[#This Row],[pledged]]/Table1[[#This Row],[backers_count]])</f>
        <v>0</v>
      </c>
      <c r="Q1165" t="str">
        <f>LEFT(Table1[[#This Row],[Category and Sub-Category]],FIND("/",Table1[[#This Row],[Category and Sub-Category]])-1)</f>
        <v>food</v>
      </c>
      <c r="R1165" t="str">
        <f>RIGHT(Table1[[#This Row],[Category and Sub-Category]],LEN(Table1[[#This Row],[Category and Sub-Category]])-FIND("/",Table1[[#This Row],[Category and Sub-Category]]))</f>
        <v>food trucks</v>
      </c>
      <c r="S1165" s="9">
        <f>(((Table1[[#This Row],[launched_at]]/60)/60)/24)+DATE(1970,1,1)</f>
        <v>41830.723611111112</v>
      </c>
      <c r="T1165" s="9">
        <f>(((Table1[[#This Row],[deadline]]/60)/60)/24)+DATE(1970,1,1)</f>
        <v>41860.723611111112</v>
      </c>
      <c r="U1165" s="12" t="str">
        <f>TEXT(Table1[[#This Row],[Date Created Conversion]],"yyyy")</f>
        <v>2014</v>
      </c>
      <c r="V1165" s="12" t="str">
        <f>TEXT(Table1[[#This Row],[Date Created Conversion]],"mmm")</f>
        <v>Jul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>Table1[[#This Row],[pledged]]/Table1[[#This Row],[goal]]</f>
        <v>0</v>
      </c>
      <c r="P1166">
        <f>IF(Table1[[#This Row],[pledged]]=0,0,Table1[[#This Row],[pledged]]/Table1[[#This Row],[backers_count]])</f>
        <v>0</v>
      </c>
      <c r="Q1166" t="str">
        <f>LEFT(Table1[[#This Row],[Category and Sub-Category]],FIND("/",Table1[[#This Row],[Category and Sub-Category]])-1)</f>
        <v>food</v>
      </c>
      <c r="R1166" t="str">
        <f>RIGHT(Table1[[#This Row],[Category and Sub-Category]],LEN(Table1[[#This Row],[Category and Sub-Category]])-FIND("/",Table1[[#This Row],[Category and Sub-Category]]))</f>
        <v>food trucks</v>
      </c>
      <c r="S1166" s="9">
        <f>(((Table1[[#This Row],[launched_at]]/60)/60)/24)+DATE(1970,1,1)</f>
        <v>42509.724328703705</v>
      </c>
      <c r="T1166" s="9">
        <f>(((Table1[[#This Row],[deadline]]/60)/60)/24)+DATE(1970,1,1)</f>
        <v>42539.724328703705</v>
      </c>
      <c r="U1166" s="12" t="str">
        <f>TEXT(Table1[[#This Row],[Date Created Conversion]],"yyyy")</f>
        <v>2016</v>
      </c>
      <c r="V1166" s="12" t="str">
        <f>TEXT(Table1[[#This Row],[Date Created Conversion]],"mmm")</f>
        <v>May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>Table1[[#This Row],[pledged]]/Table1[[#This Row],[goal]]</f>
        <v>0.20705000000000001</v>
      </c>
      <c r="P1167">
        <f>IF(Table1[[#This Row],[pledged]]=0,0,Table1[[#This Row],[pledged]]/Table1[[#This Row],[backers_count]])</f>
        <v>82.82</v>
      </c>
      <c r="Q1167" t="str">
        <f>LEFT(Table1[[#This Row],[Category and Sub-Category]],FIND("/",Table1[[#This Row],[Category and Sub-Category]])-1)</f>
        <v>food</v>
      </c>
      <c r="R1167" t="str">
        <f>RIGHT(Table1[[#This Row],[Category and Sub-Category]],LEN(Table1[[#This Row],[Category and Sub-Category]])-FIND("/",Table1[[#This Row],[Category and Sub-Category]]))</f>
        <v>food trucks</v>
      </c>
      <c r="S1167" s="9">
        <f>(((Table1[[#This Row],[launched_at]]/60)/60)/24)+DATE(1970,1,1)</f>
        <v>41792.214467592588</v>
      </c>
      <c r="T1167" s="9">
        <f>(((Table1[[#This Row],[deadline]]/60)/60)/24)+DATE(1970,1,1)</f>
        <v>41826.214467592588</v>
      </c>
      <c r="U1167" s="12" t="str">
        <f>TEXT(Table1[[#This Row],[Date Created Conversion]],"yyyy")</f>
        <v>2014</v>
      </c>
      <c r="V1167" s="12" t="str">
        <f>TEXT(Table1[[#This Row],[Date Created Conversion]],"mmm")</f>
        <v>Jun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>Table1[[#This Row],[pledged]]/Table1[[#This Row],[goal]]</f>
        <v>0.19139999999999999</v>
      </c>
      <c r="P1168">
        <f>IF(Table1[[#This Row],[pledged]]=0,0,Table1[[#This Row],[pledged]]/Table1[[#This Row],[backers_count]])</f>
        <v>358.875</v>
      </c>
      <c r="Q1168" t="str">
        <f>LEFT(Table1[[#This Row],[Category and Sub-Category]],FIND("/",Table1[[#This Row],[Category and Sub-Category]])-1)</f>
        <v>food</v>
      </c>
      <c r="R1168" t="str">
        <f>RIGHT(Table1[[#This Row],[Category and Sub-Category]],LEN(Table1[[#This Row],[Category and Sub-Category]])-FIND("/",Table1[[#This Row],[Category and Sub-Category]]))</f>
        <v>food trucks</v>
      </c>
      <c r="S1168" s="9">
        <f>(((Table1[[#This Row],[launched_at]]/60)/60)/24)+DATE(1970,1,1)</f>
        <v>42150.485439814816</v>
      </c>
      <c r="T1168" s="9">
        <f>(((Table1[[#This Row],[deadline]]/60)/60)/24)+DATE(1970,1,1)</f>
        <v>42181.166666666672</v>
      </c>
      <c r="U1168" s="12" t="str">
        <f>TEXT(Table1[[#This Row],[Date Created Conversion]],"yyyy")</f>
        <v>2015</v>
      </c>
      <c r="V1168" s="12" t="str">
        <f>TEXT(Table1[[#This Row],[Date Created Conversion]],"mmm")</f>
        <v>May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>Table1[[#This Row],[pledged]]/Table1[[#This Row],[goal]]</f>
        <v>1.6316666666666667E-2</v>
      </c>
      <c r="P1169">
        <f>IF(Table1[[#This Row],[pledged]]=0,0,Table1[[#This Row],[pledged]]/Table1[[#This Row],[backers_count]])</f>
        <v>61.1875</v>
      </c>
      <c r="Q1169" t="str">
        <f>LEFT(Table1[[#This Row],[Category and Sub-Category]],FIND("/",Table1[[#This Row],[Category and Sub-Category]])-1)</f>
        <v>food</v>
      </c>
      <c r="R1169" t="str">
        <f>RIGHT(Table1[[#This Row],[Category and Sub-Category]],LEN(Table1[[#This Row],[Category and Sub-Category]])-FIND("/",Table1[[#This Row],[Category and Sub-Category]]))</f>
        <v>food trucks</v>
      </c>
      <c r="S1169" s="9">
        <f>(((Table1[[#This Row],[launched_at]]/60)/60)/24)+DATE(1970,1,1)</f>
        <v>41863.734895833331</v>
      </c>
      <c r="T1169" s="9">
        <f>(((Table1[[#This Row],[deadline]]/60)/60)/24)+DATE(1970,1,1)</f>
        <v>41894.734895833331</v>
      </c>
      <c r="U1169" s="12" t="str">
        <f>TEXT(Table1[[#This Row],[Date Created Conversion]],"yyyy")</f>
        <v>2014</v>
      </c>
      <c r="V1169" s="12" t="str">
        <f>TEXT(Table1[[#This Row],[Date Created Conversion]],"mmm")</f>
        <v>Aug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>Table1[[#This Row],[pledged]]/Table1[[#This Row],[goal]]</f>
        <v>5.6666666666666664E-2</v>
      </c>
      <c r="P1170">
        <f>IF(Table1[[#This Row],[pledged]]=0,0,Table1[[#This Row],[pledged]]/Table1[[#This Row],[backers_count]])</f>
        <v>340</v>
      </c>
      <c r="Q1170" t="str">
        <f>LEFT(Table1[[#This Row],[Category and Sub-Category]],FIND("/",Table1[[#This Row],[Category and Sub-Category]])-1)</f>
        <v>food</v>
      </c>
      <c r="R1170" t="str">
        <f>RIGHT(Table1[[#This Row],[Category and Sub-Category]],LEN(Table1[[#This Row],[Category and Sub-Category]])-FIND("/",Table1[[#This Row],[Category and Sub-Category]]))</f>
        <v>food trucks</v>
      </c>
      <c r="S1170" s="9">
        <f>(((Table1[[#This Row],[launched_at]]/60)/60)/24)+DATE(1970,1,1)</f>
        <v>42605.053993055553</v>
      </c>
      <c r="T1170" s="9">
        <f>(((Table1[[#This Row],[deadline]]/60)/60)/24)+DATE(1970,1,1)</f>
        <v>42635.053993055553</v>
      </c>
      <c r="U1170" s="12" t="str">
        <f>TEXT(Table1[[#This Row],[Date Created Conversion]],"yyyy")</f>
        <v>2016</v>
      </c>
      <c r="V1170" s="12" t="str">
        <f>TEXT(Table1[[#This Row],[Date Created Conversion]],"mmm")</f>
        <v>Aug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>Table1[[#This Row],[pledged]]/Table1[[#This Row],[goal]]</f>
        <v>1.6999999999999999E-3</v>
      </c>
      <c r="P1171">
        <f>IF(Table1[[#This Row],[pledged]]=0,0,Table1[[#This Row],[pledged]]/Table1[[#This Row],[backers_count]])</f>
        <v>5.666666666666667</v>
      </c>
      <c r="Q1171" t="str">
        <f>LEFT(Table1[[#This Row],[Category and Sub-Category]],FIND("/",Table1[[#This Row],[Category and Sub-Category]])-1)</f>
        <v>food</v>
      </c>
      <c r="R1171" t="str">
        <f>RIGHT(Table1[[#This Row],[Category and Sub-Category]],LEN(Table1[[#This Row],[Category and Sub-Category]])-FIND("/",Table1[[#This Row],[Category and Sub-Category]]))</f>
        <v>food trucks</v>
      </c>
      <c r="S1171" s="9">
        <f>(((Table1[[#This Row],[launched_at]]/60)/60)/24)+DATE(1970,1,1)</f>
        <v>42027.353738425925</v>
      </c>
      <c r="T1171" s="9">
        <f>(((Table1[[#This Row],[deadline]]/60)/60)/24)+DATE(1970,1,1)</f>
        <v>42057.353738425925</v>
      </c>
      <c r="U1171" s="12" t="str">
        <f>TEXT(Table1[[#This Row],[Date Created Conversion]],"yyyy")</f>
        <v>2015</v>
      </c>
      <c r="V1171" s="12" t="str">
        <f>TEXT(Table1[[#This Row],[Date Created Conversion]],"mmm")</f>
        <v>Jan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>Table1[[#This Row],[pledged]]/Table1[[#This Row],[goal]]</f>
        <v>4.0000000000000001E-3</v>
      </c>
      <c r="P1172">
        <f>IF(Table1[[#This Row],[pledged]]=0,0,Table1[[#This Row],[pledged]]/Table1[[#This Row],[backers_count]])</f>
        <v>50</v>
      </c>
      <c r="Q1172" t="str">
        <f>LEFT(Table1[[#This Row],[Category and Sub-Category]],FIND("/",Table1[[#This Row],[Category and Sub-Category]])-1)</f>
        <v>food</v>
      </c>
      <c r="R1172" t="str">
        <f>RIGHT(Table1[[#This Row],[Category and Sub-Category]],LEN(Table1[[#This Row],[Category and Sub-Category]])-FIND("/",Table1[[#This Row],[Category and Sub-Category]]))</f>
        <v>food trucks</v>
      </c>
      <c r="S1172" s="9">
        <f>(((Table1[[#This Row],[launched_at]]/60)/60)/24)+DATE(1970,1,1)</f>
        <v>42124.893182870372</v>
      </c>
      <c r="T1172" s="9">
        <f>(((Table1[[#This Row],[deadline]]/60)/60)/24)+DATE(1970,1,1)</f>
        <v>42154.893182870372</v>
      </c>
      <c r="U1172" s="12" t="str">
        <f>TEXT(Table1[[#This Row],[Date Created Conversion]],"yyyy")</f>
        <v>2015</v>
      </c>
      <c r="V1172" s="12" t="str">
        <f>TEXT(Table1[[#This Row],[Date Created Conversion]],"mmm")</f>
        <v>Apr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>Table1[[#This Row],[pledged]]/Table1[[#This Row],[goal]]</f>
        <v>1E-3</v>
      </c>
      <c r="P1173">
        <f>IF(Table1[[#This Row],[pledged]]=0,0,Table1[[#This Row],[pledged]]/Table1[[#This Row],[backers_count]])</f>
        <v>25</v>
      </c>
      <c r="Q1173" t="str">
        <f>LEFT(Table1[[#This Row],[Category and Sub-Category]],FIND("/",Table1[[#This Row],[Category and Sub-Category]])-1)</f>
        <v>food</v>
      </c>
      <c r="R1173" t="str">
        <f>RIGHT(Table1[[#This Row],[Category and Sub-Category]],LEN(Table1[[#This Row],[Category and Sub-Category]])-FIND("/",Table1[[#This Row],[Category and Sub-Category]]))</f>
        <v>food trucks</v>
      </c>
      <c r="S1173" s="9">
        <f>(((Table1[[#This Row],[launched_at]]/60)/60)/24)+DATE(1970,1,1)</f>
        <v>41938.804710648146</v>
      </c>
      <c r="T1173" s="9">
        <f>(((Table1[[#This Row],[deadline]]/60)/60)/24)+DATE(1970,1,1)</f>
        <v>41956.846377314811</v>
      </c>
      <c r="U1173" s="12" t="str">
        <f>TEXT(Table1[[#This Row],[Date Created Conversion]],"yyyy")</f>
        <v>2014</v>
      </c>
      <c r="V1173" s="12" t="str">
        <f>TEXT(Table1[[#This Row],[Date Created Conversion]],"mmm")</f>
        <v>Oct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>Table1[[#This Row],[pledged]]/Table1[[#This Row],[goal]]</f>
        <v>0</v>
      </c>
      <c r="P1174">
        <f>IF(Table1[[#This Row],[pledged]]=0,0,Table1[[#This Row],[pledged]]/Table1[[#This Row],[backers_count]])</f>
        <v>0</v>
      </c>
      <c r="Q1174" t="str">
        <f>LEFT(Table1[[#This Row],[Category and Sub-Category]],FIND("/",Table1[[#This Row],[Category and Sub-Category]])-1)</f>
        <v>food</v>
      </c>
      <c r="R1174" t="str">
        <f>RIGHT(Table1[[#This Row],[Category and Sub-Category]],LEN(Table1[[#This Row],[Category and Sub-Category]])-FIND("/",Table1[[#This Row],[Category and Sub-Category]]))</f>
        <v>food trucks</v>
      </c>
      <c r="S1174" s="9">
        <f>(((Table1[[#This Row],[launched_at]]/60)/60)/24)+DATE(1970,1,1)</f>
        <v>41841.682314814818</v>
      </c>
      <c r="T1174" s="9">
        <f>(((Table1[[#This Row],[deadline]]/60)/60)/24)+DATE(1970,1,1)</f>
        <v>41871.682314814818</v>
      </c>
      <c r="U1174" s="12" t="str">
        <f>TEXT(Table1[[#This Row],[Date Created Conversion]],"yyyy")</f>
        <v>2014</v>
      </c>
      <c r="V1174" s="12" t="str">
        <f>TEXT(Table1[[#This Row],[Date Created Conversion]],"mmm")</f>
        <v>Jul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>Table1[[#This Row],[pledged]]/Table1[[#This Row],[goal]]</f>
        <v>2.4000000000000001E-4</v>
      </c>
      <c r="P1175">
        <f>IF(Table1[[#This Row],[pledged]]=0,0,Table1[[#This Row],[pledged]]/Table1[[#This Row],[backers_count]])</f>
        <v>30</v>
      </c>
      <c r="Q1175" t="str">
        <f>LEFT(Table1[[#This Row],[Category and Sub-Category]],FIND("/",Table1[[#This Row],[Category and Sub-Category]])-1)</f>
        <v>food</v>
      </c>
      <c r="R1175" t="str">
        <f>RIGHT(Table1[[#This Row],[Category and Sub-Category]],LEN(Table1[[#This Row],[Category and Sub-Category]])-FIND("/",Table1[[#This Row],[Category and Sub-Category]]))</f>
        <v>food trucks</v>
      </c>
      <c r="S1175" s="9">
        <f>(((Table1[[#This Row],[launched_at]]/60)/60)/24)+DATE(1970,1,1)</f>
        <v>42184.185844907406</v>
      </c>
      <c r="T1175" s="9">
        <f>(((Table1[[#This Row],[deadline]]/60)/60)/24)+DATE(1970,1,1)</f>
        <v>42219.185844907406</v>
      </c>
      <c r="U1175" s="12" t="str">
        <f>TEXT(Table1[[#This Row],[Date Created Conversion]],"yyyy")</f>
        <v>2015</v>
      </c>
      <c r="V1175" s="12" t="str">
        <f>TEXT(Table1[[#This Row],[Date Created Conversion]],"mmm")</f>
        <v>Jun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>Table1[[#This Row],[pledged]]/Table1[[#This Row],[goal]]</f>
        <v>5.906666666666667E-2</v>
      </c>
      <c r="P1176">
        <f>IF(Table1[[#This Row],[pledged]]=0,0,Table1[[#This Row],[pledged]]/Table1[[#This Row],[backers_count]])</f>
        <v>46.631578947368418</v>
      </c>
      <c r="Q1176" t="str">
        <f>LEFT(Table1[[#This Row],[Category and Sub-Category]],FIND("/",Table1[[#This Row],[Category and Sub-Category]])-1)</f>
        <v>food</v>
      </c>
      <c r="R1176" t="str">
        <f>RIGHT(Table1[[#This Row],[Category and Sub-Category]],LEN(Table1[[#This Row],[Category and Sub-Category]])-FIND("/",Table1[[#This Row],[Category and Sub-Category]]))</f>
        <v>food trucks</v>
      </c>
      <c r="S1176" s="9">
        <f>(((Table1[[#This Row],[launched_at]]/60)/60)/24)+DATE(1970,1,1)</f>
        <v>42468.84174768519</v>
      </c>
      <c r="T1176" s="9">
        <f>(((Table1[[#This Row],[deadline]]/60)/60)/24)+DATE(1970,1,1)</f>
        <v>42498.84174768519</v>
      </c>
      <c r="U1176" s="12" t="str">
        <f>TEXT(Table1[[#This Row],[Date Created Conversion]],"yyyy")</f>
        <v>2016</v>
      </c>
      <c r="V1176" s="12" t="str">
        <f>TEXT(Table1[[#This Row],[Date Created Conversion]],"mmm")</f>
        <v>Apr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>Table1[[#This Row],[pledged]]/Table1[[#This Row],[goal]]</f>
        <v>2.9250000000000002E-2</v>
      </c>
      <c r="P1177">
        <f>IF(Table1[[#This Row],[pledged]]=0,0,Table1[[#This Row],[pledged]]/Table1[[#This Row],[backers_count]])</f>
        <v>65</v>
      </c>
      <c r="Q1177" t="str">
        <f>LEFT(Table1[[#This Row],[Category and Sub-Category]],FIND("/",Table1[[#This Row],[Category and Sub-Category]])-1)</f>
        <v>food</v>
      </c>
      <c r="R1177" t="str">
        <f>RIGHT(Table1[[#This Row],[Category and Sub-Category]],LEN(Table1[[#This Row],[Category and Sub-Category]])-FIND("/",Table1[[#This Row],[Category and Sub-Category]]))</f>
        <v>food trucks</v>
      </c>
      <c r="S1177" s="9">
        <f>(((Table1[[#This Row],[launched_at]]/60)/60)/24)+DATE(1970,1,1)</f>
        <v>42170.728460648148</v>
      </c>
      <c r="T1177" s="9">
        <f>(((Table1[[#This Row],[deadline]]/60)/60)/24)+DATE(1970,1,1)</f>
        <v>42200.728460648148</v>
      </c>
      <c r="U1177" s="12" t="str">
        <f>TEXT(Table1[[#This Row],[Date Created Conversion]],"yyyy")</f>
        <v>2015</v>
      </c>
      <c r="V1177" s="12" t="str">
        <f>TEXT(Table1[[#This Row],[Date Created Conversion]],"mmm")</f>
        <v>Jun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>Table1[[#This Row],[pledged]]/Table1[[#This Row],[goal]]</f>
        <v>5.7142857142857142E-5</v>
      </c>
      <c r="P1178">
        <f>IF(Table1[[#This Row],[pledged]]=0,0,Table1[[#This Row],[pledged]]/Table1[[#This Row],[backers_count]])</f>
        <v>10</v>
      </c>
      <c r="Q1178" t="str">
        <f>LEFT(Table1[[#This Row],[Category and Sub-Category]],FIND("/",Table1[[#This Row],[Category and Sub-Category]])-1)</f>
        <v>food</v>
      </c>
      <c r="R1178" t="str">
        <f>RIGHT(Table1[[#This Row],[Category and Sub-Category]],LEN(Table1[[#This Row],[Category and Sub-Category]])-FIND("/",Table1[[#This Row],[Category and Sub-Category]]))</f>
        <v>food trucks</v>
      </c>
      <c r="S1178" s="9">
        <f>(((Table1[[#This Row],[launched_at]]/60)/60)/24)+DATE(1970,1,1)</f>
        <v>42746.019652777773</v>
      </c>
      <c r="T1178" s="9">
        <f>(((Table1[[#This Row],[deadline]]/60)/60)/24)+DATE(1970,1,1)</f>
        <v>42800.541666666672</v>
      </c>
      <c r="U1178" s="12" t="str">
        <f>TEXT(Table1[[#This Row],[Date Created Conversion]],"yyyy")</f>
        <v>2017</v>
      </c>
      <c r="V1178" s="12" t="str">
        <f>TEXT(Table1[[#This Row],[Date Created Conversion]],"mmm")</f>
        <v>Jan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>Table1[[#This Row],[pledged]]/Table1[[#This Row],[goal]]</f>
        <v>0</v>
      </c>
      <c r="P1179">
        <f>IF(Table1[[#This Row],[pledged]]=0,0,Table1[[#This Row],[pledged]]/Table1[[#This Row],[backers_count]])</f>
        <v>0</v>
      </c>
      <c r="Q1179" t="str">
        <f>LEFT(Table1[[#This Row],[Category and Sub-Category]],FIND("/",Table1[[#This Row],[Category and Sub-Category]])-1)</f>
        <v>food</v>
      </c>
      <c r="R1179" t="str">
        <f>RIGHT(Table1[[#This Row],[Category and Sub-Category]],LEN(Table1[[#This Row],[Category and Sub-Category]])-FIND("/",Table1[[#This Row],[Category and Sub-Category]]))</f>
        <v>food trucks</v>
      </c>
      <c r="S1179" s="9">
        <f>(((Table1[[#This Row],[launched_at]]/60)/60)/24)+DATE(1970,1,1)</f>
        <v>41897.660833333335</v>
      </c>
      <c r="T1179" s="9">
        <f>(((Table1[[#This Row],[deadline]]/60)/60)/24)+DATE(1970,1,1)</f>
        <v>41927.660833333335</v>
      </c>
      <c r="U1179" s="12" t="str">
        <f>TEXT(Table1[[#This Row],[Date Created Conversion]],"yyyy")</f>
        <v>2014</v>
      </c>
      <c r="V1179" s="12" t="str">
        <f>TEXT(Table1[[#This Row],[Date Created Conversion]],"mmm")</f>
        <v>Sep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>Table1[[#This Row],[pledged]]/Table1[[#This Row],[goal]]</f>
        <v>6.666666666666667E-5</v>
      </c>
      <c r="P1180">
        <f>IF(Table1[[#This Row],[pledged]]=0,0,Table1[[#This Row],[pledged]]/Table1[[#This Row],[backers_count]])</f>
        <v>5</v>
      </c>
      <c r="Q1180" t="str">
        <f>LEFT(Table1[[#This Row],[Category and Sub-Category]],FIND("/",Table1[[#This Row],[Category and Sub-Category]])-1)</f>
        <v>food</v>
      </c>
      <c r="R1180" t="str">
        <f>RIGHT(Table1[[#This Row],[Category and Sub-Category]],LEN(Table1[[#This Row],[Category and Sub-Category]])-FIND("/",Table1[[#This Row],[Category and Sub-Category]]))</f>
        <v>food trucks</v>
      </c>
      <c r="S1180" s="9">
        <f>(((Table1[[#This Row],[launched_at]]/60)/60)/24)+DATE(1970,1,1)</f>
        <v>41837.905694444446</v>
      </c>
      <c r="T1180" s="9">
        <f>(((Table1[[#This Row],[deadline]]/60)/60)/24)+DATE(1970,1,1)</f>
        <v>41867.905694444446</v>
      </c>
      <c r="U1180" s="12" t="str">
        <f>TEXT(Table1[[#This Row],[Date Created Conversion]],"yyyy")</f>
        <v>2014</v>
      </c>
      <c r="V1180" s="12" t="str">
        <f>TEXT(Table1[[#This Row],[Date Created Conversion]],"mmm")</f>
        <v>Jul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>Table1[[#This Row],[pledged]]/Table1[[#This Row],[goal]]</f>
        <v>5.3333333333333337E-2</v>
      </c>
      <c r="P1181">
        <f>IF(Table1[[#This Row],[pledged]]=0,0,Table1[[#This Row],[pledged]]/Table1[[#This Row],[backers_count]])</f>
        <v>640</v>
      </c>
      <c r="Q1181" t="str">
        <f>LEFT(Table1[[#This Row],[Category and Sub-Category]],FIND("/",Table1[[#This Row],[Category and Sub-Category]])-1)</f>
        <v>food</v>
      </c>
      <c r="R1181" t="str">
        <f>RIGHT(Table1[[#This Row],[Category and Sub-Category]],LEN(Table1[[#This Row],[Category and Sub-Category]])-FIND("/",Table1[[#This Row],[Category and Sub-Category]]))</f>
        <v>food trucks</v>
      </c>
      <c r="S1181" s="9">
        <f>(((Table1[[#This Row],[launched_at]]/60)/60)/24)+DATE(1970,1,1)</f>
        <v>42275.720219907409</v>
      </c>
      <c r="T1181" s="9">
        <f>(((Table1[[#This Row],[deadline]]/60)/60)/24)+DATE(1970,1,1)</f>
        <v>42305.720219907409</v>
      </c>
      <c r="U1181" s="12" t="str">
        <f>TEXT(Table1[[#This Row],[Date Created Conversion]],"yyyy")</f>
        <v>2015</v>
      </c>
      <c r="V1181" s="12" t="str">
        <f>TEXT(Table1[[#This Row],[Date Created Conversion]],"mmm")</f>
        <v>Sep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>Table1[[#This Row],[pledged]]/Table1[[#This Row],[goal]]</f>
        <v>0.11749999999999999</v>
      </c>
      <c r="P1182">
        <f>IF(Table1[[#This Row],[pledged]]=0,0,Table1[[#This Row],[pledged]]/Table1[[#This Row],[backers_count]])</f>
        <v>69.117647058823536</v>
      </c>
      <c r="Q1182" t="str">
        <f>LEFT(Table1[[#This Row],[Category and Sub-Category]],FIND("/",Table1[[#This Row],[Category and Sub-Category]])-1)</f>
        <v>food</v>
      </c>
      <c r="R1182" t="str">
        <f>RIGHT(Table1[[#This Row],[Category and Sub-Category]],LEN(Table1[[#This Row],[Category and Sub-Category]])-FIND("/",Table1[[#This Row],[Category and Sub-Category]]))</f>
        <v>food trucks</v>
      </c>
      <c r="S1182" s="9">
        <f>(((Table1[[#This Row],[launched_at]]/60)/60)/24)+DATE(1970,1,1)</f>
        <v>41781.806875000002</v>
      </c>
      <c r="T1182" s="9">
        <f>(((Table1[[#This Row],[deadline]]/60)/60)/24)+DATE(1970,1,1)</f>
        <v>41818.806875000002</v>
      </c>
      <c r="U1182" s="12" t="str">
        <f>TEXT(Table1[[#This Row],[Date Created Conversion]],"yyyy")</f>
        <v>2014</v>
      </c>
      <c r="V1182" s="12" t="str">
        <f>TEXT(Table1[[#This Row],[Date Created Conversion]],"mmm")</f>
        <v>May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>Table1[[#This Row],[pledged]]/Table1[[#This Row],[goal]]</f>
        <v>8.0000000000000007E-5</v>
      </c>
      <c r="P1183">
        <f>IF(Table1[[#This Row],[pledged]]=0,0,Table1[[#This Row],[pledged]]/Table1[[#This Row],[backers_count]])</f>
        <v>1.3333333333333333</v>
      </c>
      <c r="Q1183" t="str">
        <f>LEFT(Table1[[#This Row],[Category and Sub-Category]],FIND("/",Table1[[#This Row],[Category and Sub-Category]])-1)</f>
        <v>food</v>
      </c>
      <c r="R1183" t="str">
        <f>RIGHT(Table1[[#This Row],[Category and Sub-Category]],LEN(Table1[[#This Row],[Category and Sub-Category]])-FIND("/",Table1[[#This Row],[Category and Sub-Category]]))</f>
        <v>food trucks</v>
      </c>
      <c r="S1183" s="9">
        <f>(((Table1[[#This Row],[launched_at]]/60)/60)/24)+DATE(1970,1,1)</f>
        <v>42034.339363425926</v>
      </c>
      <c r="T1183" s="9">
        <f>(((Table1[[#This Row],[deadline]]/60)/60)/24)+DATE(1970,1,1)</f>
        <v>42064.339363425926</v>
      </c>
      <c r="U1183" s="12" t="str">
        <f>TEXT(Table1[[#This Row],[Date Created Conversion]],"yyyy")</f>
        <v>2015</v>
      </c>
      <c r="V1183" s="12" t="str">
        <f>TEXT(Table1[[#This Row],[Date Created Conversion]],"mmm")</f>
        <v>Jan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>Table1[[#This Row],[pledged]]/Table1[[#This Row],[goal]]</f>
        <v>4.2000000000000003E-2</v>
      </c>
      <c r="P1184">
        <f>IF(Table1[[#This Row],[pledged]]=0,0,Table1[[#This Row],[pledged]]/Table1[[#This Row],[backers_count]])</f>
        <v>10.5</v>
      </c>
      <c r="Q1184" t="str">
        <f>LEFT(Table1[[#This Row],[Category and Sub-Category]],FIND("/",Table1[[#This Row],[Category and Sub-Category]])-1)</f>
        <v>food</v>
      </c>
      <c r="R1184" t="str">
        <f>RIGHT(Table1[[#This Row],[Category and Sub-Category]],LEN(Table1[[#This Row],[Category and Sub-Category]])-FIND("/",Table1[[#This Row],[Category and Sub-Category]]))</f>
        <v>food trucks</v>
      </c>
      <c r="S1184" s="9">
        <f>(((Table1[[#This Row],[launched_at]]/60)/60)/24)+DATE(1970,1,1)</f>
        <v>42728.827407407407</v>
      </c>
      <c r="T1184" s="9">
        <f>(((Table1[[#This Row],[deadline]]/60)/60)/24)+DATE(1970,1,1)</f>
        <v>42747.695833333331</v>
      </c>
      <c r="U1184" s="12" t="str">
        <f>TEXT(Table1[[#This Row],[Date Created Conversion]],"yyyy")</f>
        <v>2016</v>
      </c>
      <c r="V1184" s="12" t="str">
        <f>TEXT(Table1[[#This Row],[Date Created Conversion]],"mmm")</f>
        <v>Dec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>Table1[[#This Row],[pledged]]/Table1[[#This Row],[goal]]</f>
        <v>0.04</v>
      </c>
      <c r="P1185">
        <f>IF(Table1[[#This Row],[pledged]]=0,0,Table1[[#This Row],[pledged]]/Table1[[#This Row],[backers_count]])</f>
        <v>33.333333333333336</v>
      </c>
      <c r="Q1185" t="str">
        <f>LEFT(Table1[[#This Row],[Category and Sub-Category]],FIND("/",Table1[[#This Row],[Category and Sub-Category]])-1)</f>
        <v>food</v>
      </c>
      <c r="R1185" t="str">
        <f>RIGHT(Table1[[#This Row],[Category and Sub-Category]],LEN(Table1[[#This Row],[Category and Sub-Category]])-FIND("/",Table1[[#This Row],[Category and Sub-Category]]))</f>
        <v>food trucks</v>
      </c>
      <c r="S1185" s="9">
        <f>(((Table1[[#This Row],[launched_at]]/60)/60)/24)+DATE(1970,1,1)</f>
        <v>42656.86137731481</v>
      </c>
      <c r="T1185" s="9">
        <f>(((Table1[[#This Row],[deadline]]/60)/60)/24)+DATE(1970,1,1)</f>
        <v>42676.165972222225</v>
      </c>
      <c r="U1185" s="12" t="str">
        <f>TEXT(Table1[[#This Row],[Date Created Conversion]],"yyyy")</f>
        <v>2016</v>
      </c>
      <c r="V1185" s="12" t="str">
        <f>TEXT(Table1[[#This Row],[Date Created Conversion]],"mmm")</f>
        <v>Oct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 s="16">
        <v>22000</v>
      </c>
      <c r="E1186">
        <v>23086</v>
      </c>
      <c r="F1186" s="12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>Table1[[#This Row],[pledged]]/Table1[[#This Row],[goal]]</f>
        <v>1.0493636363636363</v>
      </c>
      <c r="P1186">
        <f>IF(Table1[[#This Row],[pledged]]=0,0,Table1[[#This Row],[pledged]]/Table1[[#This Row],[backers_count]])</f>
        <v>61.562666666666665</v>
      </c>
      <c r="Q1186" t="str">
        <f>LEFT(Table1[[#This Row],[Category and Sub-Category]],FIND("/",Table1[[#This Row],[Category and Sub-Category]])-1)</f>
        <v>photography</v>
      </c>
      <c r="R1186" t="str">
        <f>RIGHT(Table1[[#This Row],[Category and Sub-Category]],LEN(Table1[[#This Row],[Category and Sub-Category]])-FIND("/",Table1[[#This Row],[Category and Sub-Category]]))</f>
        <v>photobooks</v>
      </c>
      <c r="S1186" s="9">
        <f>(((Table1[[#This Row],[launched_at]]/60)/60)/24)+DATE(1970,1,1)</f>
        <v>42741.599664351852</v>
      </c>
      <c r="T1186" s="9">
        <f>(((Table1[[#This Row],[deadline]]/60)/60)/24)+DATE(1970,1,1)</f>
        <v>42772.599664351852</v>
      </c>
      <c r="U1186" s="12" t="str">
        <f>TEXT(Table1[[#This Row],[Date Created Conversion]],"yyyy")</f>
        <v>2017</v>
      </c>
      <c r="V1186" s="12" t="str">
        <f>TEXT(Table1[[#This Row],[Date Created Conversion]],"mmm")</f>
        <v>Jan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 s="16">
        <v>12500</v>
      </c>
      <c r="E1187">
        <v>13180</v>
      </c>
      <c r="F1187" s="12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>Table1[[#This Row],[pledged]]/Table1[[#This Row],[goal]]</f>
        <v>1.0544</v>
      </c>
      <c r="P1187">
        <f>IF(Table1[[#This Row],[pledged]]=0,0,Table1[[#This Row],[pledged]]/Table1[[#This Row],[backers_count]])</f>
        <v>118.73873873873873</v>
      </c>
      <c r="Q1187" t="str">
        <f>LEFT(Table1[[#This Row],[Category and Sub-Category]],FIND("/",Table1[[#This Row],[Category and Sub-Category]])-1)</f>
        <v>photography</v>
      </c>
      <c r="R1187" t="str">
        <f>RIGHT(Table1[[#This Row],[Category and Sub-Category]],LEN(Table1[[#This Row],[Category and Sub-Category]])-FIND("/",Table1[[#This Row],[Category and Sub-Category]]))</f>
        <v>photobooks</v>
      </c>
      <c r="S1187" s="9">
        <f>(((Table1[[#This Row],[launched_at]]/60)/60)/24)+DATE(1970,1,1)</f>
        <v>42130.865150462967</v>
      </c>
      <c r="T1187" s="9">
        <f>(((Table1[[#This Row],[deadline]]/60)/60)/24)+DATE(1970,1,1)</f>
        <v>42163.166666666672</v>
      </c>
      <c r="U1187" s="12" t="str">
        <f>TEXT(Table1[[#This Row],[Date Created Conversion]],"yyyy")</f>
        <v>2015</v>
      </c>
      <c r="V1187" s="12" t="str">
        <f>TEXT(Table1[[#This Row],[Date Created Conversion]],"mmm")</f>
        <v>May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 s="16">
        <v>7500</v>
      </c>
      <c r="E1188">
        <v>8005</v>
      </c>
      <c r="F1188" s="12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>Table1[[#This Row],[pledged]]/Table1[[#This Row],[goal]]</f>
        <v>1.0673333333333332</v>
      </c>
      <c r="P1188">
        <f>IF(Table1[[#This Row],[pledged]]=0,0,Table1[[#This Row],[pledged]]/Table1[[#This Row],[backers_count]])</f>
        <v>65.081300813008127</v>
      </c>
      <c r="Q1188" t="str">
        <f>LEFT(Table1[[#This Row],[Category and Sub-Category]],FIND("/",Table1[[#This Row],[Category and Sub-Category]])-1)</f>
        <v>photography</v>
      </c>
      <c r="R1188" t="str">
        <f>RIGHT(Table1[[#This Row],[Category and Sub-Category]],LEN(Table1[[#This Row],[Category and Sub-Category]])-FIND("/",Table1[[#This Row],[Category and Sub-Category]]))</f>
        <v>photobooks</v>
      </c>
      <c r="S1188" s="9">
        <f>(((Table1[[#This Row],[launched_at]]/60)/60)/24)+DATE(1970,1,1)</f>
        <v>42123.86336805555</v>
      </c>
      <c r="T1188" s="9">
        <f>(((Table1[[#This Row],[deadline]]/60)/60)/24)+DATE(1970,1,1)</f>
        <v>42156.945833333331</v>
      </c>
      <c r="U1188" s="12" t="str">
        <f>TEXT(Table1[[#This Row],[Date Created Conversion]],"yyyy")</f>
        <v>2015</v>
      </c>
      <c r="V1188" s="12" t="str">
        <f>TEXT(Table1[[#This Row],[Date Created Conversion]],"mmm")</f>
        <v>Apr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 s="16">
        <v>8750</v>
      </c>
      <c r="E1189">
        <v>9111</v>
      </c>
      <c r="F1189" s="12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>Table1[[#This Row],[pledged]]/Table1[[#This Row],[goal]]</f>
        <v>1.0412571428571429</v>
      </c>
      <c r="P1189">
        <f>IF(Table1[[#This Row],[pledged]]=0,0,Table1[[#This Row],[pledged]]/Table1[[#This Row],[backers_count]])</f>
        <v>130.15714285714284</v>
      </c>
      <c r="Q1189" t="str">
        <f>LEFT(Table1[[#This Row],[Category and Sub-Category]],FIND("/",Table1[[#This Row],[Category and Sub-Category]])-1)</f>
        <v>photography</v>
      </c>
      <c r="R1189" t="str">
        <f>RIGHT(Table1[[#This Row],[Category and Sub-Category]],LEN(Table1[[#This Row],[Category and Sub-Category]])-FIND("/",Table1[[#This Row],[Category and Sub-Category]]))</f>
        <v>photobooks</v>
      </c>
      <c r="S1189" s="9">
        <f>(((Table1[[#This Row],[launched_at]]/60)/60)/24)+DATE(1970,1,1)</f>
        <v>42109.894942129627</v>
      </c>
      <c r="T1189" s="9">
        <f>(((Table1[[#This Row],[deadline]]/60)/60)/24)+DATE(1970,1,1)</f>
        <v>42141.75</v>
      </c>
      <c r="U1189" s="12" t="str">
        <f>TEXT(Table1[[#This Row],[Date Created Conversion]],"yyyy")</f>
        <v>2015</v>
      </c>
      <c r="V1189" s="12" t="str">
        <f>TEXT(Table1[[#This Row],[Date Created Conversion]],"mmm")</f>
        <v>Apr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 s="16">
        <v>2000</v>
      </c>
      <c r="E1190">
        <v>3211</v>
      </c>
      <c r="F1190" s="12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>Table1[[#This Row],[pledged]]/Table1[[#This Row],[goal]]</f>
        <v>1.6054999999999999</v>
      </c>
      <c r="P1190">
        <f>IF(Table1[[#This Row],[pledged]]=0,0,Table1[[#This Row],[pledged]]/Table1[[#This Row],[backers_count]])</f>
        <v>37.776470588235291</v>
      </c>
      <c r="Q1190" t="str">
        <f>LEFT(Table1[[#This Row],[Category and Sub-Category]],FIND("/",Table1[[#This Row],[Category and Sub-Category]])-1)</f>
        <v>photography</v>
      </c>
      <c r="R1190" t="str">
        <f>RIGHT(Table1[[#This Row],[Category and Sub-Category]],LEN(Table1[[#This Row],[Category and Sub-Category]])-FIND("/",Table1[[#This Row],[Category and Sub-Category]]))</f>
        <v>photobooks</v>
      </c>
      <c r="S1190" s="9">
        <f>(((Table1[[#This Row],[launched_at]]/60)/60)/24)+DATE(1970,1,1)</f>
        <v>42711.700694444444</v>
      </c>
      <c r="T1190" s="9">
        <f>(((Table1[[#This Row],[deadline]]/60)/60)/24)+DATE(1970,1,1)</f>
        <v>42732.700694444444</v>
      </c>
      <c r="U1190" s="12" t="str">
        <f>TEXT(Table1[[#This Row],[Date Created Conversion]],"yyyy")</f>
        <v>2016</v>
      </c>
      <c r="V1190" s="12" t="str">
        <f>TEXT(Table1[[#This Row],[Date Created Conversion]],"mmm")</f>
        <v>Dec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 s="16">
        <v>9000</v>
      </c>
      <c r="E1191">
        <v>9700</v>
      </c>
      <c r="F1191" s="12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>Table1[[#This Row],[pledged]]/Table1[[#This Row],[goal]]</f>
        <v>1.0777777777777777</v>
      </c>
      <c r="P1191">
        <f>IF(Table1[[#This Row],[pledged]]=0,0,Table1[[#This Row],[pledged]]/Table1[[#This Row],[backers_count]])</f>
        <v>112.79069767441861</v>
      </c>
      <c r="Q1191" t="str">
        <f>LEFT(Table1[[#This Row],[Category and Sub-Category]],FIND("/",Table1[[#This Row],[Category and Sub-Category]])-1)</f>
        <v>photography</v>
      </c>
      <c r="R1191" t="str">
        <f>RIGHT(Table1[[#This Row],[Category and Sub-Category]],LEN(Table1[[#This Row],[Category and Sub-Category]])-FIND("/",Table1[[#This Row],[Category and Sub-Category]]))</f>
        <v>photobooks</v>
      </c>
      <c r="S1191" s="9">
        <f>(((Table1[[#This Row],[launched_at]]/60)/60)/24)+DATE(1970,1,1)</f>
        <v>42529.979108796295</v>
      </c>
      <c r="T1191" s="9">
        <f>(((Table1[[#This Row],[deadline]]/60)/60)/24)+DATE(1970,1,1)</f>
        <v>42550.979108796295</v>
      </c>
      <c r="U1191" s="12" t="str">
        <f>TEXT(Table1[[#This Row],[Date Created Conversion]],"yyyy")</f>
        <v>2016</v>
      </c>
      <c r="V1191" s="12" t="str">
        <f>TEXT(Table1[[#This Row],[Date Created Conversion]],"mmm")</f>
        <v>Jun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 s="16">
        <v>500</v>
      </c>
      <c r="E1192">
        <v>675</v>
      </c>
      <c r="F1192" s="1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>Table1[[#This Row],[pledged]]/Table1[[#This Row],[goal]]</f>
        <v>1.35</v>
      </c>
      <c r="P1192">
        <f>IF(Table1[[#This Row],[pledged]]=0,0,Table1[[#This Row],[pledged]]/Table1[[#This Row],[backers_count]])</f>
        <v>51.92307692307692</v>
      </c>
      <c r="Q1192" t="str">
        <f>LEFT(Table1[[#This Row],[Category and Sub-Category]],FIND("/",Table1[[#This Row],[Category and Sub-Category]])-1)</f>
        <v>photography</v>
      </c>
      <c r="R1192" t="str">
        <f>RIGHT(Table1[[#This Row],[Category and Sub-Category]],LEN(Table1[[#This Row],[Category and Sub-Category]])-FIND("/",Table1[[#This Row],[Category and Sub-Category]]))</f>
        <v>photobooks</v>
      </c>
      <c r="S1192" s="9">
        <f>(((Table1[[#This Row],[launched_at]]/60)/60)/24)+DATE(1970,1,1)</f>
        <v>41852.665798611109</v>
      </c>
      <c r="T1192" s="9">
        <f>(((Table1[[#This Row],[deadline]]/60)/60)/24)+DATE(1970,1,1)</f>
        <v>41882.665798611109</v>
      </c>
      <c r="U1192" s="12" t="str">
        <f>TEXT(Table1[[#This Row],[Date Created Conversion]],"yyyy")</f>
        <v>2014</v>
      </c>
      <c r="V1192" s="12" t="str">
        <f>TEXT(Table1[[#This Row],[Date Created Conversion]],"mmm")</f>
        <v>Aug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 s="16">
        <v>2700</v>
      </c>
      <c r="E1193">
        <v>2945</v>
      </c>
      <c r="F1193" s="12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>Table1[[#This Row],[pledged]]/Table1[[#This Row],[goal]]</f>
        <v>1.0907407407407408</v>
      </c>
      <c r="P1193">
        <f>IF(Table1[[#This Row],[pledged]]=0,0,Table1[[#This Row],[pledged]]/Table1[[#This Row],[backers_count]])</f>
        <v>89.242424242424249</v>
      </c>
      <c r="Q1193" t="str">
        <f>LEFT(Table1[[#This Row],[Category and Sub-Category]],FIND("/",Table1[[#This Row],[Category and Sub-Category]])-1)</f>
        <v>photography</v>
      </c>
      <c r="R1193" t="str">
        <f>RIGHT(Table1[[#This Row],[Category and Sub-Category]],LEN(Table1[[#This Row],[Category and Sub-Category]])-FIND("/",Table1[[#This Row],[Category and Sub-Category]]))</f>
        <v>photobooks</v>
      </c>
      <c r="S1193" s="9">
        <f>(((Table1[[#This Row],[launched_at]]/60)/60)/24)+DATE(1970,1,1)</f>
        <v>42419.603703703702</v>
      </c>
      <c r="T1193" s="9">
        <f>(((Table1[[#This Row],[deadline]]/60)/60)/24)+DATE(1970,1,1)</f>
        <v>42449.562037037031</v>
      </c>
      <c r="U1193" s="12" t="str">
        <f>TEXT(Table1[[#This Row],[Date Created Conversion]],"yyyy")</f>
        <v>2016</v>
      </c>
      <c r="V1193" s="12" t="str">
        <f>TEXT(Table1[[#This Row],[Date Created Conversion]],"mmm")</f>
        <v>Feb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 s="16">
        <v>100</v>
      </c>
      <c r="E1194">
        <v>290</v>
      </c>
      <c r="F1194" s="12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>Table1[[#This Row],[pledged]]/Table1[[#This Row],[goal]]</f>
        <v>2.9</v>
      </c>
      <c r="P1194">
        <f>IF(Table1[[#This Row],[pledged]]=0,0,Table1[[#This Row],[pledged]]/Table1[[#This Row],[backers_count]])</f>
        <v>19.333333333333332</v>
      </c>
      <c r="Q1194" t="str">
        <f>LEFT(Table1[[#This Row],[Category and Sub-Category]],FIND("/",Table1[[#This Row],[Category and Sub-Category]])-1)</f>
        <v>photography</v>
      </c>
      <c r="R1194" t="str">
        <f>RIGHT(Table1[[#This Row],[Category and Sub-Category]],LEN(Table1[[#This Row],[Category and Sub-Category]])-FIND("/",Table1[[#This Row],[Category and Sub-Category]]))</f>
        <v>photobooks</v>
      </c>
      <c r="S1194" s="9">
        <f>(((Table1[[#This Row],[launched_at]]/60)/60)/24)+DATE(1970,1,1)</f>
        <v>42747.506689814814</v>
      </c>
      <c r="T1194" s="9">
        <f>(((Table1[[#This Row],[deadline]]/60)/60)/24)+DATE(1970,1,1)</f>
        <v>42777.506689814814</v>
      </c>
      <c r="U1194" s="12" t="str">
        <f>TEXT(Table1[[#This Row],[Date Created Conversion]],"yyyy")</f>
        <v>2017</v>
      </c>
      <c r="V1194" s="12" t="str">
        <f>TEXT(Table1[[#This Row],[Date Created Conversion]],"mmm")</f>
        <v>Jan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 s="16">
        <v>21000</v>
      </c>
      <c r="E1195">
        <v>21831</v>
      </c>
      <c r="F1195" s="12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>Table1[[#This Row],[pledged]]/Table1[[#This Row],[goal]]</f>
        <v>1.0395714285714286</v>
      </c>
      <c r="P1195">
        <f>IF(Table1[[#This Row],[pledged]]=0,0,Table1[[#This Row],[pledged]]/Table1[[#This Row],[backers_count]])</f>
        <v>79.967032967032964</v>
      </c>
      <c r="Q1195" t="str">
        <f>LEFT(Table1[[#This Row],[Category and Sub-Category]],FIND("/",Table1[[#This Row],[Category and Sub-Category]])-1)</f>
        <v>photography</v>
      </c>
      <c r="R1195" t="str">
        <f>RIGHT(Table1[[#This Row],[Category and Sub-Category]],LEN(Table1[[#This Row],[Category and Sub-Category]])-FIND("/",Table1[[#This Row],[Category and Sub-Category]]))</f>
        <v>photobooks</v>
      </c>
      <c r="S1195" s="9">
        <f>(((Table1[[#This Row],[launched_at]]/60)/60)/24)+DATE(1970,1,1)</f>
        <v>42409.776076388895</v>
      </c>
      <c r="T1195" s="9">
        <f>(((Table1[[#This Row],[deadline]]/60)/60)/24)+DATE(1970,1,1)</f>
        <v>42469.734409722223</v>
      </c>
      <c r="U1195" s="12" t="str">
        <f>TEXT(Table1[[#This Row],[Date Created Conversion]],"yyyy")</f>
        <v>2016</v>
      </c>
      <c r="V1195" s="12" t="str">
        <f>TEXT(Table1[[#This Row],[Date Created Conversion]],"mmm")</f>
        <v>Feb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 s="16">
        <v>12500</v>
      </c>
      <c r="E1196">
        <v>40280</v>
      </c>
      <c r="F1196" s="12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>Table1[[#This Row],[pledged]]/Table1[[#This Row],[goal]]</f>
        <v>3.2223999999999999</v>
      </c>
      <c r="P1196">
        <f>IF(Table1[[#This Row],[pledged]]=0,0,Table1[[#This Row],[pledged]]/Table1[[#This Row],[backers_count]])</f>
        <v>56.414565826330531</v>
      </c>
      <c r="Q1196" t="str">
        <f>LEFT(Table1[[#This Row],[Category and Sub-Category]],FIND("/",Table1[[#This Row],[Category and Sub-Category]])-1)</f>
        <v>photography</v>
      </c>
      <c r="R1196" t="str">
        <f>RIGHT(Table1[[#This Row],[Category and Sub-Category]],LEN(Table1[[#This Row],[Category and Sub-Category]])-FIND("/",Table1[[#This Row],[Category and Sub-Category]]))</f>
        <v>photobooks</v>
      </c>
      <c r="S1196" s="9">
        <f>(((Table1[[#This Row],[launched_at]]/60)/60)/24)+DATE(1970,1,1)</f>
        <v>42072.488182870366</v>
      </c>
      <c r="T1196" s="9">
        <f>(((Table1[[#This Row],[deadline]]/60)/60)/24)+DATE(1970,1,1)</f>
        <v>42102.488182870366</v>
      </c>
      <c r="U1196" s="12" t="str">
        <f>TEXT(Table1[[#This Row],[Date Created Conversion]],"yyyy")</f>
        <v>2015</v>
      </c>
      <c r="V1196" s="12" t="str">
        <f>TEXT(Table1[[#This Row],[Date Created Conversion]],"mmm")</f>
        <v>Mar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 s="16">
        <v>10000</v>
      </c>
      <c r="E1197">
        <v>13500</v>
      </c>
      <c r="F1197" s="12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>Table1[[#This Row],[pledged]]/Table1[[#This Row],[goal]]</f>
        <v>1.35</v>
      </c>
      <c r="P1197">
        <f>IF(Table1[[#This Row],[pledged]]=0,0,Table1[[#This Row],[pledged]]/Table1[[#This Row],[backers_count]])</f>
        <v>79.411764705882348</v>
      </c>
      <c r="Q1197" t="str">
        <f>LEFT(Table1[[#This Row],[Category and Sub-Category]],FIND("/",Table1[[#This Row],[Category and Sub-Category]])-1)</f>
        <v>photography</v>
      </c>
      <c r="R1197" t="str">
        <f>RIGHT(Table1[[#This Row],[Category and Sub-Category]],LEN(Table1[[#This Row],[Category and Sub-Category]])-FIND("/",Table1[[#This Row],[Category and Sub-Category]]))</f>
        <v>photobooks</v>
      </c>
      <c r="S1197" s="9">
        <f>(((Table1[[#This Row],[launched_at]]/60)/60)/24)+DATE(1970,1,1)</f>
        <v>42298.34783564815</v>
      </c>
      <c r="T1197" s="9">
        <f>(((Table1[[#This Row],[deadline]]/60)/60)/24)+DATE(1970,1,1)</f>
        <v>42358.375</v>
      </c>
      <c r="U1197" s="12" t="str">
        <f>TEXT(Table1[[#This Row],[Date Created Conversion]],"yyyy")</f>
        <v>2015</v>
      </c>
      <c r="V1197" s="12" t="str">
        <f>TEXT(Table1[[#This Row],[Date Created Conversion]],"mmm")</f>
        <v>Oct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 s="16">
        <v>14500</v>
      </c>
      <c r="E1198">
        <v>39137</v>
      </c>
      <c r="F1198" s="12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>Table1[[#This Row],[pledged]]/Table1[[#This Row],[goal]]</f>
        <v>2.6991034482758622</v>
      </c>
      <c r="P1198">
        <f>IF(Table1[[#This Row],[pledged]]=0,0,Table1[[#This Row],[pledged]]/Table1[[#This Row],[backers_count]])</f>
        <v>76.439453125</v>
      </c>
      <c r="Q1198" t="str">
        <f>LEFT(Table1[[#This Row],[Category and Sub-Category]],FIND("/",Table1[[#This Row],[Category and Sub-Category]])-1)</f>
        <v>photography</v>
      </c>
      <c r="R1198" t="str">
        <f>RIGHT(Table1[[#This Row],[Category and Sub-Category]],LEN(Table1[[#This Row],[Category and Sub-Category]])-FIND("/",Table1[[#This Row],[Category and Sub-Category]]))</f>
        <v>photobooks</v>
      </c>
      <c r="S1198" s="9">
        <f>(((Table1[[#This Row],[launched_at]]/60)/60)/24)+DATE(1970,1,1)</f>
        <v>42326.818738425922</v>
      </c>
      <c r="T1198" s="9">
        <f>(((Table1[[#This Row],[deadline]]/60)/60)/24)+DATE(1970,1,1)</f>
        <v>42356.818738425922</v>
      </c>
      <c r="U1198" s="12" t="str">
        <f>TEXT(Table1[[#This Row],[Date Created Conversion]],"yyyy")</f>
        <v>2015</v>
      </c>
      <c r="V1198" s="12" t="str">
        <f>TEXT(Table1[[#This Row],[Date Created Conversion]],"mmm")</f>
        <v>Nov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 s="16">
        <v>15000</v>
      </c>
      <c r="E1199">
        <v>37994</v>
      </c>
      <c r="F1199" s="12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>Table1[[#This Row],[pledged]]/Table1[[#This Row],[goal]]</f>
        <v>2.5329333333333333</v>
      </c>
      <c r="P1199">
        <f>IF(Table1[[#This Row],[pledged]]=0,0,Table1[[#This Row],[pledged]]/Table1[[#This Row],[backers_count]])</f>
        <v>121</v>
      </c>
      <c r="Q1199" t="str">
        <f>LEFT(Table1[[#This Row],[Category and Sub-Category]],FIND("/",Table1[[#This Row],[Category and Sub-Category]])-1)</f>
        <v>photography</v>
      </c>
      <c r="R1199" t="str">
        <f>RIGHT(Table1[[#This Row],[Category and Sub-Category]],LEN(Table1[[#This Row],[Category and Sub-Category]])-FIND("/",Table1[[#This Row],[Category and Sub-Category]]))</f>
        <v>photobooks</v>
      </c>
      <c r="S1199" s="9">
        <f>(((Table1[[#This Row],[launched_at]]/60)/60)/24)+DATE(1970,1,1)</f>
        <v>42503.66474537037</v>
      </c>
      <c r="T1199" s="9">
        <f>(((Table1[[#This Row],[deadline]]/60)/60)/24)+DATE(1970,1,1)</f>
        <v>42534.249305555553</v>
      </c>
      <c r="U1199" s="12" t="str">
        <f>TEXT(Table1[[#This Row],[Date Created Conversion]],"yyyy")</f>
        <v>2016</v>
      </c>
      <c r="V1199" s="12" t="str">
        <f>TEXT(Table1[[#This Row],[Date Created Conversion]],"mmm")</f>
        <v>May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 s="16">
        <v>3500</v>
      </c>
      <c r="E1200">
        <v>9121</v>
      </c>
      <c r="F1200" s="12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>Table1[[#This Row],[pledged]]/Table1[[#This Row],[goal]]</f>
        <v>2.6059999999999999</v>
      </c>
      <c r="P1200">
        <f>IF(Table1[[#This Row],[pledged]]=0,0,Table1[[#This Row],[pledged]]/Table1[[#This Row],[backers_count]])</f>
        <v>54.616766467065865</v>
      </c>
      <c r="Q1200" t="str">
        <f>LEFT(Table1[[#This Row],[Category and Sub-Category]],FIND("/",Table1[[#This Row],[Category and Sub-Category]])-1)</f>
        <v>photography</v>
      </c>
      <c r="R1200" t="str">
        <f>RIGHT(Table1[[#This Row],[Category and Sub-Category]],LEN(Table1[[#This Row],[Category and Sub-Category]])-FIND("/",Table1[[#This Row],[Category and Sub-Category]]))</f>
        <v>photobooks</v>
      </c>
      <c r="S1200" s="9">
        <f>(((Table1[[#This Row],[launched_at]]/60)/60)/24)+DATE(1970,1,1)</f>
        <v>42333.619050925925</v>
      </c>
      <c r="T1200" s="9">
        <f>(((Table1[[#This Row],[deadline]]/60)/60)/24)+DATE(1970,1,1)</f>
        <v>42369.125</v>
      </c>
      <c r="U1200" s="12" t="str">
        <f>TEXT(Table1[[#This Row],[Date Created Conversion]],"yyyy")</f>
        <v>2015</v>
      </c>
      <c r="V1200" s="12" t="str">
        <f>TEXT(Table1[[#This Row],[Date Created Conversion]],"mmm")</f>
        <v>Nov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 s="16">
        <v>2658</v>
      </c>
      <c r="E1201">
        <v>2693</v>
      </c>
      <c r="F1201" s="12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>Table1[[#This Row],[pledged]]/Table1[[#This Row],[goal]]</f>
        <v>1.0131677953348381</v>
      </c>
      <c r="P1201">
        <f>IF(Table1[[#This Row],[pledged]]=0,0,Table1[[#This Row],[pledged]]/Table1[[#This Row],[backers_count]])</f>
        <v>299.22222222222223</v>
      </c>
      <c r="Q1201" t="str">
        <f>LEFT(Table1[[#This Row],[Category and Sub-Category]],FIND("/",Table1[[#This Row],[Category and Sub-Category]])-1)</f>
        <v>photography</v>
      </c>
      <c r="R1201" t="str">
        <f>RIGHT(Table1[[#This Row],[Category and Sub-Category]],LEN(Table1[[#This Row],[Category and Sub-Category]])-FIND("/",Table1[[#This Row],[Category and Sub-Category]]))</f>
        <v>photobooks</v>
      </c>
      <c r="S1201" s="9">
        <f>(((Table1[[#This Row],[launched_at]]/60)/60)/24)+DATE(1970,1,1)</f>
        <v>42161.770833333328</v>
      </c>
      <c r="T1201" s="9">
        <f>(((Table1[[#This Row],[deadline]]/60)/60)/24)+DATE(1970,1,1)</f>
        <v>42193.770833333328</v>
      </c>
      <c r="U1201" s="12" t="str">
        <f>TEXT(Table1[[#This Row],[Date Created Conversion]],"yyyy")</f>
        <v>2015</v>
      </c>
      <c r="V1201" s="12" t="str">
        <f>TEXT(Table1[[#This Row],[Date Created Conversion]],"mmm")</f>
        <v>Jun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 s="16">
        <v>4800</v>
      </c>
      <c r="E1202">
        <v>6029</v>
      </c>
      <c r="F1202" s="1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>Table1[[#This Row],[pledged]]/Table1[[#This Row],[goal]]</f>
        <v>1.2560416666666667</v>
      </c>
      <c r="P1202">
        <f>IF(Table1[[#This Row],[pledged]]=0,0,Table1[[#This Row],[pledged]]/Table1[[#This Row],[backers_count]])</f>
        <v>58.533980582524272</v>
      </c>
      <c r="Q1202" t="str">
        <f>LEFT(Table1[[#This Row],[Category and Sub-Category]],FIND("/",Table1[[#This Row],[Category and Sub-Category]])-1)</f>
        <v>photography</v>
      </c>
      <c r="R1202" t="str">
        <f>RIGHT(Table1[[#This Row],[Category and Sub-Category]],LEN(Table1[[#This Row],[Category and Sub-Category]])-FIND("/",Table1[[#This Row],[Category and Sub-Category]]))</f>
        <v>photobooks</v>
      </c>
      <c r="S1202" s="9">
        <f>(((Table1[[#This Row],[launched_at]]/60)/60)/24)+DATE(1970,1,1)</f>
        <v>42089.477500000001</v>
      </c>
      <c r="T1202" s="9">
        <f>(((Table1[[#This Row],[deadline]]/60)/60)/24)+DATE(1970,1,1)</f>
        <v>42110.477500000001</v>
      </c>
      <c r="U1202" s="12" t="str">
        <f>TEXT(Table1[[#This Row],[Date Created Conversion]],"yyyy")</f>
        <v>2015</v>
      </c>
      <c r="V1202" s="12" t="str">
        <f>TEXT(Table1[[#This Row],[Date Created Conversion]],"mmm")</f>
        <v>Mar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 s="16">
        <v>6000</v>
      </c>
      <c r="E1203">
        <v>6146.27</v>
      </c>
      <c r="F1203" s="12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>Table1[[#This Row],[pledged]]/Table1[[#This Row],[goal]]</f>
        <v>1.0243783333333334</v>
      </c>
      <c r="P1203">
        <f>IF(Table1[[#This Row],[pledged]]=0,0,Table1[[#This Row],[pledged]]/Table1[[#This Row],[backers_count]])</f>
        <v>55.371801801801809</v>
      </c>
      <c r="Q1203" t="str">
        <f>LEFT(Table1[[#This Row],[Category and Sub-Category]],FIND("/",Table1[[#This Row],[Category and Sub-Category]])-1)</f>
        <v>photography</v>
      </c>
      <c r="R1203" t="str">
        <f>RIGHT(Table1[[#This Row],[Category and Sub-Category]],LEN(Table1[[#This Row],[Category and Sub-Category]])-FIND("/",Table1[[#This Row],[Category and Sub-Category]]))</f>
        <v>photobooks</v>
      </c>
      <c r="S1203" s="9">
        <f>(((Table1[[#This Row],[launched_at]]/60)/60)/24)+DATE(1970,1,1)</f>
        <v>42536.60701388889</v>
      </c>
      <c r="T1203" s="9">
        <f>(((Table1[[#This Row],[deadline]]/60)/60)/24)+DATE(1970,1,1)</f>
        <v>42566.60701388889</v>
      </c>
      <c r="U1203" s="12" t="str">
        <f>TEXT(Table1[[#This Row],[Date Created Conversion]],"yyyy")</f>
        <v>2016</v>
      </c>
      <c r="V1203" s="12" t="str">
        <f>TEXT(Table1[[#This Row],[Date Created Conversion]],"mmm")</f>
        <v>Jun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 s="16">
        <v>25000</v>
      </c>
      <c r="E1204">
        <v>49811</v>
      </c>
      <c r="F1204" s="12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>Table1[[#This Row],[pledged]]/Table1[[#This Row],[goal]]</f>
        <v>1.99244</v>
      </c>
      <c r="P1204">
        <f>IF(Table1[[#This Row],[pledged]]=0,0,Table1[[#This Row],[pledged]]/Table1[[#This Row],[backers_count]])</f>
        <v>183.80442804428046</v>
      </c>
      <c r="Q1204" t="str">
        <f>LEFT(Table1[[#This Row],[Category and Sub-Category]],FIND("/",Table1[[#This Row],[Category and Sub-Category]])-1)</f>
        <v>photography</v>
      </c>
      <c r="R1204" t="str">
        <f>RIGHT(Table1[[#This Row],[Category and Sub-Category]],LEN(Table1[[#This Row],[Category and Sub-Category]])-FIND("/",Table1[[#This Row],[Category and Sub-Category]]))</f>
        <v>photobooks</v>
      </c>
      <c r="S1204" s="9">
        <f>(((Table1[[#This Row],[launched_at]]/60)/60)/24)+DATE(1970,1,1)</f>
        <v>42152.288819444439</v>
      </c>
      <c r="T1204" s="9">
        <f>(((Table1[[#This Row],[deadline]]/60)/60)/24)+DATE(1970,1,1)</f>
        <v>42182.288819444439</v>
      </c>
      <c r="U1204" s="12" t="str">
        <f>TEXT(Table1[[#This Row],[Date Created Conversion]],"yyyy")</f>
        <v>2015</v>
      </c>
      <c r="V1204" s="12" t="str">
        <f>TEXT(Table1[[#This Row],[Date Created Conversion]],"mmm")</f>
        <v>May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 s="16">
        <v>16300</v>
      </c>
      <c r="E1205">
        <v>16700</v>
      </c>
      <c r="F1205" s="12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>Table1[[#This Row],[pledged]]/Table1[[#This Row],[goal]]</f>
        <v>1.0245398773006136</v>
      </c>
      <c r="P1205">
        <f>IF(Table1[[#This Row],[pledged]]=0,0,Table1[[#This Row],[pledged]]/Table1[[#This Row],[backers_count]])</f>
        <v>165.34653465346534</v>
      </c>
      <c r="Q1205" t="str">
        <f>LEFT(Table1[[#This Row],[Category and Sub-Category]],FIND("/",Table1[[#This Row],[Category and Sub-Category]])-1)</f>
        <v>photography</v>
      </c>
      <c r="R1205" t="str">
        <f>RIGHT(Table1[[#This Row],[Category and Sub-Category]],LEN(Table1[[#This Row],[Category and Sub-Category]])-FIND("/",Table1[[#This Row],[Category and Sub-Category]]))</f>
        <v>photobooks</v>
      </c>
      <c r="S1205" s="9">
        <f>(((Table1[[#This Row],[launched_at]]/60)/60)/24)+DATE(1970,1,1)</f>
        <v>42125.614895833336</v>
      </c>
      <c r="T1205" s="9">
        <f>(((Table1[[#This Row],[deadline]]/60)/60)/24)+DATE(1970,1,1)</f>
        <v>42155.614895833336</v>
      </c>
      <c r="U1205" s="12" t="str">
        <f>TEXT(Table1[[#This Row],[Date Created Conversion]],"yyyy")</f>
        <v>2015</v>
      </c>
      <c r="V1205" s="12" t="str">
        <f>TEXT(Table1[[#This Row],[Date Created Conversion]],"mmm")</f>
        <v>May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 s="16">
        <v>13000</v>
      </c>
      <c r="E1206">
        <v>13383</v>
      </c>
      <c r="F1206" s="12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>Table1[[#This Row],[pledged]]/Table1[[#This Row],[goal]]</f>
        <v>1.0294615384615384</v>
      </c>
      <c r="P1206">
        <f>IF(Table1[[#This Row],[pledged]]=0,0,Table1[[#This Row],[pledged]]/Table1[[#This Row],[backers_count]])</f>
        <v>234.78947368421052</v>
      </c>
      <c r="Q1206" t="str">
        <f>LEFT(Table1[[#This Row],[Category and Sub-Category]],FIND("/",Table1[[#This Row],[Category and Sub-Category]])-1)</f>
        <v>photography</v>
      </c>
      <c r="R1206" t="str">
        <f>RIGHT(Table1[[#This Row],[Category and Sub-Category]],LEN(Table1[[#This Row],[Category and Sub-Category]])-FIND("/",Table1[[#This Row],[Category and Sub-Category]]))</f>
        <v>photobooks</v>
      </c>
      <c r="S1206" s="9">
        <f>(((Table1[[#This Row],[launched_at]]/60)/60)/24)+DATE(1970,1,1)</f>
        <v>42297.748067129629</v>
      </c>
      <c r="T1206" s="9">
        <f>(((Table1[[#This Row],[deadline]]/60)/60)/24)+DATE(1970,1,1)</f>
        <v>42342.208333333328</v>
      </c>
      <c r="U1206" s="12" t="str">
        <f>TEXT(Table1[[#This Row],[Date Created Conversion]],"yyyy")</f>
        <v>2015</v>
      </c>
      <c r="V1206" s="12" t="str">
        <f>TEXT(Table1[[#This Row],[Date Created Conversion]],"mmm")</f>
        <v>Oct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 s="16">
        <v>13000</v>
      </c>
      <c r="E1207">
        <v>13112</v>
      </c>
      <c r="F1207" s="12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>Table1[[#This Row],[pledged]]/Table1[[#This Row],[goal]]</f>
        <v>1.0086153846153847</v>
      </c>
      <c r="P1207">
        <f>IF(Table1[[#This Row],[pledged]]=0,0,Table1[[#This Row],[pledged]]/Table1[[#This Row],[backers_count]])</f>
        <v>211.48387096774192</v>
      </c>
      <c r="Q1207" t="str">
        <f>LEFT(Table1[[#This Row],[Category and Sub-Category]],FIND("/",Table1[[#This Row],[Category and Sub-Category]])-1)</f>
        <v>photography</v>
      </c>
      <c r="R1207" t="str">
        <f>RIGHT(Table1[[#This Row],[Category and Sub-Category]],LEN(Table1[[#This Row],[Category and Sub-Category]])-FIND("/",Table1[[#This Row],[Category and Sub-Category]]))</f>
        <v>photobooks</v>
      </c>
      <c r="S1207" s="9">
        <f>(((Table1[[#This Row],[launched_at]]/60)/60)/24)+DATE(1970,1,1)</f>
        <v>42138.506377314814</v>
      </c>
      <c r="T1207" s="9">
        <f>(((Table1[[#This Row],[deadline]]/60)/60)/24)+DATE(1970,1,1)</f>
        <v>42168.506377314814</v>
      </c>
      <c r="U1207" s="12" t="str">
        <f>TEXT(Table1[[#This Row],[Date Created Conversion]],"yyyy")</f>
        <v>2015</v>
      </c>
      <c r="V1207" s="12" t="str">
        <f>TEXT(Table1[[#This Row],[Date Created Conversion]],"mmm")</f>
        <v>May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 s="16">
        <v>900</v>
      </c>
      <c r="E1208">
        <v>1035</v>
      </c>
      <c r="F1208" s="12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>Table1[[#This Row],[pledged]]/Table1[[#This Row],[goal]]</f>
        <v>1.1499999999999999</v>
      </c>
      <c r="P1208">
        <f>IF(Table1[[#This Row],[pledged]]=0,0,Table1[[#This Row],[pledged]]/Table1[[#This Row],[backers_count]])</f>
        <v>32.34375</v>
      </c>
      <c r="Q1208" t="str">
        <f>LEFT(Table1[[#This Row],[Category and Sub-Category]],FIND("/",Table1[[#This Row],[Category and Sub-Category]])-1)</f>
        <v>photography</v>
      </c>
      <c r="R1208" t="str">
        <f>RIGHT(Table1[[#This Row],[Category and Sub-Category]],LEN(Table1[[#This Row],[Category and Sub-Category]])-FIND("/",Table1[[#This Row],[Category and Sub-Category]]))</f>
        <v>photobooks</v>
      </c>
      <c r="S1208" s="9">
        <f>(((Table1[[#This Row],[launched_at]]/60)/60)/24)+DATE(1970,1,1)</f>
        <v>42772.776076388895</v>
      </c>
      <c r="T1208" s="9">
        <f>(((Table1[[#This Row],[deadline]]/60)/60)/24)+DATE(1970,1,1)</f>
        <v>42805.561805555553</v>
      </c>
      <c r="U1208" s="12" t="str">
        <f>TEXT(Table1[[#This Row],[Date Created Conversion]],"yyyy")</f>
        <v>2017</v>
      </c>
      <c r="V1208" s="12" t="str">
        <f>TEXT(Table1[[#This Row],[Date Created Conversion]],"mmm")</f>
        <v>Feb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 s="16">
        <v>16700</v>
      </c>
      <c r="E1209">
        <v>17396</v>
      </c>
      <c r="F1209" s="12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>Table1[[#This Row],[pledged]]/Table1[[#This Row],[goal]]</f>
        <v>1.0416766467065868</v>
      </c>
      <c r="P1209">
        <f>IF(Table1[[#This Row],[pledged]]=0,0,Table1[[#This Row],[pledged]]/Table1[[#This Row],[backers_count]])</f>
        <v>123.37588652482269</v>
      </c>
      <c r="Q1209" t="str">
        <f>LEFT(Table1[[#This Row],[Category and Sub-Category]],FIND("/",Table1[[#This Row],[Category and Sub-Category]])-1)</f>
        <v>photography</v>
      </c>
      <c r="R1209" t="str">
        <f>RIGHT(Table1[[#This Row],[Category and Sub-Category]],LEN(Table1[[#This Row],[Category and Sub-Category]])-FIND("/",Table1[[#This Row],[Category and Sub-Category]]))</f>
        <v>photobooks</v>
      </c>
      <c r="S1209" s="9">
        <f>(((Table1[[#This Row],[launched_at]]/60)/60)/24)+DATE(1970,1,1)</f>
        <v>42430.430243055554</v>
      </c>
      <c r="T1209" s="9">
        <f>(((Table1[[#This Row],[deadline]]/60)/60)/24)+DATE(1970,1,1)</f>
        <v>42460.416666666672</v>
      </c>
      <c r="U1209" s="12" t="str">
        <f>TEXT(Table1[[#This Row],[Date Created Conversion]],"yyyy")</f>
        <v>2016</v>
      </c>
      <c r="V1209" s="12" t="str">
        <f>TEXT(Table1[[#This Row],[Date Created Conversion]],"mmm")</f>
        <v>Mar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 s="16">
        <v>10000</v>
      </c>
      <c r="E1210">
        <v>15530</v>
      </c>
      <c r="F1210" s="12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>Table1[[#This Row],[pledged]]/Table1[[#This Row],[goal]]</f>
        <v>1.5529999999999999</v>
      </c>
      <c r="P1210">
        <f>IF(Table1[[#This Row],[pledged]]=0,0,Table1[[#This Row],[pledged]]/Table1[[#This Row],[backers_count]])</f>
        <v>207.06666666666666</v>
      </c>
      <c r="Q1210" t="str">
        <f>LEFT(Table1[[#This Row],[Category and Sub-Category]],FIND("/",Table1[[#This Row],[Category and Sub-Category]])-1)</f>
        <v>photography</v>
      </c>
      <c r="R1210" t="str">
        <f>RIGHT(Table1[[#This Row],[Category and Sub-Category]],LEN(Table1[[#This Row],[Category and Sub-Category]])-FIND("/",Table1[[#This Row],[Category and Sub-Category]]))</f>
        <v>photobooks</v>
      </c>
      <c r="S1210" s="9">
        <f>(((Table1[[#This Row],[launched_at]]/60)/60)/24)+DATE(1970,1,1)</f>
        <v>42423.709074074075</v>
      </c>
      <c r="T1210" s="9">
        <f>(((Table1[[#This Row],[deadline]]/60)/60)/24)+DATE(1970,1,1)</f>
        <v>42453.667407407411</v>
      </c>
      <c r="U1210" s="12" t="str">
        <f>TEXT(Table1[[#This Row],[Date Created Conversion]],"yyyy")</f>
        <v>2016</v>
      </c>
      <c r="V1210" s="12" t="str">
        <f>TEXT(Table1[[#This Row],[Date Created Conversion]],"mmm")</f>
        <v>Feb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 s="16">
        <v>6000</v>
      </c>
      <c r="E1211">
        <v>6360</v>
      </c>
      <c r="F1211" s="12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>Table1[[#This Row],[pledged]]/Table1[[#This Row],[goal]]</f>
        <v>1.06</v>
      </c>
      <c r="P1211">
        <f>IF(Table1[[#This Row],[pledged]]=0,0,Table1[[#This Row],[pledged]]/Table1[[#This Row],[backers_count]])</f>
        <v>138.2608695652174</v>
      </c>
      <c r="Q1211" t="str">
        <f>LEFT(Table1[[#This Row],[Category and Sub-Category]],FIND("/",Table1[[#This Row],[Category and Sub-Category]])-1)</f>
        <v>photography</v>
      </c>
      <c r="R1211" t="str">
        <f>RIGHT(Table1[[#This Row],[Category and Sub-Category]],LEN(Table1[[#This Row],[Category and Sub-Category]])-FIND("/",Table1[[#This Row],[Category and Sub-Category]]))</f>
        <v>photobooks</v>
      </c>
      <c r="S1211" s="9">
        <f>(((Table1[[#This Row],[launched_at]]/60)/60)/24)+DATE(1970,1,1)</f>
        <v>42761.846122685187</v>
      </c>
      <c r="T1211" s="9">
        <f>(((Table1[[#This Row],[deadline]]/60)/60)/24)+DATE(1970,1,1)</f>
        <v>42791.846122685187</v>
      </c>
      <c r="U1211" s="12" t="str">
        <f>TEXT(Table1[[#This Row],[Date Created Conversion]],"yyyy")</f>
        <v>2017</v>
      </c>
      <c r="V1211" s="12" t="str">
        <f>TEXT(Table1[[#This Row],[Date Created Conversion]],"mmm")</f>
        <v>Jan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 s="16">
        <v>20000</v>
      </c>
      <c r="E1212">
        <v>50863</v>
      </c>
      <c r="F1212" s="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>Table1[[#This Row],[pledged]]/Table1[[#This Row],[goal]]</f>
        <v>2.5431499999999998</v>
      </c>
      <c r="P1212">
        <f>IF(Table1[[#This Row],[pledged]]=0,0,Table1[[#This Row],[pledged]]/Table1[[#This Row],[backers_count]])</f>
        <v>493.81553398058253</v>
      </c>
      <c r="Q1212" t="str">
        <f>LEFT(Table1[[#This Row],[Category and Sub-Category]],FIND("/",Table1[[#This Row],[Category and Sub-Category]])-1)</f>
        <v>photography</v>
      </c>
      <c r="R1212" t="str">
        <f>RIGHT(Table1[[#This Row],[Category and Sub-Category]],LEN(Table1[[#This Row],[Category and Sub-Category]])-FIND("/",Table1[[#This Row],[Category and Sub-Category]]))</f>
        <v>photobooks</v>
      </c>
      <c r="S1212" s="9">
        <f>(((Table1[[#This Row],[launched_at]]/60)/60)/24)+DATE(1970,1,1)</f>
        <v>42132.941805555558</v>
      </c>
      <c r="T1212" s="9">
        <f>(((Table1[[#This Row],[deadline]]/60)/60)/24)+DATE(1970,1,1)</f>
        <v>42155.875</v>
      </c>
      <c r="U1212" s="12" t="str">
        <f>TEXT(Table1[[#This Row],[Date Created Conversion]],"yyyy")</f>
        <v>2015</v>
      </c>
      <c r="V1212" s="12" t="str">
        <f>TEXT(Table1[[#This Row],[Date Created Conversion]],"mmm")</f>
        <v>May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 s="16">
        <v>1000</v>
      </c>
      <c r="E1213">
        <v>1011</v>
      </c>
      <c r="F1213" s="12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>Table1[[#This Row],[pledged]]/Table1[[#This Row],[goal]]</f>
        <v>1.0109999999999999</v>
      </c>
      <c r="P1213">
        <f>IF(Table1[[#This Row],[pledged]]=0,0,Table1[[#This Row],[pledged]]/Table1[[#This Row],[backers_count]])</f>
        <v>168.5</v>
      </c>
      <c r="Q1213" t="str">
        <f>LEFT(Table1[[#This Row],[Category and Sub-Category]],FIND("/",Table1[[#This Row],[Category and Sub-Category]])-1)</f>
        <v>photography</v>
      </c>
      <c r="R1213" t="str">
        <f>RIGHT(Table1[[#This Row],[Category and Sub-Category]],LEN(Table1[[#This Row],[Category and Sub-Category]])-FIND("/",Table1[[#This Row],[Category and Sub-Category]]))</f>
        <v>photobooks</v>
      </c>
      <c r="S1213" s="9">
        <f>(((Table1[[#This Row],[launched_at]]/60)/60)/24)+DATE(1970,1,1)</f>
        <v>42515.866446759261</v>
      </c>
      <c r="T1213" s="9">
        <f>(((Table1[[#This Row],[deadline]]/60)/60)/24)+DATE(1970,1,1)</f>
        <v>42530.866446759261</v>
      </c>
      <c r="U1213" s="12" t="str">
        <f>TEXT(Table1[[#This Row],[Date Created Conversion]],"yyyy")</f>
        <v>2016</v>
      </c>
      <c r="V1213" s="12" t="str">
        <f>TEXT(Table1[[#This Row],[Date Created Conversion]],"mmm")</f>
        <v>May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 s="16">
        <v>2500</v>
      </c>
      <c r="E1214">
        <v>3226</v>
      </c>
      <c r="F1214" s="12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>Table1[[#This Row],[pledged]]/Table1[[#This Row],[goal]]</f>
        <v>1.2904</v>
      </c>
      <c r="P1214">
        <f>IF(Table1[[#This Row],[pledged]]=0,0,Table1[[#This Row],[pledged]]/Table1[[#This Row],[backers_count]])</f>
        <v>38.867469879518069</v>
      </c>
      <c r="Q1214" t="str">
        <f>LEFT(Table1[[#This Row],[Category and Sub-Category]],FIND("/",Table1[[#This Row],[Category and Sub-Category]])-1)</f>
        <v>photography</v>
      </c>
      <c r="R1214" t="str">
        <f>RIGHT(Table1[[#This Row],[Category and Sub-Category]],LEN(Table1[[#This Row],[Category and Sub-Category]])-FIND("/",Table1[[#This Row],[Category and Sub-Category]]))</f>
        <v>photobooks</v>
      </c>
      <c r="S1214" s="9">
        <f>(((Table1[[#This Row],[launched_at]]/60)/60)/24)+DATE(1970,1,1)</f>
        <v>42318.950173611112</v>
      </c>
      <c r="T1214" s="9">
        <f>(((Table1[[#This Row],[deadline]]/60)/60)/24)+DATE(1970,1,1)</f>
        <v>42335.041666666672</v>
      </c>
      <c r="U1214" s="12" t="str">
        <f>TEXT(Table1[[#This Row],[Date Created Conversion]],"yyyy")</f>
        <v>2015</v>
      </c>
      <c r="V1214" s="12" t="str">
        <f>TEXT(Table1[[#This Row],[Date Created Conversion]],"mmm")</f>
        <v>Nov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 s="16">
        <v>6500</v>
      </c>
      <c r="E1215">
        <v>6645</v>
      </c>
      <c r="F1215" s="12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>Table1[[#This Row],[pledged]]/Table1[[#This Row],[goal]]</f>
        <v>1.0223076923076924</v>
      </c>
      <c r="P1215">
        <f>IF(Table1[[#This Row],[pledged]]=0,0,Table1[[#This Row],[pledged]]/Table1[[#This Row],[backers_count]])</f>
        <v>61.527777777777779</v>
      </c>
      <c r="Q1215" t="str">
        <f>LEFT(Table1[[#This Row],[Category and Sub-Category]],FIND("/",Table1[[#This Row],[Category and Sub-Category]])-1)</f>
        <v>photography</v>
      </c>
      <c r="R1215" t="str">
        <f>RIGHT(Table1[[#This Row],[Category and Sub-Category]],LEN(Table1[[#This Row],[Category and Sub-Category]])-FIND("/",Table1[[#This Row],[Category and Sub-Category]]))</f>
        <v>photobooks</v>
      </c>
      <c r="S1215" s="9">
        <f>(((Table1[[#This Row],[launched_at]]/60)/60)/24)+DATE(1970,1,1)</f>
        <v>42731.755787037036</v>
      </c>
      <c r="T1215" s="9">
        <f>(((Table1[[#This Row],[deadline]]/60)/60)/24)+DATE(1970,1,1)</f>
        <v>42766.755787037036</v>
      </c>
      <c r="U1215" s="12" t="str">
        <f>TEXT(Table1[[#This Row],[Date Created Conversion]],"yyyy")</f>
        <v>2016</v>
      </c>
      <c r="V1215" s="12" t="str">
        <f>TEXT(Table1[[#This Row],[Date Created Conversion]],"mmm")</f>
        <v>Dec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 s="16">
        <v>2000</v>
      </c>
      <c r="E1216">
        <v>2636</v>
      </c>
      <c r="F1216" s="12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>Table1[[#This Row],[pledged]]/Table1[[#This Row],[goal]]</f>
        <v>1.3180000000000001</v>
      </c>
      <c r="P1216">
        <f>IF(Table1[[#This Row],[pledged]]=0,0,Table1[[#This Row],[pledged]]/Table1[[#This Row],[backers_count]])</f>
        <v>105.44</v>
      </c>
      <c r="Q1216" t="str">
        <f>LEFT(Table1[[#This Row],[Category and Sub-Category]],FIND("/",Table1[[#This Row],[Category and Sub-Category]])-1)</f>
        <v>photography</v>
      </c>
      <c r="R1216" t="str">
        <f>RIGHT(Table1[[#This Row],[Category and Sub-Category]],LEN(Table1[[#This Row],[Category and Sub-Category]])-FIND("/",Table1[[#This Row],[Category and Sub-Category]]))</f>
        <v>photobooks</v>
      </c>
      <c r="S1216" s="9">
        <f>(((Table1[[#This Row],[launched_at]]/60)/60)/24)+DATE(1970,1,1)</f>
        <v>42104.840335648143</v>
      </c>
      <c r="T1216" s="9">
        <f>(((Table1[[#This Row],[deadline]]/60)/60)/24)+DATE(1970,1,1)</f>
        <v>42164.840335648143</v>
      </c>
      <c r="U1216" s="12" t="str">
        <f>TEXT(Table1[[#This Row],[Date Created Conversion]],"yyyy")</f>
        <v>2015</v>
      </c>
      <c r="V1216" s="12" t="str">
        <f>TEXT(Table1[[#This Row],[Date Created Conversion]],"mmm")</f>
        <v>Apr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 s="16">
        <v>5000</v>
      </c>
      <c r="E1217">
        <v>39304.01</v>
      </c>
      <c r="F1217" s="12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>Table1[[#This Row],[pledged]]/Table1[[#This Row],[goal]]</f>
        <v>7.8608020000000005</v>
      </c>
      <c r="P1217">
        <f>IF(Table1[[#This Row],[pledged]]=0,0,Table1[[#This Row],[pledged]]/Table1[[#This Row],[backers_count]])</f>
        <v>71.592003642987251</v>
      </c>
      <c r="Q1217" t="str">
        <f>LEFT(Table1[[#This Row],[Category and Sub-Category]],FIND("/",Table1[[#This Row],[Category and Sub-Category]])-1)</f>
        <v>photography</v>
      </c>
      <c r="R1217" t="str">
        <f>RIGHT(Table1[[#This Row],[Category and Sub-Category]],LEN(Table1[[#This Row],[Category and Sub-Category]])-FIND("/",Table1[[#This Row],[Category and Sub-Category]]))</f>
        <v>photobooks</v>
      </c>
      <c r="S1217" s="9">
        <f>(((Table1[[#This Row],[launched_at]]/60)/60)/24)+DATE(1970,1,1)</f>
        <v>41759.923101851848</v>
      </c>
      <c r="T1217" s="9">
        <f>(((Table1[[#This Row],[deadline]]/60)/60)/24)+DATE(1970,1,1)</f>
        <v>41789.923101851848</v>
      </c>
      <c r="U1217" s="12" t="str">
        <f>TEXT(Table1[[#This Row],[Date Created Conversion]],"yyyy")</f>
        <v>2014</v>
      </c>
      <c r="V1217" s="12" t="str">
        <f>TEXT(Table1[[#This Row],[Date Created Conversion]],"mmm")</f>
        <v>Apr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 s="16">
        <v>14000</v>
      </c>
      <c r="E1218">
        <v>20398</v>
      </c>
      <c r="F1218" s="12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>Table1[[#This Row],[pledged]]/Table1[[#This Row],[goal]]</f>
        <v>1.4570000000000001</v>
      </c>
      <c r="P1218">
        <f>IF(Table1[[#This Row],[pledged]]=0,0,Table1[[#This Row],[pledged]]/Table1[[#This Row],[backers_count]])</f>
        <v>91.882882882882882</v>
      </c>
      <c r="Q1218" t="str">
        <f>LEFT(Table1[[#This Row],[Category and Sub-Category]],FIND("/",Table1[[#This Row],[Category and Sub-Category]])-1)</f>
        <v>photography</v>
      </c>
      <c r="R1218" t="str">
        <f>RIGHT(Table1[[#This Row],[Category and Sub-Category]],LEN(Table1[[#This Row],[Category and Sub-Category]])-FIND("/",Table1[[#This Row],[Category and Sub-Category]]))</f>
        <v>photobooks</v>
      </c>
      <c r="S1218" s="9">
        <f>(((Table1[[#This Row],[launched_at]]/60)/60)/24)+DATE(1970,1,1)</f>
        <v>42247.616400462968</v>
      </c>
      <c r="T1218" s="9">
        <f>(((Table1[[#This Row],[deadline]]/60)/60)/24)+DATE(1970,1,1)</f>
        <v>42279.960416666669</v>
      </c>
      <c r="U1218" s="12" t="str">
        <f>TEXT(Table1[[#This Row],[Date Created Conversion]],"yyyy")</f>
        <v>2015</v>
      </c>
      <c r="V1218" s="12" t="str">
        <f>TEXT(Table1[[#This Row],[Date Created Conversion]],"mmm")</f>
        <v>Aug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 s="16">
        <v>26500</v>
      </c>
      <c r="E1219">
        <v>27189</v>
      </c>
      <c r="F1219" s="12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>Table1[[#This Row],[pledged]]/Table1[[#This Row],[goal]]</f>
        <v>1.026</v>
      </c>
      <c r="P1219">
        <f>IF(Table1[[#This Row],[pledged]]=0,0,Table1[[#This Row],[pledged]]/Table1[[#This Row],[backers_count]])</f>
        <v>148.57377049180329</v>
      </c>
      <c r="Q1219" t="str">
        <f>LEFT(Table1[[#This Row],[Category and Sub-Category]],FIND("/",Table1[[#This Row],[Category and Sub-Category]])-1)</f>
        <v>photography</v>
      </c>
      <c r="R1219" t="str">
        <f>RIGHT(Table1[[#This Row],[Category and Sub-Category]],LEN(Table1[[#This Row],[Category and Sub-Category]])-FIND("/",Table1[[#This Row],[Category and Sub-Category]]))</f>
        <v>photobooks</v>
      </c>
      <c r="S1219" s="9">
        <f>(((Table1[[#This Row],[launched_at]]/60)/60)/24)+DATE(1970,1,1)</f>
        <v>42535.809490740736</v>
      </c>
      <c r="T1219" s="9">
        <f>(((Table1[[#This Row],[deadline]]/60)/60)/24)+DATE(1970,1,1)</f>
        <v>42565.809490740736</v>
      </c>
      <c r="U1219" s="12" t="str">
        <f>TEXT(Table1[[#This Row],[Date Created Conversion]],"yyyy")</f>
        <v>2016</v>
      </c>
      <c r="V1219" s="12" t="str">
        <f>TEXT(Table1[[#This Row],[Date Created Conversion]],"mmm")</f>
        <v>Jun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 s="16">
        <v>9000</v>
      </c>
      <c r="E1220">
        <v>15505</v>
      </c>
      <c r="F1220" s="12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>Table1[[#This Row],[pledged]]/Table1[[#This Row],[goal]]</f>
        <v>1.7227777777777777</v>
      </c>
      <c r="P1220">
        <f>IF(Table1[[#This Row],[pledged]]=0,0,Table1[[#This Row],[pledged]]/Table1[[#This Row],[backers_count]])</f>
        <v>174.2134831460674</v>
      </c>
      <c r="Q1220" t="str">
        <f>LEFT(Table1[[#This Row],[Category and Sub-Category]],FIND("/",Table1[[#This Row],[Category and Sub-Category]])-1)</f>
        <v>photography</v>
      </c>
      <c r="R1220" t="str">
        <f>RIGHT(Table1[[#This Row],[Category and Sub-Category]],LEN(Table1[[#This Row],[Category and Sub-Category]])-FIND("/",Table1[[#This Row],[Category and Sub-Category]]))</f>
        <v>photobooks</v>
      </c>
      <c r="S1220" s="9">
        <f>(((Table1[[#This Row],[launched_at]]/60)/60)/24)+DATE(1970,1,1)</f>
        <v>42278.662037037036</v>
      </c>
      <c r="T1220" s="9">
        <f>(((Table1[[#This Row],[deadline]]/60)/60)/24)+DATE(1970,1,1)</f>
        <v>42309.125</v>
      </c>
      <c r="U1220" s="12" t="str">
        <f>TEXT(Table1[[#This Row],[Date Created Conversion]],"yyyy")</f>
        <v>2015</v>
      </c>
      <c r="V1220" s="12" t="str">
        <f>TEXT(Table1[[#This Row],[Date Created Conversion]],"mmm")</f>
        <v>Oct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 s="16">
        <v>16350</v>
      </c>
      <c r="E1221">
        <v>26024</v>
      </c>
      <c r="F1221" s="12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>Table1[[#This Row],[pledged]]/Table1[[#This Row],[goal]]</f>
        <v>1.5916819571865444</v>
      </c>
      <c r="P1221">
        <f>IF(Table1[[#This Row],[pledged]]=0,0,Table1[[#This Row],[pledged]]/Table1[[#This Row],[backers_count]])</f>
        <v>102.86166007905139</v>
      </c>
      <c r="Q1221" t="str">
        <f>LEFT(Table1[[#This Row],[Category and Sub-Category]],FIND("/",Table1[[#This Row],[Category and Sub-Category]])-1)</f>
        <v>photography</v>
      </c>
      <c r="R1221" t="str">
        <f>RIGHT(Table1[[#This Row],[Category and Sub-Category]],LEN(Table1[[#This Row],[Category and Sub-Category]])-FIND("/",Table1[[#This Row],[Category and Sub-Category]]))</f>
        <v>photobooks</v>
      </c>
      <c r="S1221" s="9">
        <f>(((Table1[[#This Row],[launched_at]]/60)/60)/24)+DATE(1970,1,1)</f>
        <v>42633.461956018517</v>
      </c>
      <c r="T1221" s="9">
        <f>(((Table1[[#This Row],[deadline]]/60)/60)/24)+DATE(1970,1,1)</f>
        <v>42663.461956018517</v>
      </c>
      <c r="U1221" s="12" t="str">
        <f>TEXT(Table1[[#This Row],[Date Created Conversion]],"yyyy")</f>
        <v>2016</v>
      </c>
      <c r="V1221" s="12" t="str">
        <f>TEXT(Table1[[#This Row],[Date Created Conversion]],"mmm")</f>
        <v>Sep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 s="16">
        <v>15000</v>
      </c>
      <c r="E1222">
        <v>15565</v>
      </c>
      <c r="F1222" s="1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>Table1[[#This Row],[pledged]]/Table1[[#This Row],[goal]]</f>
        <v>1.0376666666666667</v>
      </c>
      <c r="P1222">
        <f>IF(Table1[[#This Row],[pledged]]=0,0,Table1[[#This Row],[pledged]]/Table1[[#This Row],[backers_count]])</f>
        <v>111.17857142857143</v>
      </c>
      <c r="Q1222" t="str">
        <f>LEFT(Table1[[#This Row],[Category and Sub-Category]],FIND("/",Table1[[#This Row],[Category and Sub-Category]])-1)</f>
        <v>photography</v>
      </c>
      <c r="R1222" t="str">
        <f>RIGHT(Table1[[#This Row],[Category and Sub-Category]],LEN(Table1[[#This Row],[Category and Sub-Category]])-FIND("/",Table1[[#This Row],[Category and Sub-Category]]))</f>
        <v>photobooks</v>
      </c>
      <c r="S1222" s="9">
        <f>(((Table1[[#This Row],[launched_at]]/60)/60)/24)+DATE(1970,1,1)</f>
        <v>42211.628611111111</v>
      </c>
      <c r="T1222" s="9">
        <f>(((Table1[[#This Row],[deadline]]/60)/60)/24)+DATE(1970,1,1)</f>
        <v>42241.628611111111</v>
      </c>
      <c r="U1222" s="12" t="str">
        <f>TEXT(Table1[[#This Row],[Date Created Conversion]],"yyyy")</f>
        <v>2015</v>
      </c>
      <c r="V1222" s="12" t="str">
        <f>TEXT(Table1[[#This Row],[Date Created Conversion]],"mmm")</f>
        <v>Jul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 s="16">
        <v>2200</v>
      </c>
      <c r="E1223">
        <v>2451.0100000000002</v>
      </c>
      <c r="F1223" s="12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>Table1[[#This Row],[pledged]]/Table1[[#This Row],[goal]]</f>
        <v>1.1140954545454547</v>
      </c>
      <c r="P1223">
        <f>IF(Table1[[#This Row],[pledged]]=0,0,Table1[[#This Row],[pledged]]/Table1[[#This Row],[backers_count]])</f>
        <v>23.796213592233013</v>
      </c>
      <c r="Q1223" t="str">
        <f>LEFT(Table1[[#This Row],[Category and Sub-Category]],FIND("/",Table1[[#This Row],[Category and Sub-Category]])-1)</f>
        <v>photography</v>
      </c>
      <c r="R1223" t="str">
        <f>RIGHT(Table1[[#This Row],[Category and Sub-Category]],LEN(Table1[[#This Row],[Category and Sub-Category]])-FIND("/",Table1[[#This Row],[Category and Sub-Category]]))</f>
        <v>photobooks</v>
      </c>
      <c r="S1223" s="9">
        <f>(((Table1[[#This Row],[launched_at]]/60)/60)/24)+DATE(1970,1,1)</f>
        <v>42680.47555555556</v>
      </c>
      <c r="T1223" s="9">
        <f>(((Table1[[#This Row],[deadline]]/60)/60)/24)+DATE(1970,1,1)</f>
        <v>42708</v>
      </c>
      <c r="U1223" s="12" t="str">
        <f>TEXT(Table1[[#This Row],[Date Created Conversion]],"yyyy")</f>
        <v>2016</v>
      </c>
      <c r="V1223" s="12" t="str">
        <f>TEXT(Table1[[#This Row],[Date Created Conversion]],"mmm")</f>
        <v>Nov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 s="16">
        <v>4000</v>
      </c>
      <c r="E1224">
        <v>11215</v>
      </c>
      <c r="F1224" s="12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>Table1[[#This Row],[pledged]]/Table1[[#This Row],[goal]]</f>
        <v>2.80375</v>
      </c>
      <c r="P1224">
        <f>IF(Table1[[#This Row],[pledged]]=0,0,Table1[[#This Row],[pledged]]/Table1[[#This Row],[backers_count]])</f>
        <v>81.268115942028984</v>
      </c>
      <c r="Q1224" t="str">
        <f>LEFT(Table1[[#This Row],[Category and Sub-Category]],FIND("/",Table1[[#This Row],[Category and Sub-Category]])-1)</f>
        <v>photography</v>
      </c>
      <c r="R1224" t="str">
        <f>RIGHT(Table1[[#This Row],[Category and Sub-Category]],LEN(Table1[[#This Row],[Category and Sub-Category]])-FIND("/",Table1[[#This Row],[Category and Sub-Category]]))</f>
        <v>photobooks</v>
      </c>
      <c r="S1224" s="9">
        <f>(((Table1[[#This Row],[launched_at]]/60)/60)/24)+DATE(1970,1,1)</f>
        <v>42430.720451388886</v>
      </c>
      <c r="T1224" s="9">
        <f>(((Table1[[#This Row],[deadline]]/60)/60)/24)+DATE(1970,1,1)</f>
        <v>42461.166666666672</v>
      </c>
      <c r="U1224" s="12" t="str">
        <f>TEXT(Table1[[#This Row],[Date Created Conversion]],"yyyy")</f>
        <v>2016</v>
      </c>
      <c r="V1224" s="12" t="str">
        <f>TEXT(Table1[[#This Row],[Date Created Conversion]],"mmm")</f>
        <v>Mar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 s="16">
        <v>19800</v>
      </c>
      <c r="E1225">
        <v>22197</v>
      </c>
      <c r="F1225" s="12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>Table1[[#This Row],[pledged]]/Table1[[#This Row],[goal]]</f>
        <v>1.1210606060606061</v>
      </c>
      <c r="P1225">
        <f>IF(Table1[[#This Row],[pledged]]=0,0,Table1[[#This Row],[pledged]]/Table1[[#This Row],[backers_count]])</f>
        <v>116.21465968586388</v>
      </c>
      <c r="Q1225" t="str">
        <f>LEFT(Table1[[#This Row],[Category and Sub-Category]],FIND("/",Table1[[#This Row],[Category and Sub-Category]])-1)</f>
        <v>photography</v>
      </c>
      <c r="R1225" t="str">
        <f>RIGHT(Table1[[#This Row],[Category and Sub-Category]],LEN(Table1[[#This Row],[Category and Sub-Category]])-FIND("/",Table1[[#This Row],[Category and Sub-Category]]))</f>
        <v>photobooks</v>
      </c>
      <c r="S1225" s="9">
        <f>(((Table1[[#This Row],[launched_at]]/60)/60)/24)+DATE(1970,1,1)</f>
        <v>42654.177187499998</v>
      </c>
      <c r="T1225" s="9">
        <f>(((Table1[[#This Row],[deadline]]/60)/60)/24)+DATE(1970,1,1)</f>
        <v>42684.218854166669</v>
      </c>
      <c r="U1225" s="12" t="str">
        <f>TEXT(Table1[[#This Row],[Date Created Conversion]],"yyyy")</f>
        <v>2016</v>
      </c>
      <c r="V1225" s="12" t="str">
        <f>TEXT(Table1[[#This Row],[Date Created Conversion]],"mmm")</f>
        <v>Oct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8388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>Table1[[#This Row],[pledged]]/Table1[[#This Row],[goal]]</f>
        <v>7.0666666666666669E-2</v>
      </c>
      <c r="P1226">
        <f>IF(Table1[[#This Row],[pledged]]=0,0,Table1[[#This Row],[pledged]]/Table1[[#This Row],[backers_count]])</f>
        <v>58.888888888888886</v>
      </c>
      <c r="Q1226" t="str">
        <f>LEFT(Table1[[#This Row],[Category and Sub-Category]],FIND("/",Table1[[#This Row],[Category and Sub-Category]])-1)</f>
        <v>music</v>
      </c>
      <c r="R1226" t="str">
        <f>RIGHT(Table1[[#This Row],[Category and Sub-Category]],LEN(Table1[[#This Row],[Category and Sub-Category]])-FIND("/",Table1[[#This Row],[Category and Sub-Category]]))</f>
        <v>world music</v>
      </c>
      <c r="S1226" s="9">
        <f>(((Table1[[#This Row],[launched_at]]/60)/60)/24)+DATE(1970,1,1)</f>
        <v>41736.549791666665</v>
      </c>
      <c r="T1226" s="9">
        <f>(((Table1[[#This Row],[deadline]]/60)/60)/24)+DATE(1970,1,1)</f>
        <v>41796.549791666665</v>
      </c>
      <c r="U1226" s="12" t="str">
        <f>TEXT(Table1[[#This Row],[Date Created Conversion]],"yyyy")</f>
        <v>2014</v>
      </c>
      <c r="V1226" s="12" t="str">
        <f>TEXT(Table1[[#This Row],[Date Created Conversion]],"mmm")</f>
        <v>Apr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8388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>Table1[[#This Row],[pledged]]/Table1[[#This Row],[goal]]</f>
        <v>4.3999999999999997E-2</v>
      </c>
      <c r="P1227">
        <f>IF(Table1[[#This Row],[pledged]]=0,0,Table1[[#This Row],[pledged]]/Table1[[#This Row],[backers_count]])</f>
        <v>44</v>
      </c>
      <c r="Q1227" t="str">
        <f>LEFT(Table1[[#This Row],[Category and Sub-Category]],FIND("/",Table1[[#This Row],[Category and Sub-Category]])-1)</f>
        <v>music</v>
      </c>
      <c r="R1227" t="str">
        <f>RIGHT(Table1[[#This Row],[Category and Sub-Category]],LEN(Table1[[#This Row],[Category and Sub-Category]])-FIND("/",Table1[[#This Row],[Category and Sub-Category]]))</f>
        <v>world music</v>
      </c>
      <c r="S1227" s="9">
        <f>(((Table1[[#This Row],[launched_at]]/60)/60)/24)+DATE(1970,1,1)</f>
        <v>41509.905995370369</v>
      </c>
      <c r="T1227" s="9">
        <f>(((Table1[[#This Row],[deadline]]/60)/60)/24)+DATE(1970,1,1)</f>
        <v>41569.905995370369</v>
      </c>
      <c r="U1227" s="12" t="str">
        <f>TEXT(Table1[[#This Row],[Date Created Conversion]],"yyyy")</f>
        <v>2013</v>
      </c>
      <c r="V1227" s="12" t="str">
        <f>TEXT(Table1[[#This Row],[Date Created Conversion]],"mmm")</f>
        <v>Aug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8388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>Table1[[#This Row],[pledged]]/Table1[[#This Row],[goal]]</f>
        <v>3.8739999999999997E-2</v>
      </c>
      <c r="P1228">
        <f>IF(Table1[[#This Row],[pledged]]=0,0,Table1[[#This Row],[pledged]]/Table1[[#This Row],[backers_count]])</f>
        <v>48.424999999999997</v>
      </c>
      <c r="Q1228" t="str">
        <f>LEFT(Table1[[#This Row],[Category and Sub-Category]],FIND("/",Table1[[#This Row],[Category and Sub-Category]])-1)</f>
        <v>music</v>
      </c>
      <c r="R1228" t="str">
        <f>RIGHT(Table1[[#This Row],[Category and Sub-Category]],LEN(Table1[[#This Row],[Category and Sub-Category]])-FIND("/",Table1[[#This Row],[Category and Sub-Category]]))</f>
        <v>world music</v>
      </c>
      <c r="S1228" s="9">
        <f>(((Table1[[#This Row],[launched_at]]/60)/60)/24)+DATE(1970,1,1)</f>
        <v>41715.874780092592</v>
      </c>
      <c r="T1228" s="9">
        <f>(((Table1[[#This Row],[deadline]]/60)/60)/24)+DATE(1970,1,1)</f>
        <v>41750.041666666664</v>
      </c>
      <c r="U1228" s="12" t="str">
        <f>TEXT(Table1[[#This Row],[Date Created Conversion]],"yyyy")</f>
        <v>2014</v>
      </c>
      <c r="V1228" s="12" t="str">
        <f>TEXT(Table1[[#This Row],[Date Created Conversion]],"mmm")</f>
        <v>Mar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8388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>Table1[[#This Row],[pledged]]/Table1[[#This Row],[goal]]</f>
        <v>0</v>
      </c>
      <c r="P1229">
        <f>IF(Table1[[#This Row],[pledged]]=0,0,Table1[[#This Row],[pledged]]/Table1[[#This Row],[backers_count]])</f>
        <v>0</v>
      </c>
      <c r="Q1229" t="str">
        <f>LEFT(Table1[[#This Row],[Category and Sub-Category]],FIND("/",Table1[[#This Row],[Category and Sub-Category]])-1)</f>
        <v>music</v>
      </c>
      <c r="R1229" t="str">
        <f>RIGHT(Table1[[#This Row],[Category and Sub-Category]],LEN(Table1[[#This Row],[Category and Sub-Category]])-FIND("/",Table1[[#This Row],[Category and Sub-Category]]))</f>
        <v>world music</v>
      </c>
      <c r="S1229" s="9">
        <f>(((Table1[[#This Row],[launched_at]]/60)/60)/24)+DATE(1970,1,1)</f>
        <v>41827.919166666667</v>
      </c>
      <c r="T1229" s="9">
        <f>(((Table1[[#This Row],[deadline]]/60)/60)/24)+DATE(1970,1,1)</f>
        <v>41858.291666666664</v>
      </c>
      <c r="U1229" s="12" t="str">
        <f>TEXT(Table1[[#This Row],[Date Created Conversion]],"yyyy")</f>
        <v>2014</v>
      </c>
      <c r="V1229" s="12" t="str">
        <f>TEXT(Table1[[#This Row],[Date Created Conversion]],"mmm")</f>
        <v>Jul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8388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>Table1[[#This Row],[pledged]]/Table1[[#This Row],[goal]]</f>
        <v>0.29299999999999998</v>
      </c>
      <c r="P1230">
        <f>IF(Table1[[#This Row],[pledged]]=0,0,Table1[[#This Row],[pledged]]/Table1[[#This Row],[backers_count]])</f>
        <v>61.041666666666664</v>
      </c>
      <c r="Q1230" t="str">
        <f>LEFT(Table1[[#This Row],[Category and Sub-Category]],FIND("/",Table1[[#This Row],[Category and Sub-Category]])-1)</f>
        <v>music</v>
      </c>
      <c r="R1230" t="str">
        <f>RIGHT(Table1[[#This Row],[Category and Sub-Category]],LEN(Table1[[#This Row],[Category and Sub-Category]])-FIND("/",Table1[[#This Row],[Category and Sub-Category]]))</f>
        <v>world music</v>
      </c>
      <c r="S1230" s="9">
        <f>(((Table1[[#This Row],[launched_at]]/60)/60)/24)+DATE(1970,1,1)</f>
        <v>40754.729259259257</v>
      </c>
      <c r="T1230" s="9">
        <f>(((Table1[[#This Row],[deadline]]/60)/60)/24)+DATE(1970,1,1)</f>
        <v>40814.729259259257</v>
      </c>
      <c r="U1230" s="12" t="str">
        <f>TEXT(Table1[[#This Row],[Date Created Conversion]],"yyyy")</f>
        <v>2011</v>
      </c>
      <c r="V1230" s="12" t="str">
        <f>TEXT(Table1[[#This Row],[Date Created Conversion]],"mmm")</f>
        <v>Jul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8388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>Table1[[#This Row],[pledged]]/Table1[[#This Row],[goal]]</f>
        <v>9.0909090909090905E-3</v>
      </c>
      <c r="P1231">
        <f>IF(Table1[[#This Row],[pledged]]=0,0,Table1[[#This Row],[pledged]]/Table1[[#This Row],[backers_count]])</f>
        <v>25</v>
      </c>
      <c r="Q1231" t="str">
        <f>LEFT(Table1[[#This Row],[Category and Sub-Category]],FIND("/",Table1[[#This Row],[Category and Sub-Category]])-1)</f>
        <v>music</v>
      </c>
      <c r="R1231" t="str">
        <f>RIGHT(Table1[[#This Row],[Category and Sub-Category]],LEN(Table1[[#This Row],[Category and Sub-Category]])-FIND("/",Table1[[#This Row],[Category and Sub-Category]]))</f>
        <v>world music</v>
      </c>
      <c r="S1231" s="9">
        <f>(((Table1[[#This Row],[launched_at]]/60)/60)/24)+DATE(1970,1,1)</f>
        <v>40985.459803240738</v>
      </c>
      <c r="T1231" s="9">
        <f>(((Table1[[#This Row],[deadline]]/60)/60)/24)+DATE(1970,1,1)</f>
        <v>41015.666666666664</v>
      </c>
      <c r="U1231" s="12" t="str">
        <f>TEXT(Table1[[#This Row],[Date Created Conversion]],"yyyy")</f>
        <v>2012</v>
      </c>
      <c r="V1231" s="12" t="str">
        <f>TEXT(Table1[[#This Row],[Date Created Conversion]],"mmm")</f>
        <v>Mar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8388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>Table1[[#This Row],[pledged]]/Table1[[#This Row],[goal]]</f>
        <v>0</v>
      </c>
      <c r="P1232">
        <f>IF(Table1[[#This Row],[pledged]]=0,0,Table1[[#This Row],[pledged]]/Table1[[#This Row],[backers_count]])</f>
        <v>0</v>
      </c>
      <c r="Q1232" t="str">
        <f>LEFT(Table1[[#This Row],[Category and Sub-Category]],FIND("/",Table1[[#This Row],[Category and Sub-Category]])-1)</f>
        <v>music</v>
      </c>
      <c r="R1232" t="str">
        <f>RIGHT(Table1[[#This Row],[Category and Sub-Category]],LEN(Table1[[#This Row],[Category and Sub-Category]])-FIND("/",Table1[[#This Row],[Category and Sub-Category]]))</f>
        <v>world music</v>
      </c>
      <c r="S1232" s="9">
        <f>(((Table1[[#This Row],[launched_at]]/60)/60)/24)+DATE(1970,1,1)</f>
        <v>40568.972569444442</v>
      </c>
      <c r="T1232" s="9">
        <f>(((Table1[[#This Row],[deadline]]/60)/60)/24)+DATE(1970,1,1)</f>
        <v>40598.972569444442</v>
      </c>
      <c r="U1232" s="12" t="str">
        <f>TEXT(Table1[[#This Row],[Date Created Conversion]],"yyyy")</f>
        <v>2011</v>
      </c>
      <c r="V1232" s="12" t="str">
        <f>TEXT(Table1[[#This Row],[Date Created Conversion]],"mmm")</f>
        <v>Jan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8388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>Table1[[#This Row],[pledged]]/Table1[[#This Row],[goal]]</f>
        <v>0</v>
      </c>
      <c r="P1233">
        <f>IF(Table1[[#This Row],[pledged]]=0,0,Table1[[#This Row],[pledged]]/Table1[[#This Row],[backers_count]])</f>
        <v>0</v>
      </c>
      <c r="Q1233" t="str">
        <f>LEFT(Table1[[#This Row],[Category and Sub-Category]],FIND("/",Table1[[#This Row],[Category and Sub-Category]])-1)</f>
        <v>music</v>
      </c>
      <c r="R1233" t="str">
        <f>RIGHT(Table1[[#This Row],[Category and Sub-Category]],LEN(Table1[[#This Row],[Category and Sub-Category]])-FIND("/",Table1[[#This Row],[Category and Sub-Category]]))</f>
        <v>world music</v>
      </c>
      <c r="S1233" s="9">
        <f>(((Table1[[#This Row],[launched_at]]/60)/60)/24)+DATE(1970,1,1)</f>
        <v>42193.941759259258</v>
      </c>
      <c r="T1233" s="9">
        <f>(((Table1[[#This Row],[deadline]]/60)/60)/24)+DATE(1970,1,1)</f>
        <v>42244.041666666672</v>
      </c>
      <c r="U1233" s="12" t="str">
        <f>TEXT(Table1[[#This Row],[Date Created Conversion]],"yyyy")</f>
        <v>2015</v>
      </c>
      <c r="V1233" s="12" t="str">
        <f>TEXT(Table1[[#This Row],[Date Created Conversion]],"mmm")</f>
        <v>Jul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8388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>Table1[[#This Row],[pledged]]/Table1[[#This Row],[goal]]</f>
        <v>8.0000000000000002E-3</v>
      </c>
      <c r="P1234">
        <f>IF(Table1[[#This Row],[pledged]]=0,0,Table1[[#This Row],[pledged]]/Table1[[#This Row],[backers_count]])</f>
        <v>40</v>
      </c>
      <c r="Q1234" t="str">
        <f>LEFT(Table1[[#This Row],[Category and Sub-Category]],FIND("/",Table1[[#This Row],[Category and Sub-Category]])-1)</f>
        <v>music</v>
      </c>
      <c r="R1234" t="str">
        <f>RIGHT(Table1[[#This Row],[Category and Sub-Category]],LEN(Table1[[#This Row],[Category and Sub-Category]])-FIND("/",Table1[[#This Row],[Category and Sub-Category]]))</f>
        <v>world music</v>
      </c>
      <c r="S1234" s="9">
        <f>(((Table1[[#This Row],[launched_at]]/60)/60)/24)+DATE(1970,1,1)</f>
        <v>41506.848032407412</v>
      </c>
      <c r="T1234" s="9">
        <f>(((Table1[[#This Row],[deadline]]/60)/60)/24)+DATE(1970,1,1)</f>
        <v>41553.848032407412</v>
      </c>
      <c r="U1234" s="12" t="str">
        <f>TEXT(Table1[[#This Row],[Date Created Conversion]],"yyyy")</f>
        <v>2013</v>
      </c>
      <c r="V1234" s="12" t="str">
        <f>TEXT(Table1[[#This Row],[Date Created Conversion]],"mmm")</f>
        <v>Aug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8388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>Table1[[#This Row],[pledged]]/Table1[[#This Row],[goal]]</f>
        <v>0.11600000000000001</v>
      </c>
      <c r="P1235">
        <f>IF(Table1[[#This Row],[pledged]]=0,0,Table1[[#This Row],[pledged]]/Table1[[#This Row],[backers_count]])</f>
        <v>19.333333333333332</v>
      </c>
      <c r="Q1235" t="str">
        <f>LEFT(Table1[[#This Row],[Category and Sub-Category]],FIND("/",Table1[[#This Row],[Category and Sub-Category]])-1)</f>
        <v>music</v>
      </c>
      <c r="R1235" t="str">
        <f>RIGHT(Table1[[#This Row],[Category and Sub-Category]],LEN(Table1[[#This Row],[Category and Sub-Category]])-FIND("/",Table1[[#This Row],[Category and Sub-Category]]))</f>
        <v>world music</v>
      </c>
      <c r="S1235" s="9">
        <f>(((Table1[[#This Row],[launched_at]]/60)/60)/24)+DATE(1970,1,1)</f>
        <v>40939.948773148149</v>
      </c>
      <c r="T1235" s="9">
        <f>(((Table1[[#This Row],[deadline]]/60)/60)/24)+DATE(1970,1,1)</f>
        <v>40960.948773148149</v>
      </c>
      <c r="U1235" s="12" t="str">
        <f>TEXT(Table1[[#This Row],[Date Created Conversion]],"yyyy")</f>
        <v>2012</v>
      </c>
      <c r="V1235" s="12" t="str">
        <f>TEXT(Table1[[#This Row],[Date Created Conversion]],"mmm")</f>
        <v>Jan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8388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>Table1[[#This Row],[pledged]]/Table1[[#This Row],[goal]]</f>
        <v>0</v>
      </c>
      <c r="P1236">
        <f>IF(Table1[[#This Row],[pledged]]=0,0,Table1[[#This Row],[pledged]]/Table1[[#This Row],[backers_count]])</f>
        <v>0</v>
      </c>
      <c r="Q1236" t="str">
        <f>LEFT(Table1[[#This Row],[Category and Sub-Category]],FIND("/",Table1[[#This Row],[Category and Sub-Category]])-1)</f>
        <v>music</v>
      </c>
      <c r="R1236" t="str">
        <f>RIGHT(Table1[[#This Row],[Category and Sub-Category]],LEN(Table1[[#This Row],[Category and Sub-Category]])-FIND("/",Table1[[#This Row],[Category and Sub-Category]]))</f>
        <v>world music</v>
      </c>
      <c r="S1236" s="9">
        <f>(((Table1[[#This Row],[launched_at]]/60)/60)/24)+DATE(1970,1,1)</f>
        <v>42007.788680555561</v>
      </c>
      <c r="T1236" s="9">
        <f>(((Table1[[#This Row],[deadline]]/60)/60)/24)+DATE(1970,1,1)</f>
        <v>42037.788680555561</v>
      </c>
      <c r="U1236" s="12" t="str">
        <f>TEXT(Table1[[#This Row],[Date Created Conversion]],"yyyy")</f>
        <v>2015</v>
      </c>
      <c r="V1236" s="12" t="str">
        <f>TEXT(Table1[[#This Row],[Date Created Conversion]],"mmm")</f>
        <v>Jan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8388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>Table1[[#This Row],[pledged]]/Table1[[#This Row],[goal]]</f>
        <v>2.787363950092912E-2</v>
      </c>
      <c r="P1237">
        <f>IF(Table1[[#This Row],[pledged]]=0,0,Table1[[#This Row],[pledged]]/Table1[[#This Row],[backers_count]])</f>
        <v>35</v>
      </c>
      <c r="Q1237" t="str">
        <f>LEFT(Table1[[#This Row],[Category and Sub-Category]],FIND("/",Table1[[#This Row],[Category and Sub-Category]])-1)</f>
        <v>music</v>
      </c>
      <c r="R1237" t="str">
        <f>RIGHT(Table1[[#This Row],[Category and Sub-Category]],LEN(Table1[[#This Row],[Category and Sub-Category]])-FIND("/",Table1[[#This Row],[Category and Sub-Category]]))</f>
        <v>world music</v>
      </c>
      <c r="S1237" s="9">
        <f>(((Table1[[#This Row],[launched_at]]/60)/60)/24)+DATE(1970,1,1)</f>
        <v>41583.135405092595</v>
      </c>
      <c r="T1237" s="9">
        <f>(((Table1[[#This Row],[deadline]]/60)/60)/24)+DATE(1970,1,1)</f>
        <v>41623.135405092595</v>
      </c>
      <c r="U1237" s="12" t="str">
        <f>TEXT(Table1[[#This Row],[Date Created Conversion]],"yyyy")</f>
        <v>2013</v>
      </c>
      <c r="V1237" s="12" t="str">
        <f>TEXT(Table1[[#This Row],[Date Created Conversion]],"mmm")</f>
        <v>Nov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8388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>Table1[[#This Row],[pledged]]/Table1[[#This Row],[goal]]</f>
        <v>0</v>
      </c>
      <c r="P1238">
        <f>IF(Table1[[#This Row],[pledged]]=0,0,Table1[[#This Row],[pledged]]/Table1[[#This Row],[backers_count]])</f>
        <v>0</v>
      </c>
      <c r="Q1238" t="str">
        <f>LEFT(Table1[[#This Row],[Category and Sub-Category]],FIND("/",Table1[[#This Row],[Category and Sub-Category]])-1)</f>
        <v>music</v>
      </c>
      <c r="R1238" t="str">
        <f>RIGHT(Table1[[#This Row],[Category and Sub-Category]],LEN(Table1[[#This Row],[Category and Sub-Category]])-FIND("/",Table1[[#This Row],[Category and Sub-Category]]))</f>
        <v>world music</v>
      </c>
      <c r="S1238" s="9">
        <f>(((Table1[[#This Row],[launched_at]]/60)/60)/24)+DATE(1970,1,1)</f>
        <v>41110.680138888885</v>
      </c>
      <c r="T1238" s="9">
        <f>(((Table1[[#This Row],[deadline]]/60)/60)/24)+DATE(1970,1,1)</f>
        <v>41118.666666666664</v>
      </c>
      <c r="U1238" s="12" t="str">
        <f>TEXT(Table1[[#This Row],[Date Created Conversion]],"yyyy")</f>
        <v>2012</v>
      </c>
      <c r="V1238" s="12" t="str">
        <f>TEXT(Table1[[#This Row],[Date Created Conversion]],"mmm")</f>
        <v>Jul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8388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>Table1[[#This Row],[pledged]]/Table1[[#This Row],[goal]]</f>
        <v>0</v>
      </c>
      <c r="P1239">
        <f>IF(Table1[[#This Row],[pledged]]=0,0,Table1[[#This Row],[pledged]]/Table1[[#This Row],[backers_count]])</f>
        <v>0</v>
      </c>
      <c r="Q1239" t="str">
        <f>LEFT(Table1[[#This Row],[Category and Sub-Category]],FIND("/",Table1[[#This Row],[Category and Sub-Category]])-1)</f>
        <v>music</v>
      </c>
      <c r="R1239" t="str">
        <f>RIGHT(Table1[[#This Row],[Category and Sub-Category]],LEN(Table1[[#This Row],[Category and Sub-Category]])-FIND("/",Table1[[#This Row],[Category and Sub-Category]]))</f>
        <v>world music</v>
      </c>
      <c r="S1239" s="9">
        <f>(((Table1[[#This Row],[launched_at]]/60)/60)/24)+DATE(1970,1,1)</f>
        <v>41125.283159722225</v>
      </c>
      <c r="T1239" s="9">
        <f>(((Table1[[#This Row],[deadline]]/60)/60)/24)+DATE(1970,1,1)</f>
        <v>41145.283159722225</v>
      </c>
      <c r="U1239" s="12" t="str">
        <f>TEXT(Table1[[#This Row],[Date Created Conversion]],"yyyy")</f>
        <v>2012</v>
      </c>
      <c r="V1239" s="12" t="str">
        <f>TEXT(Table1[[#This Row],[Date Created Conversion]],"mmm")</f>
        <v>Aug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8388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>Table1[[#This Row],[pledged]]/Table1[[#This Row],[goal]]</f>
        <v>0.17799999999999999</v>
      </c>
      <c r="P1240">
        <f>IF(Table1[[#This Row],[pledged]]=0,0,Table1[[#This Row],[pledged]]/Table1[[#This Row],[backers_count]])</f>
        <v>59.333333333333336</v>
      </c>
      <c r="Q1240" t="str">
        <f>LEFT(Table1[[#This Row],[Category and Sub-Category]],FIND("/",Table1[[#This Row],[Category and Sub-Category]])-1)</f>
        <v>music</v>
      </c>
      <c r="R1240" t="str">
        <f>RIGHT(Table1[[#This Row],[Category and Sub-Category]],LEN(Table1[[#This Row],[Category and Sub-Category]])-FIND("/",Table1[[#This Row],[Category and Sub-Category]]))</f>
        <v>world music</v>
      </c>
      <c r="S1240" s="9">
        <f>(((Table1[[#This Row],[launched_at]]/60)/60)/24)+DATE(1970,1,1)</f>
        <v>40731.61037037037</v>
      </c>
      <c r="T1240" s="9">
        <f>(((Table1[[#This Row],[deadline]]/60)/60)/24)+DATE(1970,1,1)</f>
        <v>40761.61037037037</v>
      </c>
      <c r="U1240" s="12" t="str">
        <f>TEXT(Table1[[#This Row],[Date Created Conversion]],"yyyy")</f>
        <v>2011</v>
      </c>
      <c r="V1240" s="12" t="str">
        <f>TEXT(Table1[[#This Row],[Date Created Conversion]],"mmm")</f>
        <v>Jul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8388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>Table1[[#This Row],[pledged]]/Table1[[#This Row],[goal]]</f>
        <v>0</v>
      </c>
      <c r="P1241">
        <f>IF(Table1[[#This Row],[pledged]]=0,0,Table1[[#This Row],[pledged]]/Table1[[#This Row],[backers_count]])</f>
        <v>0</v>
      </c>
      <c r="Q1241" t="str">
        <f>LEFT(Table1[[#This Row],[Category and Sub-Category]],FIND("/",Table1[[#This Row],[Category and Sub-Category]])-1)</f>
        <v>music</v>
      </c>
      <c r="R1241" t="str">
        <f>RIGHT(Table1[[#This Row],[Category and Sub-Category]],LEN(Table1[[#This Row],[Category and Sub-Category]])-FIND("/",Table1[[#This Row],[Category and Sub-Category]]))</f>
        <v>world music</v>
      </c>
      <c r="S1241" s="9">
        <f>(((Table1[[#This Row],[launched_at]]/60)/60)/24)+DATE(1970,1,1)</f>
        <v>40883.962581018517</v>
      </c>
      <c r="T1241" s="9">
        <f>(((Table1[[#This Row],[deadline]]/60)/60)/24)+DATE(1970,1,1)</f>
        <v>40913.962581018517</v>
      </c>
      <c r="U1241" s="12" t="str">
        <f>TEXT(Table1[[#This Row],[Date Created Conversion]],"yyyy")</f>
        <v>2011</v>
      </c>
      <c r="V1241" s="12" t="str">
        <f>TEXT(Table1[[#This Row],[Date Created Conversion]],"mmm")</f>
        <v>Dec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8388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>Table1[[#This Row],[pledged]]/Table1[[#This Row],[goal]]</f>
        <v>3.0124999999999999E-2</v>
      </c>
      <c r="P1242">
        <f>IF(Table1[[#This Row],[pledged]]=0,0,Table1[[#This Row],[pledged]]/Table1[[#This Row],[backers_count]])</f>
        <v>30.125</v>
      </c>
      <c r="Q1242" t="str">
        <f>LEFT(Table1[[#This Row],[Category and Sub-Category]],FIND("/",Table1[[#This Row],[Category and Sub-Category]])-1)</f>
        <v>music</v>
      </c>
      <c r="R1242" t="str">
        <f>RIGHT(Table1[[#This Row],[Category and Sub-Category]],LEN(Table1[[#This Row],[Category and Sub-Category]])-FIND("/",Table1[[#This Row],[Category and Sub-Category]]))</f>
        <v>world music</v>
      </c>
      <c r="S1242" s="9">
        <f>(((Table1[[#This Row],[launched_at]]/60)/60)/24)+DATE(1970,1,1)</f>
        <v>41409.040011574078</v>
      </c>
      <c r="T1242" s="9">
        <f>(((Table1[[#This Row],[deadline]]/60)/60)/24)+DATE(1970,1,1)</f>
        <v>41467.910416666666</v>
      </c>
      <c r="U1242" s="12" t="str">
        <f>TEXT(Table1[[#This Row],[Date Created Conversion]],"yyyy")</f>
        <v>2013</v>
      </c>
      <c r="V1242" s="12" t="str">
        <f>TEXT(Table1[[#This Row],[Date Created Conversion]],"mmm")</f>
        <v>May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8388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>Table1[[#This Row],[pledged]]/Table1[[#This Row],[goal]]</f>
        <v>0.50739999999999996</v>
      </c>
      <c r="P1243">
        <f>IF(Table1[[#This Row],[pledged]]=0,0,Table1[[#This Row],[pledged]]/Table1[[#This Row],[backers_count]])</f>
        <v>74.617647058823536</v>
      </c>
      <c r="Q1243" t="str">
        <f>LEFT(Table1[[#This Row],[Category and Sub-Category]],FIND("/",Table1[[#This Row],[Category and Sub-Category]])-1)</f>
        <v>music</v>
      </c>
      <c r="R1243" t="str">
        <f>RIGHT(Table1[[#This Row],[Category and Sub-Category]],LEN(Table1[[#This Row],[Category and Sub-Category]])-FIND("/",Table1[[#This Row],[Category and Sub-Category]]))</f>
        <v>world music</v>
      </c>
      <c r="S1243" s="9">
        <f>(((Table1[[#This Row],[launched_at]]/60)/60)/24)+DATE(1970,1,1)</f>
        <v>41923.837731481479</v>
      </c>
      <c r="T1243" s="9">
        <f>(((Table1[[#This Row],[deadline]]/60)/60)/24)+DATE(1970,1,1)</f>
        <v>41946.249305555553</v>
      </c>
      <c r="U1243" s="12" t="str">
        <f>TEXT(Table1[[#This Row],[Date Created Conversion]],"yyyy")</f>
        <v>2014</v>
      </c>
      <c r="V1243" s="12" t="str">
        <f>TEXT(Table1[[#This Row],[Date Created Conversion]],"mmm")</f>
        <v>Oct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8388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>Table1[[#This Row],[pledged]]/Table1[[#This Row],[goal]]</f>
        <v>5.4884742041712408E-3</v>
      </c>
      <c r="P1244">
        <f>IF(Table1[[#This Row],[pledged]]=0,0,Table1[[#This Row],[pledged]]/Table1[[#This Row],[backers_count]])</f>
        <v>5</v>
      </c>
      <c r="Q1244" t="str">
        <f>LEFT(Table1[[#This Row],[Category and Sub-Category]],FIND("/",Table1[[#This Row],[Category and Sub-Category]])-1)</f>
        <v>music</v>
      </c>
      <c r="R1244" t="str">
        <f>RIGHT(Table1[[#This Row],[Category and Sub-Category]],LEN(Table1[[#This Row],[Category and Sub-Category]])-FIND("/",Table1[[#This Row],[Category and Sub-Category]]))</f>
        <v>world music</v>
      </c>
      <c r="S1244" s="9">
        <f>(((Table1[[#This Row],[launched_at]]/60)/60)/24)+DATE(1970,1,1)</f>
        <v>40782.165532407409</v>
      </c>
      <c r="T1244" s="9">
        <f>(((Table1[[#This Row],[deadline]]/60)/60)/24)+DATE(1970,1,1)</f>
        <v>40797.554166666669</v>
      </c>
      <c r="U1244" s="12" t="str">
        <f>TEXT(Table1[[#This Row],[Date Created Conversion]],"yyyy")</f>
        <v>2011</v>
      </c>
      <c r="V1244" s="12" t="str">
        <f>TEXT(Table1[[#This Row],[Date Created Conversion]],"mmm")</f>
        <v>Aug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8388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>Table1[[#This Row],[pledged]]/Table1[[#This Row],[goal]]</f>
        <v>0.14091666666666666</v>
      </c>
      <c r="P1245">
        <f>IF(Table1[[#This Row],[pledged]]=0,0,Table1[[#This Row],[pledged]]/Table1[[#This Row],[backers_count]])</f>
        <v>44.5</v>
      </c>
      <c r="Q1245" t="str">
        <f>LEFT(Table1[[#This Row],[Category and Sub-Category]],FIND("/",Table1[[#This Row],[Category and Sub-Category]])-1)</f>
        <v>music</v>
      </c>
      <c r="R1245" t="str">
        <f>RIGHT(Table1[[#This Row],[Category and Sub-Category]],LEN(Table1[[#This Row],[Category and Sub-Category]])-FIND("/",Table1[[#This Row],[Category and Sub-Category]]))</f>
        <v>world music</v>
      </c>
      <c r="S1245" s="9">
        <f>(((Table1[[#This Row],[launched_at]]/60)/60)/24)+DATE(1970,1,1)</f>
        <v>40671.879293981481</v>
      </c>
      <c r="T1245" s="9">
        <f>(((Table1[[#This Row],[deadline]]/60)/60)/24)+DATE(1970,1,1)</f>
        <v>40732.875</v>
      </c>
      <c r="U1245" s="12" t="str">
        <f>TEXT(Table1[[#This Row],[Date Created Conversion]],"yyyy")</f>
        <v>2011</v>
      </c>
      <c r="V1245" s="12" t="str">
        <f>TEXT(Table1[[#This Row],[Date Created Conversion]],"mmm")</f>
        <v>May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 s="16">
        <v>2000</v>
      </c>
      <c r="E1246">
        <v>2076</v>
      </c>
      <c r="F1246" s="12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>Table1[[#This Row],[pledged]]/Table1[[#This Row],[goal]]</f>
        <v>1.038</v>
      </c>
      <c r="P1246">
        <f>IF(Table1[[#This Row],[pledged]]=0,0,Table1[[#This Row],[pledged]]/Table1[[#This Row],[backers_count]])</f>
        <v>46.133333333333333</v>
      </c>
      <c r="Q1246" t="str">
        <f>LEFT(Table1[[#This Row],[Category and Sub-Category]],FIND("/",Table1[[#This Row],[Category and Sub-Category]])-1)</f>
        <v>music</v>
      </c>
      <c r="R1246" t="str">
        <f>RIGHT(Table1[[#This Row],[Category and Sub-Category]],LEN(Table1[[#This Row],[Category and Sub-Category]])-FIND("/",Table1[[#This Row],[Category and Sub-Category]]))</f>
        <v>rock</v>
      </c>
      <c r="S1246" s="9">
        <f>(((Table1[[#This Row],[launched_at]]/60)/60)/24)+DATE(1970,1,1)</f>
        <v>41355.825497685182</v>
      </c>
      <c r="T1246" s="9">
        <f>(((Table1[[#This Row],[deadline]]/60)/60)/24)+DATE(1970,1,1)</f>
        <v>41386.875</v>
      </c>
      <c r="U1246" s="12" t="str">
        <f>TEXT(Table1[[#This Row],[Date Created Conversion]],"yyyy")</f>
        <v>2013</v>
      </c>
      <c r="V1246" s="12" t="str">
        <f>TEXT(Table1[[#This Row],[Date Created Conversion]],"mmm")</f>
        <v>Mar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 s="16">
        <v>2000</v>
      </c>
      <c r="E1247">
        <v>2405</v>
      </c>
      <c r="F1247" s="12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>Table1[[#This Row],[pledged]]/Table1[[#This Row],[goal]]</f>
        <v>1.2024999999999999</v>
      </c>
      <c r="P1247">
        <f>IF(Table1[[#This Row],[pledged]]=0,0,Table1[[#This Row],[pledged]]/Table1[[#This Row],[backers_count]])</f>
        <v>141.47058823529412</v>
      </c>
      <c r="Q1247" t="str">
        <f>LEFT(Table1[[#This Row],[Category and Sub-Category]],FIND("/",Table1[[#This Row],[Category and Sub-Category]])-1)</f>
        <v>music</v>
      </c>
      <c r="R1247" t="str">
        <f>RIGHT(Table1[[#This Row],[Category and Sub-Category]],LEN(Table1[[#This Row],[Category and Sub-Category]])-FIND("/",Table1[[#This Row],[Category and Sub-Category]]))</f>
        <v>rock</v>
      </c>
      <c r="S1247" s="9">
        <f>(((Table1[[#This Row],[launched_at]]/60)/60)/24)+DATE(1970,1,1)</f>
        <v>41774.599930555552</v>
      </c>
      <c r="T1247" s="9">
        <f>(((Table1[[#This Row],[deadline]]/60)/60)/24)+DATE(1970,1,1)</f>
        <v>41804.599930555552</v>
      </c>
      <c r="U1247" s="12" t="str">
        <f>TEXT(Table1[[#This Row],[Date Created Conversion]],"yyyy")</f>
        <v>2014</v>
      </c>
      <c r="V1247" s="12" t="str">
        <f>TEXT(Table1[[#This Row],[Date Created Conversion]],"mmm")</f>
        <v>May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 s="16">
        <v>2000</v>
      </c>
      <c r="E1248">
        <v>2340</v>
      </c>
      <c r="F1248" s="12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>Table1[[#This Row],[pledged]]/Table1[[#This Row],[goal]]</f>
        <v>1.17</v>
      </c>
      <c r="P1248">
        <f>IF(Table1[[#This Row],[pledged]]=0,0,Table1[[#This Row],[pledged]]/Table1[[#This Row],[backers_count]])</f>
        <v>75.483870967741936</v>
      </c>
      <c r="Q1248" t="str">
        <f>LEFT(Table1[[#This Row],[Category and Sub-Category]],FIND("/",Table1[[#This Row],[Category and Sub-Category]])-1)</f>
        <v>music</v>
      </c>
      <c r="R1248" t="str">
        <f>RIGHT(Table1[[#This Row],[Category and Sub-Category]],LEN(Table1[[#This Row],[Category and Sub-Category]])-FIND("/",Table1[[#This Row],[Category and Sub-Category]]))</f>
        <v>rock</v>
      </c>
      <c r="S1248" s="9">
        <f>(((Table1[[#This Row],[launched_at]]/60)/60)/24)+DATE(1970,1,1)</f>
        <v>40838.043391203704</v>
      </c>
      <c r="T1248" s="9">
        <f>(((Table1[[#This Row],[deadline]]/60)/60)/24)+DATE(1970,1,1)</f>
        <v>40883.085057870368</v>
      </c>
      <c r="U1248" s="12" t="str">
        <f>TEXT(Table1[[#This Row],[Date Created Conversion]],"yyyy")</f>
        <v>2011</v>
      </c>
      <c r="V1248" s="12" t="str">
        <f>TEXT(Table1[[#This Row],[Date Created Conversion]],"mmm")</f>
        <v>Oct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 s="16">
        <v>3500</v>
      </c>
      <c r="E1249">
        <v>4275</v>
      </c>
      <c r="F1249" s="12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>Table1[[#This Row],[pledged]]/Table1[[#This Row],[goal]]</f>
        <v>1.2214285714285715</v>
      </c>
      <c r="P1249">
        <f>IF(Table1[[#This Row],[pledged]]=0,0,Table1[[#This Row],[pledged]]/Table1[[#This Row],[backers_count]])</f>
        <v>85.5</v>
      </c>
      <c r="Q1249" t="str">
        <f>LEFT(Table1[[#This Row],[Category and Sub-Category]],FIND("/",Table1[[#This Row],[Category and Sub-Category]])-1)</f>
        <v>music</v>
      </c>
      <c r="R1249" t="str">
        <f>RIGHT(Table1[[#This Row],[Category and Sub-Category]],LEN(Table1[[#This Row],[Category and Sub-Category]])-FIND("/",Table1[[#This Row],[Category and Sub-Category]]))</f>
        <v>rock</v>
      </c>
      <c r="S1249" s="9">
        <f>(((Table1[[#This Row],[launched_at]]/60)/60)/24)+DATE(1970,1,1)</f>
        <v>41370.292303240742</v>
      </c>
      <c r="T1249" s="9">
        <f>(((Table1[[#This Row],[deadline]]/60)/60)/24)+DATE(1970,1,1)</f>
        <v>41400.292303240742</v>
      </c>
      <c r="U1249" s="12" t="str">
        <f>TEXT(Table1[[#This Row],[Date Created Conversion]],"yyyy")</f>
        <v>2013</v>
      </c>
      <c r="V1249" s="12" t="str">
        <f>TEXT(Table1[[#This Row],[Date Created Conversion]],"mmm")</f>
        <v>Apr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 s="16">
        <v>2500</v>
      </c>
      <c r="E1250">
        <v>3791</v>
      </c>
      <c r="F1250" s="12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>Table1[[#This Row],[pledged]]/Table1[[#This Row],[goal]]</f>
        <v>1.5164</v>
      </c>
      <c r="P1250">
        <f>IF(Table1[[#This Row],[pledged]]=0,0,Table1[[#This Row],[pledged]]/Table1[[#This Row],[backers_count]])</f>
        <v>64.254237288135599</v>
      </c>
      <c r="Q1250" t="str">
        <f>LEFT(Table1[[#This Row],[Category and Sub-Category]],FIND("/",Table1[[#This Row],[Category and Sub-Category]])-1)</f>
        <v>music</v>
      </c>
      <c r="R1250" t="str">
        <f>RIGHT(Table1[[#This Row],[Category and Sub-Category]],LEN(Table1[[#This Row],[Category and Sub-Category]])-FIND("/",Table1[[#This Row],[Category and Sub-Category]]))</f>
        <v>rock</v>
      </c>
      <c r="S1250" s="9">
        <f>(((Table1[[#This Row],[launched_at]]/60)/60)/24)+DATE(1970,1,1)</f>
        <v>41767.656863425924</v>
      </c>
      <c r="T1250" s="9">
        <f>(((Table1[[#This Row],[deadline]]/60)/60)/24)+DATE(1970,1,1)</f>
        <v>41803.290972222225</v>
      </c>
      <c r="U1250" s="12" t="str">
        <f>TEXT(Table1[[#This Row],[Date Created Conversion]],"yyyy")</f>
        <v>2014</v>
      </c>
      <c r="V1250" s="12" t="str">
        <f>TEXT(Table1[[#This Row],[Date Created Conversion]],"mmm")</f>
        <v>May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 s="16">
        <v>5000</v>
      </c>
      <c r="E1251">
        <v>5222</v>
      </c>
      <c r="F1251" s="12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>Table1[[#This Row],[pledged]]/Table1[[#This Row],[goal]]</f>
        <v>1.0444</v>
      </c>
      <c r="P1251">
        <f>IF(Table1[[#This Row],[pledged]]=0,0,Table1[[#This Row],[pledged]]/Table1[[#This Row],[backers_count]])</f>
        <v>64.46913580246914</v>
      </c>
      <c r="Q1251" t="str">
        <f>LEFT(Table1[[#This Row],[Category and Sub-Category]],FIND("/",Table1[[#This Row],[Category and Sub-Category]])-1)</f>
        <v>music</v>
      </c>
      <c r="R1251" t="str">
        <f>RIGHT(Table1[[#This Row],[Category and Sub-Category]],LEN(Table1[[#This Row],[Category and Sub-Category]])-FIND("/",Table1[[#This Row],[Category and Sub-Category]]))</f>
        <v>rock</v>
      </c>
      <c r="S1251" s="9">
        <f>(((Table1[[#This Row],[launched_at]]/60)/60)/24)+DATE(1970,1,1)</f>
        <v>41067.74086805556</v>
      </c>
      <c r="T1251" s="9">
        <f>(((Table1[[#This Row],[deadline]]/60)/60)/24)+DATE(1970,1,1)</f>
        <v>41097.74086805556</v>
      </c>
      <c r="U1251" s="12" t="str">
        <f>TEXT(Table1[[#This Row],[Date Created Conversion]],"yyyy")</f>
        <v>2012</v>
      </c>
      <c r="V1251" s="12" t="str">
        <f>TEXT(Table1[[#This Row],[Date Created Conversion]],"mmm")</f>
        <v>Jun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 s="16">
        <v>30000</v>
      </c>
      <c r="E1252">
        <v>60046</v>
      </c>
      <c r="F1252" s="1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>Table1[[#This Row],[pledged]]/Table1[[#This Row],[goal]]</f>
        <v>2.0015333333333332</v>
      </c>
      <c r="P1252">
        <f>IF(Table1[[#This Row],[pledged]]=0,0,Table1[[#This Row],[pledged]]/Table1[[#This Row],[backers_count]])</f>
        <v>118.2007874015748</v>
      </c>
      <c r="Q1252" t="str">
        <f>LEFT(Table1[[#This Row],[Category and Sub-Category]],FIND("/",Table1[[#This Row],[Category and Sub-Category]])-1)</f>
        <v>music</v>
      </c>
      <c r="R1252" t="str">
        <f>RIGHT(Table1[[#This Row],[Category and Sub-Category]],LEN(Table1[[#This Row],[Category and Sub-Category]])-FIND("/",Table1[[#This Row],[Category and Sub-Category]]))</f>
        <v>rock</v>
      </c>
      <c r="S1252" s="9">
        <f>(((Table1[[#This Row],[launched_at]]/60)/60)/24)+DATE(1970,1,1)</f>
        <v>41843.64271990741</v>
      </c>
      <c r="T1252" s="9">
        <f>(((Table1[[#This Row],[deadline]]/60)/60)/24)+DATE(1970,1,1)</f>
        <v>41888.64271990741</v>
      </c>
      <c r="U1252" s="12" t="str">
        <f>TEXT(Table1[[#This Row],[Date Created Conversion]],"yyyy")</f>
        <v>2014</v>
      </c>
      <c r="V1252" s="12" t="str">
        <f>TEXT(Table1[[#This Row],[Date Created Conversion]],"mmm")</f>
        <v>Jul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 s="16">
        <v>6000</v>
      </c>
      <c r="E1253">
        <v>6108</v>
      </c>
      <c r="F1253" s="12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>Table1[[#This Row],[pledged]]/Table1[[#This Row],[goal]]</f>
        <v>1.018</v>
      </c>
      <c r="P1253">
        <f>IF(Table1[[#This Row],[pledged]]=0,0,Table1[[#This Row],[pledged]]/Table1[[#This Row],[backers_count]])</f>
        <v>82.540540540540547</v>
      </c>
      <c r="Q1253" t="str">
        <f>LEFT(Table1[[#This Row],[Category and Sub-Category]],FIND("/",Table1[[#This Row],[Category and Sub-Category]])-1)</f>
        <v>music</v>
      </c>
      <c r="R1253" t="str">
        <f>RIGHT(Table1[[#This Row],[Category and Sub-Category]],LEN(Table1[[#This Row],[Category and Sub-Category]])-FIND("/",Table1[[#This Row],[Category and Sub-Category]]))</f>
        <v>rock</v>
      </c>
      <c r="S1253" s="9">
        <f>(((Table1[[#This Row],[launched_at]]/60)/60)/24)+DATE(1970,1,1)</f>
        <v>40751.814432870371</v>
      </c>
      <c r="T1253" s="9">
        <f>(((Table1[[#This Row],[deadline]]/60)/60)/24)+DATE(1970,1,1)</f>
        <v>40811.814432870371</v>
      </c>
      <c r="U1253" s="12" t="str">
        <f>TEXT(Table1[[#This Row],[Date Created Conversion]],"yyyy")</f>
        <v>2011</v>
      </c>
      <c r="V1253" s="12" t="str">
        <f>TEXT(Table1[[#This Row],[Date Created Conversion]],"mmm")</f>
        <v>Jul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 s="16">
        <v>3500</v>
      </c>
      <c r="E1254">
        <v>4818</v>
      </c>
      <c r="F1254" s="12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>Table1[[#This Row],[pledged]]/Table1[[#This Row],[goal]]</f>
        <v>1.3765714285714286</v>
      </c>
      <c r="P1254">
        <f>IF(Table1[[#This Row],[pledged]]=0,0,Table1[[#This Row],[pledged]]/Table1[[#This Row],[backers_count]])</f>
        <v>34.170212765957444</v>
      </c>
      <c r="Q1254" t="str">
        <f>LEFT(Table1[[#This Row],[Category and Sub-Category]],FIND("/",Table1[[#This Row],[Category and Sub-Category]])-1)</f>
        <v>music</v>
      </c>
      <c r="R1254" t="str">
        <f>RIGHT(Table1[[#This Row],[Category and Sub-Category]],LEN(Table1[[#This Row],[Category and Sub-Category]])-FIND("/",Table1[[#This Row],[Category and Sub-Category]]))</f>
        <v>rock</v>
      </c>
      <c r="S1254" s="9">
        <f>(((Table1[[#This Row],[launched_at]]/60)/60)/24)+DATE(1970,1,1)</f>
        <v>41543.988067129627</v>
      </c>
      <c r="T1254" s="9">
        <f>(((Table1[[#This Row],[deadline]]/60)/60)/24)+DATE(1970,1,1)</f>
        <v>41571.988067129627</v>
      </c>
      <c r="U1254" s="12" t="str">
        <f>TEXT(Table1[[#This Row],[Date Created Conversion]],"yyyy")</f>
        <v>2013</v>
      </c>
      <c r="V1254" s="12" t="str">
        <f>TEXT(Table1[[#This Row],[Date Created Conversion]],"mmm")</f>
        <v>Sep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 s="16">
        <v>10</v>
      </c>
      <c r="E1255">
        <v>30383.32</v>
      </c>
      <c r="F1255" s="12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>Table1[[#This Row],[pledged]]/Table1[[#This Row],[goal]]</f>
        <v>3038.3319999999999</v>
      </c>
      <c r="P1255">
        <f>IF(Table1[[#This Row],[pledged]]=0,0,Table1[[#This Row],[pledged]]/Table1[[#This Row],[backers_count]])</f>
        <v>42.73322081575246</v>
      </c>
      <c r="Q1255" t="str">
        <f>LEFT(Table1[[#This Row],[Category and Sub-Category]],FIND("/",Table1[[#This Row],[Category and Sub-Category]])-1)</f>
        <v>music</v>
      </c>
      <c r="R1255" t="str">
        <f>RIGHT(Table1[[#This Row],[Category and Sub-Category]],LEN(Table1[[#This Row],[Category and Sub-Category]])-FIND("/",Table1[[#This Row],[Category and Sub-Category]]))</f>
        <v>rock</v>
      </c>
      <c r="S1255" s="9">
        <f>(((Table1[[#This Row],[launched_at]]/60)/60)/24)+DATE(1970,1,1)</f>
        <v>41855.783645833333</v>
      </c>
      <c r="T1255" s="9">
        <f>(((Table1[[#This Row],[deadline]]/60)/60)/24)+DATE(1970,1,1)</f>
        <v>41885.783645833333</v>
      </c>
      <c r="U1255" s="12" t="str">
        <f>TEXT(Table1[[#This Row],[Date Created Conversion]],"yyyy")</f>
        <v>2014</v>
      </c>
      <c r="V1255" s="12" t="str">
        <f>TEXT(Table1[[#This Row],[Date Created Conversion]],"mmm")</f>
        <v>Aug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 s="16">
        <v>6700</v>
      </c>
      <c r="E1256">
        <v>13323</v>
      </c>
      <c r="F1256" s="12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>Table1[[#This Row],[pledged]]/Table1[[#This Row],[goal]]</f>
        <v>1.9885074626865671</v>
      </c>
      <c r="P1256">
        <f>IF(Table1[[#This Row],[pledged]]=0,0,Table1[[#This Row],[pledged]]/Table1[[#This Row],[backers_count]])</f>
        <v>94.489361702127653</v>
      </c>
      <c r="Q1256" t="str">
        <f>LEFT(Table1[[#This Row],[Category and Sub-Category]],FIND("/",Table1[[#This Row],[Category and Sub-Category]])-1)</f>
        <v>music</v>
      </c>
      <c r="R1256" t="str">
        <f>RIGHT(Table1[[#This Row],[Category and Sub-Category]],LEN(Table1[[#This Row],[Category and Sub-Category]])-FIND("/",Table1[[#This Row],[Category and Sub-Category]]))</f>
        <v>rock</v>
      </c>
      <c r="S1256" s="9">
        <f>(((Table1[[#This Row],[launched_at]]/60)/60)/24)+DATE(1970,1,1)</f>
        <v>40487.621365740742</v>
      </c>
      <c r="T1256" s="9">
        <f>(((Table1[[#This Row],[deadline]]/60)/60)/24)+DATE(1970,1,1)</f>
        <v>40544.207638888889</v>
      </c>
      <c r="U1256" s="12" t="str">
        <f>TEXT(Table1[[#This Row],[Date Created Conversion]],"yyyy")</f>
        <v>2010</v>
      </c>
      <c r="V1256" s="12" t="str">
        <f>TEXT(Table1[[#This Row],[Date Created Conversion]],"mmm")</f>
        <v>Nov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 s="16">
        <v>3000</v>
      </c>
      <c r="E1257">
        <v>6071</v>
      </c>
      <c r="F1257" s="12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>Table1[[#This Row],[pledged]]/Table1[[#This Row],[goal]]</f>
        <v>2.0236666666666667</v>
      </c>
      <c r="P1257">
        <f>IF(Table1[[#This Row],[pledged]]=0,0,Table1[[#This Row],[pledged]]/Table1[[#This Row],[backers_count]])</f>
        <v>55.697247706422019</v>
      </c>
      <c r="Q1257" t="str">
        <f>LEFT(Table1[[#This Row],[Category and Sub-Category]],FIND("/",Table1[[#This Row],[Category and Sub-Category]])-1)</f>
        <v>music</v>
      </c>
      <c r="R1257" t="str">
        <f>RIGHT(Table1[[#This Row],[Category and Sub-Category]],LEN(Table1[[#This Row],[Category and Sub-Category]])-FIND("/",Table1[[#This Row],[Category and Sub-Category]]))</f>
        <v>rock</v>
      </c>
      <c r="S1257" s="9">
        <f>(((Table1[[#This Row],[launched_at]]/60)/60)/24)+DATE(1970,1,1)</f>
        <v>41579.845509259263</v>
      </c>
      <c r="T1257" s="9">
        <f>(((Table1[[#This Row],[deadline]]/60)/60)/24)+DATE(1970,1,1)</f>
        <v>41609.887175925927</v>
      </c>
      <c r="U1257" s="12" t="str">
        <f>TEXT(Table1[[#This Row],[Date Created Conversion]],"yyyy")</f>
        <v>2013</v>
      </c>
      <c r="V1257" s="12" t="str">
        <f>TEXT(Table1[[#This Row],[Date Created Conversion]],"mmm")</f>
        <v>Nov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 s="16">
        <v>30000</v>
      </c>
      <c r="E1258">
        <v>35389.129999999997</v>
      </c>
      <c r="F1258" s="12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>Table1[[#This Row],[pledged]]/Table1[[#This Row],[goal]]</f>
        <v>1.1796376666666666</v>
      </c>
      <c r="P1258">
        <f>IF(Table1[[#This Row],[pledged]]=0,0,Table1[[#This Row],[pledged]]/Table1[[#This Row],[backers_count]])</f>
        <v>98.030831024930734</v>
      </c>
      <c r="Q1258" t="str">
        <f>LEFT(Table1[[#This Row],[Category and Sub-Category]],FIND("/",Table1[[#This Row],[Category and Sub-Category]])-1)</f>
        <v>music</v>
      </c>
      <c r="R1258" t="str">
        <f>RIGHT(Table1[[#This Row],[Category and Sub-Category]],LEN(Table1[[#This Row],[Category and Sub-Category]])-FIND("/",Table1[[#This Row],[Category and Sub-Category]]))</f>
        <v>rock</v>
      </c>
      <c r="S1258" s="9">
        <f>(((Table1[[#This Row],[launched_at]]/60)/60)/24)+DATE(1970,1,1)</f>
        <v>40921.919340277782</v>
      </c>
      <c r="T1258" s="9">
        <f>(((Table1[[#This Row],[deadline]]/60)/60)/24)+DATE(1970,1,1)</f>
        <v>40951.919340277782</v>
      </c>
      <c r="U1258" s="12" t="str">
        <f>TEXT(Table1[[#This Row],[Date Created Conversion]],"yyyy")</f>
        <v>2012</v>
      </c>
      <c r="V1258" s="12" t="str">
        <f>TEXT(Table1[[#This Row],[Date Created Conversion]],"mmm")</f>
        <v>Jan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 s="16">
        <v>5500</v>
      </c>
      <c r="E1259">
        <v>16210</v>
      </c>
      <c r="F1259" s="12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>Table1[[#This Row],[pledged]]/Table1[[#This Row],[goal]]</f>
        <v>2.9472727272727273</v>
      </c>
      <c r="P1259">
        <f>IF(Table1[[#This Row],[pledged]]=0,0,Table1[[#This Row],[pledged]]/Table1[[#This Row],[backers_count]])</f>
        <v>92.102272727272734</v>
      </c>
      <c r="Q1259" t="str">
        <f>LEFT(Table1[[#This Row],[Category and Sub-Category]],FIND("/",Table1[[#This Row],[Category and Sub-Category]])-1)</f>
        <v>music</v>
      </c>
      <c r="R1259" t="str">
        <f>RIGHT(Table1[[#This Row],[Category and Sub-Category]],LEN(Table1[[#This Row],[Category and Sub-Category]])-FIND("/",Table1[[#This Row],[Category and Sub-Category]]))</f>
        <v>rock</v>
      </c>
      <c r="S1259" s="9">
        <f>(((Table1[[#This Row],[launched_at]]/60)/60)/24)+DATE(1970,1,1)</f>
        <v>40587.085532407407</v>
      </c>
      <c r="T1259" s="9">
        <f>(((Table1[[#This Row],[deadline]]/60)/60)/24)+DATE(1970,1,1)</f>
        <v>40636.043865740743</v>
      </c>
      <c r="U1259" s="12" t="str">
        <f>TEXT(Table1[[#This Row],[Date Created Conversion]],"yyyy")</f>
        <v>2011</v>
      </c>
      <c r="V1259" s="12" t="str">
        <f>TEXT(Table1[[#This Row],[Date Created Conversion]],"mmm")</f>
        <v>Feb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 s="16">
        <v>12000</v>
      </c>
      <c r="E1260">
        <v>25577.56</v>
      </c>
      <c r="F1260" s="12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>Table1[[#This Row],[pledged]]/Table1[[#This Row],[goal]]</f>
        <v>2.1314633333333335</v>
      </c>
      <c r="P1260">
        <f>IF(Table1[[#This Row],[pledged]]=0,0,Table1[[#This Row],[pledged]]/Table1[[#This Row],[backers_count]])</f>
        <v>38.175462686567165</v>
      </c>
      <c r="Q1260" t="str">
        <f>LEFT(Table1[[#This Row],[Category and Sub-Category]],FIND("/",Table1[[#This Row],[Category and Sub-Category]])-1)</f>
        <v>music</v>
      </c>
      <c r="R1260" t="str">
        <f>RIGHT(Table1[[#This Row],[Category and Sub-Category]],LEN(Table1[[#This Row],[Category and Sub-Category]])-FIND("/",Table1[[#This Row],[Category and Sub-Category]]))</f>
        <v>rock</v>
      </c>
      <c r="S1260" s="9">
        <f>(((Table1[[#This Row],[launched_at]]/60)/60)/24)+DATE(1970,1,1)</f>
        <v>41487.611250000002</v>
      </c>
      <c r="T1260" s="9">
        <f>(((Table1[[#This Row],[deadline]]/60)/60)/24)+DATE(1970,1,1)</f>
        <v>41517.611250000002</v>
      </c>
      <c r="U1260" s="12" t="str">
        <f>TEXT(Table1[[#This Row],[Date Created Conversion]],"yyyy")</f>
        <v>2013</v>
      </c>
      <c r="V1260" s="12" t="str">
        <f>TEXT(Table1[[#This Row],[Date Created Conversion]],"mmm")</f>
        <v>Aug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 s="16">
        <v>2500</v>
      </c>
      <c r="E1261">
        <v>2606</v>
      </c>
      <c r="F1261" s="12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>Table1[[#This Row],[pledged]]/Table1[[#This Row],[goal]]</f>
        <v>1.0424</v>
      </c>
      <c r="P1261">
        <f>IF(Table1[[#This Row],[pledged]]=0,0,Table1[[#This Row],[pledged]]/Table1[[#This Row],[backers_count]])</f>
        <v>27.145833333333332</v>
      </c>
      <c r="Q1261" t="str">
        <f>LEFT(Table1[[#This Row],[Category and Sub-Category]],FIND("/",Table1[[#This Row],[Category and Sub-Category]])-1)</f>
        <v>music</v>
      </c>
      <c r="R1261" t="str">
        <f>RIGHT(Table1[[#This Row],[Category and Sub-Category]],LEN(Table1[[#This Row],[Category and Sub-Category]])-FIND("/",Table1[[#This Row],[Category and Sub-Category]]))</f>
        <v>rock</v>
      </c>
      <c r="S1261" s="9">
        <f>(((Table1[[#This Row],[launched_at]]/60)/60)/24)+DATE(1970,1,1)</f>
        <v>41766.970648148148</v>
      </c>
      <c r="T1261" s="9">
        <f>(((Table1[[#This Row],[deadline]]/60)/60)/24)+DATE(1970,1,1)</f>
        <v>41799.165972222225</v>
      </c>
      <c r="U1261" s="12" t="str">
        <f>TEXT(Table1[[#This Row],[Date Created Conversion]],"yyyy")</f>
        <v>2014</v>
      </c>
      <c r="V1261" s="12" t="str">
        <f>TEXT(Table1[[#This Row],[Date Created Conversion]],"mmm")</f>
        <v>May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 s="16">
        <v>3300</v>
      </c>
      <c r="E1262">
        <v>3751</v>
      </c>
      <c r="F1262" s="1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>Table1[[#This Row],[pledged]]/Table1[[#This Row],[goal]]</f>
        <v>1.1366666666666667</v>
      </c>
      <c r="P1262">
        <f>IF(Table1[[#This Row],[pledged]]=0,0,Table1[[#This Row],[pledged]]/Table1[[#This Row],[backers_count]])</f>
        <v>50.689189189189186</v>
      </c>
      <c r="Q1262" t="str">
        <f>LEFT(Table1[[#This Row],[Category and Sub-Category]],FIND("/",Table1[[#This Row],[Category and Sub-Category]])-1)</f>
        <v>music</v>
      </c>
      <c r="R1262" t="str">
        <f>RIGHT(Table1[[#This Row],[Category and Sub-Category]],LEN(Table1[[#This Row],[Category and Sub-Category]])-FIND("/",Table1[[#This Row],[Category and Sub-Category]]))</f>
        <v>rock</v>
      </c>
      <c r="S1262" s="9">
        <f>(((Table1[[#This Row],[launched_at]]/60)/60)/24)+DATE(1970,1,1)</f>
        <v>41666.842824074076</v>
      </c>
      <c r="T1262" s="9">
        <f>(((Table1[[#This Row],[deadline]]/60)/60)/24)+DATE(1970,1,1)</f>
        <v>41696.842824074076</v>
      </c>
      <c r="U1262" s="12" t="str">
        <f>TEXT(Table1[[#This Row],[Date Created Conversion]],"yyyy")</f>
        <v>2014</v>
      </c>
      <c r="V1262" s="12" t="str">
        <f>TEXT(Table1[[#This Row],[Date Created Conversion]],"mmm")</f>
        <v>Jan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 s="16">
        <v>2000</v>
      </c>
      <c r="E1263">
        <v>2025</v>
      </c>
      <c r="F1263" s="12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>Table1[[#This Row],[pledged]]/Table1[[#This Row],[goal]]</f>
        <v>1.0125</v>
      </c>
      <c r="P1263">
        <f>IF(Table1[[#This Row],[pledged]]=0,0,Table1[[#This Row],[pledged]]/Table1[[#This Row],[backers_count]])</f>
        <v>38.942307692307693</v>
      </c>
      <c r="Q1263" t="str">
        <f>LEFT(Table1[[#This Row],[Category and Sub-Category]],FIND("/",Table1[[#This Row],[Category and Sub-Category]])-1)</f>
        <v>music</v>
      </c>
      <c r="R1263" t="str">
        <f>RIGHT(Table1[[#This Row],[Category and Sub-Category]],LEN(Table1[[#This Row],[Category and Sub-Category]])-FIND("/",Table1[[#This Row],[Category and Sub-Category]]))</f>
        <v>rock</v>
      </c>
      <c r="S1263" s="9">
        <f>(((Table1[[#This Row],[launched_at]]/60)/60)/24)+DATE(1970,1,1)</f>
        <v>41638.342905092592</v>
      </c>
      <c r="T1263" s="9">
        <f>(((Table1[[#This Row],[deadline]]/60)/60)/24)+DATE(1970,1,1)</f>
        <v>41668.342905092592</v>
      </c>
      <c r="U1263" s="12" t="str">
        <f>TEXT(Table1[[#This Row],[Date Created Conversion]],"yyyy")</f>
        <v>2013</v>
      </c>
      <c r="V1263" s="12" t="str">
        <f>TEXT(Table1[[#This Row],[Date Created Conversion]],"mmm")</f>
        <v>Dec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 s="16">
        <v>6500</v>
      </c>
      <c r="E1264">
        <v>8152</v>
      </c>
      <c r="F1264" s="12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>Table1[[#This Row],[pledged]]/Table1[[#This Row],[goal]]</f>
        <v>1.2541538461538462</v>
      </c>
      <c r="P1264">
        <f>IF(Table1[[#This Row],[pledged]]=0,0,Table1[[#This Row],[pledged]]/Table1[[#This Row],[backers_count]])</f>
        <v>77.638095238095232</v>
      </c>
      <c r="Q1264" t="str">
        <f>LEFT(Table1[[#This Row],[Category and Sub-Category]],FIND("/",Table1[[#This Row],[Category and Sub-Category]])-1)</f>
        <v>music</v>
      </c>
      <c r="R1264" t="str">
        <f>RIGHT(Table1[[#This Row],[Category and Sub-Category]],LEN(Table1[[#This Row],[Category and Sub-Category]])-FIND("/",Table1[[#This Row],[Category and Sub-Category]]))</f>
        <v>rock</v>
      </c>
      <c r="S1264" s="9">
        <f>(((Table1[[#This Row],[launched_at]]/60)/60)/24)+DATE(1970,1,1)</f>
        <v>41656.762638888889</v>
      </c>
      <c r="T1264" s="9">
        <f>(((Table1[[#This Row],[deadline]]/60)/60)/24)+DATE(1970,1,1)</f>
        <v>41686.762638888889</v>
      </c>
      <c r="U1264" s="12" t="str">
        <f>TEXT(Table1[[#This Row],[Date Created Conversion]],"yyyy")</f>
        <v>2014</v>
      </c>
      <c r="V1264" s="12" t="str">
        <f>TEXT(Table1[[#This Row],[Date Created Conversion]],"mmm")</f>
        <v>Jan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 s="16">
        <v>1500</v>
      </c>
      <c r="E1265">
        <v>1785</v>
      </c>
      <c r="F1265" s="12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>Table1[[#This Row],[pledged]]/Table1[[#This Row],[goal]]</f>
        <v>1.19</v>
      </c>
      <c r="P1265">
        <f>IF(Table1[[#This Row],[pledged]]=0,0,Table1[[#This Row],[pledged]]/Table1[[#This Row],[backers_count]])</f>
        <v>43.536585365853661</v>
      </c>
      <c r="Q1265" t="str">
        <f>LEFT(Table1[[#This Row],[Category and Sub-Category]],FIND("/",Table1[[#This Row],[Category and Sub-Category]])-1)</f>
        <v>music</v>
      </c>
      <c r="R1265" t="str">
        <f>RIGHT(Table1[[#This Row],[Category and Sub-Category]],LEN(Table1[[#This Row],[Category and Sub-Category]])-FIND("/",Table1[[#This Row],[Category and Sub-Category]]))</f>
        <v>rock</v>
      </c>
      <c r="S1265" s="9">
        <f>(((Table1[[#This Row],[launched_at]]/60)/60)/24)+DATE(1970,1,1)</f>
        <v>41692.084143518521</v>
      </c>
      <c r="T1265" s="9">
        <f>(((Table1[[#This Row],[deadline]]/60)/60)/24)+DATE(1970,1,1)</f>
        <v>41727.041666666664</v>
      </c>
      <c r="U1265" s="12" t="str">
        <f>TEXT(Table1[[#This Row],[Date Created Conversion]],"yyyy")</f>
        <v>2014</v>
      </c>
      <c r="V1265" s="12" t="str">
        <f>TEXT(Table1[[#This Row],[Date Created Conversion]],"mmm")</f>
        <v>Feb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 s="16">
        <v>650</v>
      </c>
      <c r="E1266">
        <v>1082</v>
      </c>
      <c r="F1266" s="12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>Table1[[#This Row],[pledged]]/Table1[[#This Row],[goal]]</f>
        <v>1.6646153846153846</v>
      </c>
      <c r="P1266">
        <f>IF(Table1[[#This Row],[pledged]]=0,0,Table1[[#This Row],[pledged]]/Table1[[#This Row],[backers_count]])</f>
        <v>31.823529411764707</v>
      </c>
      <c r="Q1266" t="str">
        <f>LEFT(Table1[[#This Row],[Category and Sub-Category]],FIND("/",Table1[[#This Row],[Category and Sub-Category]])-1)</f>
        <v>music</v>
      </c>
      <c r="R1266" t="str">
        <f>RIGHT(Table1[[#This Row],[Category and Sub-Category]],LEN(Table1[[#This Row],[Category and Sub-Category]])-FIND("/",Table1[[#This Row],[Category and Sub-Category]]))</f>
        <v>rock</v>
      </c>
      <c r="S1266" s="9">
        <f>(((Table1[[#This Row],[launched_at]]/60)/60)/24)+DATE(1970,1,1)</f>
        <v>41547.662997685184</v>
      </c>
      <c r="T1266" s="9">
        <f>(((Table1[[#This Row],[deadline]]/60)/60)/24)+DATE(1970,1,1)</f>
        <v>41576.662997685184</v>
      </c>
      <c r="U1266" s="12" t="str">
        <f>TEXT(Table1[[#This Row],[Date Created Conversion]],"yyyy")</f>
        <v>2013</v>
      </c>
      <c r="V1266" s="12" t="str">
        <f>TEXT(Table1[[#This Row],[Date Created Conversion]],"mmm")</f>
        <v>Sep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 s="16">
        <v>3500</v>
      </c>
      <c r="E1267">
        <v>4170.17</v>
      </c>
      <c r="F1267" s="12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>Table1[[#This Row],[pledged]]/Table1[[#This Row],[goal]]</f>
        <v>1.1914771428571429</v>
      </c>
      <c r="P1267">
        <f>IF(Table1[[#This Row],[pledged]]=0,0,Table1[[#This Row],[pledged]]/Table1[[#This Row],[backers_count]])</f>
        <v>63.184393939393942</v>
      </c>
      <c r="Q1267" t="str">
        <f>LEFT(Table1[[#This Row],[Category and Sub-Category]],FIND("/",Table1[[#This Row],[Category and Sub-Category]])-1)</f>
        <v>music</v>
      </c>
      <c r="R1267" t="str">
        <f>RIGHT(Table1[[#This Row],[Category and Sub-Category]],LEN(Table1[[#This Row],[Category and Sub-Category]])-FIND("/",Table1[[#This Row],[Category and Sub-Category]]))</f>
        <v>rock</v>
      </c>
      <c r="S1267" s="9">
        <f>(((Table1[[#This Row],[launched_at]]/60)/60)/24)+DATE(1970,1,1)</f>
        <v>40465.655266203699</v>
      </c>
      <c r="T1267" s="9">
        <f>(((Table1[[#This Row],[deadline]]/60)/60)/24)+DATE(1970,1,1)</f>
        <v>40512.655266203699</v>
      </c>
      <c r="U1267" s="12" t="str">
        <f>TEXT(Table1[[#This Row],[Date Created Conversion]],"yyyy")</f>
        <v>2010</v>
      </c>
      <c r="V1267" s="12" t="str">
        <f>TEXT(Table1[[#This Row],[Date Created Conversion]],"mmm")</f>
        <v>Oct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 s="16">
        <v>9500</v>
      </c>
      <c r="E1268">
        <v>9545</v>
      </c>
      <c r="F1268" s="12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>Table1[[#This Row],[pledged]]/Table1[[#This Row],[goal]]</f>
        <v>1.0047368421052632</v>
      </c>
      <c r="P1268">
        <f>IF(Table1[[#This Row],[pledged]]=0,0,Table1[[#This Row],[pledged]]/Table1[[#This Row],[backers_count]])</f>
        <v>190.9</v>
      </c>
      <c r="Q1268" t="str">
        <f>LEFT(Table1[[#This Row],[Category and Sub-Category]],FIND("/",Table1[[#This Row],[Category and Sub-Category]])-1)</f>
        <v>music</v>
      </c>
      <c r="R1268" t="str">
        <f>RIGHT(Table1[[#This Row],[Category and Sub-Category]],LEN(Table1[[#This Row],[Category and Sub-Category]])-FIND("/",Table1[[#This Row],[Category and Sub-Category]]))</f>
        <v>rock</v>
      </c>
      <c r="S1268" s="9">
        <f>(((Table1[[#This Row],[launched_at]]/60)/60)/24)+DATE(1970,1,1)</f>
        <v>41620.87667824074</v>
      </c>
      <c r="T1268" s="9">
        <f>(((Table1[[#This Row],[deadline]]/60)/60)/24)+DATE(1970,1,1)</f>
        <v>41650.87667824074</v>
      </c>
      <c r="U1268" s="12" t="str">
        <f>TEXT(Table1[[#This Row],[Date Created Conversion]],"yyyy")</f>
        <v>2013</v>
      </c>
      <c r="V1268" s="12" t="str">
        <f>TEXT(Table1[[#This Row],[Date Created Conversion]],"mmm")</f>
        <v>Dec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 s="16">
        <v>22000</v>
      </c>
      <c r="E1269">
        <v>22396</v>
      </c>
      <c r="F1269" s="12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>Table1[[#This Row],[pledged]]/Table1[[#This Row],[goal]]</f>
        <v>1.018</v>
      </c>
      <c r="P1269">
        <f>IF(Table1[[#This Row],[pledged]]=0,0,Table1[[#This Row],[pledged]]/Table1[[#This Row],[backers_count]])</f>
        <v>140.85534591194968</v>
      </c>
      <c r="Q1269" t="str">
        <f>LEFT(Table1[[#This Row],[Category and Sub-Category]],FIND("/",Table1[[#This Row],[Category and Sub-Category]])-1)</f>
        <v>music</v>
      </c>
      <c r="R1269" t="str">
        <f>RIGHT(Table1[[#This Row],[Category and Sub-Category]],LEN(Table1[[#This Row],[Category and Sub-Category]])-FIND("/",Table1[[#This Row],[Category and Sub-Category]]))</f>
        <v>rock</v>
      </c>
      <c r="S1269" s="9">
        <f>(((Table1[[#This Row],[launched_at]]/60)/60)/24)+DATE(1970,1,1)</f>
        <v>41449.585162037038</v>
      </c>
      <c r="T1269" s="9">
        <f>(((Table1[[#This Row],[deadline]]/60)/60)/24)+DATE(1970,1,1)</f>
        <v>41479.585162037038</v>
      </c>
      <c r="U1269" s="12" t="str">
        <f>TEXT(Table1[[#This Row],[Date Created Conversion]],"yyyy")</f>
        <v>2013</v>
      </c>
      <c r="V1269" s="12" t="str">
        <f>TEXT(Table1[[#This Row],[Date Created Conversion]],"mmm")</f>
        <v>Jun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 s="16">
        <v>12000</v>
      </c>
      <c r="E1270">
        <v>14000</v>
      </c>
      <c r="F1270" s="12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>Table1[[#This Row],[pledged]]/Table1[[#This Row],[goal]]</f>
        <v>1.1666666666666667</v>
      </c>
      <c r="P1270">
        <f>IF(Table1[[#This Row],[pledged]]=0,0,Table1[[#This Row],[pledged]]/Table1[[#This Row],[backers_count]])</f>
        <v>76.92307692307692</v>
      </c>
      <c r="Q1270" t="str">
        <f>LEFT(Table1[[#This Row],[Category and Sub-Category]],FIND("/",Table1[[#This Row],[Category and Sub-Category]])-1)</f>
        <v>music</v>
      </c>
      <c r="R1270" t="str">
        <f>RIGHT(Table1[[#This Row],[Category and Sub-Category]],LEN(Table1[[#This Row],[Category and Sub-Category]])-FIND("/",Table1[[#This Row],[Category and Sub-Category]]))</f>
        <v>rock</v>
      </c>
      <c r="S1270" s="9">
        <f>(((Table1[[#This Row],[launched_at]]/60)/60)/24)+DATE(1970,1,1)</f>
        <v>41507.845451388886</v>
      </c>
      <c r="T1270" s="9">
        <f>(((Table1[[#This Row],[deadline]]/60)/60)/24)+DATE(1970,1,1)</f>
        <v>41537.845451388886</v>
      </c>
      <c r="U1270" s="12" t="str">
        <f>TEXT(Table1[[#This Row],[Date Created Conversion]],"yyyy")</f>
        <v>2013</v>
      </c>
      <c r="V1270" s="12" t="str">
        <f>TEXT(Table1[[#This Row],[Date Created Conversion]],"mmm")</f>
        <v>Aug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 s="16">
        <v>18800</v>
      </c>
      <c r="E1271">
        <v>20426</v>
      </c>
      <c r="F1271" s="12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>Table1[[#This Row],[pledged]]/Table1[[#This Row],[goal]]</f>
        <v>1.0864893617021276</v>
      </c>
      <c r="P1271">
        <f>IF(Table1[[#This Row],[pledged]]=0,0,Table1[[#This Row],[pledged]]/Table1[[#This Row],[backers_count]])</f>
        <v>99.15533980582525</v>
      </c>
      <c r="Q1271" t="str">
        <f>LEFT(Table1[[#This Row],[Category and Sub-Category]],FIND("/",Table1[[#This Row],[Category and Sub-Category]])-1)</f>
        <v>music</v>
      </c>
      <c r="R1271" t="str">
        <f>RIGHT(Table1[[#This Row],[Category and Sub-Category]],LEN(Table1[[#This Row],[Category and Sub-Category]])-FIND("/",Table1[[#This Row],[Category and Sub-Category]]))</f>
        <v>rock</v>
      </c>
      <c r="S1271" s="9">
        <f>(((Table1[[#This Row],[launched_at]]/60)/60)/24)+DATE(1970,1,1)</f>
        <v>42445.823055555549</v>
      </c>
      <c r="T1271" s="9">
        <f>(((Table1[[#This Row],[deadline]]/60)/60)/24)+DATE(1970,1,1)</f>
        <v>42476</v>
      </c>
      <c r="U1271" s="12" t="str">
        <f>TEXT(Table1[[#This Row],[Date Created Conversion]],"yyyy")</f>
        <v>2016</v>
      </c>
      <c r="V1271" s="12" t="str">
        <f>TEXT(Table1[[#This Row],[Date Created Conversion]],"mmm")</f>
        <v>Mar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 s="16">
        <v>10000</v>
      </c>
      <c r="E1272">
        <v>11472</v>
      </c>
      <c r="F1272" s="1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>Table1[[#This Row],[pledged]]/Table1[[#This Row],[goal]]</f>
        <v>1.1472</v>
      </c>
      <c r="P1272">
        <f>IF(Table1[[#This Row],[pledged]]=0,0,Table1[[#This Row],[pledged]]/Table1[[#This Row],[backers_count]])</f>
        <v>67.881656804733723</v>
      </c>
      <c r="Q1272" t="str">
        <f>LEFT(Table1[[#This Row],[Category and Sub-Category]],FIND("/",Table1[[#This Row],[Category and Sub-Category]])-1)</f>
        <v>music</v>
      </c>
      <c r="R1272" t="str">
        <f>RIGHT(Table1[[#This Row],[Category and Sub-Category]],LEN(Table1[[#This Row],[Category and Sub-Category]])-FIND("/",Table1[[#This Row],[Category and Sub-Category]]))</f>
        <v>rock</v>
      </c>
      <c r="S1272" s="9">
        <f>(((Table1[[#This Row],[launched_at]]/60)/60)/24)+DATE(1970,1,1)</f>
        <v>40933.856967592597</v>
      </c>
      <c r="T1272" s="9">
        <f>(((Table1[[#This Row],[deadline]]/60)/60)/24)+DATE(1970,1,1)</f>
        <v>40993.815300925926</v>
      </c>
      <c r="U1272" s="12" t="str">
        <f>TEXT(Table1[[#This Row],[Date Created Conversion]],"yyyy")</f>
        <v>2012</v>
      </c>
      <c r="V1272" s="12" t="str">
        <f>TEXT(Table1[[#This Row],[Date Created Conversion]],"mmm")</f>
        <v>Jan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 s="16">
        <v>7500</v>
      </c>
      <c r="E1273">
        <v>7635</v>
      </c>
      <c r="F1273" s="12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>Table1[[#This Row],[pledged]]/Table1[[#This Row],[goal]]</f>
        <v>1.018</v>
      </c>
      <c r="P1273">
        <f>IF(Table1[[#This Row],[pledged]]=0,0,Table1[[#This Row],[pledged]]/Table1[[#This Row],[backers_count]])</f>
        <v>246.29032258064515</v>
      </c>
      <c r="Q1273" t="str">
        <f>LEFT(Table1[[#This Row],[Category and Sub-Category]],FIND("/",Table1[[#This Row],[Category and Sub-Category]])-1)</f>
        <v>music</v>
      </c>
      <c r="R1273" t="str">
        <f>RIGHT(Table1[[#This Row],[Category and Sub-Category]],LEN(Table1[[#This Row],[Category and Sub-Category]])-FIND("/",Table1[[#This Row],[Category and Sub-Category]]))</f>
        <v>rock</v>
      </c>
      <c r="S1273" s="9">
        <f>(((Table1[[#This Row],[launched_at]]/60)/60)/24)+DATE(1970,1,1)</f>
        <v>41561.683553240742</v>
      </c>
      <c r="T1273" s="9">
        <f>(((Table1[[#This Row],[deadline]]/60)/60)/24)+DATE(1970,1,1)</f>
        <v>41591.725219907406</v>
      </c>
      <c r="U1273" s="12" t="str">
        <f>TEXT(Table1[[#This Row],[Date Created Conversion]],"yyyy")</f>
        <v>2013</v>
      </c>
      <c r="V1273" s="12" t="str">
        <f>TEXT(Table1[[#This Row],[Date Created Conversion]],"mmm")</f>
        <v>Oct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 s="16">
        <v>5000</v>
      </c>
      <c r="E1274">
        <v>5300</v>
      </c>
      <c r="F1274" s="12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>Table1[[#This Row],[pledged]]/Table1[[#This Row],[goal]]</f>
        <v>1.06</v>
      </c>
      <c r="P1274">
        <f>IF(Table1[[#This Row],[pledged]]=0,0,Table1[[#This Row],[pledged]]/Table1[[#This Row],[backers_count]])</f>
        <v>189.28571428571428</v>
      </c>
      <c r="Q1274" t="str">
        <f>LEFT(Table1[[#This Row],[Category and Sub-Category]],FIND("/",Table1[[#This Row],[Category and Sub-Category]])-1)</f>
        <v>music</v>
      </c>
      <c r="R1274" t="str">
        <f>RIGHT(Table1[[#This Row],[Category and Sub-Category]],LEN(Table1[[#This Row],[Category and Sub-Category]])-FIND("/",Table1[[#This Row],[Category and Sub-Category]]))</f>
        <v>rock</v>
      </c>
      <c r="S1274" s="9">
        <f>(((Table1[[#This Row],[launched_at]]/60)/60)/24)+DATE(1970,1,1)</f>
        <v>40274.745127314818</v>
      </c>
      <c r="T1274" s="9">
        <f>(((Table1[[#This Row],[deadline]]/60)/60)/24)+DATE(1970,1,1)</f>
        <v>40344.166666666664</v>
      </c>
      <c r="U1274" s="12" t="str">
        <f>TEXT(Table1[[#This Row],[Date Created Conversion]],"yyyy")</f>
        <v>2010</v>
      </c>
      <c r="V1274" s="12" t="str">
        <f>TEXT(Table1[[#This Row],[Date Created Conversion]],"mmm")</f>
        <v>Apr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 s="16">
        <v>4000</v>
      </c>
      <c r="E1275">
        <v>4140</v>
      </c>
      <c r="F1275" s="12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>Table1[[#This Row],[pledged]]/Table1[[#This Row],[goal]]</f>
        <v>1.0349999999999999</v>
      </c>
      <c r="P1275">
        <f>IF(Table1[[#This Row],[pledged]]=0,0,Table1[[#This Row],[pledged]]/Table1[[#This Row],[backers_count]])</f>
        <v>76.666666666666671</v>
      </c>
      <c r="Q1275" t="str">
        <f>LEFT(Table1[[#This Row],[Category and Sub-Category]],FIND("/",Table1[[#This Row],[Category and Sub-Category]])-1)</f>
        <v>music</v>
      </c>
      <c r="R1275" t="str">
        <f>RIGHT(Table1[[#This Row],[Category and Sub-Category]],LEN(Table1[[#This Row],[Category and Sub-Category]])-FIND("/",Table1[[#This Row],[Category and Sub-Category]]))</f>
        <v>rock</v>
      </c>
      <c r="S1275" s="9">
        <f>(((Table1[[#This Row],[launched_at]]/60)/60)/24)+DATE(1970,1,1)</f>
        <v>41852.730219907404</v>
      </c>
      <c r="T1275" s="9">
        <f>(((Table1[[#This Row],[deadline]]/60)/60)/24)+DATE(1970,1,1)</f>
        <v>41882.730219907404</v>
      </c>
      <c r="U1275" s="12" t="str">
        <f>TEXT(Table1[[#This Row],[Date Created Conversion]],"yyyy")</f>
        <v>2014</v>
      </c>
      <c r="V1275" s="12" t="str">
        <f>TEXT(Table1[[#This Row],[Date Created Conversion]],"mmm")</f>
        <v>Aug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 s="16">
        <v>25000</v>
      </c>
      <c r="E1276">
        <v>38743.839999999997</v>
      </c>
      <c r="F1276" s="12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>Table1[[#This Row],[pledged]]/Table1[[#This Row],[goal]]</f>
        <v>1.5497535999999998</v>
      </c>
      <c r="P1276">
        <f>IF(Table1[[#This Row],[pledged]]=0,0,Table1[[#This Row],[pledged]]/Table1[[#This Row],[backers_count]])</f>
        <v>82.963254817987149</v>
      </c>
      <c r="Q1276" t="str">
        <f>LEFT(Table1[[#This Row],[Category and Sub-Category]],FIND("/",Table1[[#This Row],[Category and Sub-Category]])-1)</f>
        <v>music</v>
      </c>
      <c r="R1276" t="str">
        <f>RIGHT(Table1[[#This Row],[Category and Sub-Category]],LEN(Table1[[#This Row],[Category and Sub-Category]])-FIND("/",Table1[[#This Row],[Category and Sub-Category]]))</f>
        <v>rock</v>
      </c>
      <c r="S1276" s="9">
        <f>(((Table1[[#This Row],[launched_at]]/60)/60)/24)+DATE(1970,1,1)</f>
        <v>41116.690104166664</v>
      </c>
      <c r="T1276" s="9">
        <f>(((Table1[[#This Row],[deadline]]/60)/60)/24)+DATE(1970,1,1)</f>
        <v>41151.690104166664</v>
      </c>
      <c r="U1276" s="12" t="str">
        <f>TEXT(Table1[[#This Row],[Date Created Conversion]],"yyyy")</f>
        <v>2012</v>
      </c>
      <c r="V1276" s="12" t="str">
        <f>TEXT(Table1[[#This Row],[Date Created Conversion]],"mmm")</f>
        <v>Jul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 s="16">
        <v>15000</v>
      </c>
      <c r="E1277">
        <v>24321.1</v>
      </c>
      <c r="F1277" s="12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>Table1[[#This Row],[pledged]]/Table1[[#This Row],[goal]]</f>
        <v>1.6214066666666667</v>
      </c>
      <c r="P1277">
        <f>IF(Table1[[#This Row],[pledged]]=0,0,Table1[[#This Row],[pledged]]/Table1[[#This Row],[backers_count]])</f>
        <v>62.522107969151669</v>
      </c>
      <c r="Q1277" t="str">
        <f>LEFT(Table1[[#This Row],[Category and Sub-Category]],FIND("/",Table1[[#This Row],[Category and Sub-Category]])-1)</f>
        <v>music</v>
      </c>
      <c r="R1277" t="str">
        <f>RIGHT(Table1[[#This Row],[Category and Sub-Category]],LEN(Table1[[#This Row],[Category and Sub-Category]])-FIND("/",Table1[[#This Row],[Category and Sub-Category]]))</f>
        <v>rock</v>
      </c>
      <c r="S1277" s="9">
        <f>(((Table1[[#This Row],[launched_at]]/60)/60)/24)+DATE(1970,1,1)</f>
        <v>41458.867905092593</v>
      </c>
      <c r="T1277" s="9">
        <f>(((Table1[[#This Row],[deadline]]/60)/60)/24)+DATE(1970,1,1)</f>
        <v>41493.867905092593</v>
      </c>
      <c r="U1277" s="12" t="str">
        <f>TEXT(Table1[[#This Row],[Date Created Conversion]],"yyyy")</f>
        <v>2013</v>
      </c>
      <c r="V1277" s="12" t="str">
        <f>TEXT(Table1[[#This Row],[Date Created Conversion]],"mmm")</f>
        <v>Jul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 s="16">
        <v>3000</v>
      </c>
      <c r="E1278">
        <v>3132.63</v>
      </c>
      <c r="F1278" s="12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>Table1[[#This Row],[pledged]]/Table1[[#This Row],[goal]]</f>
        <v>1.0442100000000001</v>
      </c>
      <c r="P1278">
        <f>IF(Table1[[#This Row],[pledged]]=0,0,Table1[[#This Row],[pledged]]/Table1[[#This Row],[backers_count]])</f>
        <v>46.06808823529412</v>
      </c>
      <c r="Q1278" t="str">
        <f>LEFT(Table1[[#This Row],[Category and Sub-Category]],FIND("/",Table1[[#This Row],[Category and Sub-Category]])-1)</f>
        <v>music</v>
      </c>
      <c r="R1278" t="str">
        <f>RIGHT(Table1[[#This Row],[Category and Sub-Category]],LEN(Table1[[#This Row],[Category and Sub-Category]])-FIND("/",Table1[[#This Row],[Category and Sub-Category]]))</f>
        <v>rock</v>
      </c>
      <c r="S1278" s="9">
        <f>(((Table1[[#This Row],[launched_at]]/60)/60)/24)+DATE(1970,1,1)</f>
        <v>40007.704247685186</v>
      </c>
      <c r="T1278" s="9">
        <f>(((Table1[[#This Row],[deadline]]/60)/60)/24)+DATE(1970,1,1)</f>
        <v>40057.166666666664</v>
      </c>
      <c r="U1278" s="12" t="str">
        <f>TEXT(Table1[[#This Row],[Date Created Conversion]],"yyyy")</f>
        <v>2009</v>
      </c>
      <c r="V1278" s="12" t="str">
        <f>TEXT(Table1[[#This Row],[Date Created Conversion]],"mmm")</f>
        <v>Jul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 s="16">
        <v>15000</v>
      </c>
      <c r="E1279">
        <v>15918.65</v>
      </c>
      <c r="F1279" s="12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>Table1[[#This Row],[pledged]]/Table1[[#This Row],[goal]]</f>
        <v>1.0612433333333333</v>
      </c>
      <c r="P1279">
        <f>IF(Table1[[#This Row],[pledged]]=0,0,Table1[[#This Row],[pledged]]/Table1[[#This Row],[backers_count]])</f>
        <v>38.543946731234868</v>
      </c>
      <c r="Q1279" t="str">
        <f>LEFT(Table1[[#This Row],[Category and Sub-Category]],FIND("/",Table1[[#This Row],[Category and Sub-Category]])-1)</f>
        <v>music</v>
      </c>
      <c r="R1279" t="str">
        <f>RIGHT(Table1[[#This Row],[Category and Sub-Category]],LEN(Table1[[#This Row],[Category and Sub-Category]])-FIND("/",Table1[[#This Row],[Category and Sub-Category]]))</f>
        <v>rock</v>
      </c>
      <c r="S1279" s="9">
        <f>(((Table1[[#This Row],[launched_at]]/60)/60)/24)+DATE(1970,1,1)</f>
        <v>41121.561886574076</v>
      </c>
      <c r="T1279" s="9">
        <f>(((Table1[[#This Row],[deadline]]/60)/60)/24)+DATE(1970,1,1)</f>
        <v>41156.561886574076</v>
      </c>
      <c r="U1279" s="12" t="str">
        <f>TEXT(Table1[[#This Row],[Date Created Conversion]],"yyyy")</f>
        <v>2012</v>
      </c>
      <c r="V1279" s="12" t="str">
        <f>TEXT(Table1[[#This Row],[Date Created Conversion]],"mmm")</f>
        <v>Jul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 s="16">
        <v>6500</v>
      </c>
      <c r="E1280">
        <v>10071</v>
      </c>
      <c r="F1280" s="12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>Table1[[#This Row],[pledged]]/Table1[[#This Row],[goal]]</f>
        <v>1.5493846153846154</v>
      </c>
      <c r="P1280">
        <f>IF(Table1[[#This Row],[pledged]]=0,0,Table1[[#This Row],[pledged]]/Table1[[#This Row],[backers_count]])</f>
        <v>53.005263157894738</v>
      </c>
      <c r="Q1280" t="str">
        <f>LEFT(Table1[[#This Row],[Category and Sub-Category]],FIND("/",Table1[[#This Row],[Category and Sub-Category]])-1)</f>
        <v>music</v>
      </c>
      <c r="R1280" t="str">
        <f>RIGHT(Table1[[#This Row],[Category and Sub-Category]],LEN(Table1[[#This Row],[Category and Sub-Category]])-FIND("/",Table1[[#This Row],[Category and Sub-Category]]))</f>
        <v>rock</v>
      </c>
      <c r="S1280" s="9">
        <f>(((Table1[[#This Row],[launched_at]]/60)/60)/24)+DATE(1970,1,1)</f>
        <v>41786.555162037039</v>
      </c>
      <c r="T1280" s="9">
        <f>(((Table1[[#This Row],[deadline]]/60)/60)/24)+DATE(1970,1,1)</f>
        <v>41815.083333333336</v>
      </c>
      <c r="U1280" s="12" t="str">
        <f>TEXT(Table1[[#This Row],[Date Created Conversion]],"yyyy")</f>
        <v>2014</v>
      </c>
      <c r="V1280" s="12" t="str">
        <f>TEXT(Table1[[#This Row],[Date Created Conversion]],"mmm")</f>
        <v>May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 s="16">
        <v>12516</v>
      </c>
      <c r="E1281">
        <v>13864.17</v>
      </c>
      <c r="F1281" s="12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>Table1[[#This Row],[pledged]]/Table1[[#This Row],[goal]]</f>
        <v>1.1077157238734421</v>
      </c>
      <c r="P1281">
        <f>IF(Table1[[#This Row],[pledged]]=0,0,Table1[[#This Row],[pledged]]/Table1[[#This Row],[backers_count]])</f>
        <v>73.355396825396824</v>
      </c>
      <c r="Q1281" t="str">
        <f>LEFT(Table1[[#This Row],[Category and Sub-Category]],FIND("/",Table1[[#This Row],[Category and Sub-Category]])-1)</f>
        <v>music</v>
      </c>
      <c r="R1281" t="str">
        <f>RIGHT(Table1[[#This Row],[Category and Sub-Category]],LEN(Table1[[#This Row],[Category and Sub-Category]])-FIND("/",Table1[[#This Row],[Category and Sub-Category]]))</f>
        <v>rock</v>
      </c>
      <c r="S1281" s="9">
        <f>(((Table1[[#This Row],[launched_at]]/60)/60)/24)+DATE(1970,1,1)</f>
        <v>41682.099189814813</v>
      </c>
      <c r="T1281" s="9">
        <f>(((Table1[[#This Row],[deadline]]/60)/60)/24)+DATE(1970,1,1)</f>
        <v>41722.057523148149</v>
      </c>
      <c r="U1281" s="12" t="str">
        <f>TEXT(Table1[[#This Row],[Date Created Conversion]],"yyyy")</f>
        <v>2014</v>
      </c>
      <c r="V1281" s="12" t="str">
        <f>TEXT(Table1[[#This Row],[Date Created Conversion]],"mmm")</f>
        <v>Feb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 s="16">
        <v>15000</v>
      </c>
      <c r="E1282">
        <v>16636.78</v>
      </c>
      <c r="F1282" s="1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>Table1[[#This Row],[pledged]]/Table1[[#This Row],[goal]]</f>
        <v>1.1091186666666666</v>
      </c>
      <c r="P1282">
        <f>IF(Table1[[#This Row],[pledged]]=0,0,Table1[[#This Row],[pledged]]/Table1[[#This Row],[backers_count]])</f>
        <v>127.97523076923076</v>
      </c>
      <c r="Q1282" t="str">
        <f>LEFT(Table1[[#This Row],[Category and Sub-Category]],FIND("/",Table1[[#This Row],[Category and Sub-Category]])-1)</f>
        <v>music</v>
      </c>
      <c r="R1282" t="str">
        <f>RIGHT(Table1[[#This Row],[Category and Sub-Category]],LEN(Table1[[#This Row],[Category and Sub-Category]])-FIND("/",Table1[[#This Row],[Category and Sub-Category]]))</f>
        <v>rock</v>
      </c>
      <c r="S1282" s="9">
        <f>(((Table1[[#This Row],[launched_at]]/60)/60)/24)+DATE(1970,1,1)</f>
        <v>40513.757569444446</v>
      </c>
      <c r="T1282" s="9">
        <f>(((Table1[[#This Row],[deadline]]/60)/60)/24)+DATE(1970,1,1)</f>
        <v>40603.757569444446</v>
      </c>
      <c r="U1282" s="12" t="str">
        <f>TEXT(Table1[[#This Row],[Date Created Conversion]],"yyyy")</f>
        <v>2010</v>
      </c>
      <c r="V1282" s="12" t="str">
        <f>TEXT(Table1[[#This Row],[Date Created Conversion]],"mmm")</f>
        <v>Dec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 s="16">
        <v>7000</v>
      </c>
      <c r="E1283">
        <v>7750</v>
      </c>
      <c r="F1283" s="12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>Table1[[#This Row],[pledged]]/Table1[[#This Row],[goal]]</f>
        <v>1.1071428571428572</v>
      </c>
      <c r="P1283">
        <f>IF(Table1[[#This Row],[pledged]]=0,0,Table1[[#This Row],[pledged]]/Table1[[#This Row],[backers_count]])</f>
        <v>104.72972972972973</v>
      </c>
      <c r="Q1283" t="str">
        <f>LEFT(Table1[[#This Row],[Category and Sub-Category]],FIND("/",Table1[[#This Row],[Category and Sub-Category]])-1)</f>
        <v>music</v>
      </c>
      <c r="R1283" t="str">
        <f>RIGHT(Table1[[#This Row],[Category and Sub-Category]],LEN(Table1[[#This Row],[Category and Sub-Category]])-FIND("/",Table1[[#This Row],[Category and Sub-Category]]))</f>
        <v>rock</v>
      </c>
      <c r="S1283" s="9">
        <f>(((Table1[[#This Row],[launched_at]]/60)/60)/24)+DATE(1970,1,1)</f>
        <v>41463.743472222224</v>
      </c>
      <c r="T1283" s="9">
        <f>(((Table1[[#This Row],[deadline]]/60)/60)/24)+DATE(1970,1,1)</f>
        <v>41483.743472222224</v>
      </c>
      <c r="U1283" s="12" t="str">
        <f>TEXT(Table1[[#This Row],[Date Created Conversion]],"yyyy")</f>
        <v>2013</v>
      </c>
      <c r="V1283" s="12" t="str">
        <f>TEXT(Table1[[#This Row],[Date Created Conversion]],"mmm")</f>
        <v>Jul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 s="16">
        <v>15000</v>
      </c>
      <c r="E1284">
        <v>18542</v>
      </c>
      <c r="F1284" s="12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>Table1[[#This Row],[pledged]]/Table1[[#This Row],[goal]]</f>
        <v>1.2361333333333333</v>
      </c>
      <c r="P1284">
        <f>IF(Table1[[#This Row],[pledged]]=0,0,Table1[[#This Row],[pledged]]/Table1[[#This Row],[backers_count]])</f>
        <v>67.671532846715323</v>
      </c>
      <c r="Q1284" t="str">
        <f>LEFT(Table1[[#This Row],[Category and Sub-Category]],FIND("/",Table1[[#This Row],[Category and Sub-Category]])-1)</f>
        <v>music</v>
      </c>
      <c r="R1284" t="str">
        <f>RIGHT(Table1[[#This Row],[Category and Sub-Category]],LEN(Table1[[#This Row],[Category and Sub-Category]])-FIND("/",Table1[[#This Row],[Category and Sub-Category]]))</f>
        <v>rock</v>
      </c>
      <c r="S1284" s="9">
        <f>(((Table1[[#This Row],[launched_at]]/60)/60)/24)+DATE(1970,1,1)</f>
        <v>41586.475173611114</v>
      </c>
      <c r="T1284" s="9">
        <f>(((Table1[[#This Row],[deadline]]/60)/60)/24)+DATE(1970,1,1)</f>
        <v>41617.207638888889</v>
      </c>
      <c r="U1284" s="12" t="str">
        <f>TEXT(Table1[[#This Row],[Date Created Conversion]],"yyyy")</f>
        <v>2013</v>
      </c>
      <c r="V1284" s="12" t="str">
        <f>TEXT(Table1[[#This Row],[Date Created Conversion]],"mmm")</f>
        <v>Nov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 s="16">
        <v>1000</v>
      </c>
      <c r="E1285">
        <v>2110.5</v>
      </c>
      <c r="F1285" s="12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>Table1[[#This Row],[pledged]]/Table1[[#This Row],[goal]]</f>
        <v>2.1105</v>
      </c>
      <c r="P1285">
        <f>IF(Table1[[#This Row],[pledged]]=0,0,Table1[[#This Row],[pledged]]/Table1[[#This Row],[backers_count]])</f>
        <v>95.931818181818187</v>
      </c>
      <c r="Q1285" t="str">
        <f>LEFT(Table1[[#This Row],[Category and Sub-Category]],FIND("/",Table1[[#This Row],[Category and Sub-Category]])-1)</f>
        <v>music</v>
      </c>
      <c r="R1285" t="str">
        <f>RIGHT(Table1[[#This Row],[Category and Sub-Category]],LEN(Table1[[#This Row],[Category and Sub-Category]])-FIND("/",Table1[[#This Row],[Category and Sub-Category]]))</f>
        <v>rock</v>
      </c>
      <c r="S1285" s="9">
        <f>(((Table1[[#This Row],[launched_at]]/60)/60)/24)+DATE(1970,1,1)</f>
        <v>41320.717465277776</v>
      </c>
      <c r="T1285" s="9">
        <f>(((Table1[[#This Row],[deadline]]/60)/60)/24)+DATE(1970,1,1)</f>
        <v>41344.166666666664</v>
      </c>
      <c r="U1285" s="12" t="str">
        <f>TEXT(Table1[[#This Row],[Date Created Conversion]],"yyyy")</f>
        <v>2013</v>
      </c>
      <c r="V1285" s="12" t="str">
        <f>TEXT(Table1[[#This Row],[Date Created Conversion]],"mmm")</f>
        <v>Feb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 s="16">
        <v>2000</v>
      </c>
      <c r="E1286">
        <v>2020</v>
      </c>
      <c r="F1286" s="12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>Table1[[#This Row],[pledged]]/Table1[[#This Row],[goal]]</f>
        <v>1.01</v>
      </c>
      <c r="P1286">
        <f>IF(Table1[[#This Row],[pledged]]=0,0,Table1[[#This Row],[pledged]]/Table1[[#This Row],[backers_count]])</f>
        <v>65.161290322580641</v>
      </c>
      <c r="Q1286" t="str">
        <f>LEFT(Table1[[#This Row],[Category and Sub-Category]],FIND("/",Table1[[#This Row],[Category and Sub-Category]])-1)</f>
        <v>theater</v>
      </c>
      <c r="R1286" t="str">
        <f>RIGHT(Table1[[#This Row],[Category and Sub-Category]],LEN(Table1[[#This Row],[Category and Sub-Category]])-FIND("/",Table1[[#This Row],[Category and Sub-Category]]))</f>
        <v>plays</v>
      </c>
      <c r="S1286" s="9">
        <f>(((Table1[[#This Row],[launched_at]]/60)/60)/24)+DATE(1970,1,1)</f>
        <v>42712.23474537037</v>
      </c>
      <c r="T1286" s="9">
        <f>(((Table1[[#This Row],[deadline]]/60)/60)/24)+DATE(1970,1,1)</f>
        <v>42735.707638888889</v>
      </c>
      <c r="U1286" s="12" t="str">
        <f>TEXT(Table1[[#This Row],[Date Created Conversion]],"yyyy")</f>
        <v>2016</v>
      </c>
      <c r="V1286" s="12" t="str">
        <f>TEXT(Table1[[#This Row],[Date Created Conversion]],"mmm")</f>
        <v>Dec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 s="16">
        <v>2000</v>
      </c>
      <c r="E1287">
        <v>2033</v>
      </c>
      <c r="F1287" s="12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>Table1[[#This Row],[pledged]]/Table1[[#This Row],[goal]]</f>
        <v>1.0165</v>
      </c>
      <c r="P1287">
        <f>IF(Table1[[#This Row],[pledged]]=0,0,Table1[[#This Row],[pledged]]/Table1[[#This Row],[backers_count]])</f>
        <v>32.269841269841272</v>
      </c>
      <c r="Q1287" t="str">
        <f>LEFT(Table1[[#This Row],[Category and Sub-Category]],FIND("/",Table1[[#This Row],[Category and Sub-Category]])-1)</f>
        <v>theater</v>
      </c>
      <c r="R1287" t="str">
        <f>RIGHT(Table1[[#This Row],[Category and Sub-Category]],LEN(Table1[[#This Row],[Category and Sub-Category]])-FIND("/",Table1[[#This Row],[Category and Sub-Category]]))</f>
        <v>plays</v>
      </c>
      <c r="S1287" s="9">
        <f>(((Table1[[#This Row],[launched_at]]/60)/60)/24)+DATE(1970,1,1)</f>
        <v>42160.583043981482</v>
      </c>
      <c r="T1287" s="9">
        <f>(((Table1[[#This Row],[deadline]]/60)/60)/24)+DATE(1970,1,1)</f>
        <v>42175.583043981482</v>
      </c>
      <c r="U1287" s="12" t="str">
        <f>TEXT(Table1[[#This Row],[Date Created Conversion]],"yyyy")</f>
        <v>2015</v>
      </c>
      <c r="V1287" s="12" t="str">
        <f>TEXT(Table1[[#This Row],[Date Created Conversion]],"mmm")</f>
        <v>Jun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 s="16">
        <v>1500</v>
      </c>
      <c r="E1288">
        <v>1625</v>
      </c>
      <c r="F1288" s="12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>Table1[[#This Row],[pledged]]/Table1[[#This Row],[goal]]</f>
        <v>1.0833333333333333</v>
      </c>
      <c r="P1288">
        <f>IF(Table1[[#This Row],[pledged]]=0,0,Table1[[#This Row],[pledged]]/Table1[[#This Row],[backers_count]])</f>
        <v>81.25</v>
      </c>
      <c r="Q1288" t="str">
        <f>LEFT(Table1[[#This Row],[Category and Sub-Category]],FIND("/",Table1[[#This Row],[Category and Sub-Category]])-1)</f>
        <v>theater</v>
      </c>
      <c r="R1288" t="str">
        <f>RIGHT(Table1[[#This Row],[Category and Sub-Category]],LEN(Table1[[#This Row],[Category and Sub-Category]])-FIND("/",Table1[[#This Row],[Category and Sub-Category]]))</f>
        <v>plays</v>
      </c>
      <c r="S1288" s="9">
        <f>(((Table1[[#This Row],[launched_at]]/60)/60)/24)+DATE(1970,1,1)</f>
        <v>42039.384571759263</v>
      </c>
      <c r="T1288" s="9">
        <f>(((Table1[[#This Row],[deadline]]/60)/60)/24)+DATE(1970,1,1)</f>
        <v>42052.583333333328</v>
      </c>
      <c r="U1288" s="12" t="str">
        <f>TEXT(Table1[[#This Row],[Date Created Conversion]],"yyyy")</f>
        <v>2015</v>
      </c>
      <c r="V1288" s="12" t="str">
        <f>TEXT(Table1[[#This Row],[Date Created Conversion]],"mmm")</f>
        <v>Feb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 s="16">
        <v>250</v>
      </c>
      <c r="E1289">
        <v>605</v>
      </c>
      <c r="F1289" s="12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>Table1[[#This Row],[pledged]]/Table1[[#This Row],[goal]]</f>
        <v>2.42</v>
      </c>
      <c r="P1289">
        <f>IF(Table1[[#This Row],[pledged]]=0,0,Table1[[#This Row],[pledged]]/Table1[[#This Row],[backers_count]])</f>
        <v>24.2</v>
      </c>
      <c r="Q1289" t="str">
        <f>LEFT(Table1[[#This Row],[Category and Sub-Category]],FIND("/",Table1[[#This Row],[Category and Sub-Category]])-1)</f>
        <v>theater</v>
      </c>
      <c r="R1289" t="str">
        <f>RIGHT(Table1[[#This Row],[Category and Sub-Category]],LEN(Table1[[#This Row],[Category and Sub-Category]])-FIND("/",Table1[[#This Row],[Category and Sub-Category]]))</f>
        <v>plays</v>
      </c>
      <c r="S1289" s="9">
        <f>(((Table1[[#This Row],[launched_at]]/60)/60)/24)+DATE(1970,1,1)</f>
        <v>42107.621018518519</v>
      </c>
      <c r="T1289" s="9">
        <f>(((Table1[[#This Row],[deadline]]/60)/60)/24)+DATE(1970,1,1)</f>
        <v>42167.621018518519</v>
      </c>
      <c r="U1289" s="12" t="str">
        <f>TEXT(Table1[[#This Row],[Date Created Conversion]],"yyyy")</f>
        <v>2015</v>
      </c>
      <c r="V1289" s="12" t="str">
        <f>TEXT(Table1[[#This Row],[Date Created Conversion]],"mmm")</f>
        <v>Apr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 s="16">
        <v>4000</v>
      </c>
      <c r="E1290">
        <v>4018</v>
      </c>
      <c r="F1290" s="12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>Table1[[#This Row],[pledged]]/Table1[[#This Row],[goal]]</f>
        <v>1.0044999999999999</v>
      </c>
      <c r="P1290">
        <f>IF(Table1[[#This Row],[pledged]]=0,0,Table1[[#This Row],[pledged]]/Table1[[#This Row],[backers_count]])</f>
        <v>65.868852459016395</v>
      </c>
      <c r="Q1290" t="str">
        <f>LEFT(Table1[[#This Row],[Category and Sub-Category]],FIND("/",Table1[[#This Row],[Category and Sub-Category]])-1)</f>
        <v>theater</v>
      </c>
      <c r="R1290" t="str">
        <f>RIGHT(Table1[[#This Row],[Category and Sub-Category]],LEN(Table1[[#This Row],[Category and Sub-Category]])-FIND("/",Table1[[#This Row],[Category and Sub-Category]]))</f>
        <v>plays</v>
      </c>
      <c r="S1290" s="9">
        <f>(((Table1[[#This Row],[launched_at]]/60)/60)/24)+DATE(1970,1,1)</f>
        <v>42561.154664351852</v>
      </c>
      <c r="T1290" s="9">
        <f>(((Table1[[#This Row],[deadline]]/60)/60)/24)+DATE(1970,1,1)</f>
        <v>42592.166666666672</v>
      </c>
      <c r="U1290" s="12" t="str">
        <f>TEXT(Table1[[#This Row],[Date Created Conversion]],"yyyy")</f>
        <v>2016</v>
      </c>
      <c r="V1290" s="12" t="str">
        <f>TEXT(Table1[[#This Row],[Date Created Conversion]],"mmm")</f>
        <v>Jul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 s="16">
        <v>1500</v>
      </c>
      <c r="E1291">
        <v>1876</v>
      </c>
      <c r="F1291" s="12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>Table1[[#This Row],[pledged]]/Table1[[#This Row],[goal]]</f>
        <v>1.2506666666666666</v>
      </c>
      <c r="P1291">
        <f>IF(Table1[[#This Row],[pledged]]=0,0,Table1[[#This Row],[pledged]]/Table1[[#This Row],[backers_count]])</f>
        <v>36.07692307692308</v>
      </c>
      <c r="Q1291" t="str">
        <f>LEFT(Table1[[#This Row],[Category and Sub-Category]],FIND("/",Table1[[#This Row],[Category and Sub-Category]])-1)</f>
        <v>theater</v>
      </c>
      <c r="R1291" t="str">
        <f>RIGHT(Table1[[#This Row],[Category and Sub-Category]],LEN(Table1[[#This Row],[Category and Sub-Category]])-FIND("/",Table1[[#This Row],[Category and Sub-Category]]))</f>
        <v>plays</v>
      </c>
      <c r="S1291" s="9">
        <f>(((Table1[[#This Row],[launched_at]]/60)/60)/24)+DATE(1970,1,1)</f>
        <v>42709.134780092587</v>
      </c>
      <c r="T1291" s="9">
        <f>(((Table1[[#This Row],[deadline]]/60)/60)/24)+DATE(1970,1,1)</f>
        <v>42739.134780092587</v>
      </c>
      <c r="U1291" s="12" t="str">
        <f>TEXT(Table1[[#This Row],[Date Created Conversion]],"yyyy")</f>
        <v>2016</v>
      </c>
      <c r="V1291" s="12" t="str">
        <f>TEXT(Table1[[#This Row],[Date Created Conversion]],"mmm")</f>
        <v>Dec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 s="16">
        <v>3500</v>
      </c>
      <c r="E1292">
        <v>3800</v>
      </c>
      <c r="F1292" s="1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>Table1[[#This Row],[pledged]]/Table1[[#This Row],[goal]]</f>
        <v>1.0857142857142856</v>
      </c>
      <c r="P1292">
        <f>IF(Table1[[#This Row],[pledged]]=0,0,Table1[[#This Row],[pledged]]/Table1[[#This Row],[backers_count]])</f>
        <v>44.186046511627907</v>
      </c>
      <c r="Q1292" t="str">
        <f>LEFT(Table1[[#This Row],[Category and Sub-Category]],FIND("/",Table1[[#This Row],[Category and Sub-Category]])-1)</f>
        <v>theater</v>
      </c>
      <c r="R1292" t="str">
        <f>RIGHT(Table1[[#This Row],[Category and Sub-Category]],LEN(Table1[[#This Row],[Category and Sub-Category]])-FIND("/",Table1[[#This Row],[Category and Sub-Category]]))</f>
        <v>plays</v>
      </c>
      <c r="S1292" s="9">
        <f>(((Table1[[#This Row],[launched_at]]/60)/60)/24)+DATE(1970,1,1)</f>
        <v>42086.614942129629</v>
      </c>
      <c r="T1292" s="9">
        <f>(((Table1[[#This Row],[deadline]]/60)/60)/24)+DATE(1970,1,1)</f>
        <v>42117.290972222225</v>
      </c>
      <c r="U1292" s="12" t="str">
        <f>TEXT(Table1[[#This Row],[Date Created Conversion]],"yyyy")</f>
        <v>2015</v>
      </c>
      <c r="V1292" s="12" t="str">
        <f>TEXT(Table1[[#This Row],[Date Created Conversion]],"mmm")</f>
        <v>Mar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 s="16">
        <v>3000</v>
      </c>
      <c r="E1293">
        <v>4371</v>
      </c>
      <c r="F1293" s="12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>Table1[[#This Row],[pledged]]/Table1[[#This Row],[goal]]</f>
        <v>1.4570000000000001</v>
      </c>
      <c r="P1293">
        <f>IF(Table1[[#This Row],[pledged]]=0,0,Table1[[#This Row],[pledged]]/Table1[[#This Row],[backers_count]])</f>
        <v>104.07142857142857</v>
      </c>
      <c r="Q1293" t="str">
        <f>LEFT(Table1[[#This Row],[Category and Sub-Category]],FIND("/",Table1[[#This Row],[Category and Sub-Category]])-1)</f>
        <v>theater</v>
      </c>
      <c r="R1293" t="str">
        <f>RIGHT(Table1[[#This Row],[Category and Sub-Category]],LEN(Table1[[#This Row],[Category and Sub-Category]])-FIND("/",Table1[[#This Row],[Category and Sub-Category]]))</f>
        <v>plays</v>
      </c>
      <c r="S1293" s="9">
        <f>(((Table1[[#This Row],[launched_at]]/60)/60)/24)+DATE(1970,1,1)</f>
        <v>42064.652673611112</v>
      </c>
      <c r="T1293" s="9">
        <f>(((Table1[[#This Row],[deadline]]/60)/60)/24)+DATE(1970,1,1)</f>
        <v>42101.291666666672</v>
      </c>
      <c r="U1293" s="12" t="str">
        <f>TEXT(Table1[[#This Row],[Date Created Conversion]],"yyyy")</f>
        <v>2015</v>
      </c>
      <c r="V1293" s="12" t="str">
        <f>TEXT(Table1[[#This Row],[Date Created Conversion]],"mmm")</f>
        <v>Mar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 s="16">
        <v>1700</v>
      </c>
      <c r="E1294">
        <v>1870</v>
      </c>
      <c r="F1294" s="12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>Table1[[#This Row],[pledged]]/Table1[[#This Row],[goal]]</f>
        <v>1.1000000000000001</v>
      </c>
      <c r="P1294">
        <f>IF(Table1[[#This Row],[pledged]]=0,0,Table1[[#This Row],[pledged]]/Table1[[#This Row],[backers_count]])</f>
        <v>35.96153846153846</v>
      </c>
      <c r="Q1294" t="str">
        <f>LEFT(Table1[[#This Row],[Category and Sub-Category]],FIND("/",Table1[[#This Row],[Category and Sub-Category]])-1)</f>
        <v>theater</v>
      </c>
      <c r="R1294" t="str">
        <f>RIGHT(Table1[[#This Row],[Category and Sub-Category]],LEN(Table1[[#This Row],[Category and Sub-Category]])-FIND("/",Table1[[#This Row],[Category and Sub-Category]]))</f>
        <v>plays</v>
      </c>
      <c r="S1294" s="9">
        <f>(((Table1[[#This Row],[launched_at]]/60)/60)/24)+DATE(1970,1,1)</f>
        <v>42256.764212962968</v>
      </c>
      <c r="T1294" s="9">
        <f>(((Table1[[#This Row],[deadline]]/60)/60)/24)+DATE(1970,1,1)</f>
        <v>42283.957638888889</v>
      </c>
      <c r="U1294" s="12" t="str">
        <f>TEXT(Table1[[#This Row],[Date Created Conversion]],"yyyy")</f>
        <v>2015</v>
      </c>
      <c r="V1294" s="12" t="str">
        <f>TEXT(Table1[[#This Row],[Date Created Conversion]],"mmm")</f>
        <v>Sep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 s="16">
        <v>15000</v>
      </c>
      <c r="E1295">
        <v>15335</v>
      </c>
      <c r="F1295" s="12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>Table1[[#This Row],[pledged]]/Table1[[#This Row],[goal]]</f>
        <v>1.0223333333333333</v>
      </c>
      <c r="P1295">
        <f>IF(Table1[[#This Row],[pledged]]=0,0,Table1[[#This Row],[pledged]]/Table1[[#This Row],[backers_count]])</f>
        <v>127.79166666666667</v>
      </c>
      <c r="Q1295" t="str">
        <f>LEFT(Table1[[#This Row],[Category and Sub-Category]],FIND("/",Table1[[#This Row],[Category and Sub-Category]])-1)</f>
        <v>theater</v>
      </c>
      <c r="R1295" t="str">
        <f>RIGHT(Table1[[#This Row],[Category and Sub-Category]],LEN(Table1[[#This Row],[Category and Sub-Category]])-FIND("/",Table1[[#This Row],[Category and Sub-Category]]))</f>
        <v>plays</v>
      </c>
      <c r="S1295" s="9">
        <f>(((Table1[[#This Row],[launched_at]]/60)/60)/24)+DATE(1970,1,1)</f>
        <v>42292.701053240744</v>
      </c>
      <c r="T1295" s="9">
        <f>(((Table1[[#This Row],[deadline]]/60)/60)/24)+DATE(1970,1,1)</f>
        <v>42322.742719907401</v>
      </c>
      <c r="U1295" s="12" t="str">
        <f>TEXT(Table1[[#This Row],[Date Created Conversion]],"yyyy")</f>
        <v>2015</v>
      </c>
      <c r="V1295" s="12" t="str">
        <f>TEXT(Table1[[#This Row],[Date Created Conversion]],"mmm")</f>
        <v>Oct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 s="16">
        <v>500</v>
      </c>
      <c r="E1296">
        <v>610</v>
      </c>
      <c r="F1296" s="12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>Table1[[#This Row],[pledged]]/Table1[[#This Row],[goal]]</f>
        <v>1.22</v>
      </c>
      <c r="P1296">
        <f>IF(Table1[[#This Row],[pledged]]=0,0,Table1[[#This Row],[pledged]]/Table1[[#This Row],[backers_count]])</f>
        <v>27.727272727272727</v>
      </c>
      <c r="Q1296" t="str">
        <f>LEFT(Table1[[#This Row],[Category and Sub-Category]],FIND("/",Table1[[#This Row],[Category and Sub-Category]])-1)</f>
        <v>theater</v>
      </c>
      <c r="R1296" t="str">
        <f>RIGHT(Table1[[#This Row],[Category and Sub-Category]],LEN(Table1[[#This Row],[Category and Sub-Category]])-FIND("/",Table1[[#This Row],[Category and Sub-Category]]))</f>
        <v>plays</v>
      </c>
      <c r="S1296" s="9">
        <f>(((Table1[[#This Row],[launched_at]]/60)/60)/24)+DATE(1970,1,1)</f>
        <v>42278.453668981485</v>
      </c>
      <c r="T1296" s="9">
        <f>(((Table1[[#This Row],[deadline]]/60)/60)/24)+DATE(1970,1,1)</f>
        <v>42296.458333333328</v>
      </c>
      <c r="U1296" s="12" t="str">
        <f>TEXT(Table1[[#This Row],[Date Created Conversion]],"yyyy")</f>
        <v>2015</v>
      </c>
      <c r="V1296" s="12" t="str">
        <f>TEXT(Table1[[#This Row],[Date Created Conversion]],"mmm")</f>
        <v>Oct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 s="16">
        <v>2500</v>
      </c>
      <c r="E1297">
        <v>2549</v>
      </c>
      <c r="F1297" s="12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>Table1[[#This Row],[pledged]]/Table1[[#This Row],[goal]]</f>
        <v>1.0196000000000001</v>
      </c>
      <c r="P1297">
        <f>IF(Table1[[#This Row],[pledged]]=0,0,Table1[[#This Row],[pledged]]/Table1[[#This Row],[backers_count]])</f>
        <v>39.828125</v>
      </c>
      <c r="Q1297" t="str">
        <f>LEFT(Table1[[#This Row],[Category and Sub-Category]],FIND("/",Table1[[#This Row],[Category and Sub-Category]])-1)</f>
        <v>theater</v>
      </c>
      <c r="R1297" t="str">
        <f>RIGHT(Table1[[#This Row],[Category and Sub-Category]],LEN(Table1[[#This Row],[Category and Sub-Category]])-FIND("/",Table1[[#This Row],[Category and Sub-Category]]))</f>
        <v>plays</v>
      </c>
      <c r="S1297" s="9">
        <f>(((Table1[[#This Row],[launched_at]]/60)/60)/24)+DATE(1970,1,1)</f>
        <v>42184.572881944448</v>
      </c>
      <c r="T1297" s="9">
        <f>(((Table1[[#This Row],[deadline]]/60)/60)/24)+DATE(1970,1,1)</f>
        <v>42214.708333333328</v>
      </c>
      <c r="U1297" s="12" t="str">
        <f>TEXT(Table1[[#This Row],[Date Created Conversion]],"yyyy")</f>
        <v>2015</v>
      </c>
      <c r="V1297" s="12" t="str">
        <f>TEXT(Table1[[#This Row],[Date Created Conversion]],"mmm")</f>
        <v>Jun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 s="16">
        <v>850</v>
      </c>
      <c r="E1298">
        <v>1200</v>
      </c>
      <c r="F1298" s="12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>Table1[[#This Row],[pledged]]/Table1[[#This Row],[goal]]</f>
        <v>1.411764705882353</v>
      </c>
      <c r="P1298">
        <f>IF(Table1[[#This Row],[pledged]]=0,0,Table1[[#This Row],[pledged]]/Table1[[#This Row],[backers_count]])</f>
        <v>52.173913043478258</v>
      </c>
      <c r="Q1298" t="str">
        <f>LEFT(Table1[[#This Row],[Category and Sub-Category]],FIND("/",Table1[[#This Row],[Category and Sub-Category]])-1)</f>
        <v>theater</v>
      </c>
      <c r="R1298" t="str">
        <f>RIGHT(Table1[[#This Row],[Category and Sub-Category]],LEN(Table1[[#This Row],[Category and Sub-Category]])-FIND("/",Table1[[#This Row],[Category and Sub-Category]]))</f>
        <v>plays</v>
      </c>
      <c r="S1298" s="9">
        <f>(((Table1[[#This Row],[launched_at]]/60)/60)/24)+DATE(1970,1,1)</f>
        <v>42423.050613425927</v>
      </c>
      <c r="T1298" s="9">
        <f>(((Table1[[#This Row],[deadline]]/60)/60)/24)+DATE(1970,1,1)</f>
        <v>42443.008946759262</v>
      </c>
      <c r="U1298" s="12" t="str">
        <f>TEXT(Table1[[#This Row],[Date Created Conversion]],"yyyy")</f>
        <v>2016</v>
      </c>
      <c r="V1298" s="12" t="str">
        <f>TEXT(Table1[[#This Row],[Date Created Conversion]],"mmm")</f>
        <v>Feb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 s="16">
        <v>20000</v>
      </c>
      <c r="E1299">
        <v>21905</v>
      </c>
      <c r="F1299" s="12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>Table1[[#This Row],[pledged]]/Table1[[#This Row],[goal]]</f>
        <v>1.0952500000000001</v>
      </c>
      <c r="P1299">
        <f>IF(Table1[[#This Row],[pledged]]=0,0,Table1[[#This Row],[pledged]]/Table1[[#This Row],[backers_count]])</f>
        <v>92.037815126050418</v>
      </c>
      <c r="Q1299" t="str">
        <f>LEFT(Table1[[#This Row],[Category and Sub-Category]],FIND("/",Table1[[#This Row],[Category and Sub-Category]])-1)</f>
        <v>theater</v>
      </c>
      <c r="R1299" t="str">
        <f>RIGHT(Table1[[#This Row],[Category and Sub-Category]],LEN(Table1[[#This Row],[Category and Sub-Category]])-FIND("/",Table1[[#This Row],[Category and Sub-Category]]))</f>
        <v>plays</v>
      </c>
      <c r="S1299" s="9">
        <f>(((Table1[[#This Row],[launched_at]]/60)/60)/24)+DATE(1970,1,1)</f>
        <v>42461.747199074074</v>
      </c>
      <c r="T1299" s="9">
        <f>(((Table1[[#This Row],[deadline]]/60)/60)/24)+DATE(1970,1,1)</f>
        <v>42491.747199074074</v>
      </c>
      <c r="U1299" s="12" t="str">
        <f>TEXT(Table1[[#This Row],[Date Created Conversion]],"yyyy")</f>
        <v>2016</v>
      </c>
      <c r="V1299" s="12" t="str">
        <f>TEXT(Table1[[#This Row],[Date Created Conversion]],"mmm")</f>
        <v>Apr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 s="16">
        <v>2000</v>
      </c>
      <c r="E1300">
        <v>2093</v>
      </c>
      <c r="F1300" s="12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>Table1[[#This Row],[pledged]]/Table1[[#This Row],[goal]]</f>
        <v>1.0465</v>
      </c>
      <c r="P1300">
        <f>IF(Table1[[#This Row],[pledged]]=0,0,Table1[[#This Row],[pledged]]/Table1[[#This Row],[backers_count]])</f>
        <v>63.424242424242422</v>
      </c>
      <c r="Q1300" t="str">
        <f>LEFT(Table1[[#This Row],[Category and Sub-Category]],FIND("/",Table1[[#This Row],[Category and Sub-Category]])-1)</f>
        <v>theater</v>
      </c>
      <c r="R1300" t="str">
        <f>RIGHT(Table1[[#This Row],[Category and Sub-Category]],LEN(Table1[[#This Row],[Category and Sub-Category]])-FIND("/",Table1[[#This Row],[Category and Sub-Category]]))</f>
        <v>plays</v>
      </c>
      <c r="S1300" s="9">
        <f>(((Table1[[#This Row],[launched_at]]/60)/60)/24)+DATE(1970,1,1)</f>
        <v>42458.680925925932</v>
      </c>
      <c r="T1300" s="9">
        <f>(((Table1[[#This Row],[deadline]]/60)/60)/24)+DATE(1970,1,1)</f>
        <v>42488.680925925932</v>
      </c>
      <c r="U1300" s="12" t="str">
        <f>TEXT(Table1[[#This Row],[Date Created Conversion]],"yyyy")</f>
        <v>2016</v>
      </c>
      <c r="V1300" s="12" t="str">
        <f>TEXT(Table1[[#This Row],[Date Created Conversion]],"mmm")</f>
        <v>Mar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 s="16">
        <v>3500</v>
      </c>
      <c r="E1301">
        <v>4340</v>
      </c>
      <c r="F1301" s="12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>Table1[[#This Row],[pledged]]/Table1[[#This Row],[goal]]</f>
        <v>1.24</v>
      </c>
      <c r="P1301">
        <f>IF(Table1[[#This Row],[pledged]]=0,0,Table1[[#This Row],[pledged]]/Table1[[#This Row],[backers_count]])</f>
        <v>135.625</v>
      </c>
      <c r="Q1301" t="str">
        <f>LEFT(Table1[[#This Row],[Category and Sub-Category]],FIND("/",Table1[[#This Row],[Category and Sub-Category]])-1)</f>
        <v>theater</v>
      </c>
      <c r="R1301" t="str">
        <f>RIGHT(Table1[[#This Row],[Category and Sub-Category]],LEN(Table1[[#This Row],[Category and Sub-Category]])-FIND("/",Table1[[#This Row],[Category and Sub-Category]]))</f>
        <v>plays</v>
      </c>
      <c r="S1301" s="9">
        <f>(((Table1[[#This Row],[launched_at]]/60)/60)/24)+DATE(1970,1,1)</f>
        <v>42169.814340277779</v>
      </c>
      <c r="T1301" s="9">
        <f>(((Table1[[#This Row],[deadline]]/60)/60)/24)+DATE(1970,1,1)</f>
        <v>42199.814340277779</v>
      </c>
      <c r="U1301" s="12" t="str">
        <f>TEXT(Table1[[#This Row],[Date Created Conversion]],"yyyy")</f>
        <v>2015</v>
      </c>
      <c r="V1301" s="12" t="str">
        <f>TEXT(Table1[[#This Row],[Date Created Conversion]],"mmm")</f>
        <v>Jun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 s="16">
        <v>3000</v>
      </c>
      <c r="E1302">
        <v>4050</v>
      </c>
      <c r="F1302" s="1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>Table1[[#This Row],[pledged]]/Table1[[#This Row],[goal]]</f>
        <v>1.35</v>
      </c>
      <c r="P1302">
        <f>IF(Table1[[#This Row],[pledged]]=0,0,Table1[[#This Row],[pledged]]/Table1[[#This Row],[backers_count]])</f>
        <v>168.75</v>
      </c>
      <c r="Q1302" t="str">
        <f>LEFT(Table1[[#This Row],[Category and Sub-Category]],FIND("/",Table1[[#This Row],[Category and Sub-Category]])-1)</f>
        <v>theater</v>
      </c>
      <c r="R1302" t="str">
        <f>RIGHT(Table1[[#This Row],[Category and Sub-Category]],LEN(Table1[[#This Row],[Category and Sub-Category]])-FIND("/",Table1[[#This Row],[Category and Sub-Category]]))</f>
        <v>plays</v>
      </c>
      <c r="S1302" s="9">
        <f>(((Table1[[#This Row],[launched_at]]/60)/60)/24)+DATE(1970,1,1)</f>
        <v>42483.675208333334</v>
      </c>
      <c r="T1302" s="9">
        <f>(((Table1[[#This Row],[deadline]]/60)/60)/24)+DATE(1970,1,1)</f>
        <v>42522.789583333331</v>
      </c>
      <c r="U1302" s="12" t="str">
        <f>TEXT(Table1[[#This Row],[Date Created Conversion]],"yyyy")</f>
        <v>2016</v>
      </c>
      <c r="V1302" s="12" t="str">
        <f>TEXT(Table1[[#This Row],[Date Created Conversion]],"mmm")</f>
        <v>Apr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 s="16">
        <v>2000</v>
      </c>
      <c r="E1303">
        <v>2055</v>
      </c>
      <c r="F1303" s="12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>Table1[[#This Row],[pledged]]/Table1[[#This Row],[goal]]</f>
        <v>1.0275000000000001</v>
      </c>
      <c r="P1303">
        <f>IF(Table1[[#This Row],[pledged]]=0,0,Table1[[#This Row],[pledged]]/Table1[[#This Row],[backers_count]])</f>
        <v>70.862068965517238</v>
      </c>
      <c r="Q1303" t="str">
        <f>LEFT(Table1[[#This Row],[Category and Sub-Category]],FIND("/",Table1[[#This Row],[Category and Sub-Category]])-1)</f>
        <v>theater</v>
      </c>
      <c r="R1303" t="str">
        <f>RIGHT(Table1[[#This Row],[Category and Sub-Category]],LEN(Table1[[#This Row],[Category and Sub-Category]])-FIND("/",Table1[[#This Row],[Category and Sub-Category]]))</f>
        <v>plays</v>
      </c>
      <c r="S1303" s="9">
        <f>(((Table1[[#This Row],[launched_at]]/60)/60)/24)+DATE(1970,1,1)</f>
        <v>42195.749745370369</v>
      </c>
      <c r="T1303" s="9">
        <f>(((Table1[[#This Row],[deadline]]/60)/60)/24)+DATE(1970,1,1)</f>
        <v>42206.125</v>
      </c>
      <c r="U1303" s="12" t="str">
        <f>TEXT(Table1[[#This Row],[Date Created Conversion]],"yyyy")</f>
        <v>2015</v>
      </c>
      <c r="V1303" s="12" t="str">
        <f>TEXT(Table1[[#This Row],[Date Created Conversion]],"mmm")</f>
        <v>Jul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 s="16">
        <v>2500</v>
      </c>
      <c r="E1304">
        <v>2500</v>
      </c>
      <c r="F1304" s="12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>Table1[[#This Row],[pledged]]/Table1[[#This Row],[goal]]</f>
        <v>1</v>
      </c>
      <c r="P1304">
        <f>IF(Table1[[#This Row],[pledged]]=0,0,Table1[[#This Row],[pledged]]/Table1[[#This Row],[backers_count]])</f>
        <v>50</v>
      </c>
      <c r="Q1304" t="str">
        <f>LEFT(Table1[[#This Row],[Category and Sub-Category]],FIND("/",Table1[[#This Row],[Category and Sub-Category]])-1)</f>
        <v>theater</v>
      </c>
      <c r="R1304" t="str">
        <f>RIGHT(Table1[[#This Row],[Category and Sub-Category]],LEN(Table1[[#This Row],[Category and Sub-Category]])-FIND("/",Table1[[#This Row],[Category and Sub-Category]]))</f>
        <v>plays</v>
      </c>
      <c r="S1304" s="9">
        <f>(((Table1[[#This Row],[launched_at]]/60)/60)/24)+DATE(1970,1,1)</f>
        <v>42675.057997685188</v>
      </c>
      <c r="T1304" s="9">
        <f>(((Table1[[#This Row],[deadline]]/60)/60)/24)+DATE(1970,1,1)</f>
        <v>42705.099664351852</v>
      </c>
      <c r="U1304" s="12" t="str">
        <f>TEXT(Table1[[#This Row],[Date Created Conversion]],"yyyy")</f>
        <v>2016</v>
      </c>
      <c r="V1304" s="12" t="str">
        <f>TEXT(Table1[[#This Row],[Date Created Conversion]],"mmm")</f>
        <v>Nov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 s="16">
        <v>3500</v>
      </c>
      <c r="E1305">
        <v>4559.13</v>
      </c>
      <c r="F1305" s="12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>Table1[[#This Row],[pledged]]/Table1[[#This Row],[goal]]</f>
        <v>1.3026085714285716</v>
      </c>
      <c r="P1305">
        <f>IF(Table1[[#This Row],[pledged]]=0,0,Table1[[#This Row],[pledged]]/Table1[[#This Row],[backers_count]])</f>
        <v>42.214166666666671</v>
      </c>
      <c r="Q1305" t="str">
        <f>LEFT(Table1[[#This Row],[Category and Sub-Category]],FIND("/",Table1[[#This Row],[Category and Sub-Category]])-1)</f>
        <v>theater</v>
      </c>
      <c r="R1305" t="str">
        <f>RIGHT(Table1[[#This Row],[Category and Sub-Category]],LEN(Table1[[#This Row],[Category and Sub-Category]])-FIND("/",Table1[[#This Row],[Category and Sub-Category]]))</f>
        <v>plays</v>
      </c>
      <c r="S1305" s="9">
        <f>(((Table1[[#This Row],[launched_at]]/60)/60)/24)+DATE(1970,1,1)</f>
        <v>42566.441203703704</v>
      </c>
      <c r="T1305" s="9">
        <f>(((Table1[[#This Row],[deadline]]/60)/60)/24)+DATE(1970,1,1)</f>
        <v>42582.458333333328</v>
      </c>
      <c r="U1305" s="12" t="str">
        <f>TEXT(Table1[[#This Row],[Date Created Conversion]],"yyyy")</f>
        <v>2016</v>
      </c>
      <c r="V1305" s="12" t="str">
        <f>TEXT(Table1[[#This Row],[Date Created Conversion]],"mmm")</f>
        <v>Jul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8388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>Table1[[#This Row],[pledged]]/Table1[[#This Row],[goal]]</f>
        <v>0.39627499999999999</v>
      </c>
      <c r="P1306">
        <f>IF(Table1[[#This Row],[pledged]]=0,0,Table1[[#This Row],[pledged]]/Table1[[#This Row],[backers_count]])</f>
        <v>152.41346153846155</v>
      </c>
      <c r="Q1306" t="str">
        <f>LEFT(Table1[[#This Row],[Category and Sub-Category]],FIND("/",Table1[[#This Row],[Category and Sub-Category]])-1)</f>
        <v>technology</v>
      </c>
      <c r="R1306" t="str">
        <f>RIGHT(Table1[[#This Row],[Category and Sub-Category]],LEN(Table1[[#This Row],[Category and Sub-Category]])-FIND("/",Table1[[#This Row],[Category and Sub-Category]]))</f>
        <v>wearables</v>
      </c>
      <c r="S1306" s="9">
        <f>(((Table1[[#This Row],[launched_at]]/60)/60)/24)+DATE(1970,1,1)</f>
        <v>42747.194502314815</v>
      </c>
      <c r="T1306" s="9">
        <f>(((Table1[[#This Row],[deadline]]/60)/60)/24)+DATE(1970,1,1)</f>
        <v>42807.152835648143</v>
      </c>
      <c r="U1306" s="12" t="str">
        <f>TEXT(Table1[[#This Row],[Date Created Conversion]],"yyyy")</f>
        <v>2017</v>
      </c>
      <c r="V1306" s="12" t="str">
        <f>TEXT(Table1[[#This Row],[Date Created Conversion]],"mmm")</f>
        <v>Jan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8388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>Table1[[#This Row],[pledged]]/Table1[[#This Row],[goal]]</f>
        <v>0.25976666666666665</v>
      </c>
      <c r="P1307">
        <f>IF(Table1[[#This Row],[pledged]]=0,0,Table1[[#This Row],[pledged]]/Table1[[#This Row],[backers_count]])</f>
        <v>90.616279069767444</v>
      </c>
      <c r="Q1307" t="str">
        <f>LEFT(Table1[[#This Row],[Category and Sub-Category]],FIND("/",Table1[[#This Row],[Category and Sub-Category]])-1)</f>
        <v>technology</v>
      </c>
      <c r="R1307" t="str">
        <f>RIGHT(Table1[[#This Row],[Category and Sub-Category]],LEN(Table1[[#This Row],[Category and Sub-Category]])-FIND("/",Table1[[#This Row],[Category and Sub-Category]]))</f>
        <v>wearables</v>
      </c>
      <c r="S1307" s="9">
        <f>(((Table1[[#This Row],[launched_at]]/60)/60)/24)+DATE(1970,1,1)</f>
        <v>42543.665601851855</v>
      </c>
      <c r="T1307" s="9">
        <f>(((Table1[[#This Row],[deadline]]/60)/60)/24)+DATE(1970,1,1)</f>
        <v>42572.729166666672</v>
      </c>
      <c r="U1307" s="12" t="str">
        <f>TEXT(Table1[[#This Row],[Date Created Conversion]],"yyyy")</f>
        <v>2016</v>
      </c>
      <c r="V1307" s="12" t="str">
        <f>TEXT(Table1[[#This Row],[Date Created Conversion]],"mmm")</f>
        <v>Jun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8388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>Table1[[#This Row],[pledged]]/Table1[[#This Row],[goal]]</f>
        <v>0.65246363636363636</v>
      </c>
      <c r="P1308">
        <f>IF(Table1[[#This Row],[pledged]]=0,0,Table1[[#This Row],[pledged]]/Table1[[#This Row],[backers_count]])</f>
        <v>201.60393258426967</v>
      </c>
      <c r="Q1308" t="str">
        <f>LEFT(Table1[[#This Row],[Category and Sub-Category]],FIND("/",Table1[[#This Row],[Category and Sub-Category]])-1)</f>
        <v>technology</v>
      </c>
      <c r="R1308" t="str">
        <f>RIGHT(Table1[[#This Row],[Category and Sub-Category]],LEN(Table1[[#This Row],[Category and Sub-Category]])-FIND("/",Table1[[#This Row],[Category and Sub-Category]]))</f>
        <v>wearables</v>
      </c>
      <c r="S1308" s="9">
        <f>(((Table1[[#This Row],[launched_at]]/60)/60)/24)+DATE(1970,1,1)</f>
        <v>41947.457569444443</v>
      </c>
      <c r="T1308" s="9">
        <f>(((Table1[[#This Row],[deadline]]/60)/60)/24)+DATE(1970,1,1)</f>
        <v>41977.457569444443</v>
      </c>
      <c r="U1308" s="12" t="str">
        <f>TEXT(Table1[[#This Row],[Date Created Conversion]],"yyyy")</f>
        <v>2014</v>
      </c>
      <c r="V1308" s="12" t="str">
        <f>TEXT(Table1[[#This Row],[Date Created Conversion]],"mmm")</f>
        <v>Nov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8388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>Table1[[#This Row],[pledged]]/Table1[[#This Row],[goal]]</f>
        <v>0.11514000000000001</v>
      </c>
      <c r="P1309">
        <f>IF(Table1[[#This Row],[pledged]]=0,0,Table1[[#This Row],[pledged]]/Table1[[#This Row],[backers_count]])</f>
        <v>127.93333333333334</v>
      </c>
      <c r="Q1309" t="str">
        <f>LEFT(Table1[[#This Row],[Category and Sub-Category]],FIND("/",Table1[[#This Row],[Category and Sub-Category]])-1)</f>
        <v>technology</v>
      </c>
      <c r="R1309" t="str">
        <f>RIGHT(Table1[[#This Row],[Category and Sub-Category]],LEN(Table1[[#This Row],[Category and Sub-Category]])-FIND("/",Table1[[#This Row],[Category and Sub-Category]]))</f>
        <v>wearables</v>
      </c>
      <c r="S1309" s="9">
        <f>(((Table1[[#This Row],[launched_at]]/60)/60)/24)+DATE(1970,1,1)</f>
        <v>42387.503229166665</v>
      </c>
      <c r="T1309" s="9">
        <f>(((Table1[[#This Row],[deadline]]/60)/60)/24)+DATE(1970,1,1)</f>
        <v>42417.503229166665</v>
      </c>
      <c r="U1309" s="12" t="str">
        <f>TEXT(Table1[[#This Row],[Date Created Conversion]],"yyyy")</f>
        <v>2016</v>
      </c>
      <c r="V1309" s="12" t="str">
        <f>TEXT(Table1[[#This Row],[Date Created Conversion]],"mmm")</f>
        <v>Jan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8388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>Table1[[#This Row],[pledged]]/Table1[[#This Row],[goal]]</f>
        <v>0.11360000000000001</v>
      </c>
      <c r="P1310">
        <f>IF(Table1[[#This Row],[pledged]]=0,0,Table1[[#This Row],[pledged]]/Table1[[#This Row],[backers_count]])</f>
        <v>29.894736842105264</v>
      </c>
      <c r="Q1310" t="str">
        <f>LEFT(Table1[[#This Row],[Category and Sub-Category]],FIND("/",Table1[[#This Row],[Category and Sub-Category]])-1)</f>
        <v>technology</v>
      </c>
      <c r="R1310" t="str">
        <f>RIGHT(Table1[[#This Row],[Category and Sub-Category]],LEN(Table1[[#This Row],[Category and Sub-Category]])-FIND("/",Table1[[#This Row],[Category and Sub-Category]]))</f>
        <v>wearables</v>
      </c>
      <c r="S1310" s="9">
        <f>(((Table1[[#This Row],[launched_at]]/60)/60)/24)+DATE(1970,1,1)</f>
        <v>42611.613564814819</v>
      </c>
      <c r="T1310" s="9">
        <f>(((Table1[[#This Row],[deadline]]/60)/60)/24)+DATE(1970,1,1)</f>
        <v>42651.613564814819</v>
      </c>
      <c r="U1310" s="12" t="str">
        <f>TEXT(Table1[[#This Row],[Date Created Conversion]],"yyyy")</f>
        <v>2016</v>
      </c>
      <c r="V1310" s="12" t="str">
        <f>TEXT(Table1[[#This Row],[Date Created Conversion]],"mmm")</f>
        <v>Aug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8388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>Table1[[#This Row],[pledged]]/Table1[[#This Row],[goal]]</f>
        <v>1.1199130434782609</v>
      </c>
      <c r="P1311">
        <f>IF(Table1[[#This Row],[pledged]]=0,0,Table1[[#This Row],[pledged]]/Table1[[#This Row],[backers_count]])</f>
        <v>367.97142857142859</v>
      </c>
      <c r="Q1311" t="str">
        <f>LEFT(Table1[[#This Row],[Category and Sub-Category]],FIND("/",Table1[[#This Row],[Category and Sub-Category]])-1)</f>
        <v>technology</v>
      </c>
      <c r="R1311" t="str">
        <f>RIGHT(Table1[[#This Row],[Category and Sub-Category]],LEN(Table1[[#This Row],[Category and Sub-Category]])-FIND("/",Table1[[#This Row],[Category and Sub-Category]]))</f>
        <v>wearables</v>
      </c>
      <c r="S1311" s="9">
        <f>(((Table1[[#This Row],[launched_at]]/60)/60)/24)+DATE(1970,1,1)</f>
        <v>42257.882731481484</v>
      </c>
      <c r="T1311" s="9">
        <f>(((Table1[[#This Row],[deadline]]/60)/60)/24)+DATE(1970,1,1)</f>
        <v>42292.882731481484</v>
      </c>
      <c r="U1311" s="12" t="str">
        <f>TEXT(Table1[[#This Row],[Date Created Conversion]],"yyyy")</f>
        <v>2015</v>
      </c>
      <c r="V1311" s="12" t="str">
        <f>TEXT(Table1[[#This Row],[Date Created Conversion]],"mmm")</f>
        <v>Sep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8388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>Table1[[#This Row],[pledged]]/Table1[[#This Row],[goal]]</f>
        <v>0.155</v>
      </c>
      <c r="P1312">
        <f>IF(Table1[[#This Row],[pledged]]=0,0,Table1[[#This Row],[pledged]]/Table1[[#This Row],[backers_count]])</f>
        <v>129.16666666666666</v>
      </c>
      <c r="Q1312" t="str">
        <f>LEFT(Table1[[#This Row],[Category and Sub-Category]],FIND("/",Table1[[#This Row],[Category and Sub-Category]])-1)</f>
        <v>technology</v>
      </c>
      <c r="R1312" t="str">
        <f>RIGHT(Table1[[#This Row],[Category and Sub-Category]],LEN(Table1[[#This Row],[Category and Sub-Category]])-FIND("/",Table1[[#This Row],[Category and Sub-Category]]))</f>
        <v>wearables</v>
      </c>
      <c r="S1312" s="9">
        <f>(((Table1[[#This Row],[launched_at]]/60)/60)/24)+DATE(1970,1,1)</f>
        <v>42556.667245370365</v>
      </c>
      <c r="T1312" s="9">
        <f>(((Table1[[#This Row],[deadline]]/60)/60)/24)+DATE(1970,1,1)</f>
        <v>42601.667245370365</v>
      </c>
      <c r="U1312" s="12" t="str">
        <f>TEXT(Table1[[#This Row],[Date Created Conversion]],"yyyy")</f>
        <v>2016</v>
      </c>
      <c r="V1312" s="12" t="str">
        <f>TEXT(Table1[[#This Row],[Date Created Conversion]],"mmm")</f>
        <v>Jul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8388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>Table1[[#This Row],[pledged]]/Table1[[#This Row],[goal]]</f>
        <v>0.32028000000000001</v>
      </c>
      <c r="P1313">
        <f>IF(Table1[[#This Row],[pledged]]=0,0,Table1[[#This Row],[pledged]]/Table1[[#This Row],[backers_count]])</f>
        <v>800.7</v>
      </c>
      <c r="Q1313" t="str">
        <f>LEFT(Table1[[#This Row],[Category and Sub-Category]],FIND("/",Table1[[#This Row],[Category and Sub-Category]])-1)</f>
        <v>technology</v>
      </c>
      <c r="R1313" t="str">
        <f>RIGHT(Table1[[#This Row],[Category and Sub-Category]],LEN(Table1[[#This Row],[Category and Sub-Category]])-FIND("/",Table1[[#This Row],[Category and Sub-Category]]))</f>
        <v>wearables</v>
      </c>
      <c r="S1313" s="9">
        <f>(((Table1[[#This Row],[launched_at]]/60)/60)/24)+DATE(1970,1,1)</f>
        <v>42669.802303240736</v>
      </c>
      <c r="T1313" s="9">
        <f>(((Table1[[#This Row],[deadline]]/60)/60)/24)+DATE(1970,1,1)</f>
        <v>42704.843969907408</v>
      </c>
      <c r="U1313" s="12" t="str">
        <f>TEXT(Table1[[#This Row],[Date Created Conversion]],"yyyy")</f>
        <v>2016</v>
      </c>
      <c r="V1313" s="12" t="str">
        <f>TEXT(Table1[[#This Row],[Date Created Conversion]],"mmm")</f>
        <v>Oct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8388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>Table1[[#This Row],[pledged]]/Table1[[#This Row],[goal]]</f>
        <v>6.0869565217391303E-3</v>
      </c>
      <c r="P1314">
        <f>IF(Table1[[#This Row],[pledged]]=0,0,Table1[[#This Row],[pledged]]/Table1[[#This Row],[backers_count]])</f>
        <v>28</v>
      </c>
      <c r="Q1314" t="str">
        <f>LEFT(Table1[[#This Row],[Category and Sub-Category]],FIND("/",Table1[[#This Row],[Category and Sub-Category]])-1)</f>
        <v>technology</v>
      </c>
      <c r="R1314" t="str">
        <f>RIGHT(Table1[[#This Row],[Category and Sub-Category]],LEN(Table1[[#This Row],[Category and Sub-Category]])-FIND("/",Table1[[#This Row],[Category and Sub-Category]]))</f>
        <v>wearables</v>
      </c>
      <c r="S1314" s="9">
        <f>(((Table1[[#This Row],[launched_at]]/60)/60)/24)+DATE(1970,1,1)</f>
        <v>42082.702800925923</v>
      </c>
      <c r="T1314" s="9">
        <f>(((Table1[[#This Row],[deadline]]/60)/60)/24)+DATE(1970,1,1)</f>
        <v>42112.702800925923</v>
      </c>
      <c r="U1314" s="12" t="str">
        <f>TEXT(Table1[[#This Row],[Date Created Conversion]],"yyyy")</f>
        <v>2015</v>
      </c>
      <c r="V1314" s="12" t="str">
        <f>TEXT(Table1[[#This Row],[Date Created Conversion]],"mmm")</f>
        <v>Mar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8388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>Table1[[#This Row],[pledged]]/Table1[[#This Row],[goal]]</f>
        <v>0.31114999999999998</v>
      </c>
      <c r="P1315">
        <f>IF(Table1[[#This Row],[pledged]]=0,0,Table1[[#This Row],[pledged]]/Table1[[#This Row],[backers_count]])</f>
        <v>102.01639344262296</v>
      </c>
      <c r="Q1315" t="str">
        <f>LEFT(Table1[[#This Row],[Category and Sub-Category]],FIND("/",Table1[[#This Row],[Category and Sub-Category]])-1)</f>
        <v>technology</v>
      </c>
      <c r="R1315" t="str">
        <f>RIGHT(Table1[[#This Row],[Category and Sub-Category]],LEN(Table1[[#This Row],[Category and Sub-Category]])-FIND("/",Table1[[#This Row],[Category and Sub-Category]]))</f>
        <v>wearables</v>
      </c>
      <c r="S1315" s="9">
        <f>(((Table1[[#This Row],[launched_at]]/60)/60)/24)+DATE(1970,1,1)</f>
        <v>42402.709652777776</v>
      </c>
      <c r="T1315" s="9">
        <f>(((Table1[[#This Row],[deadline]]/60)/60)/24)+DATE(1970,1,1)</f>
        <v>42432.709652777776</v>
      </c>
      <c r="U1315" s="12" t="str">
        <f>TEXT(Table1[[#This Row],[Date Created Conversion]],"yyyy")</f>
        <v>2016</v>
      </c>
      <c r="V1315" s="12" t="str">
        <f>TEXT(Table1[[#This Row],[Date Created Conversion]],"mmm")</f>
        <v>Feb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8388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>Table1[[#This Row],[pledged]]/Table1[[#This Row],[goal]]</f>
        <v>1.1266666666666666E-2</v>
      </c>
      <c r="P1316">
        <f>IF(Table1[[#This Row],[pledged]]=0,0,Table1[[#This Row],[pledged]]/Table1[[#This Row],[backers_count]])</f>
        <v>184.36363636363637</v>
      </c>
      <c r="Q1316" t="str">
        <f>LEFT(Table1[[#This Row],[Category and Sub-Category]],FIND("/",Table1[[#This Row],[Category and Sub-Category]])-1)</f>
        <v>technology</v>
      </c>
      <c r="R1316" t="str">
        <f>RIGHT(Table1[[#This Row],[Category and Sub-Category]],LEN(Table1[[#This Row],[Category and Sub-Category]])-FIND("/",Table1[[#This Row],[Category and Sub-Category]]))</f>
        <v>wearables</v>
      </c>
      <c r="S1316" s="9">
        <f>(((Table1[[#This Row],[launched_at]]/60)/60)/24)+DATE(1970,1,1)</f>
        <v>42604.669675925921</v>
      </c>
      <c r="T1316" s="9">
        <f>(((Table1[[#This Row],[deadline]]/60)/60)/24)+DATE(1970,1,1)</f>
        <v>42664.669675925921</v>
      </c>
      <c r="U1316" s="12" t="str">
        <f>TEXT(Table1[[#This Row],[Date Created Conversion]],"yyyy")</f>
        <v>2016</v>
      </c>
      <c r="V1316" s="12" t="str">
        <f>TEXT(Table1[[#This Row],[Date Created Conversion]],"mmm")</f>
        <v>Aug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8388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>Table1[[#This Row],[pledged]]/Table1[[#This Row],[goal]]</f>
        <v>0.40404000000000001</v>
      </c>
      <c r="P1317">
        <f>IF(Table1[[#This Row],[pledged]]=0,0,Table1[[#This Row],[pledged]]/Table1[[#This Row],[backers_count]])</f>
        <v>162.91935483870967</v>
      </c>
      <c r="Q1317" t="str">
        <f>LEFT(Table1[[#This Row],[Category and Sub-Category]],FIND("/",Table1[[#This Row],[Category and Sub-Category]])-1)</f>
        <v>technology</v>
      </c>
      <c r="R1317" t="str">
        <f>RIGHT(Table1[[#This Row],[Category and Sub-Category]],LEN(Table1[[#This Row],[Category and Sub-Category]])-FIND("/",Table1[[#This Row],[Category and Sub-Category]]))</f>
        <v>wearables</v>
      </c>
      <c r="S1317" s="9">
        <f>(((Table1[[#This Row],[launched_at]]/60)/60)/24)+DATE(1970,1,1)</f>
        <v>42278.498240740737</v>
      </c>
      <c r="T1317" s="9">
        <f>(((Table1[[#This Row],[deadline]]/60)/60)/24)+DATE(1970,1,1)</f>
        <v>42314.041666666672</v>
      </c>
      <c r="U1317" s="12" t="str">
        <f>TEXT(Table1[[#This Row],[Date Created Conversion]],"yyyy")</f>
        <v>2015</v>
      </c>
      <c r="V1317" s="12" t="str">
        <f>TEXT(Table1[[#This Row],[Date Created Conversion]],"mmm")</f>
        <v>Oct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8388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>Table1[[#This Row],[pledged]]/Table1[[#This Row],[goal]]</f>
        <v>1.3333333333333333E-5</v>
      </c>
      <c r="P1318">
        <f>IF(Table1[[#This Row],[pledged]]=0,0,Table1[[#This Row],[pledged]]/Table1[[#This Row],[backers_count]])</f>
        <v>1</v>
      </c>
      <c r="Q1318" t="str">
        <f>LEFT(Table1[[#This Row],[Category and Sub-Category]],FIND("/",Table1[[#This Row],[Category and Sub-Category]])-1)</f>
        <v>technology</v>
      </c>
      <c r="R1318" t="str">
        <f>RIGHT(Table1[[#This Row],[Category and Sub-Category]],LEN(Table1[[#This Row],[Category and Sub-Category]])-FIND("/",Table1[[#This Row],[Category and Sub-Category]]))</f>
        <v>wearables</v>
      </c>
      <c r="S1318" s="9">
        <f>(((Table1[[#This Row],[launched_at]]/60)/60)/24)+DATE(1970,1,1)</f>
        <v>42393.961909722217</v>
      </c>
      <c r="T1318" s="9">
        <f>(((Table1[[#This Row],[deadline]]/60)/60)/24)+DATE(1970,1,1)</f>
        <v>42428.961909722217</v>
      </c>
      <c r="U1318" s="12" t="str">
        <f>TEXT(Table1[[#This Row],[Date Created Conversion]],"yyyy")</f>
        <v>2016</v>
      </c>
      <c r="V1318" s="12" t="str">
        <f>TEXT(Table1[[#This Row],[Date Created Conversion]],"mmm")</f>
        <v>Jan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8388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>Table1[[#This Row],[pledged]]/Table1[[#This Row],[goal]]</f>
        <v>5.7334999999999997E-2</v>
      </c>
      <c r="P1319">
        <f>IF(Table1[[#This Row],[pledged]]=0,0,Table1[[#This Row],[pledged]]/Table1[[#This Row],[backers_count]])</f>
        <v>603.52631578947364</v>
      </c>
      <c r="Q1319" t="str">
        <f>LEFT(Table1[[#This Row],[Category and Sub-Category]],FIND("/",Table1[[#This Row],[Category and Sub-Category]])-1)</f>
        <v>technology</v>
      </c>
      <c r="R1319" t="str">
        <f>RIGHT(Table1[[#This Row],[Category and Sub-Category]],LEN(Table1[[#This Row],[Category and Sub-Category]])-FIND("/",Table1[[#This Row],[Category and Sub-Category]]))</f>
        <v>wearables</v>
      </c>
      <c r="S1319" s="9">
        <f>(((Table1[[#This Row],[launched_at]]/60)/60)/24)+DATE(1970,1,1)</f>
        <v>42520.235486111109</v>
      </c>
      <c r="T1319" s="9">
        <f>(((Table1[[#This Row],[deadline]]/60)/60)/24)+DATE(1970,1,1)</f>
        <v>42572.583333333328</v>
      </c>
      <c r="U1319" s="12" t="str">
        <f>TEXT(Table1[[#This Row],[Date Created Conversion]],"yyyy")</f>
        <v>2016</v>
      </c>
      <c r="V1319" s="12" t="str">
        <f>TEXT(Table1[[#This Row],[Date Created Conversion]],"mmm")</f>
        <v>May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8388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>Table1[[#This Row],[pledged]]/Table1[[#This Row],[goal]]</f>
        <v>0.15325</v>
      </c>
      <c r="P1320">
        <f>IF(Table1[[#This Row],[pledged]]=0,0,Table1[[#This Row],[pledged]]/Table1[[#This Row],[backers_count]])</f>
        <v>45.407407407407405</v>
      </c>
      <c r="Q1320" t="str">
        <f>LEFT(Table1[[#This Row],[Category and Sub-Category]],FIND("/",Table1[[#This Row],[Category and Sub-Category]])-1)</f>
        <v>technology</v>
      </c>
      <c r="R1320" t="str">
        <f>RIGHT(Table1[[#This Row],[Category and Sub-Category]],LEN(Table1[[#This Row],[Category and Sub-Category]])-FIND("/",Table1[[#This Row],[Category and Sub-Category]]))</f>
        <v>wearables</v>
      </c>
      <c r="S1320" s="9">
        <f>(((Table1[[#This Row],[launched_at]]/60)/60)/24)+DATE(1970,1,1)</f>
        <v>41985.043657407412</v>
      </c>
      <c r="T1320" s="9">
        <f>(((Table1[[#This Row],[deadline]]/60)/60)/24)+DATE(1970,1,1)</f>
        <v>42015.043657407412</v>
      </c>
      <c r="U1320" s="12" t="str">
        <f>TEXT(Table1[[#This Row],[Date Created Conversion]],"yyyy")</f>
        <v>2014</v>
      </c>
      <c r="V1320" s="12" t="str">
        <f>TEXT(Table1[[#This Row],[Date Created Conversion]],"mmm")</f>
        <v>Dec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8388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>Table1[[#This Row],[pledged]]/Table1[[#This Row],[goal]]</f>
        <v>0.15103448275862069</v>
      </c>
      <c r="P1321">
        <f>IF(Table1[[#This Row],[pledged]]=0,0,Table1[[#This Row],[pledged]]/Table1[[#This Row],[backers_count]])</f>
        <v>97.333333333333329</v>
      </c>
      <c r="Q1321" t="str">
        <f>LEFT(Table1[[#This Row],[Category and Sub-Category]],FIND("/",Table1[[#This Row],[Category and Sub-Category]])-1)</f>
        <v>technology</v>
      </c>
      <c r="R1321" t="str">
        <f>RIGHT(Table1[[#This Row],[Category and Sub-Category]],LEN(Table1[[#This Row],[Category and Sub-Category]])-FIND("/",Table1[[#This Row],[Category and Sub-Category]]))</f>
        <v>wearables</v>
      </c>
      <c r="S1321" s="9">
        <f>(((Table1[[#This Row],[launched_at]]/60)/60)/24)+DATE(1970,1,1)</f>
        <v>41816.812094907407</v>
      </c>
      <c r="T1321" s="9">
        <f>(((Table1[[#This Row],[deadline]]/60)/60)/24)+DATE(1970,1,1)</f>
        <v>41831.666666666664</v>
      </c>
      <c r="U1321" s="12" t="str">
        <f>TEXT(Table1[[#This Row],[Date Created Conversion]],"yyyy")</f>
        <v>2014</v>
      </c>
      <c r="V1321" s="12" t="str">
        <f>TEXT(Table1[[#This Row],[Date Created Conversion]],"mmm")</f>
        <v>Jun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8388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>Table1[[#This Row],[pledged]]/Table1[[#This Row],[goal]]</f>
        <v>5.0299999999999997E-3</v>
      </c>
      <c r="P1322">
        <f>IF(Table1[[#This Row],[pledged]]=0,0,Table1[[#This Row],[pledged]]/Table1[[#This Row],[backers_count]])</f>
        <v>167.66666666666666</v>
      </c>
      <c r="Q1322" t="str">
        <f>LEFT(Table1[[#This Row],[Category and Sub-Category]],FIND("/",Table1[[#This Row],[Category and Sub-Category]])-1)</f>
        <v>technology</v>
      </c>
      <c r="R1322" t="str">
        <f>RIGHT(Table1[[#This Row],[Category and Sub-Category]],LEN(Table1[[#This Row],[Category and Sub-Category]])-FIND("/",Table1[[#This Row],[Category and Sub-Category]]))</f>
        <v>wearables</v>
      </c>
      <c r="S1322" s="9">
        <f>(((Table1[[#This Row],[launched_at]]/60)/60)/24)+DATE(1970,1,1)</f>
        <v>42705.690347222218</v>
      </c>
      <c r="T1322" s="9">
        <f>(((Table1[[#This Row],[deadline]]/60)/60)/24)+DATE(1970,1,1)</f>
        <v>42734.958333333328</v>
      </c>
      <c r="U1322" s="12" t="str">
        <f>TEXT(Table1[[#This Row],[Date Created Conversion]],"yyyy")</f>
        <v>2016</v>
      </c>
      <c r="V1322" s="12" t="str">
        <f>TEXT(Table1[[#This Row],[Date Created Conversion]],"mmm")</f>
        <v>Dec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8388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>Table1[[#This Row],[pledged]]/Table1[[#This Row],[goal]]</f>
        <v>1.3028138528138528E-2</v>
      </c>
      <c r="P1323">
        <f>IF(Table1[[#This Row],[pledged]]=0,0,Table1[[#This Row],[pledged]]/Table1[[#This Row],[backers_count]])</f>
        <v>859.85714285714289</v>
      </c>
      <c r="Q1323" t="str">
        <f>LEFT(Table1[[#This Row],[Category and Sub-Category]],FIND("/",Table1[[#This Row],[Category and Sub-Category]])-1)</f>
        <v>technology</v>
      </c>
      <c r="R1323" t="str">
        <f>RIGHT(Table1[[#This Row],[Category and Sub-Category]],LEN(Table1[[#This Row],[Category and Sub-Category]])-FIND("/",Table1[[#This Row],[Category and Sub-Category]]))</f>
        <v>wearables</v>
      </c>
      <c r="S1323" s="9">
        <f>(((Table1[[#This Row],[launched_at]]/60)/60)/24)+DATE(1970,1,1)</f>
        <v>42697.74927083333</v>
      </c>
      <c r="T1323" s="9">
        <f>(((Table1[[#This Row],[deadline]]/60)/60)/24)+DATE(1970,1,1)</f>
        <v>42727.74927083333</v>
      </c>
      <c r="U1323" s="12" t="str">
        <f>TEXT(Table1[[#This Row],[Date Created Conversion]],"yyyy")</f>
        <v>2016</v>
      </c>
      <c r="V1323" s="12" t="str">
        <f>TEXT(Table1[[#This Row],[Date Created Conversion]],"mmm")</f>
        <v>Nov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8388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>Table1[[#This Row],[pledged]]/Table1[[#This Row],[goal]]</f>
        <v>3.0285714285714286E-3</v>
      </c>
      <c r="P1324">
        <f>IF(Table1[[#This Row],[pledged]]=0,0,Table1[[#This Row],[pledged]]/Table1[[#This Row],[backers_count]])</f>
        <v>26.5</v>
      </c>
      <c r="Q1324" t="str">
        <f>LEFT(Table1[[#This Row],[Category and Sub-Category]],FIND("/",Table1[[#This Row],[Category and Sub-Category]])-1)</f>
        <v>technology</v>
      </c>
      <c r="R1324" t="str">
        <f>RIGHT(Table1[[#This Row],[Category and Sub-Category]],LEN(Table1[[#This Row],[Category and Sub-Category]])-FIND("/",Table1[[#This Row],[Category and Sub-Category]]))</f>
        <v>wearables</v>
      </c>
      <c r="S1324" s="9">
        <f>(((Table1[[#This Row],[launched_at]]/60)/60)/24)+DATE(1970,1,1)</f>
        <v>42115.656539351854</v>
      </c>
      <c r="T1324" s="9">
        <f>(((Table1[[#This Row],[deadline]]/60)/60)/24)+DATE(1970,1,1)</f>
        <v>42145.656539351854</v>
      </c>
      <c r="U1324" s="12" t="str">
        <f>TEXT(Table1[[#This Row],[Date Created Conversion]],"yyyy")</f>
        <v>2015</v>
      </c>
      <c r="V1324" s="12" t="str">
        <f>TEXT(Table1[[#This Row],[Date Created Conversion]],"mmm")</f>
        <v>Apr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8388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>Table1[[#This Row],[pledged]]/Table1[[#This Row],[goal]]</f>
        <v>8.8800000000000004E-2</v>
      </c>
      <c r="P1325">
        <f>IF(Table1[[#This Row],[pledged]]=0,0,Table1[[#This Row],[pledged]]/Table1[[#This Row],[backers_count]])</f>
        <v>30.272727272727273</v>
      </c>
      <c r="Q1325" t="str">
        <f>LEFT(Table1[[#This Row],[Category and Sub-Category]],FIND("/",Table1[[#This Row],[Category and Sub-Category]])-1)</f>
        <v>technology</v>
      </c>
      <c r="R1325" t="str">
        <f>RIGHT(Table1[[#This Row],[Category and Sub-Category]],LEN(Table1[[#This Row],[Category and Sub-Category]])-FIND("/",Table1[[#This Row],[Category and Sub-Category]]))</f>
        <v>wearables</v>
      </c>
      <c r="S1325" s="9">
        <f>(((Table1[[#This Row],[launched_at]]/60)/60)/24)+DATE(1970,1,1)</f>
        <v>42451.698449074072</v>
      </c>
      <c r="T1325" s="9">
        <f>(((Table1[[#This Row],[deadline]]/60)/60)/24)+DATE(1970,1,1)</f>
        <v>42486.288194444445</v>
      </c>
      <c r="U1325" s="12" t="str">
        <f>TEXT(Table1[[#This Row],[Date Created Conversion]],"yyyy")</f>
        <v>2016</v>
      </c>
      <c r="V1325" s="12" t="str">
        <f>TEXT(Table1[[#This Row],[Date Created Conversion]],"mmm")</f>
        <v>Mar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8388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>Table1[[#This Row],[pledged]]/Table1[[#This Row],[goal]]</f>
        <v>9.8400000000000001E-2</v>
      </c>
      <c r="P1326">
        <f>IF(Table1[[#This Row],[pledged]]=0,0,Table1[[#This Row],[pledged]]/Table1[[#This Row],[backers_count]])</f>
        <v>54.666666666666664</v>
      </c>
      <c r="Q1326" t="str">
        <f>LEFT(Table1[[#This Row],[Category and Sub-Category]],FIND("/",Table1[[#This Row],[Category and Sub-Category]])-1)</f>
        <v>technology</v>
      </c>
      <c r="R1326" t="str">
        <f>RIGHT(Table1[[#This Row],[Category and Sub-Category]],LEN(Table1[[#This Row],[Category and Sub-Category]])-FIND("/",Table1[[#This Row],[Category and Sub-Category]]))</f>
        <v>wearables</v>
      </c>
      <c r="S1326" s="9">
        <f>(((Table1[[#This Row],[launched_at]]/60)/60)/24)+DATE(1970,1,1)</f>
        <v>42626.633703703701</v>
      </c>
      <c r="T1326" s="9">
        <f>(((Table1[[#This Row],[deadline]]/60)/60)/24)+DATE(1970,1,1)</f>
        <v>42656.633703703701</v>
      </c>
      <c r="U1326" s="12" t="str">
        <f>TEXT(Table1[[#This Row],[Date Created Conversion]],"yyyy")</f>
        <v>2016</v>
      </c>
      <c r="V1326" s="12" t="str">
        <f>TEXT(Table1[[#This Row],[Date Created Conversion]],"mmm")</f>
        <v>Sep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8388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>Table1[[#This Row],[pledged]]/Table1[[#This Row],[goal]]</f>
        <v>2.4299999999999999E-2</v>
      </c>
      <c r="P1327">
        <f>IF(Table1[[#This Row],[pledged]]=0,0,Table1[[#This Row],[pledged]]/Table1[[#This Row],[backers_count]])</f>
        <v>60.75</v>
      </c>
      <c r="Q1327" t="str">
        <f>LEFT(Table1[[#This Row],[Category and Sub-Category]],FIND("/",Table1[[#This Row],[Category and Sub-Category]])-1)</f>
        <v>technology</v>
      </c>
      <c r="R1327" t="str">
        <f>RIGHT(Table1[[#This Row],[Category and Sub-Category]],LEN(Table1[[#This Row],[Category and Sub-Category]])-FIND("/",Table1[[#This Row],[Category and Sub-Category]]))</f>
        <v>wearables</v>
      </c>
      <c r="S1327" s="9">
        <f>(((Table1[[#This Row],[launched_at]]/60)/60)/24)+DATE(1970,1,1)</f>
        <v>42704.086053240739</v>
      </c>
      <c r="T1327" s="9">
        <f>(((Table1[[#This Row],[deadline]]/60)/60)/24)+DATE(1970,1,1)</f>
        <v>42734.086053240739</v>
      </c>
      <c r="U1327" s="12" t="str">
        <f>TEXT(Table1[[#This Row],[Date Created Conversion]],"yyyy")</f>
        <v>2016</v>
      </c>
      <c r="V1327" s="12" t="str">
        <f>TEXT(Table1[[#This Row],[Date Created Conversion]],"mmm")</f>
        <v>Nov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8388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>Table1[[#This Row],[pledged]]/Table1[[#This Row],[goal]]</f>
        <v>1.1299999999999999E-2</v>
      </c>
      <c r="P1328">
        <f>IF(Table1[[#This Row],[pledged]]=0,0,Table1[[#This Row],[pledged]]/Table1[[#This Row],[backers_count]])</f>
        <v>102.72727272727273</v>
      </c>
      <c r="Q1328" t="str">
        <f>LEFT(Table1[[#This Row],[Category and Sub-Category]],FIND("/",Table1[[#This Row],[Category and Sub-Category]])-1)</f>
        <v>technology</v>
      </c>
      <c r="R1328" t="str">
        <f>RIGHT(Table1[[#This Row],[Category and Sub-Category]],LEN(Table1[[#This Row],[Category and Sub-Category]])-FIND("/",Table1[[#This Row],[Category and Sub-Category]]))</f>
        <v>wearables</v>
      </c>
      <c r="S1328" s="9">
        <f>(((Table1[[#This Row],[launched_at]]/60)/60)/24)+DATE(1970,1,1)</f>
        <v>41974.791990740734</v>
      </c>
      <c r="T1328" s="9">
        <f>(((Table1[[#This Row],[deadline]]/60)/60)/24)+DATE(1970,1,1)</f>
        <v>42019.791990740734</v>
      </c>
      <c r="U1328" s="12" t="str">
        <f>TEXT(Table1[[#This Row],[Date Created Conversion]],"yyyy")</f>
        <v>2014</v>
      </c>
      <c r="V1328" s="12" t="str">
        <f>TEXT(Table1[[#This Row],[Date Created Conversion]],"mmm")</f>
        <v>Dec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8388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>Table1[[#This Row],[pledged]]/Table1[[#This Row],[goal]]</f>
        <v>3.5520833333333335E-2</v>
      </c>
      <c r="P1329">
        <f>IF(Table1[[#This Row],[pledged]]=0,0,Table1[[#This Row],[pledged]]/Table1[[#This Row],[backers_count]])</f>
        <v>41.585365853658537</v>
      </c>
      <c r="Q1329" t="str">
        <f>LEFT(Table1[[#This Row],[Category and Sub-Category]],FIND("/",Table1[[#This Row],[Category and Sub-Category]])-1)</f>
        <v>technology</v>
      </c>
      <c r="R1329" t="str">
        <f>RIGHT(Table1[[#This Row],[Category and Sub-Category]],LEN(Table1[[#This Row],[Category and Sub-Category]])-FIND("/",Table1[[#This Row],[Category and Sub-Category]]))</f>
        <v>wearables</v>
      </c>
      <c r="S1329" s="9">
        <f>(((Table1[[#This Row],[launched_at]]/60)/60)/24)+DATE(1970,1,1)</f>
        <v>42123.678645833337</v>
      </c>
      <c r="T1329" s="9">
        <f>(((Table1[[#This Row],[deadline]]/60)/60)/24)+DATE(1970,1,1)</f>
        <v>42153.678645833337</v>
      </c>
      <c r="U1329" s="12" t="str">
        <f>TEXT(Table1[[#This Row],[Date Created Conversion]],"yyyy")</f>
        <v>2015</v>
      </c>
      <c r="V1329" s="12" t="str">
        <f>TEXT(Table1[[#This Row],[Date Created Conversion]],"mmm")</f>
        <v>Apr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8388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>Table1[[#This Row],[pledged]]/Table1[[#This Row],[goal]]</f>
        <v>2.3306666666666667E-2</v>
      </c>
      <c r="P1330">
        <f>IF(Table1[[#This Row],[pledged]]=0,0,Table1[[#This Row],[pledged]]/Table1[[#This Row],[backers_count]])</f>
        <v>116.53333333333333</v>
      </c>
      <c r="Q1330" t="str">
        <f>LEFT(Table1[[#This Row],[Category and Sub-Category]],FIND("/",Table1[[#This Row],[Category and Sub-Category]])-1)</f>
        <v>technology</v>
      </c>
      <c r="R1330" t="str">
        <f>RIGHT(Table1[[#This Row],[Category and Sub-Category]],LEN(Table1[[#This Row],[Category and Sub-Category]])-FIND("/",Table1[[#This Row],[Category and Sub-Category]]))</f>
        <v>wearables</v>
      </c>
      <c r="S1330" s="9">
        <f>(((Table1[[#This Row],[launched_at]]/60)/60)/24)+DATE(1970,1,1)</f>
        <v>42612.642754629633</v>
      </c>
      <c r="T1330" s="9">
        <f>(((Table1[[#This Row],[deadline]]/60)/60)/24)+DATE(1970,1,1)</f>
        <v>42657.642754629633</v>
      </c>
      <c r="U1330" s="12" t="str">
        <f>TEXT(Table1[[#This Row],[Date Created Conversion]],"yyyy")</f>
        <v>2016</v>
      </c>
      <c r="V1330" s="12" t="str">
        <f>TEXT(Table1[[#This Row],[Date Created Conversion]],"mmm")</f>
        <v>Aug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8388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>Table1[[#This Row],[pledged]]/Table1[[#This Row],[goal]]</f>
        <v>8.1600000000000006E-3</v>
      </c>
      <c r="P1331">
        <f>IF(Table1[[#This Row],[pledged]]=0,0,Table1[[#This Row],[pledged]]/Table1[[#This Row],[backers_count]])</f>
        <v>45.333333333333336</v>
      </c>
      <c r="Q1331" t="str">
        <f>LEFT(Table1[[#This Row],[Category and Sub-Category]],FIND("/",Table1[[#This Row],[Category and Sub-Category]])-1)</f>
        <v>technology</v>
      </c>
      <c r="R1331" t="str">
        <f>RIGHT(Table1[[#This Row],[Category and Sub-Category]],LEN(Table1[[#This Row],[Category and Sub-Category]])-FIND("/",Table1[[#This Row],[Category and Sub-Category]]))</f>
        <v>wearables</v>
      </c>
      <c r="S1331" s="9">
        <f>(((Table1[[#This Row],[launched_at]]/60)/60)/24)+DATE(1970,1,1)</f>
        <v>41935.221585648149</v>
      </c>
      <c r="T1331" s="9">
        <f>(((Table1[[#This Row],[deadline]]/60)/60)/24)+DATE(1970,1,1)</f>
        <v>41975.263252314813</v>
      </c>
      <c r="U1331" s="12" t="str">
        <f>TEXT(Table1[[#This Row],[Date Created Conversion]],"yyyy")</f>
        <v>2014</v>
      </c>
      <c r="V1331" s="12" t="str">
        <f>TEXT(Table1[[#This Row],[Date Created Conversion]],"mmm")</f>
        <v>Oct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8388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>Table1[[#This Row],[pledged]]/Table1[[#This Row],[goal]]</f>
        <v>0.22494285714285714</v>
      </c>
      <c r="P1332">
        <f>IF(Table1[[#This Row],[pledged]]=0,0,Table1[[#This Row],[pledged]]/Table1[[#This Row],[backers_count]])</f>
        <v>157.46</v>
      </c>
      <c r="Q1332" t="str">
        <f>LEFT(Table1[[#This Row],[Category and Sub-Category]],FIND("/",Table1[[#This Row],[Category and Sub-Category]])-1)</f>
        <v>technology</v>
      </c>
      <c r="R1332" t="str">
        <f>RIGHT(Table1[[#This Row],[Category and Sub-Category]],LEN(Table1[[#This Row],[Category and Sub-Category]])-FIND("/",Table1[[#This Row],[Category and Sub-Category]]))</f>
        <v>wearables</v>
      </c>
      <c r="S1332" s="9">
        <f>(((Table1[[#This Row],[launched_at]]/60)/60)/24)+DATE(1970,1,1)</f>
        <v>42522.276724537034</v>
      </c>
      <c r="T1332" s="9">
        <f>(((Table1[[#This Row],[deadline]]/60)/60)/24)+DATE(1970,1,1)</f>
        <v>42553.166666666672</v>
      </c>
      <c r="U1332" s="12" t="str">
        <f>TEXT(Table1[[#This Row],[Date Created Conversion]],"yyyy")</f>
        <v>2016</v>
      </c>
      <c r="V1332" s="12" t="str">
        <f>TEXT(Table1[[#This Row],[Date Created Conversion]],"mmm")</f>
        <v>Jun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8388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>Table1[[#This Row],[pledged]]/Table1[[#This Row],[goal]]</f>
        <v>1.3668E-2</v>
      </c>
      <c r="P1333">
        <f>IF(Table1[[#This Row],[pledged]]=0,0,Table1[[#This Row],[pledged]]/Table1[[#This Row],[backers_count]])</f>
        <v>100.5</v>
      </c>
      <c r="Q1333" t="str">
        <f>LEFT(Table1[[#This Row],[Category and Sub-Category]],FIND("/",Table1[[#This Row],[Category and Sub-Category]])-1)</f>
        <v>technology</v>
      </c>
      <c r="R1333" t="str">
        <f>RIGHT(Table1[[#This Row],[Category and Sub-Category]],LEN(Table1[[#This Row],[Category and Sub-Category]])-FIND("/",Table1[[#This Row],[Category and Sub-Category]]))</f>
        <v>wearables</v>
      </c>
      <c r="S1333" s="9">
        <f>(((Table1[[#This Row],[launched_at]]/60)/60)/24)+DATE(1970,1,1)</f>
        <v>42569.50409722222</v>
      </c>
      <c r="T1333" s="9">
        <f>(((Table1[[#This Row],[deadline]]/60)/60)/24)+DATE(1970,1,1)</f>
        <v>42599.50409722222</v>
      </c>
      <c r="U1333" s="12" t="str">
        <f>TEXT(Table1[[#This Row],[Date Created Conversion]],"yyyy")</f>
        <v>2016</v>
      </c>
      <c r="V1333" s="12" t="str">
        <f>TEXT(Table1[[#This Row],[Date Created Conversion]],"mmm")</f>
        <v>Jul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8388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>Table1[[#This Row],[pledged]]/Table1[[#This Row],[goal]]</f>
        <v>0</v>
      </c>
      <c r="P1334">
        <f>IF(Table1[[#This Row],[pledged]]=0,0,Table1[[#This Row],[pledged]]/Table1[[#This Row],[backers_count]])</f>
        <v>0</v>
      </c>
      <c r="Q1334" t="str">
        <f>LEFT(Table1[[#This Row],[Category and Sub-Category]],FIND("/",Table1[[#This Row],[Category and Sub-Category]])-1)</f>
        <v>technology</v>
      </c>
      <c r="R1334" t="str">
        <f>RIGHT(Table1[[#This Row],[Category and Sub-Category]],LEN(Table1[[#This Row],[Category and Sub-Category]])-FIND("/",Table1[[#This Row],[Category and Sub-Category]]))</f>
        <v>wearables</v>
      </c>
      <c r="S1334" s="9">
        <f>(((Table1[[#This Row],[launched_at]]/60)/60)/24)+DATE(1970,1,1)</f>
        <v>42732.060277777782</v>
      </c>
      <c r="T1334" s="9">
        <f>(((Table1[[#This Row],[deadline]]/60)/60)/24)+DATE(1970,1,1)</f>
        <v>42762.060277777782</v>
      </c>
      <c r="U1334" s="12" t="str">
        <f>TEXT(Table1[[#This Row],[Date Created Conversion]],"yyyy")</f>
        <v>2016</v>
      </c>
      <c r="V1334" s="12" t="str">
        <f>TEXT(Table1[[#This Row],[Date Created Conversion]],"mmm")</f>
        <v>Dec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8388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>Table1[[#This Row],[pledged]]/Table1[[#This Row],[goal]]</f>
        <v>0</v>
      </c>
      <c r="P1335">
        <f>IF(Table1[[#This Row],[pledged]]=0,0,Table1[[#This Row],[pledged]]/Table1[[#This Row],[backers_count]])</f>
        <v>0</v>
      </c>
      <c r="Q1335" t="str">
        <f>LEFT(Table1[[#This Row],[Category and Sub-Category]],FIND("/",Table1[[#This Row],[Category and Sub-Category]])-1)</f>
        <v>technology</v>
      </c>
      <c r="R1335" t="str">
        <f>RIGHT(Table1[[#This Row],[Category and Sub-Category]],LEN(Table1[[#This Row],[Category and Sub-Category]])-FIND("/",Table1[[#This Row],[Category and Sub-Category]]))</f>
        <v>wearables</v>
      </c>
      <c r="S1335" s="9">
        <f>(((Table1[[#This Row],[launched_at]]/60)/60)/24)+DATE(1970,1,1)</f>
        <v>41806.106770833336</v>
      </c>
      <c r="T1335" s="9">
        <f>(((Table1[[#This Row],[deadline]]/60)/60)/24)+DATE(1970,1,1)</f>
        <v>41836.106770833336</v>
      </c>
      <c r="U1335" s="12" t="str">
        <f>TEXT(Table1[[#This Row],[Date Created Conversion]],"yyyy")</f>
        <v>2014</v>
      </c>
      <c r="V1335" s="12" t="str">
        <f>TEXT(Table1[[#This Row],[Date Created Conversion]],"mmm")</f>
        <v>Jun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8388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>Table1[[#This Row],[pledged]]/Table1[[#This Row],[goal]]</f>
        <v>0.10754135338345865</v>
      </c>
      <c r="P1336">
        <f>IF(Table1[[#This Row],[pledged]]=0,0,Table1[[#This Row],[pledged]]/Table1[[#This Row],[backers_count]])</f>
        <v>51.822463768115945</v>
      </c>
      <c r="Q1336" t="str">
        <f>LEFT(Table1[[#This Row],[Category and Sub-Category]],FIND("/",Table1[[#This Row],[Category and Sub-Category]])-1)</f>
        <v>technology</v>
      </c>
      <c r="R1336" t="str">
        <f>RIGHT(Table1[[#This Row],[Category and Sub-Category]],LEN(Table1[[#This Row],[Category and Sub-Category]])-FIND("/",Table1[[#This Row],[Category and Sub-Category]]))</f>
        <v>wearables</v>
      </c>
      <c r="S1336" s="9">
        <f>(((Table1[[#This Row],[launched_at]]/60)/60)/24)+DATE(1970,1,1)</f>
        <v>42410.774155092593</v>
      </c>
      <c r="T1336" s="9">
        <f>(((Table1[[#This Row],[deadline]]/60)/60)/24)+DATE(1970,1,1)</f>
        <v>42440.774155092593</v>
      </c>
      <c r="U1336" s="12" t="str">
        <f>TEXT(Table1[[#This Row],[Date Created Conversion]],"yyyy")</f>
        <v>2016</v>
      </c>
      <c r="V1336" s="12" t="str">
        <f>TEXT(Table1[[#This Row],[Date Created Conversion]],"mmm")</f>
        <v>Feb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8388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>Table1[[#This Row],[pledged]]/Table1[[#This Row],[goal]]</f>
        <v>0.1976</v>
      </c>
      <c r="P1337">
        <f>IF(Table1[[#This Row],[pledged]]=0,0,Table1[[#This Row],[pledged]]/Table1[[#This Row],[backers_count]])</f>
        <v>308.75</v>
      </c>
      <c r="Q1337" t="str">
        <f>LEFT(Table1[[#This Row],[Category and Sub-Category]],FIND("/",Table1[[#This Row],[Category and Sub-Category]])-1)</f>
        <v>technology</v>
      </c>
      <c r="R1337" t="str">
        <f>RIGHT(Table1[[#This Row],[Category and Sub-Category]],LEN(Table1[[#This Row],[Category and Sub-Category]])-FIND("/",Table1[[#This Row],[Category and Sub-Category]]))</f>
        <v>wearables</v>
      </c>
      <c r="S1337" s="9">
        <f>(((Table1[[#This Row],[launched_at]]/60)/60)/24)+DATE(1970,1,1)</f>
        <v>42313.936365740738</v>
      </c>
      <c r="T1337" s="9">
        <f>(((Table1[[#This Row],[deadline]]/60)/60)/24)+DATE(1970,1,1)</f>
        <v>42343.936365740738</v>
      </c>
      <c r="U1337" s="12" t="str">
        <f>TEXT(Table1[[#This Row],[Date Created Conversion]],"yyyy")</f>
        <v>2015</v>
      </c>
      <c r="V1337" s="12" t="str">
        <f>TEXT(Table1[[#This Row],[Date Created Conversion]],"mmm")</f>
        <v>Nov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8388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>Table1[[#This Row],[pledged]]/Table1[[#This Row],[goal]]</f>
        <v>0.84946999999999995</v>
      </c>
      <c r="P1338">
        <f>IF(Table1[[#This Row],[pledged]]=0,0,Table1[[#This Row],[pledged]]/Table1[[#This Row],[backers_count]])</f>
        <v>379.22767857142856</v>
      </c>
      <c r="Q1338" t="str">
        <f>LEFT(Table1[[#This Row],[Category and Sub-Category]],FIND("/",Table1[[#This Row],[Category and Sub-Category]])-1)</f>
        <v>technology</v>
      </c>
      <c r="R1338" t="str">
        <f>RIGHT(Table1[[#This Row],[Category and Sub-Category]],LEN(Table1[[#This Row],[Category and Sub-Category]])-FIND("/",Table1[[#This Row],[Category and Sub-Category]]))</f>
        <v>wearables</v>
      </c>
      <c r="S1338" s="9">
        <f>(((Table1[[#This Row],[launched_at]]/60)/60)/24)+DATE(1970,1,1)</f>
        <v>41955.863750000004</v>
      </c>
      <c r="T1338" s="9">
        <f>(((Table1[[#This Row],[deadline]]/60)/60)/24)+DATE(1970,1,1)</f>
        <v>41990.863750000004</v>
      </c>
      <c r="U1338" s="12" t="str">
        <f>TEXT(Table1[[#This Row],[Date Created Conversion]],"yyyy")</f>
        <v>2014</v>
      </c>
      <c r="V1338" s="12" t="str">
        <f>TEXT(Table1[[#This Row],[Date Created Conversion]],"mmm")</f>
        <v>Nov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8388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>Table1[[#This Row],[pledged]]/Table1[[#This Row],[goal]]</f>
        <v>0.49381999999999998</v>
      </c>
      <c r="P1339">
        <f>IF(Table1[[#This Row],[pledged]]=0,0,Table1[[#This Row],[pledged]]/Table1[[#This Row],[backers_count]])</f>
        <v>176.36428571428573</v>
      </c>
      <c r="Q1339" t="str">
        <f>LEFT(Table1[[#This Row],[Category and Sub-Category]],FIND("/",Table1[[#This Row],[Category and Sub-Category]])-1)</f>
        <v>technology</v>
      </c>
      <c r="R1339" t="str">
        <f>RIGHT(Table1[[#This Row],[Category and Sub-Category]],LEN(Table1[[#This Row],[Category and Sub-Category]])-FIND("/",Table1[[#This Row],[Category and Sub-Category]]))</f>
        <v>wearables</v>
      </c>
      <c r="S1339" s="9">
        <f>(((Table1[[#This Row],[launched_at]]/60)/60)/24)+DATE(1970,1,1)</f>
        <v>42767.577303240745</v>
      </c>
      <c r="T1339" s="9">
        <f>(((Table1[[#This Row],[deadline]]/60)/60)/24)+DATE(1970,1,1)</f>
        <v>42797.577303240745</v>
      </c>
      <c r="U1339" s="12" t="str">
        <f>TEXT(Table1[[#This Row],[Date Created Conversion]],"yyyy")</f>
        <v>2017</v>
      </c>
      <c r="V1339" s="12" t="str">
        <f>TEXT(Table1[[#This Row],[Date Created Conversion]],"mmm")</f>
        <v>Feb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8388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>Table1[[#This Row],[pledged]]/Table1[[#This Row],[goal]]</f>
        <v>3.3033333333333331E-2</v>
      </c>
      <c r="P1340">
        <f>IF(Table1[[#This Row],[pledged]]=0,0,Table1[[#This Row],[pledged]]/Table1[[#This Row],[backers_count]])</f>
        <v>66.066666666666663</v>
      </c>
      <c r="Q1340" t="str">
        <f>LEFT(Table1[[#This Row],[Category and Sub-Category]],FIND("/",Table1[[#This Row],[Category and Sub-Category]])-1)</f>
        <v>technology</v>
      </c>
      <c r="R1340" t="str">
        <f>RIGHT(Table1[[#This Row],[Category and Sub-Category]],LEN(Table1[[#This Row],[Category and Sub-Category]])-FIND("/",Table1[[#This Row],[Category and Sub-Category]]))</f>
        <v>wearables</v>
      </c>
      <c r="S1340" s="9">
        <f>(((Table1[[#This Row],[launched_at]]/60)/60)/24)+DATE(1970,1,1)</f>
        <v>42188.803622685184</v>
      </c>
      <c r="T1340" s="9">
        <f>(((Table1[[#This Row],[deadline]]/60)/60)/24)+DATE(1970,1,1)</f>
        <v>42218.803622685184</v>
      </c>
      <c r="U1340" s="12" t="str">
        <f>TEXT(Table1[[#This Row],[Date Created Conversion]],"yyyy")</f>
        <v>2015</v>
      </c>
      <c r="V1340" s="12" t="str">
        <f>TEXT(Table1[[#This Row],[Date Created Conversion]],"mmm")</f>
        <v>Jul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8388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>Table1[[#This Row],[pledged]]/Table1[[#This Row],[goal]]</f>
        <v>6.6339999999999996E-2</v>
      </c>
      <c r="P1341">
        <f>IF(Table1[[#This Row],[pledged]]=0,0,Table1[[#This Row],[pledged]]/Table1[[#This Row],[backers_count]])</f>
        <v>89.648648648648646</v>
      </c>
      <c r="Q1341" t="str">
        <f>LEFT(Table1[[#This Row],[Category and Sub-Category]],FIND("/",Table1[[#This Row],[Category and Sub-Category]])-1)</f>
        <v>technology</v>
      </c>
      <c r="R1341" t="str">
        <f>RIGHT(Table1[[#This Row],[Category and Sub-Category]],LEN(Table1[[#This Row],[Category and Sub-Category]])-FIND("/",Table1[[#This Row],[Category and Sub-Category]]))</f>
        <v>wearables</v>
      </c>
      <c r="S1341" s="9">
        <f>(((Table1[[#This Row],[launched_at]]/60)/60)/24)+DATE(1970,1,1)</f>
        <v>41936.647164351853</v>
      </c>
      <c r="T1341" s="9">
        <f>(((Table1[[#This Row],[deadline]]/60)/60)/24)+DATE(1970,1,1)</f>
        <v>41981.688831018517</v>
      </c>
      <c r="U1341" s="12" t="str">
        <f>TEXT(Table1[[#This Row],[Date Created Conversion]],"yyyy")</f>
        <v>2014</v>
      </c>
      <c r="V1341" s="12" t="str">
        <f>TEXT(Table1[[#This Row],[Date Created Conversion]],"mmm")</f>
        <v>Oct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8388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>Table1[[#This Row],[pledged]]/Table1[[#This Row],[goal]]</f>
        <v>0</v>
      </c>
      <c r="P1342">
        <f>IF(Table1[[#This Row],[pledged]]=0,0,Table1[[#This Row],[pledged]]/Table1[[#This Row],[backers_count]])</f>
        <v>0</v>
      </c>
      <c r="Q1342" t="str">
        <f>LEFT(Table1[[#This Row],[Category and Sub-Category]],FIND("/",Table1[[#This Row],[Category and Sub-Category]])-1)</f>
        <v>technology</v>
      </c>
      <c r="R1342" t="str">
        <f>RIGHT(Table1[[#This Row],[Category and Sub-Category]],LEN(Table1[[#This Row],[Category and Sub-Category]])-FIND("/",Table1[[#This Row],[Category and Sub-Category]]))</f>
        <v>wearables</v>
      </c>
      <c r="S1342" s="9">
        <f>(((Table1[[#This Row],[launched_at]]/60)/60)/24)+DATE(1970,1,1)</f>
        <v>41836.595520833333</v>
      </c>
      <c r="T1342" s="9">
        <f>(((Table1[[#This Row],[deadline]]/60)/60)/24)+DATE(1970,1,1)</f>
        <v>41866.595520833333</v>
      </c>
      <c r="U1342" s="12" t="str">
        <f>TEXT(Table1[[#This Row],[Date Created Conversion]],"yyyy")</f>
        <v>2014</v>
      </c>
      <c r="V1342" s="12" t="str">
        <f>TEXT(Table1[[#This Row],[Date Created Conversion]],"mmm")</f>
        <v>Jul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8388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>Table1[[#This Row],[pledged]]/Table1[[#This Row],[goal]]</f>
        <v>0.7036</v>
      </c>
      <c r="P1343">
        <f>IF(Table1[[#This Row],[pledged]]=0,0,Table1[[#This Row],[pledged]]/Table1[[#This Row],[backers_count]])</f>
        <v>382.39130434782606</v>
      </c>
      <c r="Q1343" t="str">
        <f>LEFT(Table1[[#This Row],[Category and Sub-Category]],FIND("/",Table1[[#This Row],[Category and Sub-Category]])-1)</f>
        <v>technology</v>
      </c>
      <c r="R1343" t="str">
        <f>RIGHT(Table1[[#This Row],[Category and Sub-Category]],LEN(Table1[[#This Row],[Category and Sub-Category]])-FIND("/",Table1[[#This Row],[Category and Sub-Category]]))</f>
        <v>wearables</v>
      </c>
      <c r="S1343" s="9">
        <f>(((Table1[[#This Row],[launched_at]]/60)/60)/24)+DATE(1970,1,1)</f>
        <v>42612.624039351853</v>
      </c>
      <c r="T1343" s="9">
        <f>(((Table1[[#This Row],[deadline]]/60)/60)/24)+DATE(1970,1,1)</f>
        <v>42644.624039351853</v>
      </c>
      <c r="U1343" s="12" t="str">
        <f>TEXT(Table1[[#This Row],[Date Created Conversion]],"yyyy")</f>
        <v>2016</v>
      </c>
      <c r="V1343" s="12" t="str">
        <f>TEXT(Table1[[#This Row],[Date Created Conversion]],"mmm")</f>
        <v>Aug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8388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>Table1[[#This Row],[pledged]]/Table1[[#This Row],[goal]]</f>
        <v>2E-3</v>
      </c>
      <c r="P1344">
        <f>IF(Table1[[#This Row],[pledged]]=0,0,Table1[[#This Row],[pledged]]/Table1[[#This Row],[backers_count]])</f>
        <v>100</v>
      </c>
      <c r="Q1344" t="str">
        <f>LEFT(Table1[[#This Row],[Category and Sub-Category]],FIND("/",Table1[[#This Row],[Category and Sub-Category]])-1)</f>
        <v>technology</v>
      </c>
      <c r="R1344" t="str">
        <f>RIGHT(Table1[[#This Row],[Category and Sub-Category]],LEN(Table1[[#This Row],[Category and Sub-Category]])-FIND("/",Table1[[#This Row],[Category and Sub-Category]]))</f>
        <v>wearables</v>
      </c>
      <c r="S1344" s="9">
        <f>(((Table1[[#This Row],[launched_at]]/60)/60)/24)+DATE(1970,1,1)</f>
        <v>42172.816423611104</v>
      </c>
      <c r="T1344" s="9">
        <f>(((Table1[[#This Row],[deadline]]/60)/60)/24)+DATE(1970,1,1)</f>
        <v>42202.816423611104</v>
      </c>
      <c r="U1344" s="12" t="str">
        <f>TEXT(Table1[[#This Row],[Date Created Conversion]],"yyyy")</f>
        <v>2015</v>
      </c>
      <c r="V1344" s="12" t="str">
        <f>TEXT(Table1[[#This Row],[Date Created Conversion]],"mmm")</f>
        <v>Jun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8388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>Table1[[#This Row],[pledged]]/Table1[[#This Row],[goal]]</f>
        <v>1.02298</v>
      </c>
      <c r="P1345">
        <f>IF(Table1[[#This Row],[pledged]]=0,0,Table1[[#This Row],[pledged]]/Table1[[#This Row],[backers_count]])</f>
        <v>158.35603715170279</v>
      </c>
      <c r="Q1345" t="str">
        <f>LEFT(Table1[[#This Row],[Category and Sub-Category]],FIND("/",Table1[[#This Row],[Category and Sub-Category]])-1)</f>
        <v>technology</v>
      </c>
      <c r="R1345" t="str">
        <f>RIGHT(Table1[[#This Row],[Category and Sub-Category]],LEN(Table1[[#This Row],[Category and Sub-Category]])-FIND("/",Table1[[#This Row],[Category and Sub-Category]]))</f>
        <v>wearables</v>
      </c>
      <c r="S1345" s="9">
        <f>(((Table1[[#This Row],[launched_at]]/60)/60)/24)+DATE(1970,1,1)</f>
        <v>42542.526423611111</v>
      </c>
      <c r="T1345" s="9">
        <f>(((Table1[[#This Row],[deadline]]/60)/60)/24)+DATE(1970,1,1)</f>
        <v>42601.165972222225</v>
      </c>
      <c r="U1345" s="12" t="str">
        <f>TEXT(Table1[[#This Row],[Date Created Conversion]],"yyyy")</f>
        <v>2016</v>
      </c>
      <c r="V1345" s="12" t="str">
        <f>TEXT(Table1[[#This Row],[Date Created Conversion]],"mmm")</f>
        <v>Jun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 s="16">
        <v>1500</v>
      </c>
      <c r="E1346">
        <v>5666</v>
      </c>
      <c r="F1346" s="12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>Table1[[#This Row],[pledged]]/Table1[[#This Row],[goal]]</f>
        <v>3.7773333333333334</v>
      </c>
      <c r="P1346">
        <f>IF(Table1[[#This Row],[pledged]]=0,0,Table1[[#This Row],[pledged]]/Table1[[#This Row],[backers_count]])</f>
        <v>40.762589928057551</v>
      </c>
      <c r="Q1346" t="str">
        <f>LEFT(Table1[[#This Row],[Category and Sub-Category]],FIND("/",Table1[[#This Row],[Category and Sub-Category]])-1)</f>
        <v>publishing</v>
      </c>
      <c r="R1346" t="str">
        <f>RIGHT(Table1[[#This Row],[Category and Sub-Category]],LEN(Table1[[#This Row],[Category and Sub-Category]])-FIND("/",Table1[[#This Row],[Category and Sub-Category]]))</f>
        <v>nonfiction</v>
      </c>
      <c r="S1346" s="9">
        <f>(((Table1[[#This Row],[launched_at]]/60)/60)/24)+DATE(1970,1,1)</f>
        <v>42522.789803240739</v>
      </c>
      <c r="T1346" s="9">
        <f>(((Table1[[#This Row],[deadline]]/60)/60)/24)+DATE(1970,1,1)</f>
        <v>42551.789803240739</v>
      </c>
      <c r="U1346" s="12" t="str">
        <f>TEXT(Table1[[#This Row],[Date Created Conversion]],"yyyy")</f>
        <v>2016</v>
      </c>
      <c r="V1346" s="12" t="str">
        <f>TEXT(Table1[[#This Row],[Date Created Conversion]],"mmm")</f>
        <v>Jun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 s="16">
        <v>300</v>
      </c>
      <c r="E1347">
        <v>375</v>
      </c>
      <c r="F1347" s="12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>Table1[[#This Row],[pledged]]/Table1[[#This Row],[goal]]</f>
        <v>1.25</v>
      </c>
      <c r="P1347">
        <f>IF(Table1[[#This Row],[pledged]]=0,0,Table1[[#This Row],[pledged]]/Table1[[#This Row],[backers_count]])</f>
        <v>53.571428571428569</v>
      </c>
      <c r="Q1347" t="str">
        <f>LEFT(Table1[[#This Row],[Category and Sub-Category]],FIND("/",Table1[[#This Row],[Category and Sub-Category]])-1)</f>
        <v>publishing</v>
      </c>
      <c r="R1347" t="str">
        <f>RIGHT(Table1[[#This Row],[Category and Sub-Category]],LEN(Table1[[#This Row],[Category and Sub-Category]])-FIND("/",Table1[[#This Row],[Category and Sub-Category]]))</f>
        <v>nonfiction</v>
      </c>
      <c r="S1347" s="9">
        <f>(((Table1[[#This Row],[launched_at]]/60)/60)/24)+DATE(1970,1,1)</f>
        <v>41799.814340277779</v>
      </c>
      <c r="T1347" s="9">
        <f>(((Table1[[#This Row],[deadline]]/60)/60)/24)+DATE(1970,1,1)</f>
        <v>41834.814340277779</v>
      </c>
      <c r="U1347" s="12" t="str">
        <f>TEXT(Table1[[#This Row],[Date Created Conversion]],"yyyy")</f>
        <v>2014</v>
      </c>
      <c r="V1347" s="12" t="str">
        <f>TEXT(Table1[[#This Row],[Date Created Conversion]],"mmm")</f>
        <v>Jun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 s="16">
        <v>4900</v>
      </c>
      <c r="E1348">
        <v>7219</v>
      </c>
      <c r="F1348" s="12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>Table1[[#This Row],[pledged]]/Table1[[#This Row],[goal]]</f>
        <v>1.473265306122449</v>
      </c>
      <c r="P1348">
        <f>IF(Table1[[#This Row],[pledged]]=0,0,Table1[[#This Row],[pledged]]/Table1[[#This Row],[backers_count]])</f>
        <v>48.449664429530202</v>
      </c>
      <c r="Q1348" t="str">
        <f>LEFT(Table1[[#This Row],[Category and Sub-Category]],FIND("/",Table1[[#This Row],[Category and Sub-Category]])-1)</f>
        <v>publishing</v>
      </c>
      <c r="R1348" t="str">
        <f>RIGHT(Table1[[#This Row],[Category and Sub-Category]],LEN(Table1[[#This Row],[Category and Sub-Category]])-FIND("/",Table1[[#This Row],[Category and Sub-Category]]))</f>
        <v>nonfiction</v>
      </c>
      <c r="S1348" s="9">
        <f>(((Table1[[#This Row],[launched_at]]/60)/60)/24)+DATE(1970,1,1)</f>
        <v>41422.075821759259</v>
      </c>
      <c r="T1348" s="9">
        <f>(((Table1[[#This Row],[deadline]]/60)/60)/24)+DATE(1970,1,1)</f>
        <v>41452.075821759259</v>
      </c>
      <c r="U1348" s="12" t="str">
        <f>TEXT(Table1[[#This Row],[Date Created Conversion]],"yyyy")</f>
        <v>2013</v>
      </c>
      <c r="V1348" s="12" t="str">
        <f>TEXT(Table1[[#This Row],[Date Created Conversion]],"mmm")</f>
        <v>May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 s="16">
        <v>2500</v>
      </c>
      <c r="E1349">
        <v>2555</v>
      </c>
      <c r="F1349" s="12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>Table1[[#This Row],[pledged]]/Table1[[#This Row],[goal]]</f>
        <v>1.022</v>
      </c>
      <c r="P1349">
        <f>IF(Table1[[#This Row],[pledged]]=0,0,Table1[[#This Row],[pledged]]/Table1[[#This Row],[backers_count]])</f>
        <v>82.41935483870968</v>
      </c>
      <c r="Q1349" t="str">
        <f>LEFT(Table1[[#This Row],[Category and Sub-Category]],FIND("/",Table1[[#This Row],[Category and Sub-Category]])-1)</f>
        <v>publishing</v>
      </c>
      <c r="R1349" t="str">
        <f>RIGHT(Table1[[#This Row],[Category and Sub-Category]],LEN(Table1[[#This Row],[Category and Sub-Category]])-FIND("/",Table1[[#This Row],[Category and Sub-Category]]))</f>
        <v>nonfiction</v>
      </c>
      <c r="S1349" s="9">
        <f>(((Table1[[#This Row],[launched_at]]/60)/60)/24)+DATE(1970,1,1)</f>
        <v>42040.638020833328</v>
      </c>
      <c r="T1349" s="9">
        <f>(((Table1[[#This Row],[deadline]]/60)/60)/24)+DATE(1970,1,1)</f>
        <v>42070.638020833328</v>
      </c>
      <c r="U1349" s="12" t="str">
        <f>TEXT(Table1[[#This Row],[Date Created Conversion]],"yyyy")</f>
        <v>2015</v>
      </c>
      <c r="V1349" s="12" t="str">
        <f>TEXT(Table1[[#This Row],[Date Created Conversion]],"mmm")</f>
        <v>Feb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 s="16">
        <v>5875</v>
      </c>
      <c r="E1350">
        <v>5985</v>
      </c>
      <c r="F1350" s="12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>Table1[[#This Row],[pledged]]/Table1[[#This Row],[goal]]</f>
        <v>1.018723404255319</v>
      </c>
      <c r="P1350">
        <f>IF(Table1[[#This Row],[pledged]]=0,0,Table1[[#This Row],[pledged]]/Table1[[#This Row],[backers_count]])</f>
        <v>230.19230769230768</v>
      </c>
      <c r="Q1350" t="str">
        <f>LEFT(Table1[[#This Row],[Category and Sub-Category]],FIND("/",Table1[[#This Row],[Category and Sub-Category]])-1)</f>
        <v>publishing</v>
      </c>
      <c r="R1350" t="str">
        <f>RIGHT(Table1[[#This Row],[Category and Sub-Category]],LEN(Table1[[#This Row],[Category and Sub-Category]])-FIND("/",Table1[[#This Row],[Category and Sub-Category]]))</f>
        <v>nonfiction</v>
      </c>
      <c r="S1350" s="9">
        <f>(((Table1[[#This Row],[launched_at]]/60)/60)/24)+DATE(1970,1,1)</f>
        <v>41963.506168981476</v>
      </c>
      <c r="T1350" s="9">
        <f>(((Table1[[#This Row],[deadline]]/60)/60)/24)+DATE(1970,1,1)</f>
        <v>41991.506168981476</v>
      </c>
      <c r="U1350" s="12" t="str">
        <f>TEXT(Table1[[#This Row],[Date Created Conversion]],"yyyy")</f>
        <v>2014</v>
      </c>
      <c r="V1350" s="12" t="str">
        <f>TEXT(Table1[[#This Row],[Date Created Conversion]],"mmm")</f>
        <v>Nov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 s="16">
        <v>5000</v>
      </c>
      <c r="E1351">
        <v>10210</v>
      </c>
      <c r="F1351" s="12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>Table1[[#This Row],[pledged]]/Table1[[#This Row],[goal]]</f>
        <v>2.0419999999999998</v>
      </c>
      <c r="P1351">
        <f>IF(Table1[[#This Row],[pledged]]=0,0,Table1[[#This Row],[pledged]]/Table1[[#This Row],[backers_count]])</f>
        <v>59.360465116279073</v>
      </c>
      <c r="Q1351" t="str">
        <f>LEFT(Table1[[#This Row],[Category and Sub-Category]],FIND("/",Table1[[#This Row],[Category and Sub-Category]])-1)</f>
        <v>publishing</v>
      </c>
      <c r="R1351" t="str">
        <f>RIGHT(Table1[[#This Row],[Category and Sub-Category]],LEN(Table1[[#This Row],[Category and Sub-Category]])-FIND("/",Table1[[#This Row],[Category and Sub-Category]]))</f>
        <v>nonfiction</v>
      </c>
      <c r="S1351" s="9">
        <f>(((Table1[[#This Row],[launched_at]]/60)/60)/24)+DATE(1970,1,1)</f>
        <v>42317.33258101852</v>
      </c>
      <c r="T1351" s="9">
        <f>(((Table1[[#This Row],[deadline]]/60)/60)/24)+DATE(1970,1,1)</f>
        <v>42354.290972222225</v>
      </c>
      <c r="U1351" s="12" t="str">
        <f>TEXT(Table1[[#This Row],[Date Created Conversion]],"yyyy")</f>
        <v>2015</v>
      </c>
      <c r="V1351" s="12" t="str">
        <f>TEXT(Table1[[#This Row],[Date Created Conversion]],"mmm")</f>
        <v>Nov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 s="16">
        <v>5000</v>
      </c>
      <c r="E1352">
        <v>5202.5</v>
      </c>
      <c r="F1352" s="1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>Table1[[#This Row],[pledged]]/Table1[[#This Row],[goal]]</f>
        <v>1.0405</v>
      </c>
      <c r="P1352">
        <f>IF(Table1[[#This Row],[pledged]]=0,0,Table1[[#This Row],[pledged]]/Table1[[#This Row],[backers_count]])</f>
        <v>66.698717948717942</v>
      </c>
      <c r="Q1352" t="str">
        <f>LEFT(Table1[[#This Row],[Category and Sub-Category]],FIND("/",Table1[[#This Row],[Category and Sub-Category]])-1)</f>
        <v>publishing</v>
      </c>
      <c r="R1352" t="str">
        <f>RIGHT(Table1[[#This Row],[Category and Sub-Category]],LEN(Table1[[#This Row],[Category and Sub-Category]])-FIND("/",Table1[[#This Row],[Category and Sub-Category]]))</f>
        <v>nonfiction</v>
      </c>
      <c r="S1352" s="9">
        <f>(((Table1[[#This Row],[launched_at]]/60)/60)/24)+DATE(1970,1,1)</f>
        <v>42334.013124999998</v>
      </c>
      <c r="T1352" s="9">
        <f>(((Table1[[#This Row],[deadline]]/60)/60)/24)+DATE(1970,1,1)</f>
        <v>42364.013124999998</v>
      </c>
      <c r="U1352" s="12" t="str">
        <f>TEXT(Table1[[#This Row],[Date Created Conversion]],"yyyy")</f>
        <v>2015</v>
      </c>
      <c r="V1352" s="12" t="str">
        <f>TEXT(Table1[[#This Row],[Date Created Conversion]],"mmm")</f>
        <v>Nov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 s="16">
        <v>20000</v>
      </c>
      <c r="E1353">
        <v>20253</v>
      </c>
      <c r="F1353" s="12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>Table1[[#This Row],[pledged]]/Table1[[#This Row],[goal]]</f>
        <v>1.0126500000000001</v>
      </c>
      <c r="P1353">
        <f>IF(Table1[[#This Row],[pledged]]=0,0,Table1[[#This Row],[pledged]]/Table1[[#This Row],[backers_count]])</f>
        <v>168.77500000000001</v>
      </c>
      <c r="Q1353" t="str">
        <f>LEFT(Table1[[#This Row],[Category and Sub-Category]],FIND("/",Table1[[#This Row],[Category and Sub-Category]])-1)</f>
        <v>publishing</v>
      </c>
      <c r="R1353" t="str">
        <f>RIGHT(Table1[[#This Row],[Category and Sub-Category]],LEN(Table1[[#This Row],[Category and Sub-Category]])-FIND("/",Table1[[#This Row],[Category and Sub-Category]]))</f>
        <v>nonfiction</v>
      </c>
      <c r="S1353" s="9">
        <f>(((Table1[[#This Row],[launched_at]]/60)/60)/24)+DATE(1970,1,1)</f>
        <v>42382.74009259259</v>
      </c>
      <c r="T1353" s="9">
        <f>(((Table1[[#This Row],[deadline]]/60)/60)/24)+DATE(1970,1,1)</f>
        <v>42412.74009259259</v>
      </c>
      <c r="U1353" s="12" t="str">
        <f>TEXT(Table1[[#This Row],[Date Created Conversion]],"yyyy")</f>
        <v>2016</v>
      </c>
      <c r="V1353" s="12" t="str">
        <f>TEXT(Table1[[#This Row],[Date Created Conversion]],"mmm")</f>
        <v>Jan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 s="16">
        <v>10000</v>
      </c>
      <c r="E1354">
        <v>13614</v>
      </c>
      <c r="F1354" s="12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>Table1[[#This Row],[pledged]]/Table1[[#This Row],[goal]]</f>
        <v>1.3613999999999999</v>
      </c>
      <c r="P1354">
        <f>IF(Table1[[#This Row],[pledged]]=0,0,Table1[[#This Row],[pledged]]/Table1[[#This Row],[backers_count]])</f>
        <v>59.973568281938327</v>
      </c>
      <c r="Q1354" t="str">
        <f>LEFT(Table1[[#This Row],[Category and Sub-Category]],FIND("/",Table1[[#This Row],[Category and Sub-Category]])-1)</f>
        <v>publishing</v>
      </c>
      <c r="R1354" t="str">
        <f>RIGHT(Table1[[#This Row],[Category and Sub-Category]],LEN(Table1[[#This Row],[Category and Sub-Category]])-FIND("/",Table1[[#This Row],[Category and Sub-Category]]))</f>
        <v>nonfiction</v>
      </c>
      <c r="S1354" s="9">
        <f>(((Table1[[#This Row],[launched_at]]/60)/60)/24)+DATE(1970,1,1)</f>
        <v>42200.578310185185</v>
      </c>
      <c r="T1354" s="9">
        <f>(((Table1[[#This Row],[deadline]]/60)/60)/24)+DATE(1970,1,1)</f>
        <v>42252.165972222225</v>
      </c>
      <c r="U1354" s="12" t="str">
        <f>TEXT(Table1[[#This Row],[Date Created Conversion]],"yyyy")</f>
        <v>2015</v>
      </c>
      <c r="V1354" s="12" t="str">
        <f>TEXT(Table1[[#This Row],[Date Created Conversion]],"mmm")</f>
        <v>Jul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 s="16">
        <v>1000</v>
      </c>
      <c r="E1355">
        <v>1336</v>
      </c>
      <c r="F1355" s="12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>Table1[[#This Row],[pledged]]/Table1[[#This Row],[goal]]</f>
        <v>1.3360000000000001</v>
      </c>
      <c r="P1355">
        <f>IF(Table1[[#This Row],[pledged]]=0,0,Table1[[#This Row],[pledged]]/Table1[[#This Row],[backers_count]])</f>
        <v>31.80952380952381</v>
      </c>
      <c r="Q1355" t="str">
        <f>LEFT(Table1[[#This Row],[Category and Sub-Category]],FIND("/",Table1[[#This Row],[Category and Sub-Category]])-1)</f>
        <v>publishing</v>
      </c>
      <c r="R1355" t="str">
        <f>RIGHT(Table1[[#This Row],[Category and Sub-Category]],LEN(Table1[[#This Row],[Category and Sub-Category]])-FIND("/",Table1[[#This Row],[Category and Sub-Category]]))</f>
        <v>nonfiction</v>
      </c>
      <c r="S1355" s="9">
        <f>(((Table1[[#This Row],[launched_at]]/60)/60)/24)+DATE(1970,1,1)</f>
        <v>41309.11791666667</v>
      </c>
      <c r="T1355" s="9">
        <f>(((Table1[[#This Row],[deadline]]/60)/60)/24)+DATE(1970,1,1)</f>
        <v>41344</v>
      </c>
      <c r="U1355" s="12" t="str">
        <f>TEXT(Table1[[#This Row],[Date Created Conversion]],"yyyy")</f>
        <v>2013</v>
      </c>
      <c r="V1355" s="12" t="str">
        <f>TEXT(Table1[[#This Row],[Date Created Conversion]],"mmm")</f>
        <v>Feb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 s="16">
        <v>1200</v>
      </c>
      <c r="E1356">
        <v>1563</v>
      </c>
      <c r="F1356" s="12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>Table1[[#This Row],[pledged]]/Table1[[#This Row],[goal]]</f>
        <v>1.3025</v>
      </c>
      <c r="P1356">
        <f>IF(Table1[[#This Row],[pledged]]=0,0,Table1[[#This Row],[pledged]]/Table1[[#This Row],[backers_count]])</f>
        <v>24.421875</v>
      </c>
      <c r="Q1356" t="str">
        <f>LEFT(Table1[[#This Row],[Category and Sub-Category]],FIND("/",Table1[[#This Row],[Category and Sub-Category]])-1)</f>
        <v>publishing</v>
      </c>
      <c r="R1356" t="str">
        <f>RIGHT(Table1[[#This Row],[Category and Sub-Category]],LEN(Table1[[#This Row],[Category and Sub-Category]])-FIND("/",Table1[[#This Row],[Category and Sub-Category]]))</f>
        <v>nonfiction</v>
      </c>
      <c r="S1356" s="9">
        <f>(((Table1[[#This Row],[launched_at]]/60)/60)/24)+DATE(1970,1,1)</f>
        <v>42502.807627314818</v>
      </c>
      <c r="T1356" s="9">
        <f>(((Table1[[#This Row],[deadline]]/60)/60)/24)+DATE(1970,1,1)</f>
        <v>42532.807627314818</v>
      </c>
      <c r="U1356" s="12" t="str">
        <f>TEXT(Table1[[#This Row],[Date Created Conversion]],"yyyy")</f>
        <v>2016</v>
      </c>
      <c r="V1356" s="12" t="str">
        <f>TEXT(Table1[[#This Row],[Date Created Conversion]],"mmm")</f>
        <v>May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 s="16">
        <v>2500</v>
      </c>
      <c r="E1357">
        <v>3067</v>
      </c>
      <c r="F1357" s="12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>Table1[[#This Row],[pledged]]/Table1[[#This Row],[goal]]</f>
        <v>1.2267999999999999</v>
      </c>
      <c r="P1357">
        <f>IF(Table1[[#This Row],[pledged]]=0,0,Table1[[#This Row],[pledged]]/Table1[[#This Row],[backers_count]])</f>
        <v>25.347107438016529</v>
      </c>
      <c r="Q1357" t="str">
        <f>LEFT(Table1[[#This Row],[Category and Sub-Category]],FIND("/",Table1[[#This Row],[Category and Sub-Category]])-1)</f>
        <v>publishing</v>
      </c>
      <c r="R1357" t="str">
        <f>RIGHT(Table1[[#This Row],[Category and Sub-Category]],LEN(Table1[[#This Row],[Category and Sub-Category]])-FIND("/",Table1[[#This Row],[Category and Sub-Category]]))</f>
        <v>nonfiction</v>
      </c>
      <c r="S1357" s="9">
        <f>(((Table1[[#This Row],[launched_at]]/60)/60)/24)+DATE(1970,1,1)</f>
        <v>41213.254687499997</v>
      </c>
      <c r="T1357" s="9">
        <f>(((Table1[[#This Row],[deadline]]/60)/60)/24)+DATE(1970,1,1)</f>
        <v>41243.416666666664</v>
      </c>
      <c r="U1357" s="12" t="str">
        <f>TEXT(Table1[[#This Row],[Date Created Conversion]],"yyyy")</f>
        <v>2012</v>
      </c>
      <c r="V1357" s="12" t="str">
        <f>TEXT(Table1[[#This Row],[Date Created Conversion]],"mmm")</f>
        <v>Oct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 s="16">
        <v>3400</v>
      </c>
      <c r="E1358">
        <v>6215.56</v>
      </c>
      <c r="F1358" s="12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>Table1[[#This Row],[pledged]]/Table1[[#This Row],[goal]]</f>
        <v>1.8281058823529412</v>
      </c>
      <c r="P1358">
        <f>IF(Table1[[#This Row],[pledged]]=0,0,Table1[[#This Row],[pledged]]/Table1[[#This Row],[backers_count]])</f>
        <v>71.443218390804603</v>
      </c>
      <c r="Q1358" t="str">
        <f>LEFT(Table1[[#This Row],[Category and Sub-Category]],FIND("/",Table1[[#This Row],[Category and Sub-Category]])-1)</f>
        <v>publishing</v>
      </c>
      <c r="R1358" t="str">
        <f>RIGHT(Table1[[#This Row],[Category and Sub-Category]],LEN(Table1[[#This Row],[Category and Sub-Category]])-FIND("/",Table1[[#This Row],[Category and Sub-Category]]))</f>
        <v>nonfiction</v>
      </c>
      <c r="S1358" s="9">
        <f>(((Table1[[#This Row],[launched_at]]/60)/60)/24)+DATE(1970,1,1)</f>
        <v>41430.038888888892</v>
      </c>
      <c r="T1358" s="9">
        <f>(((Table1[[#This Row],[deadline]]/60)/60)/24)+DATE(1970,1,1)</f>
        <v>41460.038888888892</v>
      </c>
      <c r="U1358" s="12" t="str">
        <f>TEXT(Table1[[#This Row],[Date Created Conversion]],"yyyy")</f>
        <v>2013</v>
      </c>
      <c r="V1358" s="12" t="str">
        <f>TEXT(Table1[[#This Row],[Date Created Conversion]],"mmm")</f>
        <v>Jun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 s="16">
        <v>2000</v>
      </c>
      <c r="E1359">
        <v>2506</v>
      </c>
      <c r="F1359" s="12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>Table1[[#This Row],[pledged]]/Table1[[#This Row],[goal]]</f>
        <v>1.2529999999999999</v>
      </c>
      <c r="P1359">
        <f>IF(Table1[[#This Row],[pledged]]=0,0,Table1[[#This Row],[pledged]]/Table1[[#This Row],[backers_count]])</f>
        <v>38.553846153846152</v>
      </c>
      <c r="Q1359" t="str">
        <f>LEFT(Table1[[#This Row],[Category and Sub-Category]],FIND("/",Table1[[#This Row],[Category and Sub-Category]])-1)</f>
        <v>publishing</v>
      </c>
      <c r="R1359" t="str">
        <f>RIGHT(Table1[[#This Row],[Category and Sub-Category]],LEN(Table1[[#This Row],[Category and Sub-Category]])-FIND("/",Table1[[#This Row],[Category and Sub-Category]]))</f>
        <v>nonfiction</v>
      </c>
      <c r="S1359" s="9">
        <f>(((Table1[[#This Row],[launched_at]]/60)/60)/24)+DATE(1970,1,1)</f>
        <v>41304.962233796294</v>
      </c>
      <c r="T1359" s="9">
        <f>(((Table1[[#This Row],[deadline]]/60)/60)/24)+DATE(1970,1,1)</f>
        <v>41334.249305555553</v>
      </c>
      <c r="U1359" s="12" t="str">
        <f>TEXT(Table1[[#This Row],[Date Created Conversion]],"yyyy")</f>
        <v>2013</v>
      </c>
      <c r="V1359" s="12" t="str">
        <f>TEXT(Table1[[#This Row],[Date Created Conversion]],"mmm")</f>
        <v>Jan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 s="16">
        <v>3000</v>
      </c>
      <c r="E1360">
        <v>3350</v>
      </c>
      <c r="F1360" s="12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>Table1[[#This Row],[pledged]]/Table1[[#This Row],[goal]]</f>
        <v>1.1166666666666667</v>
      </c>
      <c r="P1360">
        <f>IF(Table1[[#This Row],[pledged]]=0,0,Table1[[#This Row],[pledged]]/Table1[[#This Row],[backers_count]])</f>
        <v>68.367346938775512</v>
      </c>
      <c r="Q1360" t="str">
        <f>LEFT(Table1[[#This Row],[Category and Sub-Category]],FIND("/",Table1[[#This Row],[Category and Sub-Category]])-1)</f>
        <v>publishing</v>
      </c>
      <c r="R1360" t="str">
        <f>RIGHT(Table1[[#This Row],[Category and Sub-Category]],LEN(Table1[[#This Row],[Category and Sub-Category]])-FIND("/",Table1[[#This Row],[Category and Sub-Category]]))</f>
        <v>nonfiction</v>
      </c>
      <c r="S1360" s="9">
        <f>(((Table1[[#This Row],[launched_at]]/60)/60)/24)+DATE(1970,1,1)</f>
        <v>40689.570868055554</v>
      </c>
      <c r="T1360" s="9">
        <f>(((Table1[[#This Row],[deadline]]/60)/60)/24)+DATE(1970,1,1)</f>
        <v>40719.570868055554</v>
      </c>
      <c r="U1360" s="12" t="str">
        <f>TEXT(Table1[[#This Row],[Date Created Conversion]],"yyyy")</f>
        <v>2011</v>
      </c>
      <c r="V1360" s="12" t="str">
        <f>TEXT(Table1[[#This Row],[Date Created Conversion]],"mmm")</f>
        <v>May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 s="16">
        <v>660</v>
      </c>
      <c r="E1361">
        <v>764</v>
      </c>
      <c r="F1361" s="12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>Table1[[#This Row],[pledged]]/Table1[[#This Row],[goal]]</f>
        <v>1.1575757575757575</v>
      </c>
      <c r="P1361">
        <f>IF(Table1[[#This Row],[pledged]]=0,0,Table1[[#This Row],[pledged]]/Table1[[#This Row],[backers_count]])</f>
        <v>40.210526315789473</v>
      </c>
      <c r="Q1361" t="str">
        <f>LEFT(Table1[[#This Row],[Category and Sub-Category]],FIND("/",Table1[[#This Row],[Category and Sub-Category]])-1)</f>
        <v>publishing</v>
      </c>
      <c r="R1361" t="str">
        <f>RIGHT(Table1[[#This Row],[Category and Sub-Category]],LEN(Table1[[#This Row],[Category and Sub-Category]])-FIND("/",Table1[[#This Row],[Category and Sub-Category]]))</f>
        <v>nonfiction</v>
      </c>
      <c r="S1361" s="9">
        <f>(((Table1[[#This Row],[launched_at]]/60)/60)/24)+DATE(1970,1,1)</f>
        <v>40668.814699074072</v>
      </c>
      <c r="T1361" s="9">
        <f>(((Table1[[#This Row],[deadline]]/60)/60)/24)+DATE(1970,1,1)</f>
        <v>40730.814699074072</v>
      </c>
      <c r="U1361" s="12" t="str">
        <f>TEXT(Table1[[#This Row],[Date Created Conversion]],"yyyy")</f>
        <v>2011</v>
      </c>
      <c r="V1361" s="12" t="str">
        <f>TEXT(Table1[[#This Row],[Date Created Conversion]],"mmm")</f>
        <v>May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 s="16">
        <v>1500</v>
      </c>
      <c r="E1362">
        <v>2598</v>
      </c>
      <c r="F1362" s="1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>Table1[[#This Row],[pledged]]/Table1[[#This Row],[goal]]</f>
        <v>1.732</v>
      </c>
      <c r="P1362">
        <f>IF(Table1[[#This Row],[pledged]]=0,0,Table1[[#This Row],[pledged]]/Table1[[#This Row],[backers_count]])</f>
        <v>32.074074074074076</v>
      </c>
      <c r="Q1362" t="str">
        <f>LEFT(Table1[[#This Row],[Category and Sub-Category]],FIND("/",Table1[[#This Row],[Category and Sub-Category]])-1)</f>
        <v>publishing</v>
      </c>
      <c r="R1362" t="str">
        <f>RIGHT(Table1[[#This Row],[Category and Sub-Category]],LEN(Table1[[#This Row],[Category and Sub-Category]])-FIND("/",Table1[[#This Row],[Category and Sub-Category]]))</f>
        <v>nonfiction</v>
      </c>
      <c r="S1362" s="9">
        <f>(((Table1[[#This Row],[launched_at]]/60)/60)/24)+DATE(1970,1,1)</f>
        <v>41095.900694444441</v>
      </c>
      <c r="T1362" s="9">
        <f>(((Table1[[#This Row],[deadline]]/60)/60)/24)+DATE(1970,1,1)</f>
        <v>41123.900694444441</v>
      </c>
      <c r="U1362" s="12" t="str">
        <f>TEXT(Table1[[#This Row],[Date Created Conversion]],"yyyy")</f>
        <v>2012</v>
      </c>
      <c r="V1362" s="12" t="str">
        <f>TEXT(Table1[[#This Row],[Date Created Conversion]],"mmm")</f>
        <v>Jul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 s="16">
        <v>6000</v>
      </c>
      <c r="E1363">
        <v>7559</v>
      </c>
      <c r="F1363" s="12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>Table1[[#This Row],[pledged]]/Table1[[#This Row],[goal]]</f>
        <v>1.2598333333333334</v>
      </c>
      <c r="P1363">
        <f>IF(Table1[[#This Row],[pledged]]=0,0,Table1[[#This Row],[pledged]]/Table1[[#This Row],[backers_count]])</f>
        <v>28.632575757575758</v>
      </c>
      <c r="Q1363" t="str">
        <f>LEFT(Table1[[#This Row],[Category and Sub-Category]],FIND("/",Table1[[#This Row],[Category and Sub-Category]])-1)</f>
        <v>publishing</v>
      </c>
      <c r="R1363" t="str">
        <f>RIGHT(Table1[[#This Row],[Category and Sub-Category]],LEN(Table1[[#This Row],[Category and Sub-Category]])-FIND("/",Table1[[#This Row],[Category and Sub-Category]]))</f>
        <v>nonfiction</v>
      </c>
      <c r="S1363" s="9">
        <f>(((Table1[[#This Row],[launched_at]]/60)/60)/24)+DATE(1970,1,1)</f>
        <v>41781.717268518521</v>
      </c>
      <c r="T1363" s="9">
        <f>(((Table1[[#This Row],[deadline]]/60)/60)/24)+DATE(1970,1,1)</f>
        <v>41811.717268518521</v>
      </c>
      <c r="U1363" s="12" t="str">
        <f>TEXT(Table1[[#This Row],[Date Created Conversion]],"yyyy")</f>
        <v>2014</v>
      </c>
      <c r="V1363" s="12" t="str">
        <f>TEXT(Table1[[#This Row],[Date Created Conversion]],"mmm")</f>
        <v>May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 s="16">
        <v>1000</v>
      </c>
      <c r="E1364">
        <v>1091</v>
      </c>
      <c r="F1364" s="12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>Table1[[#This Row],[pledged]]/Table1[[#This Row],[goal]]</f>
        <v>1.091</v>
      </c>
      <c r="P1364">
        <f>IF(Table1[[#This Row],[pledged]]=0,0,Table1[[#This Row],[pledged]]/Table1[[#This Row],[backers_count]])</f>
        <v>43.64</v>
      </c>
      <c r="Q1364" t="str">
        <f>LEFT(Table1[[#This Row],[Category and Sub-Category]],FIND("/",Table1[[#This Row],[Category and Sub-Category]])-1)</f>
        <v>publishing</v>
      </c>
      <c r="R1364" t="str">
        <f>RIGHT(Table1[[#This Row],[Category and Sub-Category]],LEN(Table1[[#This Row],[Category and Sub-Category]])-FIND("/",Table1[[#This Row],[Category and Sub-Category]]))</f>
        <v>nonfiction</v>
      </c>
      <c r="S1364" s="9">
        <f>(((Table1[[#This Row],[launched_at]]/60)/60)/24)+DATE(1970,1,1)</f>
        <v>41464.934386574074</v>
      </c>
      <c r="T1364" s="9">
        <f>(((Table1[[#This Row],[deadline]]/60)/60)/24)+DATE(1970,1,1)</f>
        <v>41524.934386574074</v>
      </c>
      <c r="U1364" s="12" t="str">
        <f>TEXT(Table1[[#This Row],[Date Created Conversion]],"yyyy")</f>
        <v>2013</v>
      </c>
      <c r="V1364" s="12" t="str">
        <f>TEXT(Table1[[#This Row],[Date Created Conversion]],"mmm")</f>
        <v>Jul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 s="16">
        <v>200</v>
      </c>
      <c r="E1365">
        <v>200</v>
      </c>
      <c r="F1365" s="12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>Table1[[#This Row],[pledged]]/Table1[[#This Row],[goal]]</f>
        <v>1</v>
      </c>
      <c r="P1365">
        <f>IF(Table1[[#This Row],[pledged]]=0,0,Table1[[#This Row],[pledged]]/Table1[[#This Row],[backers_count]])</f>
        <v>40</v>
      </c>
      <c r="Q1365" t="str">
        <f>LEFT(Table1[[#This Row],[Category and Sub-Category]],FIND("/",Table1[[#This Row],[Category and Sub-Category]])-1)</f>
        <v>publishing</v>
      </c>
      <c r="R1365" t="str">
        <f>RIGHT(Table1[[#This Row],[Category and Sub-Category]],LEN(Table1[[#This Row],[Category and Sub-Category]])-FIND("/",Table1[[#This Row],[Category and Sub-Category]]))</f>
        <v>nonfiction</v>
      </c>
      <c r="S1365" s="9">
        <f>(((Table1[[#This Row],[launched_at]]/60)/60)/24)+DATE(1970,1,1)</f>
        <v>42396.8440625</v>
      </c>
      <c r="T1365" s="9">
        <f>(((Table1[[#This Row],[deadline]]/60)/60)/24)+DATE(1970,1,1)</f>
        <v>42415.332638888889</v>
      </c>
      <c r="U1365" s="12" t="str">
        <f>TEXT(Table1[[#This Row],[Date Created Conversion]],"yyyy")</f>
        <v>2016</v>
      </c>
      <c r="V1365" s="12" t="str">
        <f>TEXT(Table1[[#This Row],[Date Created Conversion]],"mmm")</f>
        <v>Jan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 s="16">
        <v>42000</v>
      </c>
      <c r="E1366">
        <v>49830</v>
      </c>
      <c r="F1366" s="12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>Table1[[#This Row],[pledged]]/Table1[[#This Row],[goal]]</f>
        <v>1.1864285714285714</v>
      </c>
      <c r="P1366">
        <f>IF(Table1[[#This Row],[pledged]]=0,0,Table1[[#This Row],[pledged]]/Table1[[#This Row],[backers_count]])</f>
        <v>346.04166666666669</v>
      </c>
      <c r="Q1366" t="str">
        <f>LEFT(Table1[[#This Row],[Category and Sub-Category]],FIND("/",Table1[[#This Row],[Category and Sub-Category]])-1)</f>
        <v>music</v>
      </c>
      <c r="R1366" t="str">
        <f>RIGHT(Table1[[#This Row],[Category and Sub-Category]],LEN(Table1[[#This Row],[Category and Sub-Category]])-FIND("/",Table1[[#This Row],[Category and Sub-Category]]))</f>
        <v>rock</v>
      </c>
      <c r="S1366" s="9">
        <f>(((Table1[[#This Row],[launched_at]]/60)/60)/24)+DATE(1970,1,1)</f>
        <v>41951.695671296293</v>
      </c>
      <c r="T1366" s="9">
        <f>(((Table1[[#This Row],[deadline]]/60)/60)/24)+DATE(1970,1,1)</f>
        <v>42011.6956712963</v>
      </c>
      <c r="U1366" s="12" t="str">
        <f>TEXT(Table1[[#This Row],[Date Created Conversion]],"yyyy")</f>
        <v>2014</v>
      </c>
      <c r="V1366" s="12" t="str">
        <f>TEXT(Table1[[#This Row],[Date Created Conversion]],"mmm")</f>
        <v>Nov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 s="16">
        <v>7500</v>
      </c>
      <c r="E1367">
        <v>7520</v>
      </c>
      <c r="F1367" s="12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>Table1[[#This Row],[pledged]]/Table1[[#This Row],[goal]]</f>
        <v>1.0026666666666666</v>
      </c>
      <c r="P1367">
        <f>IF(Table1[[#This Row],[pledged]]=0,0,Table1[[#This Row],[pledged]]/Table1[[#This Row],[backers_count]])</f>
        <v>81.739130434782609</v>
      </c>
      <c r="Q1367" t="str">
        <f>LEFT(Table1[[#This Row],[Category and Sub-Category]],FIND("/",Table1[[#This Row],[Category and Sub-Category]])-1)</f>
        <v>music</v>
      </c>
      <c r="R1367" t="str">
        <f>RIGHT(Table1[[#This Row],[Category and Sub-Category]],LEN(Table1[[#This Row],[Category and Sub-Category]])-FIND("/",Table1[[#This Row],[Category and Sub-Category]]))</f>
        <v>rock</v>
      </c>
      <c r="S1367" s="9">
        <f>(((Table1[[#This Row],[launched_at]]/60)/60)/24)+DATE(1970,1,1)</f>
        <v>42049.733240740738</v>
      </c>
      <c r="T1367" s="9">
        <f>(((Table1[[#This Row],[deadline]]/60)/60)/24)+DATE(1970,1,1)</f>
        <v>42079.691574074073</v>
      </c>
      <c r="U1367" s="12" t="str">
        <f>TEXT(Table1[[#This Row],[Date Created Conversion]],"yyyy")</f>
        <v>2015</v>
      </c>
      <c r="V1367" s="12" t="str">
        <f>TEXT(Table1[[#This Row],[Date Created Conversion]],"mmm")</f>
        <v>Feb</v>
      </c>
    </row>
    <row r="1368" spans="1:22" x14ac:dyDescent="0.35">
      <c r="A1368">
        <v>1366</v>
      </c>
      <c r="B1368" s="3" t="s">
        <v>1367</v>
      </c>
      <c r="C1368" s="3" t="s">
        <v>5476</v>
      </c>
      <c r="D1368" s="16">
        <v>7500</v>
      </c>
      <c r="E1368">
        <v>9486.69</v>
      </c>
      <c r="F1368" s="12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>Table1[[#This Row],[pledged]]/Table1[[#This Row],[goal]]</f>
        <v>1.2648920000000001</v>
      </c>
      <c r="P1368">
        <f>IF(Table1[[#This Row],[pledged]]=0,0,Table1[[#This Row],[pledged]]/Table1[[#This Row],[backers_count]])</f>
        <v>64.535306122448986</v>
      </c>
      <c r="Q1368" t="str">
        <f>LEFT(Table1[[#This Row],[Category and Sub-Category]],FIND("/",Table1[[#This Row],[Category and Sub-Category]])-1)</f>
        <v>music</v>
      </c>
      <c r="R1368" t="str">
        <f>RIGHT(Table1[[#This Row],[Category and Sub-Category]],LEN(Table1[[#This Row],[Category and Sub-Category]])-FIND("/",Table1[[#This Row],[Category and Sub-Category]]))</f>
        <v>rock</v>
      </c>
      <c r="S1368" s="9">
        <f>(((Table1[[#This Row],[launched_at]]/60)/60)/24)+DATE(1970,1,1)</f>
        <v>41924.996099537035</v>
      </c>
      <c r="T1368" s="9">
        <f>(((Table1[[#This Row],[deadline]]/60)/60)/24)+DATE(1970,1,1)</f>
        <v>41970.037766203706</v>
      </c>
      <c r="U1368" s="12" t="str">
        <f>TEXT(Table1[[#This Row],[Date Created Conversion]],"yyyy")</f>
        <v>2014</v>
      </c>
      <c r="V1368" s="12" t="str">
        <f>TEXT(Table1[[#This Row],[Date Created Conversion]],"mmm")</f>
        <v>Oct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 s="16">
        <v>5000</v>
      </c>
      <c r="E1369">
        <v>5713</v>
      </c>
      <c r="F1369" s="12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>Table1[[#This Row],[pledged]]/Table1[[#This Row],[goal]]</f>
        <v>1.1426000000000001</v>
      </c>
      <c r="P1369">
        <f>IF(Table1[[#This Row],[pledged]]=0,0,Table1[[#This Row],[pledged]]/Table1[[#This Row],[backers_count]])</f>
        <v>63.477777777777774</v>
      </c>
      <c r="Q1369" t="str">
        <f>LEFT(Table1[[#This Row],[Category and Sub-Category]],FIND("/",Table1[[#This Row],[Category and Sub-Category]])-1)</f>
        <v>music</v>
      </c>
      <c r="R1369" t="str">
        <f>RIGHT(Table1[[#This Row],[Category and Sub-Category]],LEN(Table1[[#This Row],[Category and Sub-Category]])-FIND("/",Table1[[#This Row],[Category and Sub-Category]]))</f>
        <v>rock</v>
      </c>
      <c r="S1369" s="9">
        <f>(((Table1[[#This Row],[launched_at]]/60)/60)/24)+DATE(1970,1,1)</f>
        <v>42292.002893518518</v>
      </c>
      <c r="T1369" s="9">
        <f>(((Table1[[#This Row],[deadline]]/60)/60)/24)+DATE(1970,1,1)</f>
        <v>42322.044560185182</v>
      </c>
      <c r="U1369" s="12" t="str">
        <f>TEXT(Table1[[#This Row],[Date Created Conversion]],"yyyy")</f>
        <v>2015</v>
      </c>
      <c r="V1369" s="12" t="str">
        <f>TEXT(Table1[[#This Row],[Date Created Conversion]],"mmm")</f>
        <v>Oct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 s="16">
        <v>5000</v>
      </c>
      <c r="E1370">
        <v>5535</v>
      </c>
      <c r="F1370" s="12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>Table1[[#This Row],[pledged]]/Table1[[#This Row],[goal]]</f>
        <v>1.107</v>
      </c>
      <c r="P1370">
        <f>IF(Table1[[#This Row],[pledged]]=0,0,Table1[[#This Row],[pledged]]/Table1[[#This Row],[backers_count]])</f>
        <v>63.620689655172413</v>
      </c>
      <c r="Q1370" t="str">
        <f>LEFT(Table1[[#This Row],[Category and Sub-Category]],FIND("/",Table1[[#This Row],[Category and Sub-Category]])-1)</f>
        <v>music</v>
      </c>
      <c r="R1370" t="str">
        <f>RIGHT(Table1[[#This Row],[Category and Sub-Category]],LEN(Table1[[#This Row],[Category and Sub-Category]])-FIND("/",Table1[[#This Row],[Category and Sub-Category]]))</f>
        <v>rock</v>
      </c>
      <c r="S1370" s="9">
        <f>(((Table1[[#This Row],[launched_at]]/60)/60)/24)+DATE(1970,1,1)</f>
        <v>42146.190902777773</v>
      </c>
      <c r="T1370" s="9">
        <f>(((Table1[[#This Row],[deadline]]/60)/60)/24)+DATE(1970,1,1)</f>
        <v>42170.190902777773</v>
      </c>
      <c r="U1370" s="12" t="str">
        <f>TEXT(Table1[[#This Row],[Date Created Conversion]],"yyyy")</f>
        <v>2015</v>
      </c>
      <c r="V1370" s="12" t="str">
        <f>TEXT(Table1[[#This Row],[Date Created Conversion]],"mmm")</f>
        <v>May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 s="16">
        <v>32360</v>
      </c>
      <c r="E1371">
        <v>34090.629999999997</v>
      </c>
      <c r="F1371" s="12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>Table1[[#This Row],[pledged]]/Table1[[#This Row],[goal]]</f>
        <v>1.0534805315203954</v>
      </c>
      <c r="P1371">
        <f>IF(Table1[[#This Row],[pledged]]=0,0,Table1[[#This Row],[pledged]]/Table1[[#This Row],[backers_count]])</f>
        <v>83.967068965517228</v>
      </c>
      <c r="Q1371" t="str">
        <f>LEFT(Table1[[#This Row],[Category and Sub-Category]],FIND("/",Table1[[#This Row],[Category and Sub-Category]])-1)</f>
        <v>music</v>
      </c>
      <c r="R1371" t="str">
        <f>RIGHT(Table1[[#This Row],[Category and Sub-Category]],LEN(Table1[[#This Row],[Category and Sub-Category]])-FIND("/",Table1[[#This Row],[Category and Sub-Category]]))</f>
        <v>rock</v>
      </c>
      <c r="S1371" s="9">
        <f>(((Table1[[#This Row],[launched_at]]/60)/60)/24)+DATE(1970,1,1)</f>
        <v>41710.594282407408</v>
      </c>
      <c r="T1371" s="9">
        <f>(((Table1[[#This Row],[deadline]]/60)/60)/24)+DATE(1970,1,1)</f>
        <v>41740.594282407408</v>
      </c>
      <c r="U1371" s="12" t="str">
        <f>TEXT(Table1[[#This Row],[Date Created Conversion]],"yyyy")</f>
        <v>2014</v>
      </c>
      <c r="V1371" s="12" t="str">
        <f>TEXT(Table1[[#This Row],[Date Created Conversion]],"mmm")</f>
        <v>Mar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 s="16">
        <v>1500</v>
      </c>
      <c r="E1372">
        <v>1555</v>
      </c>
      <c r="F1372" s="1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>Table1[[#This Row],[pledged]]/Table1[[#This Row],[goal]]</f>
        <v>1.0366666666666666</v>
      </c>
      <c r="P1372">
        <f>IF(Table1[[#This Row],[pledged]]=0,0,Table1[[#This Row],[pledged]]/Table1[[#This Row],[backers_count]])</f>
        <v>77.75</v>
      </c>
      <c r="Q1372" t="str">
        <f>LEFT(Table1[[#This Row],[Category and Sub-Category]],FIND("/",Table1[[#This Row],[Category and Sub-Category]])-1)</f>
        <v>music</v>
      </c>
      <c r="R1372" t="str">
        <f>RIGHT(Table1[[#This Row],[Category and Sub-Category]],LEN(Table1[[#This Row],[Category and Sub-Category]])-FIND("/",Table1[[#This Row],[Category and Sub-Category]]))</f>
        <v>rock</v>
      </c>
      <c r="S1372" s="9">
        <f>(((Table1[[#This Row],[launched_at]]/60)/60)/24)+DATE(1970,1,1)</f>
        <v>41548.00335648148</v>
      </c>
      <c r="T1372" s="9">
        <f>(((Table1[[#This Row],[deadline]]/60)/60)/24)+DATE(1970,1,1)</f>
        <v>41563.00335648148</v>
      </c>
      <c r="U1372" s="12" t="str">
        <f>TEXT(Table1[[#This Row],[Date Created Conversion]],"yyyy")</f>
        <v>2013</v>
      </c>
      <c r="V1372" s="12" t="str">
        <f>TEXT(Table1[[#This Row],[Date Created Conversion]],"mmm")</f>
        <v>Oct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 s="16">
        <v>6999</v>
      </c>
      <c r="E1373">
        <v>7495</v>
      </c>
      <c r="F1373" s="12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>Table1[[#This Row],[pledged]]/Table1[[#This Row],[goal]]</f>
        <v>1.0708672667523933</v>
      </c>
      <c r="P1373">
        <f>IF(Table1[[#This Row],[pledged]]=0,0,Table1[[#This Row],[pledged]]/Table1[[#This Row],[backers_count]])</f>
        <v>107.07142857142857</v>
      </c>
      <c r="Q1373" t="str">
        <f>LEFT(Table1[[#This Row],[Category and Sub-Category]],FIND("/",Table1[[#This Row],[Category and Sub-Category]])-1)</f>
        <v>music</v>
      </c>
      <c r="R1373" t="str">
        <f>RIGHT(Table1[[#This Row],[Category and Sub-Category]],LEN(Table1[[#This Row],[Category and Sub-Category]])-FIND("/",Table1[[#This Row],[Category and Sub-Category]]))</f>
        <v>rock</v>
      </c>
      <c r="S1373" s="9">
        <f>(((Table1[[#This Row],[launched_at]]/60)/60)/24)+DATE(1970,1,1)</f>
        <v>42101.758587962962</v>
      </c>
      <c r="T1373" s="9">
        <f>(((Table1[[#This Row],[deadline]]/60)/60)/24)+DATE(1970,1,1)</f>
        <v>42131.758587962962</v>
      </c>
      <c r="U1373" s="12" t="str">
        <f>TEXT(Table1[[#This Row],[Date Created Conversion]],"yyyy")</f>
        <v>2015</v>
      </c>
      <c r="V1373" s="12" t="str">
        <f>TEXT(Table1[[#This Row],[Date Created Conversion]],"mmm")</f>
        <v>Apr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 s="16">
        <v>500</v>
      </c>
      <c r="E1374">
        <v>620</v>
      </c>
      <c r="F1374" s="12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>Table1[[#This Row],[pledged]]/Table1[[#This Row],[goal]]</f>
        <v>1.24</v>
      </c>
      <c r="P1374">
        <f>IF(Table1[[#This Row],[pledged]]=0,0,Table1[[#This Row],[pledged]]/Table1[[#This Row],[backers_count]])</f>
        <v>38.75</v>
      </c>
      <c r="Q1374" t="str">
        <f>LEFT(Table1[[#This Row],[Category and Sub-Category]],FIND("/",Table1[[#This Row],[Category and Sub-Category]])-1)</f>
        <v>music</v>
      </c>
      <c r="R1374" t="str">
        <f>RIGHT(Table1[[#This Row],[Category and Sub-Category]],LEN(Table1[[#This Row],[Category and Sub-Category]])-FIND("/",Table1[[#This Row],[Category and Sub-Category]]))</f>
        <v>rock</v>
      </c>
      <c r="S1374" s="9">
        <f>(((Table1[[#This Row],[launched_at]]/60)/60)/24)+DATE(1970,1,1)</f>
        <v>41072.739953703705</v>
      </c>
      <c r="T1374" s="9">
        <f>(((Table1[[#This Row],[deadline]]/60)/60)/24)+DATE(1970,1,1)</f>
        <v>41102.739953703705</v>
      </c>
      <c r="U1374" s="12" t="str">
        <f>TEXT(Table1[[#This Row],[Date Created Conversion]],"yyyy")</f>
        <v>2012</v>
      </c>
      <c r="V1374" s="12" t="str">
        <f>TEXT(Table1[[#This Row],[Date Created Conversion]],"mmm")</f>
        <v>Jun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 s="16">
        <v>10000</v>
      </c>
      <c r="E1375">
        <v>10501</v>
      </c>
      <c r="F1375" s="12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>Table1[[#This Row],[pledged]]/Table1[[#This Row],[goal]]</f>
        <v>1.0501</v>
      </c>
      <c r="P1375">
        <f>IF(Table1[[#This Row],[pledged]]=0,0,Table1[[#This Row],[pledged]]/Table1[[#This Row],[backers_count]])</f>
        <v>201.94230769230768</v>
      </c>
      <c r="Q1375" t="str">
        <f>LEFT(Table1[[#This Row],[Category and Sub-Category]],FIND("/",Table1[[#This Row],[Category and Sub-Category]])-1)</f>
        <v>music</v>
      </c>
      <c r="R1375" t="str">
        <f>RIGHT(Table1[[#This Row],[Category and Sub-Category]],LEN(Table1[[#This Row],[Category and Sub-Category]])-FIND("/",Table1[[#This Row],[Category and Sub-Category]]))</f>
        <v>rock</v>
      </c>
      <c r="S1375" s="9">
        <f>(((Table1[[#This Row],[launched_at]]/60)/60)/24)+DATE(1970,1,1)</f>
        <v>42704.95177083333</v>
      </c>
      <c r="T1375" s="9">
        <f>(((Table1[[#This Row],[deadline]]/60)/60)/24)+DATE(1970,1,1)</f>
        <v>42734.95177083333</v>
      </c>
      <c r="U1375" s="12" t="str">
        <f>TEXT(Table1[[#This Row],[Date Created Conversion]],"yyyy")</f>
        <v>2016</v>
      </c>
      <c r="V1375" s="12" t="str">
        <f>TEXT(Table1[[#This Row],[Date Created Conversion]],"mmm")</f>
        <v>Nov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 s="16">
        <v>1500</v>
      </c>
      <c r="E1376">
        <v>2842</v>
      </c>
      <c r="F1376" s="12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>Table1[[#This Row],[pledged]]/Table1[[#This Row],[goal]]</f>
        <v>1.8946666666666667</v>
      </c>
      <c r="P1376">
        <f>IF(Table1[[#This Row],[pledged]]=0,0,Table1[[#This Row],[pledged]]/Table1[[#This Row],[backers_count]])</f>
        <v>43.060606060606062</v>
      </c>
      <c r="Q1376" t="str">
        <f>LEFT(Table1[[#This Row],[Category and Sub-Category]],FIND("/",Table1[[#This Row],[Category and Sub-Category]])-1)</f>
        <v>music</v>
      </c>
      <c r="R1376" t="str">
        <f>RIGHT(Table1[[#This Row],[Category and Sub-Category]],LEN(Table1[[#This Row],[Category and Sub-Category]])-FIND("/",Table1[[#This Row],[Category and Sub-Category]]))</f>
        <v>rock</v>
      </c>
      <c r="S1376" s="9">
        <f>(((Table1[[#This Row],[launched_at]]/60)/60)/24)+DATE(1970,1,1)</f>
        <v>42424.161898148144</v>
      </c>
      <c r="T1376" s="9">
        <f>(((Table1[[#This Row],[deadline]]/60)/60)/24)+DATE(1970,1,1)</f>
        <v>42454.12023148148</v>
      </c>
      <c r="U1376" s="12" t="str">
        <f>TEXT(Table1[[#This Row],[Date Created Conversion]],"yyyy")</f>
        <v>2016</v>
      </c>
      <c r="V1376" s="12" t="str">
        <f>TEXT(Table1[[#This Row],[Date Created Conversion]],"mmm")</f>
        <v>Feb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 s="16">
        <v>4000</v>
      </c>
      <c r="E1377">
        <v>6853</v>
      </c>
      <c r="F1377" s="12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>Table1[[#This Row],[pledged]]/Table1[[#This Row],[goal]]</f>
        <v>1.7132499999999999</v>
      </c>
      <c r="P1377">
        <f>IF(Table1[[#This Row],[pledged]]=0,0,Table1[[#This Row],[pledged]]/Table1[[#This Row],[backers_count]])</f>
        <v>62.871559633027523</v>
      </c>
      <c r="Q1377" t="str">
        <f>LEFT(Table1[[#This Row],[Category and Sub-Category]],FIND("/",Table1[[#This Row],[Category and Sub-Category]])-1)</f>
        <v>music</v>
      </c>
      <c r="R1377" t="str">
        <f>RIGHT(Table1[[#This Row],[Category and Sub-Category]],LEN(Table1[[#This Row],[Category and Sub-Category]])-FIND("/",Table1[[#This Row],[Category and Sub-Category]]))</f>
        <v>rock</v>
      </c>
      <c r="S1377" s="9">
        <f>(((Table1[[#This Row],[launched_at]]/60)/60)/24)+DATE(1970,1,1)</f>
        <v>42720.066192129627</v>
      </c>
      <c r="T1377" s="9">
        <f>(((Table1[[#This Row],[deadline]]/60)/60)/24)+DATE(1970,1,1)</f>
        <v>42750.066192129627</v>
      </c>
      <c r="U1377" s="12" t="str">
        <f>TEXT(Table1[[#This Row],[Date Created Conversion]],"yyyy")</f>
        <v>2016</v>
      </c>
      <c r="V1377" s="12" t="str">
        <f>TEXT(Table1[[#This Row],[Date Created Conversion]],"mmm")</f>
        <v>Dec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 s="16">
        <v>3700</v>
      </c>
      <c r="E1378">
        <v>9342</v>
      </c>
      <c r="F1378" s="12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>Table1[[#This Row],[pledged]]/Table1[[#This Row],[goal]]</f>
        <v>2.5248648648648651</v>
      </c>
      <c r="P1378">
        <f>IF(Table1[[#This Row],[pledged]]=0,0,Table1[[#This Row],[pledged]]/Table1[[#This Row],[backers_count]])</f>
        <v>55.607142857142854</v>
      </c>
      <c r="Q1378" t="str">
        <f>LEFT(Table1[[#This Row],[Category and Sub-Category]],FIND("/",Table1[[#This Row],[Category and Sub-Category]])-1)</f>
        <v>music</v>
      </c>
      <c r="R1378" t="str">
        <f>RIGHT(Table1[[#This Row],[Category and Sub-Category]],LEN(Table1[[#This Row],[Category and Sub-Category]])-FIND("/",Table1[[#This Row],[Category and Sub-Category]]))</f>
        <v>rock</v>
      </c>
      <c r="S1378" s="9">
        <f>(((Table1[[#This Row],[launched_at]]/60)/60)/24)+DATE(1970,1,1)</f>
        <v>42677.669050925921</v>
      </c>
      <c r="T1378" s="9">
        <f>(((Table1[[#This Row],[deadline]]/60)/60)/24)+DATE(1970,1,1)</f>
        <v>42707.710717592592</v>
      </c>
      <c r="U1378" s="12" t="str">
        <f>TEXT(Table1[[#This Row],[Date Created Conversion]],"yyyy")</f>
        <v>2016</v>
      </c>
      <c r="V1378" s="12" t="str">
        <f>TEXT(Table1[[#This Row],[Date Created Conversion]],"mmm")</f>
        <v>Nov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 s="16">
        <v>1300</v>
      </c>
      <c r="E1379">
        <v>1510</v>
      </c>
      <c r="F1379" s="12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>Table1[[#This Row],[pledged]]/Table1[[#This Row],[goal]]</f>
        <v>1.1615384615384616</v>
      </c>
      <c r="P1379">
        <f>IF(Table1[[#This Row],[pledged]]=0,0,Table1[[#This Row],[pledged]]/Table1[[#This Row],[backers_count]])</f>
        <v>48.70967741935484</v>
      </c>
      <c r="Q1379" t="str">
        <f>LEFT(Table1[[#This Row],[Category and Sub-Category]],FIND("/",Table1[[#This Row],[Category and Sub-Category]])-1)</f>
        <v>music</v>
      </c>
      <c r="R1379" t="str">
        <f>RIGHT(Table1[[#This Row],[Category and Sub-Category]],LEN(Table1[[#This Row],[Category and Sub-Category]])-FIND("/",Table1[[#This Row],[Category and Sub-Category]]))</f>
        <v>rock</v>
      </c>
      <c r="S1379" s="9">
        <f>(((Table1[[#This Row],[launched_at]]/60)/60)/24)+DATE(1970,1,1)</f>
        <v>42747.219560185185</v>
      </c>
      <c r="T1379" s="9">
        <f>(((Table1[[#This Row],[deadline]]/60)/60)/24)+DATE(1970,1,1)</f>
        <v>42769.174305555556</v>
      </c>
      <c r="U1379" s="12" t="str">
        <f>TEXT(Table1[[#This Row],[Date Created Conversion]],"yyyy")</f>
        <v>2017</v>
      </c>
      <c r="V1379" s="12" t="str">
        <f>TEXT(Table1[[#This Row],[Date Created Conversion]],"mmm")</f>
        <v>Jan</v>
      </c>
    </row>
    <row r="1380" spans="1:22" x14ac:dyDescent="0.35">
      <c r="A1380">
        <v>1378</v>
      </c>
      <c r="B1380" s="3" t="s">
        <v>1379</v>
      </c>
      <c r="C1380" s="3" t="s">
        <v>5488</v>
      </c>
      <c r="D1380" s="16">
        <v>2000</v>
      </c>
      <c r="E1380">
        <v>4067</v>
      </c>
      <c r="F1380" s="12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>Table1[[#This Row],[pledged]]/Table1[[#This Row],[goal]]</f>
        <v>2.0335000000000001</v>
      </c>
      <c r="P1380">
        <f>IF(Table1[[#This Row],[pledged]]=0,0,Table1[[#This Row],[pledged]]/Table1[[#This Row],[backers_count]])</f>
        <v>30.578947368421051</v>
      </c>
      <c r="Q1380" t="str">
        <f>LEFT(Table1[[#This Row],[Category and Sub-Category]],FIND("/",Table1[[#This Row],[Category and Sub-Category]])-1)</f>
        <v>music</v>
      </c>
      <c r="R1380" t="str">
        <f>RIGHT(Table1[[#This Row],[Category and Sub-Category]],LEN(Table1[[#This Row],[Category and Sub-Category]])-FIND("/",Table1[[#This Row],[Category and Sub-Category]]))</f>
        <v>rock</v>
      </c>
      <c r="S1380" s="9">
        <f>(((Table1[[#This Row],[launched_at]]/60)/60)/24)+DATE(1970,1,1)</f>
        <v>42568.759374999994</v>
      </c>
      <c r="T1380" s="9">
        <f>(((Table1[[#This Row],[deadline]]/60)/60)/24)+DATE(1970,1,1)</f>
        <v>42583.759374999994</v>
      </c>
      <c r="U1380" s="12" t="str">
        <f>TEXT(Table1[[#This Row],[Date Created Conversion]],"yyyy")</f>
        <v>2016</v>
      </c>
      <c r="V1380" s="12" t="str">
        <f>TEXT(Table1[[#This Row],[Date Created Conversion]],"mmm")</f>
        <v>Jul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 s="16">
        <v>10000</v>
      </c>
      <c r="E1381">
        <v>11160</v>
      </c>
      <c r="F1381" s="12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>Table1[[#This Row],[pledged]]/Table1[[#This Row],[goal]]</f>
        <v>1.1160000000000001</v>
      </c>
      <c r="P1381">
        <f>IF(Table1[[#This Row],[pledged]]=0,0,Table1[[#This Row],[pledged]]/Table1[[#This Row],[backers_count]])</f>
        <v>73.907284768211923</v>
      </c>
      <c r="Q1381" t="str">
        <f>LEFT(Table1[[#This Row],[Category and Sub-Category]],FIND("/",Table1[[#This Row],[Category and Sub-Category]])-1)</f>
        <v>music</v>
      </c>
      <c r="R1381" t="str">
        <f>RIGHT(Table1[[#This Row],[Category and Sub-Category]],LEN(Table1[[#This Row],[Category and Sub-Category]])-FIND("/",Table1[[#This Row],[Category and Sub-Category]]))</f>
        <v>rock</v>
      </c>
      <c r="S1381" s="9">
        <f>(((Table1[[#This Row],[launched_at]]/60)/60)/24)+DATE(1970,1,1)</f>
        <v>42130.491620370376</v>
      </c>
      <c r="T1381" s="9">
        <f>(((Table1[[#This Row],[deadline]]/60)/60)/24)+DATE(1970,1,1)</f>
        <v>42160.491620370376</v>
      </c>
      <c r="U1381" s="12" t="str">
        <f>TEXT(Table1[[#This Row],[Date Created Conversion]],"yyyy")</f>
        <v>2015</v>
      </c>
      <c r="V1381" s="12" t="str">
        <f>TEXT(Table1[[#This Row],[Date Created Conversion]],"mmm")</f>
        <v>May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 s="16">
        <v>25</v>
      </c>
      <c r="E1382">
        <v>106</v>
      </c>
      <c r="F1382" s="1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>Table1[[#This Row],[pledged]]/Table1[[#This Row],[goal]]</f>
        <v>4.24</v>
      </c>
      <c r="P1382">
        <f>IF(Table1[[#This Row],[pledged]]=0,0,Table1[[#This Row],[pledged]]/Table1[[#This Row],[backers_count]])</f>
        <v>21.2</v>
      </c>
      <c r="Q1382" t="str">
        <f>LEFT(Table1[[#This Row],[Category and Sub-Category]],FIND("/",Table1[[#This Row],[Category and Sub-Category]])-1)</f>
        <v>music</v>
      </c>
      <c r="R1382" t="str">
        <f>RIGHT(Table1[[#This Row],[Category and Sub-Category]],LEN(Table1[[#This Row],[Category and Sub-Category]])-FIND("/",Table1[[#This Row],[Category and Sub-Category]]))</f>
        <v>rock</v>
      </c>
      <c r="S1382" s="9">
        <f>(((Table1[[#This Row],[launched_at]]/60)/60)/24)+DATE(1970,1,1)</f>
        <v>42141.762800925921</v>
      </c>
      <c r="T1382" s="9">
        <f>(((Table1[[#This Row],[deadline]]/60)/60)/24)+DATE(1970,1,1)</f>
        <v>42164.083333333328</v>
      </c>
      <c r="U1382" s="12" t="str">
        <f>TEXT(Table1[[#This Row],[Date Created Conversion]],"yyyy")</f>
        <v>2015</v>
      </c>
      <c r="V1382" s="12" t="str">
        <f>TEXT(Table1[[#This Row],[Date Created Conversion]],"mmm")</f>
        <v>May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 s="16">
        <v>5000</v>
      </c>
      <c r="E1383">
        <v>5355</v>
      </c>
      <c r="F1383" s="12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>Table1[[#This Row],[pledged]]/Table1[[#This Row],[goal]]</f>
        <v>1.071</v>
      </c>
      <c r="P1383">
        <f>IF(Table1[[#This Row],[pledged]]=0,0,Table1[[#This Row],[pledged]]/Table1[[#This Row],[backers_count]])</f>
        <v>73.356164383561648</v>
      </c>
      <c r="Q1383" t="str">
        <f>LEFT(Table1[[#This Row],[Category and Sub-Category]],FIND("/",Table1[[#This Row],[Category and Sub-Category]])-1)</f>
        <v>music</v>
      </c>
      <c r="R1383" t="str">
        <f>RIGHT(Table1[[#This Row],[Category and Sub-Category]],LEN(Table1[[#This Row],[Category and Sub-Category]])-FIND("/",Table1[[#This Row],[Category and Sub-Category]]))</f>
        <v>rock</v>
      </c>
      <c r="S1383" s="9">
        <f>(((Table1[[#This Row],[launched_at]]/60)/60)/24)+DATE(1970,1,1)</f>
        <v>42703.214409722219</v>
      </c>
      <c r="T1383" s="9">
        <f>(((Table1[[#This Row],[deadline]]/60)/60)/24)+DATE(1970,1,1)</f>
        <v>42733.214409722219</v>
      </c>
      <c r="U1383" s="12" t="str">
        <f>TEXT(Table1[[#This Row],[Date Created Conversion]],"yyyy")</f>
        <v>2016</v>
      </c>
      <c r="V1383" s="12" t="str">
        <f>TEXT(Table1[[#This Row],[Date Created Conversion]],"mmm")</f>
        <v>Nov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 s="16">
        <v>8000</v>
      </c>
      <c r="E1384">
        <v>8349</v>
      </c>
      <c r="F1384" s="12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>Table1[[#This Row],[pledged]]/Table1[[#This Row],[goal]]</f>
        <v>1.043625</v>
      </c>
      <c r="P1384">
        <f>IF(Table1[[#This Row],[pledged]]=0,0,Table1[[#This Row],[pledged]]/Table1[[#This Row],[backers_count]])</f>
        <v>56.412162162162161</v>
      </c>
      <c r="Q1384" t="str">
        <f>LEFT(Table1[[#This Row],[Category and Sub-Category]],FIND("/",Table1[[#This Row],[Category and Sub-Category]])-1)</f>
        <v>music</v>
      </c>
      <c r="R1384" t="str">
        <f>RIGHT(Table1[[#This Row],[Category and Sub-Category]],LEN(Table1[[#This Row],[Category and Sub-Category]])-FIND("/",Table1[[#This Row],[Category and Sub-Category]]))</f>
        <v>rock</v>
      </c>
      <c r="S1384" s="9">
        <f>(((Table1[[#This Row],[launched_at]]/60)/60)/24)+DATE(1970,1,1)</f>
        <v>41370.800185185188</v>
      </c>
      <c r="T1384" s="9">
        <f>(((Table1[[#This Row],[deadline]]/60)/60)/24)+DATE(1970,1,1)</f>
        <v>41400.800185185188</v>
      </c>
      <c r="U1384" s="12" t="str">
        <f>TEXT(Table1[[#This Row],[Date Created Conversion]],"yyyy")</f>
        <v>2013</v>
      </c>
      <c r="V1384" s="12" t="str">
        <f>TEXT(Table1[[#This Row],[Date Created Conversion]],"mmm")</f>
        <v>Apr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 s="16">
        <v>2200</v>
      </c>
      <c r="E1385">
        <v>4673</v>
      </c>
      <c r="F1385" s="12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>Table1[[#This Row],[pledged]]/Table1[[#This Row],[goal]]</f>
        <v>2.124090909090909</v>
      </c>
      <c r="P1385">
        <f>IF(Table1[[#This Row],[pledged]]=0,0,Table1[[#This Row],[pledged]]/Table1[[#This Row],[backers_count]])</f>
        <v>50.247311827956992</v>
      </c>
      <c r="Q1385" t="str">
        <f>LEFT(Table1[[#This Row],[Category and Sub-Category]],FIND("/",Table1[[#This Row],[Category and Sub-Category]])-1)</f>
        <v>music</v>
      </c>
      <c r="R1385" t="str">
        <f>RIGHT(Table1[[#This Row],[Category and Sub-Category]],LEN(Table1[[#This Row],[Category and Sub-Category]])-FIND("/",Table1[[#This Row],[Category and Sub-Category]]))</f>
        <v>rock</v>
      </c>
      <c r="S1385" s="9">
        <f>(((Table1[[#This Row],[launched_at]]/60)/60)/24)+DATE(1970,1,1)</f>
        <v>42707.074976851851</v>
      </c>
      <c r="T1385" s="9">
        <f>(((Table1[[#This Row],[deadline]]/60)/60)/24)+DATE(1970,1,1)</f>
        <v>42727.074976851851</v>
      </c>
      <c r="U1385" s="12" t="str">
        <f>TEXT(Table1[[#This Row],[Date Created Conversion]],"yyyy")</f>
        <v>2016</v>
      </c>
      <c r="V1385" s="12" t="str">
        <f>TEXT(Table1[[#This Row],[Date Created Conversion]],"mmm")</f>
        <v>Dec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 s="16">
        <v>3500</v>
      </c>
      <c r="E1386">
        <v>4343</v>
      </c>
      <c r="F1386" s="12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>Table1[[#This Row],[pledged]]/Table1[[#This Row],[goal]]</f>
        <v>1.2408571428571429</v>
      </c>
      <c r="P1386">
        <f>IF(Table1[[#This Row],[pledged]]=0,0,Table1[[#This Row],[pledged]]/Table1[[#This Row],[backers_count]])</f>
        <v>68.936507936507937</v>
      </c>
      <c r="Q1386" t="str">
        <f>LEFT(Table1[[#This Row],[Category and Sub-Category]],FIND("/",Table1[[#This Row],[Category and Sub-Category]])-1)</f>
        <v>music</v>
      </c>
      <c r="R1386" t="str">
        <f>RIGHT(Table1[[#This Row],[Category and Sub-Category]],LEN(Table1[[#This Row],[Category and Sub-Category]])-FIND("/",Table1[[#This Row],[Category and Sub-Category]]))</f>
        <v>rock</v>
      </c>
      <c r="S1386" s="9">
        <f>(((Table1[[#This Row],[launched_at]]/60)/60)/24)+DATE(1970,1,1)</f>
        <v>42160.735208333332</v>
      </c>
      <c r="T1386" s="9">
        <f>(((Table1[[#This Row],[deadline]]/60)/60)/24)+DATE(1970,1,1)</f>
        <v>42190.735208333332</v>
      </c>
      <c r="U1386" s="12" t="str">
        <f>TEXT(Table1[[#This Row],[Date Created Conversion]],"yyyy")</f>
        <v>2015</v>
      </c>
      <c r="V1386" s="12" t="str">
        <f>TEXT(Table1[[#This Row],[Date Created Conversion]],"mmm")</f>
        <v>Jun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 s="16">
        <v>8000</v>
      </c>
      <c r="E1387">
        <v>8832.49</v>
      </c>
      <c r="F1387" s="12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>Table1[[#This Row],[pledged]]/Table1[[#This Row],[goal]]</f>
        <v>1.10406125</v>
      </c>
      <c r="P1387">
        <f>IF(Table1[[#This Row],[pledged]]=0,0,Table1[[#This Row],[pledged]]/Table1[[#This Row],[backers_count]])</f>
        <v>65.914104477611943</v>
      </c>
      <c r="Q1387" t="str">
        <f>LEFT(Table1[[#This Row],[Category and Sub-Category]],FIND("/",Table1[[#This Row],[Category and Sub-Category]])-1)</f>
        <v>music</v>
      </c>
      <c r="R1387" t="str">
        <f>RIGHT(Table1[[#This Row],[Category and Sub-Category]],LEN(Table1[[#This Row],[Category and Sub-Category]])-FIND("/",Table1[[#This Row],[Category and Sub-Category]]))</f>
        <v>rock</v>
      </c>
      <c r="S1387" s="9">
        <f>(((Table1[[#This Row],[launched_at]]/60)/60)/24)+DATE(1970,1,1)</f>
        <v>42433.688900462963</v>
      </c>
      <c r="T1387" s="9">
        <f>(((Table1[[#This Row],[deadline]]/60)/60)/24)+DATE(1970,1,1)</f>
        <v>42489.507638888885</v>
      </c>
      <c r="U1387" s="12" t="str">
        <f>TEXT(Table1[[#This Row],[Date Created Conversion]],"yyyy")</f>
        <v>2016</v>
      </c>
      <c r="V1387" s="12" t="str">
        <f>TEXT(Table1[[#This Row],[Date Created Conversion]],"mmm")</f>
        <v>Mar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 s="16">
        <v>400</v>
      </c>
      <c r="E1388">
        <v>875</v>
      </c>
      <c r="F1388" s="12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>Table1[[#This Row],[pledged]]/Table1[[#This Row],[goal]]</f>
        <v>2.1875</v>
      </c>
      <c r="P1388">
        <f>IF(Table1[[#This Row],[pledged]]=0,0,Table1[[#This Row],[pledged]]/Table1[[#This Row],[backers_count]])</f>
        <v>62.5</v>
      </c>
      <c r="Q1388" t="str">
        <f>LEFT(Table1[[#This Row],[Category and Sub-Category]],FIND("/",Table1[[#This Row],[Category and Sub-Category]])-1)</f>
        <v>music</v>
      </c>
      <c r="R1388" t="str">
        <f>RIGHT(Table1[[#This Row],[Category and Sub-Category]],LEN(Table1[[#This Row],[Category and Sub-Category]])-FIND("/",Table1[[#This Row],[Category and Sub-Category]]))</f>
        <v>rock</v>
      </c>
      <c r="S1388" s="9">
        <f>(((Table1[[#This Row],[launched_at]]/60)/60)/24)+DATE(1970,1,1)</f>
        <v>42184.646863425922</v>
      </c>
      <c r="T1388" s="9">
        <f>(((Table1[[#This Row],[deadline]]/60)/60)/24)+DATE(1970,1,1)</f>
        <v>42214.646863425922</v>
      </c>
      <c r="U1388" s="12" t="str">
        <f>TEXT(Table1[[#This Row],[Date Created Conversion]],"yyyy")</f>
        <v>2015</v>
      </c>
      <c r="V1388" s="12" t="str">
        <f>TEXT(Table1[[#This Row],[Date Created Conversion]],"mmm")</f>
        <v>Jun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 s="16">
        <v>4000</v>
      </c>
      <c r="E1389">
        <v>5465</v>
      </c>
      <c r="F1389" s="12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>Table1[[#This Row],[pledged]]/Table1[[#This Row],[goal]]</f>
        <v>1.36625</v>
      </c>
      <c r="P1389">
        <f>IF(Table1[[#This Row],[pledged]]=0,0,Table1[[#This Row],[pledged]]/Table1[[#This Row],[backers_count]])</f>
        <v>70.064102564102569</v>
      </c>
      <c r="Q1389" t="str">
        <f>LEFT(Table1[[#This Row],[Category and Sub-Category]],FIND("/",Table1[[#This Row],[Category and Sub-Category]])-1)</f>
        <v>music</v>
      </c>
      <c r="R1389" t="str">
        <f>RIGHT(Table1[[#This Row],[Category and Sub-Category]],LEN(Table1[[#This Row],[Category and Sub-Category]])-FIND("/",Table1[[#This Row],[Category and Sub-Category]]))</f>
        <v>rock</v>
      </c>
      <c r="S1389" s="9">
        <f>(((Table1[[#This Row],[launched_at]]/60)/60)/24)+DATE(1970,1,1)</f>
        <v>42126.92123842593</v>
      </c>
      <c r="T1389" s="9">
        <f>(((Table1[[#This Row],[deadline]]/60)/60)/24)+DATE(1970,1,1)</f>
        <v>42158.1875</v>
      </c>
      <c r="U1389" s="12" t="str">
        <f>TEXT(Table1[[#This Row],[Date Created Conversion]],"yyyy")</f>
        <v>2015</v>
      </c>
      <c r="V1389" s="12" t="str">
        <f>TEXT(Table1[[#This Row],[Date Created Conversion]],"mmm")</f>
        <v>May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 s="16">
        <v>5000</v>
      </c>
      <c r="E1390">
        <v>6740.37</v>
      </c>
      <c r="F1390" s="12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>Table1[[#This Row],[pledged]]/Table1[[#This Row],[goal]]</f>
        <v>1.348074</v>
      </c>
      <c r="P1390">
        <f>IF(Table1[[#This Row],[pledged]]=0,0,Table1[[#This Row],[pledged]]/Table1[[#This Row],[backers_count]])</f>
        <v>60.181874999999998</v>
      </c>
      <c r="Q1390" t="str">
        <f>LEFT(Table1[[#This Row],[Category and Sub-Category]],FIND("/",Table1[[#This Row],[Category and Sub-Category]])-1)</f>
        <v>music</v>
      </c>
      <c r="R1390" t="str">
        <f>RIGHT(Table1[[#This Row],[Category and Sub-Category]],LEN(Table1[[#This Row],[Category and Sub-Category]])-FIND("/",Table1[[#This Row],[Category and Sub-Category]]))</f>
        <v>rock</v>
      </c>
      <c r="S1390" s="9">
        <f>(((Table1[[#This Row],[launched_at]]/60)/60)/24)+DATE(1970,1,1)</f>
        <v>42634.614780092597</v>
      </c>
      <c r="T1390" s="9">
        <f>(((Table1[[#This Row],[deadline]]/60)/60)/24)+DATE(1970,1,1)</f>
        <v>42660.676388888889</v>
      </c>
      <c r="U1390" s="12" t="str">
        <f>TEXT(Table1[[#This Row],[Date Created Conversion]],"yyyy")</f>
        <v>2016</v>
      </c>
      <c r="V1390" s="12" t="str">
        <f>TEXT(Table1[[#This Row],[Date Created Conversion]],"mmm")</f>
        <v>Sep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 s="16">
        <v>500</v>
      </c>
      <c r="E1391">
        <v>727</v>
      </c>
      <c r="F1391" s="12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>Table1[[#This Row],[pledged]]/Table1[[#This Row],[goal]]</f>
        <v>1.454</v>
      </c>
      <c r="P1391">
        <f>IF(Table1[[#This Row],[pledged]]=0,0,Table1[[#This Row],[pledged]]/Table1[[#This Row],[backers_count]])</f>
        <v>21.382352941176471</v>
      </c>
      <c r="Q1391" t="str">
        <f>LEFT(Table1[[#This Row],[Category and Sub-Category]],FIND("/",Table1[[#This Row],[Category and Sub-Category]])-1)</f>
        <v>music</v>
      </c>
      <c r="R1391" t="str">
        <f>RIGHT(Table1[[#This Row],[Category and Sub-Category]],LEN(Table1[[#This Row],[Category and Sub-Category]])-FIND("/",Table1[[#This Row],[Category and Sub-Category]]))</f>
        <v>rock</v>
      </c>
      <c r="S1391" s="9">
        <f>(((Table1[[#This Row],[launched_at]]/60)/60)/24)+DATE(1970,1,1)</f>
        <v>42565.480983796297</v>
      </c>
      <c r="T1391" s="9">
        <f>(((Table1[[#This Row],[deadline]]/60)/60)/24)+DATE(1970,1,1)</f>
        <v>42595.480983796297</v>
      </c>
      <c r="U1391" s="12" t="str">
        <f>TEXT(Table1[[#This Row],[Date Created Conversion]],"yyyy")</f>
        <v>2016</v>
      </c>
      <c r="V1391" s="12" t="str">
        <f>TEXT(Table1[[#This Row],[Date Created Conversion]],"mmm")</f>
        <v>Jul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 s="16">
        <v>2800</v>
      </c>
      <c r="E1392">
        <v>3055</v>
      </c>
      <c r="F1392" s="1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>Table1[[#This Row],[pledged]]/Table1[[#This Row],[goal]]</f>
        <v>1.0910714285714285</v>
      </c>
      <c r="P1392">
        <f>IF(Table1[[#This Row],[pledged]]=0,0,Table1[[#This Row],[pledged]]/Table1[[#This Row],[backers_count]])</f>
        <v>160.78947368421052</v>
      </c>
      <c r="Q1392" t="str">
        <f>LEFT(Table1[[#This Row],[Category and Sub-Category]],FIND("/",Table1[[#This Row],[Category and Sub-Category]])-1)</f>
        <v>music</v>
      </c>
      <c r="R1392" t="str">
        <f>RIGHT(Table1[[#This Row],[Category and Sub-Category]],LEN(Table1[[#This Row],[Category and Sub-Category]])-FIND("/",Table1[[#This Row],[Category and Sub-Category]]))</f>
        <v>rock</v>
      </c>
      <c r="S1392" s="9">
        <f>(((Table1[[#This Row],[launched_at]]/60)/60)/24)+DATE(1970,1,1)</f>
        <v>42087.803310185183</v>
      </c>
      <c r="T1392" s="9">
        <f>(((Table1[[#This Row],[deadline]]/60)/60)/24)+DATE(1970,1,1)</f>
        <v>42121.716666666667</v>
      </c>
      <c r="U1392" s="12" t="str">
        <f>TEXT(Table1[[#This Row],[Date Created Conversion]],"yyyy")</f>
        <v>2015</v>
      </c>
      <c r="V1392" s="12" t="str">
        <f>TEXT(Table1[[#This Row],[Date Created Conversion]],"mmm")</f>
        <v>Mar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 s="16">
        <v>500</v>
      </c>
      <c r="E1393">
        <v>551</v>
      </c>
      <c r="F1393" s="12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>Table1[[#This Row],[pledged]]/Table1[[#This Row],[goal]]</f>
        <v>1.1020000000000001</v>
      </c>
      <c r="P1393">
        <f>IF(Table1[[#This Row],[pledged]]=0,0,Table1[[#This Row],[pledged]]/Table1[[#This Row],[backers_count]])</f>
        <v>42.384615384615387</v>
      </c>
      <c r="Q1393" t="str">
        <f>LEFT(Table1[[#This Row],[Category and Sub-Category]],FIND("/",Table1[[#This Row],[Category and Sub-Category]])-1)</f>
        <v>music</v>
      </c>
      <c r="R1393" t="str">
        <f>RIGHT(Table1[[#This Row],[Category and Sub-Category]],LEN(Table1[[#This Row],[Category and Sub-Category]])-FIND("/",Table1[[#This Row],[Category and Sub-Category]]))</f>
        <v>rock</v>
      </c>
      <c r="S1393" s="9">
        <f>(((Table1[[#This Row],[launched_at]]/60)/60)/24)+DATE(1970,1,1)</f>
        <v>42193.650671296295</v>
      </c>
      <c r="T1393" s="9">
        <f>(((Table1[[#This Row],[deadline]]/60)/60)/24)+DATE(1970,1,1)</f>
        <v>42238.207638888889</v>
      </c>
      <c r="U1393" s="12" t="str">
        <f>TEXT(Table1[[#This Row],[Date Created Conversion]],"yyyy")</f>
        <v>2015</v>
      </c>
      <c r="V1393" s="12" t="str">
        <f>TEXT(Table1[[#This Row],[Date Created Conversion]],"mmm")</f>
        <v>Jul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 s="16">
        <v>2500</v>
      </c>
      <c r="E1394">
        <v>2841</v>
      </c>
      <c r="F1394" s="12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>Table1[[#This Row],[pledged]]/Table1[[#This Row],[goal]]</f>
        <v>1.1364000000000001</v>
      </c>
      <c r="P1394">
        <f>IF(Table1[[#This Row],[pledged]]=0,0,Table1[[#This Row],[pledged]]/Table1[[#This Row],[backers_count]])</f>
        <v>27.317307692307693</v>
      </c>
      <c r="Q1394" t="str">
        <f>LEFT(Table1[[#This Row],[Category and Sub-Category]],FIND("/",Table1[[#This Row],[Category and Sub-Category]])-1)</f>
        <v>music</v>
      </c>
      <c r="R1394" t="str">
        <f>RIGHT(Table1[[#This Row],[Category and Sub-Category]],LEN(Table1[[#This Row],[Category and Sub-Category]])-FIND("/",Table1[[#This Row],[Category and Sub-Category]]))</f>
        <v>rock</v>
      </c>
      <c r="S1394" s="9">
        <f>(((Table1[[#This Row],[launched_at]]/60)/60)/24)+DATE(1970,1,1)</f>
        <v>42401.154930555553</v>
      </c>
      <c r="T1394" s="9">
        <f>(((Table1[[#This Row],[deadline]]/60)/60)/24)+DATE(1970,1,1)</f>
        <v>42432.154930555553</v>
      </c>
      <c r="U1394" s="12" t="str">
        <f>TEXT(Table1[[#This Row],[Date Created Conversion]],"yyyy")</f>
        <v>2016</v>
      </c>
      <c r="V1394" s="12" t="str">
        <f>TEXT(Table1[[#This Row],[Date Created Conversion]],"mmm")</f>
        <v>Feb</v>
      </c>
    </row>
    <row r="1395" spans="1:22" x14ac:dyDescent="0.35">
      <c r="A1395">
        <v>1393</v>
      </c>
      <c r="B1395" s="3" t="s">
        <v>1394</v>
      </c>
      <c r="C1395" s="3" t="s">
        <v>5503</v>
      </c>
      <c r="D1395" s="16">
        <v>10000</v>
      </c>
      <c r="E1395">
        <v>10235</v>
      </c>
      <c r="F1395" s="12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>Table1[[#This Row],[pledged]]/Table1[[#This Row],[goal]]</f>
        <v>1.0235000000000001</v>
      </c>
      <c r="P1395">
        <f>IF(Table1[[#This Row],[pledged]]=0,0,Table1[[#This Row],[pledged]]/Table1[[#This Row],[backers_count]])</f>
        <v>196.82692307692307</v>
      </c>
      <c r="Q1395" t="str">
        <f>LEFT(Table1[[#This Row],[Category and Sub-Category]],FIND("/",Table1[[#This Row],[Category and Sub-Category]])-1)</f>
        <v>music</v>
      </c>
      <c r="R1395" t="str">
        <f>RIGHT(Table1[[#This Row],[Category and Sub-Category]],LEN(Table1[[#This Row],[Category and Sub-Category]])-FIND("/",Table1[[#This Row],[Category and Sub-Category]]))</f>
        <v>rock</v>
      </c>
      <c r="S1395" s="9">
        <f>(((Table1[[#This Row],[launched_at]]/60)/60)/24)+DATE(1970,1,1)</f>
        <v>42553.681979166664</v>
      </c>
      <c r="T1395" s="9">
        <f>(((Table1[[#This Row],[deadline]]/60)/60)/24)+DATE(1970,1,1)</f>
        <v>42583.681979166664</v>
      </c>
      <c r="U1395" s="12" t="str">
        <f>TEXT(Table1[[#This Row],[Date Created Conversion]],"yyyy")</f>
        <v>2016</v>
      </c>
      <c r="V1395" s="12" t="str">
        <f>TEXT(Table1[[#This Row],[Date Created Conversion]],"mmm")</f>
        <v>Jul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 s="16">
        <v>750</v>
      </c>
      <c r="E1396">
        <v>916</v>
      </c>
      <c r="F1396" s="12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>Table1[[#This Row],[pledged]]/Table1[[#This Row],[goal]]</f>
        <v>1.2213333333333334</v>
      </c>
      <c r="P1396">
        <f>IF(Table1[[#This Row],[pledged]]=0,0,Table1[[#This Row],[pledged]]/Table1[[#This Row],[backers_count]])</f>
        <v>53.882352941176471</v>
      </c>
      <c r="Q1396" t="str">
        <f>LEFT(Table1[[#This Row],[Category and Sub-Category]],FIND("/",Table1[[#This Row],[Category and Sub-Category]])-1)</f>
        <v>music</v>
      </c>
      <c r="R1396" t="str">
        <f>RIGHT(Table1[[#This Row],[Category and Sub-Category]],LEN(Table1[[#This Row],[Category and Sub-Category]])-FIND("/",Table1[[#This Row],[Category and Sub-Category]]))</f>
        <v>rock</v>
      </c>
      <c r="S1396" s="9">
        <f>(((Table1[[#This Row],[launched_at]]/60)/60)/24)+DATE(1970,1,1)</f>
        <v>42752.144976851851</v>
      </c>
      <c r="T1396" s="9">
        <f>(((Table1[[#This Row],[deadline]]/60)/60)/24)+DATE(1970,1,1)</f>
        <v>42795.125</v>
      </c>
      <c r="U1396" s="12" t="str">
        <f>TEXT(Table1[[#This Row],[Date Created Conversion]],"yyyy")</f>
        <v>2017</v>
      </c>
      <c r="V1396" s="12" t="str">
        <f>TEXT(Table1[[#This Row],[Date Created Conversion]],"mmm")</f>
        <v>Jan</v>
      </c>
    </row>
    <row r="1397" spans="1:22" x14ac:dyDescent="0.35">
      <c r="A1397">
        <v>1395</v>
      </c>
      <c r="B1397" s="3" t="s">
        <v>1396</v>
      </c>
      <c r="C1397" s="3" t="s">
        <v>5505</v>
      </c>
      <c r="D1397" s="16">
        <v>3500</v>
      </c>
      <c r="E1397">
        <v>3916</v>
      </c>
      <c r="F1397" s="12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>Table1[[#This Row],[pledged]]/Table1[[#This Row],[goal]]</f>
        <v>1.1188571428571428</v>
      </c>
      <c r="P1397">
        <f>IF(Table1[[#This Row],[pledged]]=0,0,Table1[[#This Row],[pledged]]/Table1[[#This Row],[backers_count]])</f>
        <v>47.756097560975611</v>
      </c>
      <c r="Q1397" t="str">
        <f>LEFT(Table1[[#This Row],[Category and Sub-Category]],FIND("/",Table1[[#This Row],[Category and Sub-Category]])-1)</f>
        <v>music</v>
      </c>
      <c r="R1397" t="str">
        <f>RIGHT(Table1[[#This Row],[Category and Sub-Category]],LEN(Table1[[#This Row],[Category and Sub-Category]])-FIND("/",Table1[[#This Row],[Category and Sub-Category]]))</f>
        <v>rock</v>
      </c>
      <c r="S1397" s="9">
        <f>(((Table1[[#This Row],[launched_at]]/60)/60)/24)+DATE(1970,1,1)</f>
        <v>42719.90834490741</v>
      </c>
      <c r="T1397" s="9">
        <f>(((Table1[[#This Row],[deadline]]/60)/60)/24)+DATE(1970,1,1)</f>
        <v>42749.90834490741</v>
      </c>
      <c r="U1397" s="12" t="str">
        <f>TEXT(Table1[[#This Row],[Date Created Conversion]],"yyyy")</f>
        <v>2016</v>
      </c>
      <c r="V1397" s="12" t="str">
        <f>TEXT(Table1[[#This Row],[Date Created Conversion]],"mmm")</f>
        <v>Dec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 s="16">
        <v>6000</v>
      </c>
      <c r="E1398">
        <v>6438</v>
      </c>
      <c r="F1398" s="12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>Table1[[#This Row],[pledged]]/Table1[[#This Row],[goal]]</f>
        <v>1.073</v>
      </c>
      <c r="P1398">
        <f>IF(Table1[[#This Row],[pledged]]=0,0,Table1[[#This Row],[pledged]]/Table1[[#This Row],[backers_count]])</f>
        <v>88.191780821917803</v>
      </c>
      <c r="Q1398" t="str">
        <f>LEFT(Table1[[#This Row],[Category and Sub-Category]],FIND("/",Table1[[#This Row],[Category and Sub-Category]])-1)</f>
        <v>music</v>
      </c>
      <c r="R1398" t="str">
        <f>RIGHT(Table1[[#This Row],[Category and Sub-Category]],LEN(Table1[[#This Row],[Category and Sub-Category]])-FIND("/",Table1[[#This Row],[Category and Sub-Category]]))</f>
        <v>rock</v>
      </c>
      <c r="S1398" s="9">
        <f>(((Table1[[#This Row],[launched_at]]/60)/60)/24)+DATE(1970,1,1)</f>
        <v>42018.99863425926</v>
      </c>
      <c r="T1398" s="9">
        <f>(((Table1[[#This Row],[deadline]]/60)/60)/24)+DATE(1970,1,1)</f>
        <v>42048.99863425926</v>
      </c>
      <c r="U1398" s="12" t="str">
        <f>TEXT(Table1[[#This Row],[Date Created Conversion]],"yyyy")</f>
        <v>2015</v>
      </c>
      <c r="V1398" s="12" t="str">
        <f>TEXT(Table1[[#This Row],[Date Created Conversion]],"mmm")</f>
        <v>Jan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 s="16">
        <v>10000</v>
      </c>
      <c r="E1399">
        <v>11385</v>
      </c>
      <c r="F1399" s="12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>Table1[[#This Row],[pledged]]/Table1[[#This Row],[goal]]</f>
        <v>1.1385000000000001</v>
      </c>
      <c r="P1399">
        <f>IF(Table1[[#This Row],[pledged]]=0,0,Table1[[#This Row],[pledged]]/Table1[[#This Row],[backers_count]])</f>
        <v>72.056962025316452</v>
      </c>
      <c r="Q1399" t="str">
        <f>LEFT(Table1[[#This Row],[Category and Sub-Category]],FIND("/",Table1[[#This Row],[Category and Sub-Category]])-1)</f>
        <v>music</v>
      </c>
      <c r="R1399" t="str">
        <f>RIGHT(Table1[[#This Row],[Category and Sub-Category]],LEN(Table1[[#This Row],[Category and Sub-Category]])-FIND("/",Table1[[#This Row],[Category and Sub-Category]]))</f>
        <v>rock</v>
      </c>
      <c r="S1399" s="9">
        <f>(((Table1[[#This Row],[launched_at]]/60)/60)/24)+DATE(1970,1,1)</f>
        <v>42640.917939814812</v>
      </c>
      <c r="T1399" s="9">
        <f>(((Table1[[#This Row],[deadline]]/60)/60)/24)+DATE(1970,1,1)</f>
        <v>42670.888194444444</v>
      </c>
      <c r="U1399" s="12" t="str">
        <f>TEXT(Table1[[#This Row],[Date Created Conversion]],"yyyy")</f>
        <v>2016</v>
      </c>
      <c r="V1399" s="12" t="str">
        <f>TEXT(Table1[[#This Row],[Date Created Conversion]],"mmm")</f>
        <v>Sep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 s="16">
        <v>4400</v>
      </c>
      <c r="E1400">
        <v>4826</v>
      </c>
      <c r="F1400" s="12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>Table1[[#This Row],[pledged]]/Table1[[#This Row],[goal]]</f>
        <v>1.0968181818181819</v>
      </c>
      <c r="P1400">
        <f>IF(Table1[[#This Row],[pledged]]=0,0,Table1[[#This Row],[pledged]]/Table1[[#This Row],[backers_count]])</f>
        <v>74.246153846153845</v>
      </c>
      <c r="Q1400" t="str">
        <f>LEFT(Table1[[#This Row],[Category and Sub-Category]],FIND("/",Table1[[#This Row],[Category and Sub-Category]])-1)</f>
        <v>music</v>
      </c>
      <c r="R1400" t="str">
        <f>RIGHT(Table1[[#This Row],[Category and Sub-Category]],LEN(Table1[[#This Row],[Category and Sub-Category]])-FIND("/",Table1[[#This Row],[Category and Sub-Category]]))</f>
        <v>rock</v>
      </c>
      <c r="S1400" s="9">
        <f>(((Table1[[#This Row],[launched_at]]/60)/60)/24)+DATE(1970,1,1)</f>
        <v>42526.874236111107</v>
      </c>
      <c r="T1400" s="9">
        <f>(((Table1[[#This Row],[deadline]]/60)/60)/24)+DATE(1970,1,1)</f>
        <v>42556.874236111107</v>
      </c>
      <c r="U1400" s="12" t="str">
        <f>TEXT(Table1[[#This Row],[Date Created Conversion]],"yyyy")</f>
        <v>2016</v>
      </c>
      <c r="V1400" s="12" t="str">
        <f>TEXT(Table1[[#This Row],[Date Created Conversion]],"mmm")</f>
        <v>Jun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 s="16">
        <v>9000</v>
      </c>
      <c r="E1401">
        <v>11353</v>
      </c>
      <c r="F1401" s="12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>Table1[[#This Row],[pledged]]/Table1[[#This Row],[goal]]</f>
        <v>1.2614444444444444</v>
      </c>
      <c r="P1401">
        <f>IF(Table1[[#This Row],[pledged]]=0,0,Table1[[#This Row],[pledged]]/Table1[[#This Row],[backers_count]])</f>
        <v>61.701086956521742</v>
      </c>
      <c r="Q1401" t="str">
        <f>LEFT(Table1[[#This Row],[Category and Sub-Category]],FIND("/",Table1[[#This Row],[Category and Sub-Category]])-1)</f>
        <v>music</v>
      </c>
      <c r="R1401" t="str">
        <f>RIGHT(Table1[[#This Row],[Category and Sub-Category]],LEN(Table1[[#This Row],[Category and Sub-Category]])-FIND("/",Table1[[#This Row],[Category and Sub-Category]]))</f>
        <v>rock</v>
      </c>
      <c r="S1401" s="9">
        <f>(((Table1[[#This Row],[launched_at]]/60)/60)/24)+DATE(1970,1,1)</f>
        <v>41889.004317129627</v>
      </c>
      <c r="T1401" s="9">
        <f>(((Table1[[#This Row],[deadline]]/60)/60)/24)+DATE(1970,1,1)</f>
        <v>41919.004317129627</v>
      </c>
      <c r="U1401" s="12" t="str">
        <f>TEXT(Table1[[#This Row],[Date Created Conversion]],"yyyy")</f>
        <v>2014</v>
      </c>
      <c r="V1401" s="12" t="str">
        <f>TEXT(Table1[[#This Row],[Date Created Conversion]],"mmm")</f>
        <v>Sep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 s="16">
        <v>350</v>
      </c>
      <c r="E1402">
        <v>586</v>
      </c>
      <c r="F1402" s="1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>Table1[[#This Row],[pledged]]/Table1[[#This Row],[goal]]</f>
        <v>1.6742857142857144</v>
      </c>
      <c r="P1402">
        <f>IF(Table1[[#This Row],[pledged]]=0,0,Table1[[#This Row],[pledged]]/Table1[[#This Row],[backers_count]])</f>
        <v>17.235294117647058</v>
      </c>
      <c r="Q1402" t="str">
        <f>LEFT(Table1[[#This Row],[Category and Sub-Category]],FIND("/",Table1[[#This Row],[Category and Sub-Category]])-1)</f>
        <v>music</v>
      </c>
      <c r="R1402" t="str">
        <f>RIGHT(Table1[[#This Row],[Category and Sub-Category]],LEN(Table1[[#This Row],[Category and Sub-Category]])-FIND("/",Table1[[#This Row],[Category and Sub-Category]]))</f>
        <v>rock</v>
      </c>
      <c r="S1402" s="9">
        <f>(((Table1[[#This Row],[launched_at]]/60)/60)/24)+DATE(1970,1,1)</f>
        <v>42498.341122685189</v>
      </c>
      <c r="T1402" s="9">
        <f>(((Table1[[#This Row],[deadline]]/60)/60)/24)+DATE(1970,1,1)</f>
        <v>42533.229166666672</v>
      </c>
      <c r="U1402" s="12" t="str">
        <f>TEXT(Table1[[#This Row],[Date Created Conversion]],"yyyy")</f>
        <v>2016</v>
      </c>
      <c r="V1402" s="12" t="str">
        <f>TEXT(Table1[[#This Row],[Date Created Conversion]],"mmm")</f>
        <v>May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 s="16">
        <v>2500</v>
      </c>
      <c r="E1403">
        <v>12413</v>
      </c>
      <c r="F1403" s="12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>Table1[[#This Row],[pledged]]/Table1[[#This Row],[goal]]</f>
        <v>4.9652000000000003</v>
      </c>
      <c r="P1403">
        <f>IF(Table1[[#This Row],[pledged]]=0,0,Table1[[#This Row],[pledged]]/Table1[[#This Row],[backers_count]])</f>
        <v>51.720833333333331</v>
      </c>
      <c r="Q1403" t="str">
        <f>LEFT(Table1[[#This Row],[Category and Sub-Category]],FIND("/",Table1[[#This Row],[Category and Sub-Category]])-1)</f>
        <v>music</v>
      </c>
      <c r="R1403" t="str">
        <f>RIGHT(Table1[[#This Row],[Category and Sub-Category]],LEN(Table1[[#This Row],[Category and Sub-Category]])-FIND("/",Table1[[#This Row],[Category and Sub-Category]]))</f>
        <v>rock</v>
      </c>
      <c r="S1403" s="9">
        <f>(((Table1[[#This Row],[launched_at]]/60)/60)/24)+DATE(1970,1,1)</f>
        <v>41399.99622685185</v>
      </c>
      <c r="T1403" s="9">
        <f>(((Table1[[#This Row],[deadline]]/60)/60)/24)+DATE(1970,1,1)</f>
        <v>41420.99622685185</v>
      </c>
      <c r="U1403" s="12" t="str">
        <f>TEXT(Table1[[#This Row],[Date Created Conversion]],"yyyy")</f>
        <v>2013</v>
      </c>
      <c r="V1403" s="12" t="str">
        <f>TEXT(Table1[[#This Row],[Date Created Conversion]],"mmm")</f>
        <v>May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 s="16">
        <v>2500</v>
      </c>
      <c r="E1404">
        <v>2729</v>
      </c>
      <c r="F1404" s="12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>Table1[[#This Row],[pledged]]/Table1[[#This Row],[goal]]</f>
        <v>1.0915999999999999</v>
      </c>
      <c r="P1404">
        <f>IF(Table1[[#This Row],[pledged]]=0,0,Table1[[#This Row],[pledged]]/Table1[[#This Row],[backers_count]])</f>
        <v>24.150442477876105</v>
      </c>
      <c r="Q1404" t="str">
        <f>LEFT(Table1[[#This Row],[Category and Sub-Category]],FIND("/",Table1[[#This Row],[Category and Sub-Category]])-1)</f>
        <v>music</v>
      </c>
      <c r="R1404" t="str">
        <f>RIGHT(Table1[[#This Row],[Category and Sub-Category]],LEN(Table1[[#This Row],[Category and Sub-Category]])-FIND("/",Table1[[#This Row],[Category and Sub-Category]]))</f>
        <v>rock</v>
      </c>
      <c r="S1404" s="9">
        <f>(((Table1[[#This Row],[launched_at]]/60)/60)/24)+DATE(1970,1,1)</f>
        <v>42065.053368055553</v>
      </c>
      <c r="T1404" s="9">
        <f>(((Table1[[#This Row],[deadline]]/60)/60)/24)+DATE(1970,1,1)</f>
        <v>42125.011701388896</v>
      </c>
      <c r="U1404" s="12" t="str">
        <f>TEXT(Table1[[#This Row],[Date Created Conversion]],"yyyy")</f>
        <v>2015</v>
      </c>
      <c r="V1404" s="12" t="str">
        <f>TEXT(Table1[[#This Row],[Date Created Conversion]],"mmm")</f>
        <v>Mar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 s="16">
        <v>4000</v>
      </c>
      <c r="E1405">
        <v>4103</v>
      </c>
      <c r="F1405" s="12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>Table1[[#This Row],[pledged]]/Table1[[#This Row],[goal]]</f>
        <v>1.0257499999999999</v>
      </c>
      <c r="P1405">
        <f>IF(Table1[[#This Row],[pledged]]=0,0,Table1[[#This Row],[pledged]]/Table1[[#This Row],[backers_count]])</f>
        <v>62.166666666666664</v>
      </c>
      <c r="Q1405" t="str">
        <f>LEFT(Table1[[#This Row],[Category and Sub-Category]],FIND("/",Table1[[#This Row],[Category and Sub-Category]])-1)</f>
        <v>music</v>
      </c>
      <c r="R1405" t="str">
        <f>RIGHT(Table1[[#This Row],[Category and Sub-Category]],LEN(Table1[[#This Row],[Category and Sub-Category]])-FIND("/",Table1[[#This Row],[Category and Sub-Category]]))</f>
        <v>rock</v>
      </c>
      <c r="S1405" s="9">
        <f>(((Table1[[#This Row],[launched_at]]/60)/60)/24)+DATE(1970,1,1)</f>
        <v>41451.062905092593</v>
      </c>
      <c r="T1405" s="9">
        <f>(((Table1[[#This Row],[deadline]]/60)/60)/24)+DATE(1970,1,1)</f>
        <v>41481.062905092593</v>
      </c>
      <c r="U1405" s="12" t="str">
        <f>TEXT(Table1[[#This Row],[Date Created Conversion]],"yyyy")</f>
        <v>2013</v>
      </c>
      <c r="V1405" s="12" t="str">
        <f>TEXT(Table1[[#This Row],[Date Created Conversion]],"mmm")</f>
        <v>Jun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>Table1[[#This Row],[pledged]]/Table1[[#This Row],[goal]]</f>
        <v>1.6620689655172414E-2</v>
      </c>
      <c r="P1406">
        <f>IF(Table1[[#This Row],[pledged]]=0,0,Table1[[#This Row],[pledged]]/Table1[[#This Row],[backers_count]])</f>
        <v>48.2</v>
      </c>
      <c r="Q1406" t="str">
        <f>LEFT(Table1[[#This Row],[Category and Sub-Category]],FIND("/",Table1[[#This Row],[Category and Sub-Category]])-1)</f>
        <v>publishing</v>
      </c>
      <c r="R1406" t="str">
        <f>RIGHT(Table1[[#This Row],[Category and Sub-Category]],LEN(Table1[[#This Row],[Category and Sub-Category]])-FIND("/",Table1[[#This Row],[Category and Sub-Category]]))</f>
        <v>translations</v>
      </c>
      <c r="S1406" s="9">
        <f>(((Table1[[#This Row],[launched_at]]/60)/60)/24)+DATE(1970,1,1)</f>
        <v>42032.510243055556</v>
      </c>
      <c r="T1406" s="9">
        <f>(((Table1[[#This Row],[deadline]]/60)/60)/24)+DATE(1970,1,1)</f>
        <v>42057.510243055556</v>
      </c>
      <c r="U1406" s="12" t="str">
        <f>TEXT(Table1[[#This Row],[Date Created Conversion]],"yyyy")</f>
        <v>2015</v>
      </c>
      <c r="V1406" s="12" t="str">
        <f>TEXT(Table1[[#This Row],[Date Created Conversion]],"mmm")</f>
        <v>Jan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>Table1[[#This Row],[pledged]]/Table1[[#This Row],[goal]]</f>
        <v>4.1999999999999997E-3</v>
      </c>
      <c r="P1407">
        <f>IF(Table1[[#This Row],[pledged]]=0,0,Table1[[#This Row],[pledged]]/Table1[[#This Row],[backers_count]])</f>
        <v>6.1764705882352944</v>
      </c>
      <c r="Q1407" t="str">
        <f>LEFT(Table1[[#This Row],[Category and Sub-Category]],FIND("/",Table1[[#This Row],[Category and Sub-Category]])-1)</f>
        <v>publishing</v>
      </c>
      <c r="R1407" t="str">
        <f>RIGHT(Table1[[#This Row],[Category and Sub-Category]],LEN(Table1[[#This Row],[Category and Sub-Category]])-FIND("/",Table1[[#This Row],[Category and Sub-Category]]))</f>
        <v>translations</v>
      </c>
      <c r="S1407" s="9">
        <f>(((Table1[[#This Row],[launched_at]]/60)/60)/24)+DATE(1970,1,1)</f>
        <v>41941.680567129632</v>
      </c>
      <c r="T1407" s="9">
        <f>(((Table1[[#This Row],[deadline]]/60)/60)/24)+DATE(1970,1,1)</f>
        <v>41971.722233796296</v>
      </c>
      <c r="U1407" s="12" t="str">
        <f>TEXT(Table1[[#This Row],[Date Created Conversion]],"yyyy")</f>
        <v>2014</v>
      </c>
      <c r="V1407" s="12" t="str">
        <f>TEXT(Table1[[#This Row],[Date Created Conversion]],"mmm")</f>
        <v>Oct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>Table1[[#This Row],[pledged]]/Table1[[#This Row],[goal]]</f>
        <v>1.25E-3</v>
      </c>
      <c r="P1408">
        <f>IF(Table1[[#This Row],[pledged]]=0,0,Table1[[#This Row],[pledged]]/Table1[[#This Row],[backers_count]])</f>
        <v>5</v>
      </c>
      <c r="Q1408" t="str">
        <f>LEFT(Table1[[#This Row],[Category and Sub-Category]],FIND("/",Table1[[#This Row],[Category and Sub-Category]])-1)</f>
        <v>publishing</v>
      </c>
      <c r="R1408" t="str">
        <f>RIGHT(Table1[[#This Row],[Category and Sub-Category]],LEN(Table1[[#This Row],[Category and Sub-Category]])-FIND("/",Table1[[#This Row],[Category and Sub-Category]]))</f>
        <v>translations</v>
      </c>
      <c r="S1408" s="9">
        <f>(((Table1[[#This Row],[launched_at]]/60)/60)/24)+DATE(1970,1,1)</f>
        <v>42297.432951388888</v>
      </c>
      <c r="T1408" s="9">
        <f>(((Table1[[#This Row],[deadline]]/60)/60)/24)+DATE(1970,1,1)</f>
        <v>42350.416666666672</v>
      </c>
      <c r="U1408" s="12" t="str">
        <f>TEXT(Table1[[#This Row],[Date Created Conversion]],"yyyy")</f>
        <v>2015</v>
      </c>
      <c r="V1408" s="12" t="str">
        <f>TEXT(Table1[[#This Row],[Date Created Conversion]],"mmm")</f>
        <v>Oct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>Table1[[#This Row],[pledged]]/Table1[[#This Row],[goal]]</f>
        <v>5.0000000000000001E-3</v>
      </c>
      <c r="P1409">
        <f>IF(Table1[[#This Row],[pledged]]=0,0,Table1[[#This Row],[pledged]]/Table1[[#This Row],[backers_count]])</f>
        <v>7.5</v>
      </c>
      <c r="Q1409" t="str">
        <f>LEFT(Table1[[#This Row],[Category and Sub-Category]],FIND("/",Table1[[#This Row],[Category and Sub-Category]])-1)</f>
        <v>publishing</v>
      </c>
      <c r="R1409" t="str">
        <f>RIGHT(Table1[[#This Row],[Category and Sub-Category]],LEN(Table1[[#This Row],[Category and Sub-Category]])-FIND("/",Table1[[#This Row],[Category and Sub-Category]]))</f>
        <v>translations</v>
      </c>
      <c r="S1409" s="9">
        <f>(((Table1[[#This Row],[launched_at]]/60)/60)/24)+DATE(1970,1,1)</f>
        <v>41838.536782407406</v>
      </c>
      <c r="T1409" s="9">
        <f>(((Table1[[#This Row],[deadline]]/60)/60)/24)+DATE(1970,1,1)</f>
        <v>41863.536782407406</v>
      </c>
      <c r="U1409" s="12" t="str">
        <f>TEXT(Table1[[#This Row],[Date Created Conversion]],"yyyy")</f>
        <v>2014</v>
      </c>
      <c r="V1409" s="12" t="str">
        <f>TEXT(Table1[[#This Row],[Date Created Conversion]],"mmm")</f>
        <v>Jul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>Table1[[#This Row],[pledged]]/Table1[[#This Row],[goal]]</f>
        <v>7.1999999999999995E-2</v>
      </c>
      <c r="P1410">
        <f>IF(Table1[[#This Row],[pledged]]=0,0,Table1[[#This Row],[pledged]]/Table1[[#This Row],[backers_count]])</f>
        <v>12</v>
      </c>
      <c r="Q1410" t="str">
        <f>LEFT(Table1[[#This Row],[Category and Sub-Category]],FIND("/",Table1[[#This Row],[Category and Sub-Category]])-1)</f>
        <v>publishing</v>
      </c>
      <c r="R1410" t="str">
        <f>RIGHT(Table1[[#This Row],[Category and Sub-Category]],LEN(Table1[[#This Row],[Category and Sub-Category]])-FIND("/",Table1[[#This Row],[Category and Sub-Category]]))</f>
        <v>translations</v>
      </c>
      <c r="S1410" s="9">
        <f>(((Table1[[#This Row],[launched_at]]/60)/60)/24)+DATE(1970,1,1)</f>
        <v>42291.872175925921</v>
      </c>
      <c r="T1410" s="9">
        <f>(((Table1[[#This Row],[deadline]]/60)/60)/24)+DATE(1970,1,1)</f>
        <v>42321.913842592592</v>
      </c>
      <c r="U1410" s="12" t="str">
        <f>TEXT(Table1[[#This Row],[Date Created Conversion]],"yyyy")</f>
        <v>2015</v>
      </c>
      <c r="V1410" s="12" t="str">
        <f>TEXT(Table1[[#This Row],[Date Created Conversion]],"mmm")</f>
        <v>Oct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>Table1[[#This Row],[pledged]]/Table1[[#This Row],[goal]]</f>
        <v>0</v>
      </c>
      <c r="P1411">
        <f>IF(Table1[[#This Row],[pledged]]=0,0,Table1[[#This Row],[pledged]]/Table1[[#This Row],[backers_count]])</f>
        <v>0</v>
      </c>
      <c r="Q1411" t="str">
        <f>LEFT(Table1[[#This Row],[Category and Sub-Category]],FIND("/",Table1[[#This Row],[Category and Sub-Category]])-1)</f>
        <v>publishing</v>
      </c>
      <c r="R1411" t="str">
        <f>RIGHT(Table1[[#This Row],[Category and Sub-Category]],LEN(Table1[[#This Row],[Category and Sub-Category]])-FIND("/",Table1[[#This Row],[Category and Sub-Category]]))</f>
        <v>translations</v>
      </c>
      <c r="S1411" s="9">
        <f>(((Table1[[#This Row],[launched_at]]/60)/60)/24)+DATE(1970,1,1)</f>
        <v>41945.133506944447</v>
      </c>
      <c r="T1411" s="9">
        <f>(((Table1[[#This Row],[deadline]]/60)/60)/24)+DATE(1970,1,1)</f>
        <v>42005.175173611111</v>
      </c>
      <c r="U1411" s="12" t="str">
        <f>TEXT(Table1[[#This Row],[Date Created Conversion]],"yyyy")</f>
        <v>2014</v>
      </c>
      <c r="V1411" s="12" t="str">
        <f>TEXT(Table1[[#This Row],[Date Created Conversion]],"mmm")</f>
        <v>Nov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>Table1[[#This Row],[pledged]]/Table1[[#This Row],[goal]]</f>
        <v>1.6666666666666666E-4</v>
      </c>
      <c r="P1412">
        <f>IF(Table1[[#This Row],[pledged]]=0,0,Table1[[#This Row],[pledged]]/Table1[[#This Row],[backers_count]])</f>
        <v>1</v>
      </c>
      <c r="Q1412" t="str">
        <f>LEFT(Table1[[#This Row],[Category and Sub-Category]],FIND("/",Table1[[#This Row],[Category and Sub-Category]])-1)</f>
        <v>publishing</v>
      </c>
      <c r="R1412" t="str">
        <f>RIGHT(Table1[[#This Row],[Category and Sub-Category]],LEN(Table1[[#This Row],[Category and Sub-Category]])-FIND("/",Table1[[#This Row],[Category and Sub-Category]]))</f>
        <v>translations</v>
      </c>
      <c r="S1412" s="9">
        <f>(((Table1[[#This Row],[launched_at]]/60)/60)/24)+DATE(1970,1,1)</f>
        <v>42479.318518518514</v>
      </c>
      <c r="T1412" s="9">
        <f>(((Table1[[#This Row],[deadline]]/60)/60)/24)+DATE(1970,1,1)</f>
        <v>42524.318518518514</v>
      </c>
      <c r="U1412" s="12" t="str">
        <f>TEXT(Table1[[#This Row],[Date Created Conversion]],"yyyy")</f>
        <v>2016</v>
      </c>
      <c r="V1412" s="12" t="str">
        <f>TEXT(Table1[[#This Row],[Date Created Conversion]],"mmm")</f>
        <v>Apr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>Table1[[#This Row],[pledged]]/Table1[[#This Row],[goal]]</f>
        <v>2.3333333333333335E-3</v>
      </c>
      <c r="P1413">
        <f>IF(Table1[[#This Row],[pledged]]=0,0,Table1[[#This Row],[pledged]]/Table1[[#This Row],[backers_count]])</f>
        <v>2.3333333333333335</v>
      </c>
      <c r="Q1413" t="str">
        <f>LEFT(Table1[[#This Row],[Category and Sub-Category]],FIND("/",Table1[[#This Row],[Category and Sub-Category]])-1)</f>
        <v>publishing</v>
      </c>
      <c r="R1413" t="str">
        <f>RIGHT(Table1[[#This Row],[Category and Sub-Category]],LEN(Table1[[#This Row],[Category and Sub-Category]])-FIND("/",Table1[[#This Row],[Category and Sub-Category]]))</f>
        <v>translations</v>
      </c>
      <c r="S1413" s="9">
        <f>(((Table1[[#This Row],[launched_at]]/60)/60)/24)+DATE(1970,1,1)</f>
        <v>42013.059027777781</v>
      </c>
      <c r="T1413" s="9">
        <f>(((Table1[[#This Row],[deadline]]/60)/60)/24)+DATE(1970,1,1)</f>
        <v>42041.059027777781</v>
      </c>
      <c r="U1413" s="12" t="str">
        <f>TEXT(Table1[[#This Row],[Date Created Conversion]],"yyyy")</f>
        <v>2015</v>
      </c>
      <c r="V1413" s="12" t="str">
        <f>TEXT(Table1[[#This Row],[Date Created Conversion]],"mmm")</f>
        <v>Jan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>Table1[[#This Row],[pledged]]/Table1[[#This Row],[goal]]</f>
        <v>4.5714285714285714E-2</v>
      </c>
      <c r="P1414">
        <f>IF(Table1[[#This Row],[pledged]]=0,0,Table1[[#This Row],[pledged]]/Table1[[#This Row],[backers_count]])</f>
        <v>24.615384615384617</v>
      </c>
      <c r="Q1414" t="str">
        <f>LEFT(Table1[[#This Row],[Category and Sub-Category]],FIND("/",Table1[[#This Row],[Category and Sub-Category]])-1)</f>
        <v>publishing</v>
      </c>
      <c r="R1414" t="str">
        <f>RIGHT(Table1[[#This Row],[Category and Sub-Category]],LEN(Table1[[#This Row],[Category and Sub-Category]])-FIND("/",Table1[[#This Row],[Category and Sub-Category]]))</f>
        <v>translations</v>
      </c>
      <c r="S1414" s="9">
        <f>(((Table1[[#This Row],[launched_at]]/60)/60)/24)+DATE(1970,1,1)</f>
        <v>41947.063645833332</v>
      </c>
      <c r="T1414" s="9">
        <f>(((Table1[[#This Row],[deadline]]/60)/60)/24)+DATE(1970,1,1)</f>
        <v>41977.063645833332</v>
      </c>
      <c r="U1414" s="12" t="str">
        <f>TEXT(Table1[[#This Row],[Date Created Conversion]],"yyyy")</f>
        <v>2014</v>
      </c>
      <c r="V1414" s="12" t="str">
        <f>TEXT(Table1[[#This Row],[Date Created Conversion]],"mmm")</f>
        <v>Nov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>Table1[[#This Row],[pledged]]/Table1[[#This Row],[goal]]</f>
        <v>0.05</v>
      </c>
      <c r="P1415">
        <f>IF(Table1[[#This Row],[pledged]]=0,0,Table1[[#This Row],[pledged]]/Table1[[#This Row],[backers_count]])</f>
        <v>100</v>
      </c>
      <c r="Q1415" t="str">
        <f>LEFT(Table1[[#This Row],[Category and Sub-Category]],FIND("/",Table1[[#This Row],[Category and Sub-Category]])-1)</f>
        <v>publishing</v>
      </c>
      <c r="R1415" t="str">
        <f>RIGHT(Table1[[#This Row],[Category and Sub-Category]],LEN(Table1[[#This Row],[Category and Sub-Category]])-FIND("/",Table1[[#This Row],[Category and Sub-Category]]))</f>
        <v>translations</v>
      </c>
      <c r="S1415" s="9">
        <f>(((Table1[[#This Row],[launched_at]]/60)/60)/24)+DATE(1970,1,1)</f>
        <v>42360.437152777777</v>
      </c>
      <c r="T1415" s="9">
        <f>(((Table1[[#This Row],[deadline]]/60)/60)/24)+DATE(1970,1,1)</f>
        <v>42420.437152777777</v>
      </c>
      <c r="U1415" s="12" t="str">
        <f>TEXT(Table1[[#This Row],[Date Created Conversion]],"yyyy")</f>
        <v>2015</v>
      </c>
      <c r="V1415" s="12" t="str">
        <f>TEXT(Table1[[#This Row],[Date Created Conversion]],"mmm")</f>
        <v>Dec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>Table1[[#This Row],[pledged]]/Table1[[#This Row],[goal]]</f>
        <v>2E-3</v>
      </c>
      <c r="P1416">
        <f>IF(Table1[[#This Row],[pledged]]=0,0,Table1[[#This Row],[pledged]]/Table1[[#This Row],[backers_count]])</f>
        <v>1</v>
      </c>
      <c r="Q1416" t="str">
        <f>LEFT(Table1[[#This Row],[Category and Sub-Category]],FIND("/",Table1[[#This Row],[Category and Sub-Category]])-1)</f>
        <v>publishing</v>
      </c>
      <c r="R1416" t="str">
        <f>RIGHT(Table1[[#This Row],[Category and Sub-Category]],LEN(Table1[[#This Row],[Category and Sub-Category]])-FIND("/",Table1[[#This Row],[Category and Sub-Category]]))</f>
        <v>translations</v>
      </c>
      <c r="S1416" s="9">
        <f>(((Table1[[#This Row],[launched_at]]/60)/60)/24)+DATE(1970,1,1)</f>
        <v>42708.25309027778</v>
      </c>
      <c r="T1416" s="9">
        <f>(((Table1[[#This Row],[deadline]]/60)/60)/24)+DATE(1970,1,1)</f>
        <v>42738.25309027778</v>
      </c>
      <c r="U1416" s="12" t="str">
        <f>TEXT(Table1[[#This Row],[Date Created Conversion]],"yyyy")</f>
        <v>2016</v>
      </c>
      <c r="V1416" s="12" t="str">
        <f>TEXT(Table1[[#This Row],[Date Created Conversion]],"mmm")</f>
        <v>Dec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>Table1[[#This Row],[pledged]]/Table1[[#This Row],[goal]]</f>
        <v>0.18181818181818182</v>
      </c>
      <c r="P1417">
        <f>IF(Table1[[#This Row],[pledged]]=0,0,Table1[[#This Row],[pledged]]/Table1[[#This Row],[backers_count]])</f>
        <v>88.888888888888886</v>
      </c>
      <c r="Q1417" t="str">
        <f>LEFT(Table1[[#This Row],[Category and Sub-Category]],FIND("/",Table1[[#This Row],[Category and Sub-Category]])-1)</f>
        <v>publishing</v>
      </c>
      <c r="R1417" t="str">
        <f>RIGHT(Table1[[#This Row],[Category and Sub-Category]],LEN(Table1[[#This Row],[Category and Sub-Category]])-FIND("/",Table1[[#This Row],[Category and Sub-Category]]))</f>
        <v>translations</v>
      </c>
      <c r="S1417" s="9">
        <f>(((Table1[[#This Row],[launched_at]]/60)/60)/24)+DATE(1970,1,1)</f>
        <v>42192.675821759258</v>
      </c>
      <c r="T1417" s="9">
        <f>(((Table1[[#This Row],[deadline]]/60)/60)/24)+DATE(1970,1,1)</f>
        <v>42232.675821759258</v>
      </c>
      <c r="U1417" s="12" t="str">
        <f>TEXT(Table1[[#This Row],[Date Created Conversion]],"yyyy")</f>
        <v>2015</v>
      </c>
      <c r="V1417" s="12" t="str">
        <f>TEXT(Table1[[#This Row],[Date Created Conversion]],"mmm")</f>
        <v>Jul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>Table1[[#This Row],[pledged]]/Table1[[#This Row],[goal]]</f>
        <v>0</v>
      </c>
      <c r="P1418">
        <f>IF(Table1[[#This Row],[pledged]]=0,0,Table1[[#This Row],[pledged]]/Table1[[#This Row],[backers_count]])</f>
        <v>0</v>
      </c>
      <c r="Q1418" t="str">
        <f>LEFT(Table1[[#This Row],[Category and Sub-Category]],FIND("/",Table1[[#This Row],[Category and Sub-Category]])-1)</f>
        <v>publishing</v>
      </c>
      <c r="R1418" t="str">
        <f>RIGHT(Table1[[#This Row],[Category and Sub-Category]],LEN(Table1[[#This Row],[Category and Sub-Category]])-FIND("/",Table1[[#This Row],[Category and Sub-Category]]))</f>
        <v>translations</v>
      </c>
      <c r="S1418" s="9">
        <f>(((Table1[[#This Row],[launched_at]]/60)/60)/24)+DATE(1970,1,1)</f>
        <v>42299.926145833335</v>
      </c>
      <c r="T1418" s="9">
        <f>(((Table1[[#This Row],[deadline]]/60)/60)/24)+DATE(1970,1,1)</f>
        <v>42329.967812499999</v>
      </c>
      <c r="U1418" s="12" t="str">
        <f>TEXT(Table1[[#This Row],[Date Created Conversion]],"yyyy")</f>
        <v>2015</v>
      </c>
      <c r="V1418" s="12" t="str">
        <f>TEXT(Table1[[#This Row],[Date Created Conversion]],"mmm")</f>
        <v>Oct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>Table1[[#This Row],[pledged]]/Table1[[#This Row],[goal]]</f>
        <v>1.2222222222222223E-2</v>
      </c>
      <c r="P1419">
        <f>IF(Table1[[#This Row],[pledged]]=0,0,Table1[[#This Row],[pledged]]/Table1[[#This Row],[backers_count]])</f>
        <v>27.5</v>
      </c>
      <c r="Q1419" t="str">
        <f>LEFT(Table1[[#This Row],[Category and Sub-Category]],FIND("/",Table1[[#This Row],[Category and Sub-Category]])-1)</f>
        <v>publishing</v>
      </c>
      <c r="R1419" t="str">
        <f>RIGHT(Table1[[#This Row],[Category and Sub-Category]],LEN(Table1[[#This Row],[Category and Sub-Category]])-FIND("/",Table1[[#This Row],[Category and Sub-Category]]))</f>
        <v>translations</v>
      </c>
      <c r="S1419" s="9">
        <f>(((Table1[[#This Row],[launched_at]]/60)/60)/24)+DATE(1970,1,1)</f>
        <v>42232.15016203704</v>
      </c>
      <c r="T1419" s="9">
        <f>(((Table1[[#This Row],[deadline]]/60)/60)/24)+DATE(1970,1,1)</f>
        <v>42262.465972222228</v>
      </c>
      <c r="U1419" s="12" t="str">
        <f>TEXT(Table1[[#This Row],[Date Created Conversion]],"yyyy")</f>
        <v>2015</v>
      </c>
      <c r="V1419" s="12" t="str">
        <f>TEXT(Table1[[#This Row],[Date Created Conversion]],"mmm")</f>
        <v>Aug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>Table1[[#This Row],[pledged]]/Table1[[#This Row],[goal]]</f>
        <v>2E-3</v>
      </c>
      <c r="P1420">
        <f>IF(Table1[[#This Row],[pledged]]=0,0,Table1[[#This Row],[pledged]]/Table1[[#This Row],[backers_count]])</f>
        <v>6</v>
      </c>
      <c r="Q1420" t="str">
        <f>LEFT(Table1[[#This Row],[Category and Sub-Category]],FIND("/",Table1[[#This Row],[Category and Sub-Category]])-1)</f>
        <v>publishing</v>
      </c>
      <c r="R1420" t="str">
        <f>RIGHT(Table1[[#This Row],[Category and Sub-Category]],LEN(Table1[[#This Row],[Category and Sub-Category]])-FIND("/",Table1[[#This Row],[Category and Sub-Category]]))</f>
        <v>translations</v>
      </c>
      <c r="S1420" s="9">
        <f>(((Table1[[#This Row],[launched_at]]/60)/60)/24)+DATE(1970,1,1)</f>
        <v>42395.456412037034</v>
      </c>
      <c r="T1420" s="9">
        <f>(((Table1[[#This Row],[deadline]]/60)/60)/24)+DATE(1970,1,1)</f>
        <v>42425.456412037034</v>
      </c>
      <c r="U1420" s="12" t="str">
        <f>TEXT(Table1[[#This Row],[Date Created Conversion]],"yyyy")</f>
        <v>2016</v>
      </c>
      <c r="V1420" s="12" t="str">
        <f>TEXT(Table1[[#This Row],[Date Created Conversion]],"mmm")</f>
        <v>Jan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>Table1[[#This Row],[pledged]]/Table1[[#This Row],[goal]]</f>
        <v>7.0634920634920634E-2</v>
      </c>
      <c r="P1421">
        <f>IF(Table1[[#This Row],[pledged]]=0,0,Table1[[#This Row],[pledged]]/Table1[[#This Row],[backers_count]])</f>
        <v>44.5</v>
      </c>
      <c r="Q1421" t="str">
        <f>LEFT(Table1[[#This Row],[Category and Sub-Category]],FIND("/",Table1[[#This Row],[Category and Sub-Category]])-1)</f>
        <v>publishing</v>
      </c>
      <c r="R1421" t="str">
        <f>RIGHT(Table1[[#This Row],[Category and Sub-Category]],LEN(Table1[[#This Row],[Category and Sub-Category]])-FIND("/",Table1[[#This Row],[Category and Sub-Category]]))</f>
        <v>translations</v>
      </c>
      <c r="S1421" s="9">
        <f>(((Table1[[#This Row],[launched_at]]/60)/60)/24)+DATE(1970,1,1)</f>
        <v>42622.456238425926</v>
      </c>
      <c r="T1421" s="9">
        <f>(((Table1[[#This Row],[deadline]]/60)/60)/24)+DATE(1970,1,1)</f>
        <v>42652.456238425926</v>
      </c>
      <c r="U1421" s="12" t="str">
        <f>TEXT(Table1[[#This Row],[Date Created Conversion]],"yyyy")</f>
        <v>2016</v>
      </c>
      <c r="V1421" s="12" t="str">
        <f>TEXT(Table1[[#This Row],[Date Created Conversion]],"mmm")</f>
        <v>Sep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>Table1[[#This Row],[pledged]]/Table1[[#This Row],[goal]]</f>
        <v>2.7272727272727271E-2</v>
      </c>
      <c r="P1422">
        <f>IF(Table1[[#This Row],[pledged]]=0,0,Table1[[#This Row],[pledged]]/Table1[[#This Row],[backers_count]])</f>
        <v>1</v>
      </c>
      <c r="Q1422" t="str">
        <f>LEFT(Table1[[#This Row],[Category and Sub-Category]],FIND("/",Table1[[#This Row],[Category and Sub-Category]])-1)</f>
        <v>publishing</v>
      </c>
      <c r="R1422" t="str">
        <f>RIGHT(Table1[[#This Row],[Category and Sub-Category]],LEN(Table1[[#This Row],[Category and Sub-Category]])-FIND("/",Table1[[#This Row],[Category and Sub-Category]]))</f>
        <v>translations</v>
      </c>
      <c r="S1422" s="9">
        <f>(((Table1[[#This Row],[launched_at]]/60)/60)/24)+DATE(1970,1,1)</f>
        <v>42524.667662037042</v>
      </c>
      <c r="T1422" s="9">
        <f>(((Table1[[#This Row],[deadline]]/60)/60)/24)+DATE(1970,1,1)</f>
        <v>42549.667662037042</v>
      </c>
      <c r="U1422" s="12" t="str">
        <f>TEXT(Table1[[#This Row],[Date Created Conversion]],"yyyy")</f>
        <v>2016</v>
      </c>
      <c r="V1422" s="12" t="str">
        <f>TEXT(Table1[[#This Row],[Date Created Conversion]],"mmm")</f>
        <v>Jun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>Table1[[#This Row],[pledged]]/Table1[[#This Row],[goal]]</f>
        <v>1E-3</v>
      </c>
      <c r="P1423">
        <f>IF(Table1[[#This Row],[pledged]]=0,0,Table1[[#This Row],[pledged]]/Table1[[#This Row],[backers_count]])</f>
        <v>100</v>
      </c>
      <c r="Q1423" t="str">
        <f>LEFT(Table1[[#This Row],[Category and Sub-Category]],FIND("/",Table1[[#This Row],[Category and Sub-Category]])-1)</f>
        <v>publishing</v>
      </c>
      <c r="R1423" t="str">
        <f>RIGHT(Table1[[#This Row],[Category and Sub-Category]],LEN(Table1[[#This Row],[Category and Sub-Category]])-FIND("/",Table1[[#This Row],[Category and Sub-Category]]))</f>
        <v>translations</v>
      </c>
      <c r="S1423" s="9">
        <f>(((Table1[[#This Row],[launched_at]]/60)/60)/24)+DATE(1970,1,1)</f>
        <v>42013.915613425925</v>
      </c>
      <c r="T1423" s="9">
        <f>(((Table1[[#This Row],[deadline]]/60)/60)/24)+DATE(1970,1,1)</f>
        <v>42043.915613425925</v>
      </c>
      <c r="U1423" s="12" t="str">
        <f>TEXT(Table1[[#This Row],[Date Created Conversion]],"yyyy")</f>
        <v>2015</v>
      </c>
      <c r="V1423" s="12" t="str">
        <f>TEXT(Table1[[#This Row],[Date Created Conversion]],"mmm")</f>
        <v>Jan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>Table1[[#This Row],[pledged]]/Table1[[#This Row],[goal]]</f>
        <v>1.0399999999999999E-3</v>
      </c>
      <c r="P1424">
        <f>IF(Table1[[#This Row],[pledged]]=0,0,Table1[[#This Row],[pledged]]/Table1[[#This Row],[backers_count]])</f>
        <v>13</v>
      </c>
      <c r="Q1424" t="str">
        <f>LEFT(Table1[[#This Row],[Category and Sub-Category]],FIND("/",Table1[[#This Row],[Category and Sub-Category]])-1)</f>
        <v>publishing</v>
      </c>
      <c r="R1424" t="str">
        <f>RIGHT(Table1[[#This Row],[Category and Sub-Category]],LEN(Table1[[#This Row],[Category and Sub-Category]])-FIND("/",Table1[[#This Row],[Category and Sub-Category]]))</f>
        <v>translations</v>
      </c>
      <c r="S1424" s="9">
        <f>(((Table1[[#This Row],[launched_at]]/60)/60)/24)+DATE(1970,1,1)</f>
        <v>42604.239629629628</v>
      </c>
      <c r="T1424" s="9">
        <f>(((Table1[[#This Row],[deadline]]/60)/60)/24)+DATE(1970,1,1)</f>
        <v>42634.239629629628</v>
      </c>
      <c r="U1424" s="12" t="str">
        <f>TEXT(Table1[[#This Row],[Date Created Conversion]],"yyyy")</f>
        <v>2016</v>
      </c>
      <c r="V1424" s="12" t="str">
        <f>TEXT(Table1[[#This Row],[Date Created Conversion]],"mmm")</f>
        <v>Aug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>Table1[[#This Row],[pledged]]/Table1[[#This Row],[goal]]</f>
        <v>3.3333333333333335E-3</v>
      </c>
      <c r="P1425">
        <f>IF(Table1[[#This Row],[pledged]]=0,0,Table1[[#This Row],[pledged]]/Table1[[#This Row],[backers_count]])</f>
        <v>100</v>
      </c>
      <c r="Q1425" t="str">
        <f>LEFT(Table1[[#This Row],[Category and Sub-Category]],FIND("/",Table1[[#This Row],[Category and Sub-Category]])-1)</f>
        <v>publishing</v>
      </c>
      <c r="R1425" t="str">
        <f>RIGHT(Table1[[#This Row],[Category and Sub-Category]],LEN(Table1[[#This Row],[Category and Sub-Category]])-FIND("/",Table1[[#This Row],[Category and Sub-Category]]))</f>
        <v>translations</v>
      </c>
      <c r="S1425" s="9">
        <f>(((Table1[[#This Row],[launched_at]]/60)/60)/24)+DATE(1970,1,1)</f>
        <v>42340.360312500001</v>
      </c>
      <c r="T1425" s="9">
        <f>(((Table1[[#This Row],[deadline]]/60)/60)/24)+DATE(1970,1,1)</f>
        <v>42370.360312500001</v>
      </c>
      <c r="U1425" s="12" t="str">
        <f>TEXT(Table1[[#This Row],[Date Created Conversion]],"yyyy")</f>
        <v>2015</v>
      </c>
      <c r="V1425" s="12" t="str">
        <f>TEXT(Table1[[#This Row],[Date Created Conversion]],"mmm")</f>
        <v>Dec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>Table1[[#This Row],[pledged]]/Table1[[#This Row],[goal]]</f>
        <v>0.2036</v>
      </c>
      <c r="P1426">
        <f>IF(Table1[[#This Row],[pledged]]=0,0,Table1[[#This Row],[pledged]]/Table1[[#This Row],[backers_count]])</f>
        <v>109.07142857142857</v>
      </c>
      <c r="Q1426" t="str">
        <f>LEFT(Table1[[#This Row],[Category and Sub-Category]],FIND("/",Table1[[#This Row],[Category and Sub-Category]])-1)</f>
        <v>publishing</v>
      </c>
      <c r="R1426" t="str">
        <f>RIGHT(Table1[[#This Row],[Category and Sub-Category]],LEN(Table1[[#This Row],[Category and Sub-Category]])-FIND("/",Table1[[#This Row],[Category and Sub-Category]]))</f>
        <v>translations</v>
      </c>
      <c r="S1426" s="9">
        <f>(((Table1[[#This Row],[launched_at]]/60)/60)/24)+DATE(1970,1,1)</f>
        <v>42676.717615740738</v>
      </c>
      <c r="T1426" s="9">
        <f>(((Table1[[#This Row],[deadline]]/60)/60)/24)+DATE(1970,1,1)</f>
        <v>42689.759282407409</v>
      </c>
      <c r="U1426" s="12" t="str">
        <f>TEXT(Table1[[#This Row],[Date Created Conversion]],"yyyy")</f>
        <v>2016</v>
      </c>
      <c r="V1426" s="12" t="str">
        <f>TEXT(Table1[[#This Row],[Date Created Conversion]],"mmm")</f>
        <v>Nov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>Table1[[#This Row],[pledged]]/Table1[[#This Row],[goal]]</f>
        <v>0</v>
      </c>
      <c r="P1427">
        <f>IF(Table1[[#This Row],[pledged]]=0,0,Table1[[#This Row],[pledged]]/Table1[[#This Row],[backers_count]])</f>
        <v>0</v>
      </c>
      <c r="Q1427" t="str">
        <f>LEFT(Table1[[#This Row],[Category and Sub-Category]],FIND("/",Table1[[#This Row],[Category and Sub-Category]])-1)</f>
        <v>publishing</v>
      </c>
      <c r="R1427" t="str">
        <f>RIGHT(Table1[[#This Row],[Category and Sub-Category]],LEN(Table1[[#This Row],[Category and Sub-Category]])-FIND("/",Table1[[#This Row],[Category and Sub-Category]]))</f>
        <v>translations</v>
      </c>
      <c r="S1427" s="9">
        <f>(((Table1[[#This Row],[launched_at]]/60)/60)/24)+DATE(1970,1,1)</f>
        <v>42093.131469907406</v>
      </c>
      <c r="T1427" s="9">
        <f>(((Table1[[#This Row],[deadline]]/60)/60)/24)+DATE(1970,1,1)</f>
        <v>42123.131469907406</v>
      </c>
      <c r="U1427" s="12" t="str">
        <f>TEXT(Table1[[#This Row],[Date Created Conversion]],"yyyy")</f>
        <v>2015</v>
      </c>
      <c r="V1427" s="12" t="str">
        <f>TEXT(Table1[[#This Row],[Date Created Conversion]],"mmm")</f>
        <v>Mar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>Table1[[#This Row],[pledged]]/Table1[[#This Row],[goal]]</f>
        <v>0</v>
      </c>
      <c r="P1428">
        <f>IF(Table1[[#This Row],[pledged]]=0,0,Table1[[#This Row],[pledged]]/Table1[[#This Row],[backers_count]])</f>
        <v>0</v>
      </c>
      <c r="Q1428" t="str">
        <f>LEFT(Table1[[#This Row],[Category and Sub-Category]],FIND("/",Table1[[#This Row],[Category and Sub-Category]])-1)</f>
        <v>publishing</v>
      </c>
      <c r="R1428" t="str">
        <f>RIGHT(Table1[[#This Row],[Category and Sub-Category]],LEN(Table1[[#This Row],[Category and Sub-Category]])-FIND("/",Table1[[#This Row],[Category and Sub-Category]]))</f>
        <v>translations</v>
      </c>
      <c r="S1428" s="9">
        <f>(((Table1[[#This Row],[launched_at]]/60)/60)/24)+DATE(1970,1,1)</f>
        <v>42180.390277777777</v>
      </c>
      <c r="T1428" s="9">
        <f>(((Table1[[#This Row],[deadline]]/60)/60)/24)+DATE(1970,1,1)</f>
        <v>42240.390277777777</v>
      </c>
      <c r="U1428" s="12" t="str">
        <f>TEXT(Table1[[#This Row],[Date Created Conversion]],"yyyy")</f>
        <v>2015</v>
      </c>
      <c r="V1428" s="12" t="str">
        <f>TEXT(Table1[[#This Row],[Date Created Conversion]],"mmm")</f>
        <v>Jun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>Table1[[#This Row],[pledged]]/Table1[[#This Row],[goal]]</f>
        <v>8.3799999999999999E-2</v>
      </c>
      <c r="P1429">
        <f>IF(Table1[[#This Row],[pledged]]=0,0,Table1[[#This Row],[pledged]]/Table1[[#This Row],[backers_count]])</f>
        <v>104.75</v>
      </c>
      <c r="Q1429" t="str">
        <f>LEFT(Table1[[#This Row],[Category and Sub-Category]],FIND("/",Table1[[#This Row],[Category and Sub-Category]])-1)</f>
        <v>publishing</v>
      </c>
      <c r="R1429" t="str">
        <f>RIGHT(Table1[[#This Row],[Category and Sub-Category]],LEN(Table1[[#This Row],[Category and Sub-Category]])-FIND("/",Table1[[#This Row],[Category and Sub-Category]]))</f>
        <v>translations</v>
      </c>
      <c r="S1429" s="9">
        <f>(((Table1[[#This Row],[launched_at]]/60)/60)/24)+DATE(1970,1,1)</f>
        <v>42601.851678240739</v>
      </c>
      <c r="T1429" s="9">
        <f>(((Table1[[#This Row],[deadline]]/60)/60)/24)+DATE(1970,1,1)</f>
        <v>42631.851678240739</v>
      </c>
      <c r="U1429" s="12" t="str">
        <f>TEXT(Table1[[#This Row],[Date Created Conversion]],"yyyy")</f>
        <v>2016</v>
      </c>
      <c r="V1429" s="12" t="str">
        <f>TEXT(Table1[[#This Row],[Date Created Conversion]],"mmm")</f>
        <v>Aug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>Table1[[#This Row],[pledged]]/Table1[[#This Row],[goal]]</f>
        <v>4.4999999999999998E-2</v>
      </c>
      <c r="P1430">
        <f>IF(Table1[[#This Row],[pledged]]=0,0,Table1[[#This Row],[pledged]]/Table1[[#This Row],[backers_count]])</f>
        <v>15</v>
      </c>
      <c r="Q1430" t="str">
        <f>LEFT(Table1[[#This Row],[Category and Sub-Category]],FIND("/",Table1[[#This Row],[Category and Sub-Category]])-1)</f>
        <v>publishing</v>
      </c>
      <c r="R1430" t="str">
        <f>RIGHT(Table1[[#This Row],[Category and Sub-Category]],LEN(Table1[[#This Row],[Category and Sub-Category]])-FIND("/",Table1[[#This Row],[Category and Sub-Category]]))</f>
        <v>translations</v>
      </c>
      <c r="S1430" s="9">
        <f>(((Table1[[#This Row],[launched_at]]/60)/60)/24)+DATE(1970,1,1)</f>
        <v>42432.379826388889</v>
      </c>
      <c r="T1430" s="9">
        <f>(((Table1[[#This Row],[deadline]]/60)/60)/24)+DATE(1970,1,1)</f>
        <v>42462.338159722218</v>
      </c>
      <c r="U1430" s="12" t="str">
        <f>TEXT(Table1[[#This Row],[Date Created Conversion]],"yyyy")</f>
        <v>2016</v>
      </c>
      <c r="V1430" s="12" t="str">
        <f>TEXT(Table1[[#This Row],[Date Created Conversion]],"mmm")</f>
        <v>Mar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>Table1[[#This Row],[pledged]]/Table1[[#This Row],[goal]]</f>
        <v>0</v>
      </c>
      <c r="P1431">
        <f>IF(Table1[[#This Row],[pledged]]=0,0,Table1[[#This Row],[pledged]]/Table1[[#This Row],[backers_count]])</f>
        <v>0</v>
      </c>
      <c r="Q1431" t="str">
        <f>LEFT(Table1[[#This Row],[Category and Sub-Category]],FIND("/",Table1[[#This Row],[Category and Sub-Category]])-1)</f>
        <v>publishing</v>
      </c>
      <c r="R1431" t="str">
        <f>RIGHT(Table1[[#This Row],[Category and Sub-Category]],LEN(Table1[[#This Row],[Category and Sub-Category]])-FIND("/",Table1[[#This Row],[Category and Sub-Category]]))</f>
        <v>translations</v>
      </c>
      <c r="S1431" s="9">
        <f>(((Table1[[#This Row],[launched_at]]/60)/60)/24)+DATE(1970,1,1)</f>
        <v>42074.060671296291</v>
      </c>
      <c r="T1431" s="9">
        <f>(((Table1[[#This Row],[deadline]]/60)/60)/24)+DATE(1970,1,1)</f>
        <v>42104.060671296291</v>
      </c>
      <c r="U1431" s="12" t="str">
        <f>TEXT(Table1[[#This Row],[Date Created Conversion]],"yyyy")</f>
        <v>2015</v>
      </c>
      <c r="V1431" s="12" t="str">
        <f>TEXT(Table1[[#This Row],[Date Created Conversion]],"mmm")</f>
        <v>Mar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>Table1[[#This Row],[pledged]]/Table1[[#This Row],[goal]]</f>
        <v>8.0600000000000005E-2</v>
      </c>
      <c r="P1432">
        <f>IF(Table1[[#This Row],[pledged]]=0,0,Table1[[#This Row],[pledged]]/Table1[[#This Row],[backers_count]])</f>
        <v>80.599999999999994</v>
      </c>
      <c r="Q1432" t="str">
        <f>LEFT(Table1[[#This Row],[Category and Sub-Category]],FIND("/",Table1[[#This Row],[Category and Sub-Category]])-1)</f>
        <v>publishing</v>
      </c>
      <c r="R1432" t="str">
        <f>RIGHT(Table1[[#This Row],[Category and Sub-Category]],LEN(Table1[[#This Row],[Category and Sub-Category]])-FIND("/",Table1[[#This Row],[Category and Sub-Category]]))</f>
        <v>translations</v>
      </c>
      <c r="S1432" s="9">
        <f>(((Table1[[#This Row],[launched_at]]/60)/60)/24)+DATE(1970,1,1)</f>
        <v>41961.813518518517</v>
      </c>
      <c r="T1432" s="9">
        <f>(((Table1[[#This Row],[deadline]]/60)/60)/24)+DATE(1970,1,1)</f>
        <v>41992.813518518517</v>
      </c>
      <c r="U1432" s="12" t="str">
        <f>TEXT(Table1[[#This Row],[Date Created Conversion]],"yyyy")</f>
        <v>2014</v>
      </c>
      <c r="V1432" s="12" t="str">
        <f>TEXT(Table1[[#This Row],[Date Created Conversion]],"mmm")</f>
        <v>Nov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>Table1[[#This Row],[pledged]]/Table1[[#This Row],[goal]]</f>
        <v>0.31947058823529412</v>
      </c>
      <c r="P1433">
        <f>IF(Table1[[#This Row],[pledged]]=0,0,Table1[[#This Row],[pledged]]/Table1[[#This Row],[backers_count]])</f>
        <v>115.55319148936171</v>
      </c>
      <c r="Q1433" t="str">
        <f>LEFT(Table1[[#This Row],[Category and Sub-Category]],FIND("/",Table1[[#This Row],[Category and Sub-Category]])-1)</f>
        <v>publishing</v>
      </c>
      <c r="R1433" t="str">
        <f>RIGHT(Table1[[#This Row],[Category and Sub-Category]],LEN(Table1[[#This Row],[Category and Sub-Category]])-FIND("/",Table1[[#This Row],[Category and Sub-Category]]))</f>
        <v>translations</v>
      </c>
      <c r="S1433" s="9">
        <f>(((Table1[[#This Row],[launched_at]]/60)/60)/24)+DATE(1970,1,1)</f>
        <v>42304.210833333331</v>
      </c>
      <c r="T1433" s="9">
        <f>(((Table1[[#This Row],[deadline]]/60)/60)/24)+DATE(1970,1,1)</f>
        <v>42334.252500000002</v>
      </c>
      <c r="U1433" s="12" t="str">
        <f>TEXT(Table1[[#This Row],[Date Created Conversion]],"yyyy")</f>
        <v>2015</v>
      </c>
      <c r="V1433" s="12" t="str">
        <f>TEXT(Table1[[#This Row],[Date Created Conversion]],"mmm")</f>
        <v>Oct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>Table1[[#This Row],[pledged]]/Table1[[#This Row],[goal]]</f>
        <v>0</v>
      </c>
      <c r="P1434">
        <f>IF(Table1[[#This Row],[pledged]]=0,0,Table1[[#This Row],[pledged]]/Table1[[#This Row],[backers_count]])</f>
        <v>0</v>
      </c>
      <c r="Q1434" t="str">
        <f>LEFT(Table1[[#This Row],[Category and Sub-Category]],FIND("/",Table1[[#This Row],[Category and Sub-Category]])-1)</f>
        <v>publishing</v>
      </c>
      <c r="R1434" t="str">
        <f>RIGHT(Table1[[#This Row],[Category and Sub-Category]],LEN(Table1[[#This Row],[Category and Sub-Category]])-FIND("/",Table1[[#This Row],[Category and Sub-Category]]))</f>
        <v>translations</v>
      </c>
      <c r="S1434" s="9">
        <f>(((Table1[[#This Row],[launched_at]]/60)/60)/24)+DATE(1970,1,1)</f>
        <v>42175.780416666668</v>
      </c>
      <c r="T1434" s="9">
        <f>(((Table1[[#This Row],[deadline]]/60)/60)/24)+DATE(1970,1,1)</f>
        <v>42205.780416666668</v>
      </c>
      <c r="U1434" s="12" t="str">
        <f>TEXT(Table1[[#This Row],[Date Created Conversion]],"yyyy")</f>
        <v>2015</v>
      </c>
      <c r="V1434" s="12" t="str">
        <f>TEXT(Table1[[#This Row],[Date Created Conversion]],"mmm")</f>
        <v>Jun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>Table1[[#This Row],[pledged]]/Table1[[#This Row],[goal]]</f>
        <v>6.7083333333333328E-2</v>
      </c>
      <c r="P1435">
        <f>IF(Table1[[#This Row],[pledged]]=0,0,Table1[[#This Row],[pledged]]/Table1[[#This Row],[backers_count]])</f>
        <v>80.5</v>
      </c>
      <c r="Q1435" t="str">
        <f>LEFT(Table1[[#This Row],[Category and Sub-Category]],FIND("/",Table1[[#This Row],[Category and Sub-Category]])-1)</f>
        <v>publishing</v>
      </c>
      <c r="R1435" t="str">
        <f>RIGHT(Table1[[#This Row],[Category and Sub-Category]],LEN(Table1[[#This Row],[Category and Sub-Category]])-FIND("/",Table1[[#This Row],[Category and Sub-Category]]))</f>
        <v>translations</v>
      </c>
      <c r="S1435" s="9">
        <f>(((Table1[[#This Row],[launched_at]]/60)/60)/24)+DATE(1970,1,1)</f>
        <v>42673.625868055555</v>
      </c>
      <c r="T1435" s="9">
        <f>(((Table1[[#This Row],[deadline]]/60)/60)/24)+DATE(1970,1,1)</f>
        <v>42714.458333333328</v>
      </c>
      <c r="U1435" s="12" t="str">
        <f>TEXT(Table1[[#This Row],[Date Created Conversion]],"yyyy")</f>
        <v>2016</v>
      </c>
      <c r="V1435" s="12" t="str">
        <f>TEXT(Table1[[#This Row],[Date Created Conversion]],"mmm")</f>
        <v>Oct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>Table1[[#This Row],[pledged]]/Table1[[#This Row],[goal]]</f>
        <v>9.987804878048781E-2</v>
      </c>
      <c r="P1436">
        <f>IF(Table1[[#This Row],[pledged]]=0,0,Table1[[#This Row],[pledged]]/Table1[[#This Row],[backers_count]])</f>
        <v>744.5454545454545</v>
      </c>
      <c r="Q1436" t="str">
        <f>LEFT(Table1[[#This Row],[Category and Sub-Category]],FIND("/",Table1[[#This Row],[Category and Sub-Category]])-1)</f>
        <v>publishing</v>
      </c>
      <c r="R1436" t="str">
        <f>RIGHT(Table1[[#This Row],[Category and Sub-Category]],LEN(Table1[[#This Row],[Category and Sub-Category]])-FIND("/",Table1[[#This Row],[Category and Sub-Category]]))</f>
        <v>translations</v>
      </c>
      <c r="S1436" s="9">
        <f>(((Table1[[#This Row],[launched_at]]/60)/60)/24)+DATE(1970,1,1)</f>
        <v>42142.767106481479</v>
      </c>
      <c r="T1436" s="9">
        <f>(((Table1[[#This Row],[deadline]]/60)/60)/24)+DATE(1970,1,1)</f>
        <v>42163.625</v>
      </c>
      <c r="U1436" s="12" t="str">
        <f>TEXT(Table1[[#This Row],[Date Created Conversion]],"yyyy")</f>
        <v>2015</v>
      </c>
      <c r="V1436" s="12" t="str">
        <f>TEXT(Table1[[#This Row],[Date Created Conversion]],"mmm")</f>
        <v>May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>Table1[[#This Row],[pledged]]/Table1[[#This Row],[goal]]</f>
        <v>1E-3</v>
      </c>
      <c r="P1437">
        <f>IF(Table1[[#This Row],[pledged]]=0,0,Table1[[#This Row],[pledged]]/Table1[[#This Row],[backers_count]])</f>
        <v>7.5</v>
      </c>
      <c r="Q1437" t="str">
        <f>LEFT(Table1[[#This Row],[Category and Sub-Category]],FIND("/",Table1[[#This Row],[Category and Sub-Category]])-1)</f>
        <v>publishing</v>
      </c>
      <c r="R1437" t="str">
        <f>RIGHT(Table1[[#This Row],[Category and Sub-Category]],LEN(Table1[[#This Row],[Category and Sub-Category]])-FIND("/",Table1[[#This Row],[Category and Sub-Category]]))</f>
        <v>translations</v>
      </c>
      <c r="S1437" s="9">
        <f>(((Table1[[#This Row],[launched_at]]/60)/60)/24)+DATE(1970,1,1)</f>
        <v>42258.780324074076</v>
      </c>
      <c r="T1437" s="9">
        <f>(((Table1[[#This Row],[deadline]]/60)/60)/24)+DATE(1970,1,1)</f>
        <v>42288.780324074076</v>
      </c>
      <c r="U1437" s="12" t="str">
        <f>TEXT(Table1[[#This Row],[Date Created Conversion]],"yyyy")</f>
        <v>2015</v>
      </c>
      <c r="V1437" s="12" t="str">
        <f>TEXT(Table1[[#This Row],[Date Created Conversion]],"mmm")</f>
        <v>Sep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>Table1[[#This Row],[pledged]]/Table1[[#This Row],[goal]]</f>
        <v>7.7000000000000002E-3</v>
      </c>
      <c r="P1438">
        <f>IF(Table1[[#This Row],[pledged]]=0,0,Table1[[#This Row],[pledged]]/Table1[[#This Row],[backers_count]])</f>
        <v>38.5</v>
      </c>
      <c r="Q1438" t="str">
        <f>LEFT(Table1[[#This Row],[Category and Sub-Category]],FIND("/",Table1[[#This Row],[Category and Sub-Category]])-1)</f>
        <v>publishing</v>
      </c>
      <c r="R1438" t="str">
        <f>RIGHT(Table1[[#This Row],[Category and Sub-Category]],LEN(Table1[[#This Row],[Category and Sub-Category]])-FIND("/",Table1[[#This Row],[Category and Sub-Category]]))</f>
        <v>translations</v>
      </c>
      <c r="S1438" s="9">
        <f>(((Table1[[#This Row],[launched_at]]/60)/60)/24)+DATE(1970,1,1)</f>
        <v>42391.35019675926</v>
      </c>
      <c r="T1438" s="9">
        <f>(((Table1[[#This Row],[deadline]]/60)/60)/24)+DATE(1970,1,1)</f>
        <v>42421.35019675926</v>
      </c>
      <c r="U1438" s="12" t="str">
        <f>TEXT(Table1[[#This Row],[Date Created Conversion]],"yyyy")</f>
        <v>2016</v>
      </c>
      <c r="V1438" s="12" t="str">
        <f>TEXT(Table1[[#This Row],[Date Created Conversion]],"mmm")</f>
        <v>Jan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>Table1[[#This Row],[pledged]]/Table1[[#This Row],[goal]]</f>
        <v>0.26900000000000002</v>
      </c>
      <c r="P1439">
        <f>IF(Table1[[#This Row],[pledged]]=0,0,Table1[[#This Row],[pledged]]/Table1[[#This Row],[backers_count]])</f>
        <v>36.68181818181818</v>
      </c>
      <c r="Q1439" t="str">
        <f>LEFT(Table1[[#This Row],[Category and Sub-Category]],FIND("/",Table1[[#This Row],[Category and Sub-Category]])-1)</f>
        <v>publishing</v>
      </c>
      <c r="R1439" t="str">
        <f>RIGHT(Table1[[#This Row],[Category and Sub-Category]],LEN(Table1[[#This Row],[Category and Sub-Category]])-FIND("/",Table1[[#This Row],[Category and Sub-Category]]))</f>
        <v>translations</v>
      </c>
      <c r="S1439" s="9">
        <f>(((Table1[[#This Row],[launched_at]]/60)/60)/24)+DATE(1970,1,1)</f>
        <v>41796.531701388885</v>
      </c>
      <c r="T1439" s="9">
        <f>(((Table1[[#This Row],[deadline]]/60)/60)/24)+DATE(1970,1,1)</f>
        <v>41833.207638888889</v>
      </c>
      <c r="U1439" s="12" t="str">
        <f>TEXT(Table1[[#This Row],[Date Created Conversion]],"yyyy")</f>
        <v>2014</v>
      </c>
      <c r="V1439" s="12" t="str">
        <f>TEXT(Table1[[#This Row],[Date Created Conversion]],"mmm")</f>
        <v>Jun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>Table1[[#This Row],[pledged]]/Table1[[#This Row],[goal]]</f>
        <v>0.03</v>
      </c>
      <c r="P1440">
        <f>IF(Table1[[#This Row],[pledged]]=0,0,Table1[[#This Row],[pledged]]/Table1[[#This Row],[backers_count]])</f>
        <v>75</v>
      </c>
      <c r="Q1440" t="str">
        <f>LEFT(Table1[[#This Row],[Category and Sub-Category]],FIND("/",Table1[[#This Row],[Category and Sub-Category]])-1)</f>
        <v>publishing</v>
      </c>
      <c r="R1440" t="str">
        <f>RIGHT(Table1[[#This Row],[Category and Sub-Category]],LEN(Table1[[#This Row],[Category and Sub-Category]])-FIND("/",Table1[[#This Row],[Category and Sub-Category]]))</f>
        <v>translations</v>
      </c>
      <c r="S1440" s="9">
        <f>(((Table1[[#This Row],[launched_at]]/60)/60)/24)+DATE(1970,1,1)</f>
        <v>42457.871516203704</v>
      </c>
      <c r="T1440" s="9">
        <f>(((Table1[[#This Row],[deadline]]/60)/60)/24)+DATE(1970,1,1)</f>
        <v>42487.579861111109</v>
      </c>
      <c r="U1440" s="12" t="str">
        <f>TEXT(Table1[[#This Row],[Date Created Conversion]],"yyyy")</f>
        <v>2016</v>
      </c>
      <c r="V1440" s="12" t="str">
        <f>TEXT(Table1[[#This Row],[Date Created Conversion]],"mmm")</f>
        <v>Mar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>Table1[[#This Row],[pledged]]/Table1[[#This Row],[goal]]</f>
        <v>6.6055045871559637E-2</v>
      </c>
      <c r="P1441">
        <f>IF(Table1[[#This Row],[pledged]]=0,0,Table1[[#This Row],[pledged]]/Table1[[#This Row],[backers_count]])</f>
        <v>30</v>
      </c>
      <c r="Q1441" t="str">
        <f>LEFT(Table1[[#This Row],[Category and Sub-Category]],FIND("/",Table1[[#This Row],[Category and Sub-Category]])-1)</f>
        <v>publishing</v>
      </c>
      <c r="R1441" t="str">
        <f>RIGHT(Table1[[#This Row],[Category and Sub-Category]],LEN(Table1[[#This Row],[Category and Sub-Category]])-FIND("/",Table1[[#This Row],[Category and Sub-Category]]))</f>
        <v>translations</v>
      </c>
      <c r="S1441" s="9">
        <f>(((Table1[[#This Row],[launched_at]]/60)/60)/24)+DATE(1970,1,1)</f>
        <v>42040.829872685179</v>
      </c>
      <c r="T1441" s="9">
        <f>(((Table1[[#This Row],[deadline]]/60)/60)/24)+DATE(1970,1,1)</f>
        <v>42070.829872685179</v>
      </c>
      <c r="U1441" s="12" t="str">
        <f>TEXT(Table1[[#This Row],[Date Created Conversion]],"yyyy")</f>
        <v>2015</v>
      </c>
      <c r="V1441" s="12" t="str">
        <f>TEXT(Table1[[#This Row],[Date Created Conversion]],"mmm")</f>
        <v>Feb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>Table1[[#This Row],[pledged]]/Table1[[#This Row],[goal]]</f>
        <v>7.6923076923076926E-5</v>
      </c>
      <c r="P1442">
        <f>IF(Table1[[#This Row],[pledged]]=0,0,Table1[[#This Row],[pledged]]/Table1[[#This Row],[backers_count]])</f>
        <v>1</v>
      </c>
      <c r="Q1442" t="str">
        <f>LEFT(Table1[[#This Row],[Category and Sub-Category]],FIND("/",Table1[[#This Row],[Category and Sub-Category]])-1)</f>
        <v>publishing</v>
      </c>
      <c r="R1442" t="str">
        <f>RIGHT(Table1[[#This Row],[Category and Sub-Category]],LEN(Table1[[#This Row],[Category and Sub-Category]])-FIND("/",Table1[[#This Row],[Category and Sub-Category]]))</f>
        <v>translations</v>
      </c>
      <c r="S1442" s="9">
        <f>(((Table1[[#This Row],[launched_at]]/60)/60)/24)+DATE(1970,1,1)</f>
        <v>42486.748414351852</v>
      </c>
      <c r="T1442" s="9">
        <f>(((Table1[[#This Row],[deadline]]/60)/60)/24)+DATE(1970,1,1)</f>
        <v>42516.748414351852</v>
      </c>
      <c r="U1442" s="12" t="str">
        <f>TEXT(Table1[[#This Row],[Date Created Conversion]],"yyyy")</f>
        <v>2016</v>
      </c>
      <c r="V1442" s="12" t="str">
        <f>TEXT(Table1[[#This Row],[Date Created Conversion]],"mmm")</f>
        <v>Apr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>Table1[[#This Row],[pledged]]/Table1[[#This Row],[goal]]</f>
        <v>1.1222222222222222E-2</v>
      </c>
      <c r="P1443">
        <f>IF(Table1[[#This Row],[pledged]]=0,0,Table1[[#This Row],[pledged]]/Table1[[#This Row],[backers_count]])</f>
        <v>673.33333333333337</v>
      </c>
      <c r="Q1443" t="str">
        <f>LEFT(Table1[[#This Row],[Category and Sub-Category]],FIND("/",Table1[[#This Row],[Category and Sub-Category]])-1)</f>
        <v>publishing</v>
      </c>
      <c r="R1443" t="str">
        <f>RIGHT(Table1[[#This Row],[Category and Sub-Category]],LEN(Table1[[#This Row],[Category and Sub-Category]])-FIND("/",Table1[[#This Row],[Category and Sub-Category]]))</f>
        <v>translations</v>
      </c>
      <c r="S1443" s="9">
        <f>(((Table1[[#This Row],[launched_at]]/60)/60)/24)+DATE(1970,1,1)</f>
        <v>42198.765844907408</v>
      </c>
      <c r="T1443" s="9">
        <f>(((Table1[[#This Row],[deadline]]/60)/60)/24)+DATE(1970,1,1)</f>
        <v>42258.765844907408</v>
      </c>
      <c r="U1443" s="12" t="str">
        <f>TEXT(Table1[[#This Row],[Date Created Conversion]],"yyyy")</f>
        <v>2015</v>
      </c>
      <c r="V1443" s="12" t="str">
        <f>TEXT(Table1[[#This Row],[Date Created Conversion]],"mmm")</f>
        <v>Jul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>Table1[[#This Row],[pledged]]/Table1[[#This Row],[goal]]</f>
        <v>0</v>
      </c>
      <c r="P1444">
        <f>IF(Table1[[#This Row],[pledged]]=0,0,Table1[[#This Row],[pledged]]/Table1[[#This Row],[backers_count]])</f>
        <v>0</v>
      </c>
      <c r="Q1444" t="str">
        <f>LEFT(Table1[[#This Row],[Category and Sub-Category]],FIND("/",Table1[[#This Row],[Category and Sub-Category]])-1)</f>
        <v>publishing</v>
      </c>
      <c r="R1444" t="str">
        <f>RIGHT(Table1[[#This Row],[Category and Sub-Category]],LEN(Table1[[#This Row],[Category and Sub-Category]])-FIND("/",Table1[[#This Row],[Category and Sub-Category]]))</f>
        <v>translations</v>
      </c>
      <c r="S1444" s="9">
        <f>(((Table1[[#This Row],[launched_at]]/60)/60)/24)+DATE(1970,1,1)</f>
        <v>42485.64534722222</v>
      </c>
      <c r="T1444" s="9">
        <f>(((Table1[[#This Row],[deadline]]/60)/60)/24)+DATE(1970,1,1)</f>
        <v>42515.64534722222</v>
      </c>
      <c r="U1444" s="12" t="str">
        <f>TEXT(Table1[[#This Row],[Date Created Conversion]],"yyyy")</f>
        <v>2016</v>
      </c>
      <c r="V1444" s="12" t="str">
        <f>TEXT(Table1[[#This Row],[Date Created Conversion]],"mmm")</f>
        <v>Apr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>Table1[[#This Row],[pledged]]/Table1[[#This Row],[goal]]</f>
        <v>0</v>
      </c>
      <c r="P1445">
        <f>IF(Table1[[#This Row],[pledged]]=0,0,Table1[[#This Row],[pledged]]/Table1[[#This Row],[backers_count]])</f>
        <v>0</v>
      </c>
      <c r="Q1445" t="str">
        <f>LEFT(Table1[[#This Row],[Category and Sub-Category]],FIND("/",Table1[[#This Row],[Category and Sub-Category]])-1)</f>
        <v>publishing</v>
      </c>
      <c r="R1445" t="str">
        <f>RIGHT(Table1[[#This Row],[Category and Sub-Category]],LEN(Table1[[#This Row],[Category and Sub-Category]])-FIND("/",Table1[[#This Row],[Category and Sub-Category]]))</f>
        <v>translations</v>
      </c>
      <c r="S1445" s="9">
        <f>(((Table1[[#This Row],[launched_at]]/60)/60)/24)+DATE(1970,1,1)</f>
        <v>42707.926030092596</v>
      </c>
      <c r="T1445" s="9">
        <f>(((Table1[[#This Row],[deadline]]/60)/60)/24)+DATE(1970,1,1)</f>
        <v>42737.926030092596</v>
      </c>
      <c r="U1445" s="12" t="str">
        <f>TEXT(Table1[[#This Row],[Date Created Conversion]],"yyyy")</f>
        <v>2016</v>
      </c>
      <c r="V1445" s="12" t="str">
        <f>TEXT(Table1[[#This Row],[Date Created Conversion]],"mmm")</f>
        <v>Dec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>Table1[[#This Row],[pledged]]/Table1[[#This Row],[goal]]</f>
        <v>0</v>
      </c>
      <c r="P1446">
        <f>IF(Table1[[#This Row],[pledged]]=0,0,Table1[[#This Row],[pledged]]/Table1[[#This Row],[backers_count]])</f>
        <v>0</v>
      </c>
      <c r="Q1446" t="str">
        <f>LEFT(Table1[[#This Row],[Category and Sub-Category]],FIND("/",Table1[[#This Row],[Category and Sub-Category]])-1)</f>
        <v>publishing</v>
      </c>
      <c r="R1446" t="str">
        <f>RIGHT(Table1[[#This Row],[Category and Sub-Category]],LEN(Table1[[#This Row],[Category and Sub-Category]])-FIND("/",Table1[[#This Row],[Category and Sub-Category]]))</f>
        <v>translations</v>
      </c>
      <c r="S1446" s="9">
        <f>(((Table1[[#This Row],[launched_at]]/60)/60)/24)+DATE(1970,1,1)</f>
        <v>42199.873402777783</v>
      </c>
      <c r="T1446" s="9">
        <f>(((Table1[[#This Row],[deadline]]/60)/60)/24)+DATE(1970,1,1)</f>
        <v>42259.873402777783</v>
      </c>
      <c r="U1446" s="12" t="str">
        <f>TEXT(Table1[[#This Row],[Date Created Conversion]],"yyyy")</f>
        <v>2015</v>
      </c>
      <c r="V1446" s="12" t="str">
        <f>TEXT(Table1[[#This Row],[Date Created Conversion]],"mmm")</f>
        <v>Jul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>Table1[[#This Row],[pledged]]/Table1[[#This Row],[goal]]</f>
        <v>0</v>
      </c>
      <c r="P1447">
        <f>IF(Table1[[#This Row],[pledged]]=0,0,Table1[[#This Row],[pledged]]/Table1[[#This Row],[backers_count]])</f>
        <v>0</v>
      </c>
      <c r="Q1447" t="str">
        <f>LEFT(Table1[[#This Row],[Category and Sub-Category]],FIND("/",Table1[[#This Row],[Category and Sub-Category]])-1)</f>
        <v>publishing</v>
      </c>
      <c r="R1447" t="str">
        <f>RIGHT(Table1[[#This Row],[Category and Sub-Category]],LEN(Table1[[#This Row],[Category and Sub-Category]])-FIND("/",Table1[[#This Row],[Category and Sub-Category]]))</f>
        <v>translations</v>
      </c>
      <c r="S1447" s="9">
        <f>(((Table1[[#This Row],[launched_at]]/60)/60)/24)+DATE(1970,1,1)</f>
        <v>42139.542303240742</v>
      </c>
      <c r="T1447" s="9">
        <f>(((Table1[[#This Row],[deadline]]/60)/60)/24)+DATE(1970,1,1)</f>
        <v>42169.542303240742</v>
      </c>
      <c r="U1447" s="12" t="str">
        <f>TEXT(Table1[[#This Row],[Date Created Conversion]],"yyyy")</f>
        <v>2015</v>
      </c>
      <c r="V1447" s="12" t="str">
        <f>TEXT(Table1[[#This Row],[Date Created Conversion]],"mmm")</f>
        <v>May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>Table1[[#This Row],[pledged]]/Table1[[#This Row],[goal]]</f>
        <v>0</v>
      </c>
      <c r="P1448">
        <f>IF(Table1[[#This Row],[pledged]]=0,0,Table1[[#This Row],[pledged]]/Table1[[#This Row],[backers_count]])</f>
        <v>0</v>
      </c>
      <c r="Q1448" t="str">
        <f>LEFT(Table1[[#This Row],[Category and Sub-Category]],FIND("/",Table1[[#This Row],[Category and Sub-Category]])-1)</f>
        <v>publishing</v>
      </c>
      <c r="R1448" t="str">
        <f>RIGHT(Table1[[#This Row],[Category and Sub-Category]],LEN(Table1[[#This Row],[Category and Sub-Category]])-FIND("/",Table1[[#This Row],[Category and Sub-Category]]))</f>
        <v>translations</v>
      </c>
      <c r="S1448" s="9">
        <f>(((Table1[[#This Row],[launched_at]]/60)/60)/24)+DATE(1970,1,1)</f>
        <v>42461.447662037041</v>
      </c>
      <c r="T1448" s="9">
        <f>(((Table1[[#This Row],[deadline]]/60)/60)/24)+DATE(1970,1,1)</f>
        <v>42481.447662037041</v>
      </c>
      <c r="U1448" s="12" t="str">
        <f>TEXT(Table1[[#This Row],[Date Created Conversion]],"yyyy")</f>
        <v>2016</v>
      </c>
      <c r="V1448" s="12" t="str">
        <f>TEXT(Table1[[#This Row],[Date Created Conversion]],"mmm")</f>
        <v>Apr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>Table1[[#This Row],[pledged]]/Table1[[#This Row],[goal]]</f>
        <v>1.4999999999999999E-4</v>
      </c>
      <c r="P1449">
        <f>IF(Table1[[#This Row],[pledged]]=0,0,Table1[[#This Row],[pledged]]/Table1[[#This Row],[backers_count]])</f>
        <v>25</v>
      </c>
      <c r="Q1449" t="str">
        <f>LEFT(Table1[[#This Row],[Category and Sub-Category]],FIND("/",Table1[[#This Row],[Category and Sub-Category]])-1)</f>
        <v>publishing</v>
      </c>
      <c r="R1449" t="str">
        <f>RIGHT(Table1[[#This Row],[Category and Sub-Category]],LEN(Table1[[#This Row],[Category and Sub-Category]])-FIND("/",Table1[[#This Row],[Category and Sub-Category]]))</f>
        <v>translations</v>
      </c>
      <c r="S1449" s="9">
        <f>(((Table1[[#This Row],[launched_at]]/60)/60)/24)+DATE(1970,1,1)</f>
        <v>42529.730717592596</v>
      </c>
      <c r="T1449" s="9">
        <f>(((Table1[[#This Row],[deadline]]/60)/60)/24)+DATE(1970,1,1)</f>
        <v>42559.730717592596</v>
      </c>
      <c r="U1449" s="12" t="str">
        <f>TEXT(Table1[[#This Row],[Date Created Conversion]],"yyyy")</f>
        <v>2016</v>
      </c>
      <c r="V1449" s="12" t="str">
        <f>TEXT(Table1[[#This Row],[Date Created Conversion]],"mmm")</f>
        <v>Jun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>Table1[[#This Row],[pledged]]/Table1[[#This Row],[goal]]</f>
        <v>0</v>
      </c>
      <c r="P1450">
        <f>IF(Table1[[#This Row],[pledged]]=0,0,Table1[[#This Row],[pledged]]/Table1[[#This Row],[backers_count]])</f>
        <v>0</v>
      </c>
      <c r="Q1450" t="str">
        <f>LEFT(Table1[[#This Row],[Category and Sub-Category]],FIND("/",Table1[[#This Row],[Category and Sub-Category]])-1)</f>
        <v>publishing</v>
      </c>
      <c r="R1450" t="str">
        <f>RIGHT(Table1[[#This Row],[Category and Sub-Category]],LEN(Table1[[#This Row],[Category and Sub-Category]])-FIND("/",Table1[[#This Row],[Category and Sub-Category]]))</f>
        <v>translations</v>
      </c>
      <c r="S1450" s="9">
        <f>(((Table1[[#This Row],[launched_at]]/60)/60)/24)+DATE(1970,1,1)</f>
        <v>42115.936550925922</v>
      </c>
      <c r="T1450" s="9">
        <f>(((Table1[[#This Row],[deadline]]/60)/60)/24)+DATE(1970,1,1)</f>
        <v>42146.225694444445</v>
      </c>
      <c r="U1450" s="12" t="str">
        <f>TEXT(Table1[[#This Row],[Date Created Conversion]],"yyyy")</f>
        <v>2015</v>
      </c>
      <c r="V1450" s="12" t="str">
        <f>TEXT(Table1[[#This Row],[Date Created Conversion]],"mmm")</f>
        <v>Apr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>Table1[[#This Row],[pledged]]/Table1[[#This Row],[goal]]</f>
        <v>0</v>
      </c>
      <c r="P1451">
        <f>IF(Table1[[#This Row],[pledged]]=0,0,Table1[[#This Row],[pledged]]/Table1[[#This Row],[backers_count]])</f>
        <v>0</v>
      </c>
      <c r="Q1451" t="str">
        <f>LEFT(Table1[[#This Row],[Category and Sub-Category]],FIND("/",Table1[[#This Row],[Category and Sub-Category]])-1)</f>
        <v>publishing</v>
      </c>
      <c r="R1451" t="str">
        <f>RIGHT(Table1[[#This Row],[Category and Sub-Category]],LEN(Table1[[#This Row],[Category and Sub-Category]])-FIND("/",Table1[[#This Row],[Category and Sub-Category]]))</f>
        <v>translations</v>
      </c>
      <c r="S1451" s="9">
        <f>(((Table1[[#This Row],[launched_at]]/60)/60)/24)+DATE(1970,1,1)</f>
        <v>42086.811400462961</v>
      </c>
      <c r="T1451" s="9">
        <f>(((Table1[[#This Row],[deadline]]/60)/60)/24)+DATE(1970,1,1)</f>
        <v>42134.811400462961</v>
      </c>
      <c r="U1451" s="12" t="str">
        <f>TEXT(Table1[[#This Row],[Date Created Conversion]],"yyyy")</f>
        <v>2015</v>
      </c>
      <c r="V1451" s="12" t="str">
        <f>TEXT(Table1[[#This Row],[Date Created Conversion]],"mmm")</f>
        <v>Mar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>Table1[[#This Row],[pledged]]/Table1[[#This Row],[goal]]</f>
        <v>1.0000000000000001E-5</v>
      </c>
      <c r="P1452">
        <f>IF(Table1[[#This Row],[pledged]]=0,0,Table1[[#This Row],[pledged]]/Table1[[#This Row],[backers_count]])</f>
        <v>1</v>
      </c>
      <c r="Q1452" t="str">
        <f>LEFT(Table1[[#This Row],[Category and Sub-Category]],FIND("/",Table1[[#This Row],[Category and Sub-Category]])-1)</f>
        <v>publishing</v>
      </c>
      <c r="R1452" t="str">
        <f>RIGHT(Table1[[#This Row],[Category and Sub-Category]],LEN(Table1[[#This Row],[Category and Sub-Category]])-FIND("/",Table1[[#This Row],[Category and Sub-Category]]))</f>
        <v>translations</v>
      </c>
      <c r="S1452" s="9">
        <f>(((Table1[[#This Row],[launched_at]]/60)/60)/24)+DATE(1970,1,1)</f>
        <v>42390.171261574069</v>
      </c>
      <c r="T1452" s="9">
        <f>(((Table1[[#This Row],[deadline]]/60)/60)/24)+DATE(1970,1,1)</f>
        <v>42420.171261574069</v>
      </c>
      <c r="U1452" s="12" t="str">
        <f>TEXT(Table1[[#This Row],[Date Created Conversion]],"yyyy")</f>
        <v>2016</v>
      </c>
      <c r="V1452" s="12" t="str">
        <f>TEXT(Table1[[#This Row],[Date Created Conversion]],"mmm")</f>
        <v>Jan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8388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>Table1[[#This Row],[pledged]]/Table1[[#This Row],[goal]]</f>
        <v>1.0554089709762533E-4</v>
      </c>
      <c r="P1453">
        <f>IF(Table1[[#This Row],[pledged]]=0,0,Table1[[#This Row],[pledged]]/Table1[[#This Row],[backers_count]])</f>
        <v>1</v>
      </c>
      <c r="Q1453" t="str">
        <f>LEFT(Table1[[#This Row],[Category and Sub-Category]],FIND("/",Table1[[#This Row],[Category and Sub-Category]])-1)</f>
        <v>publishing</v>
      </c>
      <c r="R1453" t="str">
        <f>RIGHT(Table1[[#This Row],[Category and Sub-Category]],LEN(Table1[[#This Row],[Category and Sub-Category]])-FIND("/",Table1[[#This Row],[Category and Sub-Category]]))</f>
        <v>translations</v>
      </c>
      <c r="S1453" s="9">
        <f>(((Table1[[#This Row],[launched_at]]/60)/60)/24)+DATE(1970,1,1)</f>
        <v>41931.959016203706</v>
      </c>
      <c r="T1453" s="9">
        <f>(((Table1[[#This Row],[deadline]]/60)/60)/24)+DATE(1970,1,1)</f>
        <v>41962.00068287037</v>
      </c>
      <c r="U1453" s="12" t="str">
        <f>TEXT(Table1[[#This Row],[Date Created Conversion]],"yyyy")</f>
        <v>2014</v>
      </c>
      <c r="V1453" s="12" t="str">
        <f>TEXT(Table1[[#This Row],[Date Created Conversion]],"mmm")</f>
        <v>Oct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8388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>Table1[[#This Row],[pledged]]/Table1[[#This Row],[goal]]</f>
        <v>0</v>
      </c>
      <c r="P1454">
        <f>IF(Table1[[#This Row],[pledged]]=0,0,Table1[[#This Row],[pledged]]/Table1[[#This Row],[backers_count]])</f>
        <v>0</v>
      </c>
      <c r="Q1454" t="str">
        <f>LEFT(Table1[[#This Row],[Category and Sub-Category]],FIND("/",Table1[[#This Row],[Category and Sub-Category]])-1)</f>
        <v>publishing</v>
      </c>
      <c r="R1454" t="str">
        <f>RIGHT(Table1[[#This Row],[Category and Sub-Category]],LEN(Table1[[#This Row],[Category and Sub-Category]])-FIND("/",Table1[[#This Row],[Category and Sub-Category]]))</f>
        <v>translations</v>
      </c>
      <c r="S1454" s="9">
        <f>(((Table1[[#This Row],[launched_at]]/60)/60)/24)+DATE(1970,1,1)</f>
        <v>41818.703275462962</v>
      </c>
      <c r="T1454" s="9">
        <f>(((Table1[[#This Row],[deadline]]/60)/60)/24)+DATE(1970,1,1)</f>
        <v>41848.703275462962</v>
      </c>
      <c r="U1454" s="12" t="str">
        <f>TEXT(Table1[[#This Row],[Date Created Conversion]],"yyyy")</f>
        <v>2014</v>
      </c>
      <c r="V1454" s="12" t="str">
        <f>TEXT(Table1[[#This Row],[Date Created Conversion]],"mmm")</f>
        <v>Jun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8388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>Table1[[#This Row],[pledged]]/Table1[[#This Row],[goal]]</f>
        <v>0</v>
      </c>
      <c r="P1455">
        <f>IF(Table1[[#This Row],[pledged]]=0,0,Table1[[#This Row],[pledged]]/Table1[[#This Row],[backers_count]])</f>
        <v>0</v>
      </c>
      <c r="Q1455" t="str">
        <f>LEFT(Table1[[#This Row],[Category and Sub-Category]],FIND("/",Table1[[#This Row],[Category and Sub-Category]])-1)</f>
        <v>publishing</v>
      </c>
      <c r="R1455" t="str">
        <f>RIGHT(Table1[[#This Row],[Category and Sub-Category]],LEN(Table1[[#This Row],[Category and Sub-Category]])-FIND("/",Table1[[#This Row],[Category and Sub-Category]]))</f>
        <v>translations</v>
      </c>
      <c r="S1455" s="9">
        <f>(((Table1[[#This Row],[launched_at]]/60)/60)/24)+DATE(1970,1,1)</f>
        <v>42795.696145833332</v>
      </c>
      <c r="T1455" s="9">
        <f>(((Table1[[#This Row],[deadline]]/60)/60)/24)+DATE(1970,1,1)</f>
        <v>42840.654479166667</v>
      </c>
      <c r="U1455" s="12" t="str">
        <f>TEXT(Table1[[#This Row],[Date Created Conversion]],"yyyy")</f>
        <v>2017</v>
      </c>
      <c r="V1455" s="12" t="str">
        <f>TEXT(Table1[[#This Row],[Date Created Conversion]],"mmm")</f>
        <v>Mar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8388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>Table1[[#This Row],[pledged]]/Table1[[#This Row],[goal]]</f>
        <v>8.5714285714285719E-3</v>
      </c>
      <c r="P1456">
        <f>IF(Table1[[#This Row],[pledged]]=0,0,Table1[[#This Row],[pledged]]/Table1[[#This Row],[backers_count]])</f>
        <v>15</v>
      </c>
      <c r="Q1456" t="str">
        <f>LEFT(Table1[[#This Row],[Category and Sub-Category]],FIND("/",Table1[[#This Row],[Category and Sub-Category]])-1)</f>
        <v>publishing</v>
      </c>
      <c r="R1456" t="str">
        <f>RIGHT(Table1[[#This Row],[Category and Sub-Category]],LEN(Table1[[#This Row],[Category and Sub-Category]])-FIND("/",Table1[[#This Row],[Category and Sub-Category]]))</f>
        <v>translations</v>
      </c>
      <c r="S1456" s="9">
        <f>(((Table1[[#This Row],[launched_at]]/60)/60)/24)+DATE(1970,1,1)</f>
        <v>42463.866666666669</v>
      </c>
      <c r="T1456" s="9">
        <f>(((Table1[[#This Row],[deadline]]/60)/60)/24)+DATE(1970,1,1)</f>
        <v>42484.915972222225</v>
      </c>
      <c r="U1456" s="12" t="str">
        <f>TEXT(Table1[[#This Row],[Date Created Conversion]],"yyyy")</f>
        <v>2016</v>
      </c>
      <c r="V1456" s="12" t="str">
        <f>TEXT(Table1[[#This Row],[Date Created Conversion]],"mmm")</f>
        <v>Apr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8388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>Table1[[#This Row],[pledged]]/Table1[[#This Row],[goal]]</f>
        <v>0.105</v>
      </c>
      <c r="P1457">
        <f>IF(Table1[[#This Row],[pledged]]=0,0,Table1[[#This Row],[pledged]]/Table1[[#This Row],[backers_count]])</f>
        <v>225</v>
      </c>
      <c r="Q1457" t="str">
        <f>LEFT(Table1[[#This Row],[Category and Sub-Category]],FIND("/",Table1[[#This Row],[Category and Sub-Category]])-1)</f>
        <v>publishing</v>
      </c>
      <c r="R1457" t="str">
        <f>RIGHT(Table1[[#This Row],[Category and Sub-Category]],LEN(Table1[[#This Row],[Category and Sub-Category]])-FIND("/",Table1[[#This Row],[Category and Sub-Category]]))</f>
        <v>translations</v>
      </c>
      <c r="S1457" s="9">
        <f>(((Table1[[#This Row],[launched_at]]/60)/60)/24)+DATE(1970,1,1)</f>
        <v>41832.672685185185</v>
      </c>
      <c r="T1457" s="9">
        <f>(((Table1[[#This Row],[deadline]]/60)/60)/24)+DATE(1970,1,1)</f>
        <v>41887.568749999999</v>
      </c>
      <c r="U1457" s="12" t="str">
        <f>TEXT(Table1[[#This Row],[Date Created Conversion]],"yyyy")</f>
        <v>2014</v>
      </c>
      <c r="V1457" s="12" t="str">
        <f>TEXT(Table1[[#This Row],[Date Created Conversion]],"mmm")</f>
        <v>Jul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8388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>Table1[[#This Row],[pledged]]/Table1[[#This Row],[goal]]</f>
        <v>2.9000000000000001E-2</v>
      </c>
      <c r="P1458">
        <f>IF(Table1[[#This Row],[pledged]]=0,0,Table1[[#This Row],[pledged]]/Table1[[#This Row],[backers_count]])</f>
        <v>48.333333333333336</v>
      </c>
      <c r="Q1458" t="str">
        <f>LEFT(Table1[[#This Row],[Category and Sub-Category]],FIND("/",Table1[[#This Row],[Category and Sub-Category]])-1)</f>
        <v>publishing</v>
      </c>
      <c r="R1458" t="str">
        <f>RIGHT(Table1[[#This Row],[Category and Sub-Category]],LEN(Table1[[#This Row],[Category and Sub-Category]])-FIND("/",Table1[[#This Row],[Category and Sub-Category]]))</f>
        <v>translations</v>
      </c>
      <c r="S1458" s="9">
        <f>(((Table1[[#This Row],[launched_at]]/60)/60)/24)+DATE(1970,1,1)</f>
        <v>42708.668576388889</v>
      </c>
      <c r="T1458" s="9">
        <f>(((Table1[[#This Row],[deadline]]/60)/60)/24)+DATE(1970,1,1)</f>
        <v>42738.668576388889</v>
      </c>
      <c r="U1458" s="12" t="str">
        <f>TEXT(Table1[[#This Row],[Date Created Conversion]],"yyyy")</f>
        <v>2016</v>
      </c>
      <c r="V1458" s="12" t="str">
        <f>TEXT(Table1[[#This Row],[Date Created Conversion]],"mmm")</f>
        <v>Dec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8388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>Table1[[#This Row],[pledged]]/Table1[[#This Row],[goal]]</f>
        <v>0</v>
      </c>
      <c r="P1459">
        <f>IF(Table1[[#This Row],[pledged]]=0,0,Table1[[#This Row],[pledged]]/Table1[[#This Row],[backers_count]])</f>
        <v>0</v>
      </c>
      <c r="Q1459" t="str">
        <f>LEFT(Table1[[#This Row],[Category and Sub-Category]],FIND("/",Table1[[#This Row],[Category and Sub-Category]])-1)</f>
        <v>publishing</v>
      </c>
      <c r="R1459" t="str">
        <f>RIGHT(Table1[[#This Row],[Category and Sub-Category]],LEN(Table1[[#This Row],[Category and Sub-Category]])-FIND("/",Table1[[#This Row],[Category and Sub-Category]]))</f>
        <v>translations</v>
      </c>
      <c r="S1459" s="9">
        <f>(((Table1[[#This Row],[launched_at]]/60)/60)/24)+DATE(1970,1,1)</f>
        <v>42289.89634259259</v>
      </c>
      <c r="T1459" s="9">
        <f>(((Table1[[#This Row],[deadline]]/60)/60)/24)+DATE(1970,1,1)</f>
        <v>42319.938009259262</v>
      </c>
      <c r="U1459" s="12" t="str">
        <f>TEXT(Table1[[#This Row],[Date Created Conversion]],"yyyy")</f>
        <v>2015</v>
      </c>
      <c r="V1459" s="12" t="str">
        <f>TEXT(Table1[[#This Row],[Date Created Conversion]],"mmm")</f>
        <v>Oct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8388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>Table1[[#This Row],[pledged]]/Table1[[#This Row],[goal]]</f>
        <v>0</v>
      </c>
      <c r="P1460">
        <f>IF(Table1[[#This Row],[pledged]]=0,0,Table1[[#This Row],[pledged]]/Table1[[#This Row],[backers_count]])</f>
        <v>0</v>
      </c>
      <c r="Q1460" t="str">
        <f>LEFT(Table1[[#This Row],[Category and Sub-Category]],FIND("/",Table1[[#This Row],[Category and Sub-Category]])-1)</f>
        <v>publishing</v>
      </c>
      <c r="R1460" t="str">
        <f>RIGHT(Table1[[#This Row],[Category and Sub-Category]],LEN(Table1[[#This Row],[Category and Sub-Category]])-FIND("/",Table1[[#This Row],[Category and Sub-Category]]))</f>
        <v>translations</v>
      </c>
      <c r="S1460" s="9">
        <f>(((Table1[[#This Row],[launched_at]]/60)/60)/24)+DATE(1970,1,1)</f>
        <v>41831.705555555556</v>
      </c>
      <c r="T1460" s="9">
        <f>(((Table1[[#This Row],[deadline]]/60)/60)/24)+DATE(1970,1,1)</f>
        <v>41862.166666666664</v>
      </c>
      <c r="U1460" s="12" t="str">
        <f>TEXT(Table1[[#This Row],[Date Created Conversion]],"yyyy")</f>
        <v>2014</v>
      </c>
      <c r="V1460" s="12" t="str">
        <f>TEXT(Table1[[#This Row],[Date Created Conversion]],"mmm")</f>
        <v>Jul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8388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>Table1[[#This Row],[pledged]]/Table1[[#This Row],[goal]]</f>
        <v>0</v>
      </c>
      <c r="P1461">
        <f>IF(Table1[[#This Row],[pledged]]=0,0,Table1[[#This Row],[pledged]]/Table1[[#This Row],[backers_count]])</f>
        <v>0</v>
      </c>
      <c r="Q1461" t="str">
        <f>LEFT(Table1[[#This Row],[Category and Sub-Category]],FIND("/",Table1[[#This Row],[Category and Sub-Category]])-1)</f>
        <v>publishing</v>
      </c>
      <c r="R1461" t="str">
        <f>RIGHT(Table1[[#This Row],[Category and Sub-Category]],LEN(Table1[[#This Row],[Category and Sub-Category]])-FIND("/",Table1[[#This Row],[Category and Sub-Category]]))</f>
        <v>translations</v>
      </c>
      <c r="S1461" s="9">
        <f>(((Table1[[#This Row],[launched_at]]/60)/60)/24)+DATE(1970,1,1)</f>
        <v>42312.204814814817</v>
      </c>
      <c r="T1461" s="9">
        <f>(((Table1[[#This Row],[deadline]]/60)/60)/24)+DATE(1970,1,1)</f>
        <v>42340.725694444445</v>
      </c>
      <c r="U1461" s="12" t="str">
        <f>TEXT(Table1[[#This Row],[Date Created Conversion]],"yyyy")</f>
        <v>2015</v>
      </c>
      <c r="V1461" s="12" t="str">
        <f>TEXT(Table1[[#This Row],[Date Created Conversion]],"mmm")</f>
        <v>Nov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8388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>Table1[[#This Row],[pledged]]/Table1[[#This Row],[goal]]</f>
        <v>0</v>
      </c>
      <c r="P1462">
        <f>IF(Table1[[#This Row],[pledged]]=0,0,Table1[[#This Row],[pledged]]/Table1[[#This Row],[backers_count]])</f>
        <v>0</v>
      </c>
      <c r="Q1462" t="str">
        <f>LEFT(Table1[[#This Row],[Category and Sub-Category]],FIND("/",Table1[[#This Row],[Category and Sub-Category]])-1)</f>
        <v>publishing</v>
      </c>
      <c r="R1462" t="str">
        <f>RIGHT(Table1[[#This Row],[Category and Sub-Category]],LEN(Table1[[#This Row],[Category and Sub-Category]])-FIND("/",Table1[[#This Row],[Category and Sub-Category]]))</f>
        <v>translations</v>
      </c>
      <c r="S1462" s="9">
        <f>(((Table1[[#This Row],[launched_at]]/60)/60)/24)+DATE(1970,1,1)</f>
        <v>41915.896967592591</v>
      </c>
      <c r="T1462" s="9">
        <f>(((Table1[[#This Row],[deadline]]/60)/60)/24)+DATE(1970,1,1)</f>
        <v>41973.989583333328</v>
      </c>
      <c r="U1462" s="12" t="str">
        <f>TEXT(Table1[[#This Row],[Date Created Conversion]],"yyyy")</f>
        <v>2014</v>
      </c>
      <c r="V1462" s="12" t="str">
        <f>TEXT(Table1[[#This Row],[Date Created Conversion]],"mmm")</f>
        <v>Oct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 s="16">
        <v>15000</v>
      </c>
      <c r="E1463">
        <v>15186.69</v>
      </c>
      <c r="F1463" s="12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>Table1[[#This Row],[pledged]]/Table1[[#This Row],[goal]]</f>
        <v>1.012446</v>
      </c>
      <c r="P1463">
        <f>IF(Table1[[#This Row],[pledged]]=0,0,Table1[[#This Row],[pledged]]/Table1[[#This Row],[backers_count]])</f>
        <v>44.66673529411765</v>
      </c>
      <c r="Q1463" t="str">
        <f>LEFT(Table1[[#This Row],[Category and Sub-Category]],FIND("/",Table1[[#This Row],[Category and Sub-Category]])-1)</f>
        <v>publishing</v>
      </c>
      <c r="R1463" t="str">
        <f>RIGHT(Table1[[#This Row],[Category and Sub-Category]],LEN(Table1[[#This Row],[Category and Sub-Category]])-FIND("/",Table1[[#This Row],[Category and Sub-Category]]))</f>
        <v>radio &amp; podcasts</v>
      </c>
      <c r="S1463" s="9">
        <f>(((Table1[[#This Row],[launched_at]]/60)/60)/24)+DATE(1970,1,1)</f>
        <v>41899.645300925928</v>
      </c>
      <c r="T1463" s="9">
        <f>(((Table1[[#This Row],[deadline]]/60)/60)/24)+DATE(1970,1,1)</f>
        <v>41933</v>
      </c>
      <c r="U1463" s="12" t="str">
        <f>TEXT(Table1[[#This Row],[Date Created Conversion]],"yyyy")</f>
        <v>2014</v>
      </c>
      <c r="V1463" s="12" t="str">
        <f>TEXT(Table1[[#This Row],[Date Created Conversion]],"mmm")</f>
        <v>Sep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 s="16">
        <v>4000</v>
      </c>
      <c r="E1464">
        <v>4340.7</v>
      </c>
      <c r="F1464" s="12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>Table1[[#This Row],[pledged]]/Table1[[#This Row],[goal]]</f>
        <v>1.085175</v>
      </c>
      <c r="P1464">
        <f>IF(Table1[[#This Row],[pledged]]=0,0,Table1[[#This Row],[pledged]]/Table1[[#This Row],[backers_count]])</f>
        <v>28.937999999999999</v>
      </c>
      <c r="Q1464" t="str">
        <f>LEFT(Table1[[#This Row],[Category and Sub-Category]],FIND("/",Table1[[#This Row],[Category and Sub-Category]])-1)</f>
        <v>publishing</v>
      </c>
      <c r="R1464" t="str">
        <f>RIGHT(Table1[[#This Row],[Category and Sub-Category]],LEN(Table1[[#This Row],[Category and Sub-Category]])-FIND("/",Table1[[#This Row],[Category and Sub-Category]]))</f>
        <v>radio &amp; podcasts</v>
      </c>
      <c r="S1464" s="9">
        <f>(((Table1[[#This Row],[launched_at]]/60)/60)/24)+DATE(1970,1,1)</f>
        <v>41344.662858796299</v>
      </c>
      <c r="T1464" s="9">
        <f>(((Table1[[#This Row],[deadline]]/60)/60)/24)+DATE(1970,1,1)</f>
        <v>41374.662858796299</v>
      </c>
      <c r="U1464" s="12" t="str">
        <f>TEXT(Table1[[#This Row],[Date Created Conversion]],"yyyy")</f>
        <v>2013</v>
      </c>
      <c r="V1464" s="12" t="str">
        <f>TEXT(Table1[[#This Row],[Date Created Conversion]],"mmm")</f>
        <v>Mar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 s="16">
        <v>600</v>
      </c>
      <c r="E1465">
        <v>886</v>
      </c>
      <c r="F1465" s="12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>Table1[[#This Row],[pledged]]/Table1[[#This Row],[goal]]</f>
        <v>1.4766666666666666</v>
      </c>
      <c r="P1465">
        <f>IF(Table1[[#This Row],[pledged]]=0,0,Table1[[#This Row],[pledged]]/Table1[[#This Row],[backers_count]])</f>
        <v>35.44</v>
      </c>
      <c r="Q1465" t="str">
        <f>LEFT(Table1[[#This Row],[Category and Sub-Category]],FIND("/",Table1[[#This Row],[Category and Sub-Category]])-1)</f>
        <v>publishing</v>
      </c>
      <c r="R1465" t="str">
        <f>RIGHT(Table1[[#This Row],[Category and Sub-Category]],LEN(Table1[[#This Row],[Category and Sub-Category]])-FIND("/",Table1[[#This Row],[Category and Sub-Category]]))</f>
        <v>radio &amp; podcasts</v>
      </c>
      <c r="S1465" s="9">
        <f>(((Table1[[#This Row],[launched_at]]/60)/60)/24)+DATE(1970,1,1)</f>
        <v>41326.911319444444</v>
      </c>
      <c r="T1465" s="9">
        <f>(((Table1[[#This Row],[deadline]]/60)/60)/24)+DATE(1970,1,1)</f>
        <v>41371.869652777779</v>
      </c>
      <c r="U1465" s="12" t="str">
        <f>TEXT(Table1[[#This Row],[Date Created Conversion]],"yyyy")</f>
        <v>2013</v>
      </c>
      <c r="V1465" s="12" t="str">
        <f>TEXT(Table1[[#This Row],[Date Created Conversion]],"mmm")</f>
        <v>Feb</v>
      </c>
    </row>
    <row r="1466" spans="1:22" x14ac:dyDescent="0.35">
      <c r="A1466">
        <v>1464</v>
      </c>
      <c r="B1466" s="3" t="s">
        <v>1465</v>
      </c>
      <c r="C1466" s="3" t="s">
        <v>5574</v>
      </c>
      <c r="D1466" s="16">
        <v>5000</v>
      </c>
      <c r="E1466">
        <v>8160</v>
      </c>
      <c r="F1466" s="12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>Table1[[#This Row],[pledged]]/Table1[[#This Row],[goal]]</f>
        <v>1.6319999999999999</v>
      </c>
      <c r="P1466">
        <f>IF(Table1[[#This Row],[pledged]]=0,0,Table1[[#This Row],[pledged]]/Table1[[#This Row],[backers_count]])</f>
        <v>34.871794871794869</v>
      </c>
      <c r="Q1466" t="str">
        <f>LEFT(Table1[[#This Row],[Category and Sub-Category]],FIND("/",Table1[[#This Row],[Category and Sub-Category]])-1)</f>
        <v>publishing</v>
      </c>
      <c r="R1466" t="str">
        <f>RIGHT(Table1[[#This Row],[Category and Sub-Category]],LEN(Table1[[#This Row],[Category and Sub-Category]])-FIND("/",Table1[[#This Row],[Category and Sub-Category]]))</f>
        <v>radio &amp; podcasts</v>
      </c>
      <c r="S1466" s="9">
        <f>(((Table1[[#This Row],[launched_at]]/60)/60)/24)+DATE(1970,1,1)</f>
        <v>41291.661550925928</v>
      </c>
      <c r="T1466" s="9">
        <f>(((Table1[[#This Row],[deadline]]/60)/60)/24)+DATE(1970,1,1)</f>
        <v>41321.661550925928</v>
      </c>
      <c r="U1466" s="12" t="str">
        <f>TEXT(Table1[[#This Row],[Date Created Conversion]],"yyyy")</f>
        <v>2013</v>
      </c>
      <c r="V1466" s="12" t="str">
        <f>TEXT(Table1[[#This Row],[Date Created Conversion]],"mmm")</f>
        <v>Jan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 s="16">
        <v>30000</v>
      </c>
      <c r="E1467">
        <v>136924.35</v>
      </c>
      <c r="F1467" s="12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>Table1[[#This Row],[pledged]]/Table1[[#This Row],[goal]]</f>
        <v>4.5641449999999999</v>
      </c>
      <c r="P1467">
        <f>IF(Table1[[#This Row],[pledged]]=0,0,Table1[[#This Row],[pledged]]/Table1[[#This Row],[backers_count]])</f>
        <v>52.622732513451197</v>
      </c>
      <c r="Q1467" t="str">
        <f>LEFT(Table1[[#This Row],[Category and Sub-Category]],FIND("/",Table1[[#This Row],[Category and Sub-Category]])-1)</f>
        <v>publishing</v>
      </c>
      <c r="R1467" t="str">
        <f>RIGHT(Table1[[#This Row],[Category and Sub-Category]],LEN(Table1[[#This Row],[Category and Sub-Category]])-FIND("/",Table1[[#This Row],[Category and Sub-Category]]))</f>
        <v>radio &amp; podcasts</v>
      </c>
      <c r="S1467" s="9">
        <f>(((Table1[[#This Row],[launched_at]]/60)/60)/24)+DATE(1970,1,1)</f>
        <v>40959.734398148146</v>
      </c>
      <c r="T1467" s="9">
        <f>(((Table1[[#This Row],[deadline]]/60)/60)/24)+DATE(1970,1,1)</f>
        <v>40990.125</v>
      </c>
      <c r="U1467" s="12" t="str">
        <f>TEXT(Table1[[#This Row],[Date Created Conversion]],"yyyy")</f>
        <v>2012</v>
      </c>
      <c r="V1467" s="12" t="str">
        <f>TEXT(Table1[[#This Row],[Date Created Conversion]],"mmm")</f>
        <v>Feb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 s="16">
        <v>16000</v>
      </c>
      <c r="E1468">
        <v>17260.37</v>
      </c>
      <c r="F1468" s="12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>Table1[[#This Row],[pledged]]/Table1[[#This Row],[goal]]</f>
        <v>1.0787731249999999</v>
      </c>
      <c r="P1468">
        <f>IF(Table1[[#This Row],[pledged]]=0,0,Table1[[#This Row],[pledged]]/Table1[[#This Row],[backers_count]])</f>
        <v>69.598266129032254</v>
      </c>
      <c r="Q1468" t="str">
        <f>LEFT(Table1[[#This Row],[Category and Sub-Category]],FIND("/",Table1[[#This Row],[Category and Sub-Category]])-1)</f>
        <v>publishing</v>
      </c>
      <c r="R1468" t="str">
        <f>RIGHT(Table1[[#This Row],[Category and Sub-Category]],LEN(Table1[[#This Row],[Category and Sub-Category]])-FIND("/",Table1[[#This Row],[Category and Sub-Category]]))</f>
        <v>radio &amp; podcasts</v>
      </c>
      <c r="S1468" s="9">
        <f>(((Table1[[#This Row],[launched_at]]/60)/60)/24)+DATE(1970,1,1)</f>
        <v>42340.172060185185</v>
      </c>
      <c r="T1468" s="9">
        <f>(((Table1[[#This Row],[deadline]]/60)/60)/24)+DATE(1970,1,1)</f>
        <v>42381.208333333328</v>
      </c>
      <c r="U1468" s="12" t="str">
        <f>TEXT(Table1[[#This Row],[Date Created Conversion]],"yyyy")</f>
        <v>2015</v>
      </c>
      <c r="V1468" s="12" t="str">
        <f>TEXT(Table1[[#This Row],[Date Created Conversion]],"mmm")</f>
        <v>Dec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 s="16">
        <v>40000</v>
      </c>
      <c r="E1469">
        <v>46032</v>
      </c>
      <c r="F1469" s="12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>Table1[[#This Row],[pledged]]/Table1[[#This Row],[goal]]</f>
        <v>1.1508</v>
      </c>
      <c r="P1469">
        <f>IF(Table1[[#This Row],[pledged]]=0,0,Table1[[#This Row],[pledged]]/Table1[[#This Row],[backers_count]])</f>
        <v>76.72</v>
      </c>
      <c r="Q1469" t="str">
        <f>LEFT(Table1[[#This Row],[Category and Sub-Category]],FIND("/",Table1[[#This Row],[Category and Sub-Category]])-1)</f>
        <v>publishing</v>
      </c>
      <c r="R1469" t="str">
        <f>RIGHT(Table1[[#This Row],[Category and Sub-Category]],LEN(Table1[[#This Row],[Category and Sub-Category]])-FIND("/",Table1[[#This Row],[Category and Sub-Category]]))</f>
        <v>radio &amp; podcasts</v>
      </c>
      <c r="S1469" s="9">
        <f>(((Table1[[#This Row],[launched_at]]/60)/60)/24)+DATE(1970,1,1)</f>
        <v>40933.80190972222</v>
      </c>
      <c r="T1469" s="9">
        <f>(((Table1[[#This Row],[deadline]]/60)/60)/24)+DATE(1970,1,1)</f>
        <v>40993.760243055556</v>
      </c>
      <c r="U1469" s="12" t="str">
        <f>TEXT(Table1[[#This Row],[Date Created Conversion]],"yyyy")</f>
        <v>2012</v>
      </c>
      <c r="V1469" s="12" t="str">
        <f>TEXT(Table1[[#This Row],[Date Created Conversion]],"mmm")</f>
        <v>Jan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 s="16">
        <v>9500</v>
      </c>
      <c r="E1470">
        <v>9725</v>
      </c>
      <c r="F1470" s="12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>Table1[[#This Row],[pledged]]/Table1[[#This Row],[goal]]</f>
        <v>1.0236842105263158</v>
      </c>
      <c r="P1470">
        <f>IF(Table1[[#This Row],[pledged]]=0,0,Table1[[#This Row],[pledged]]/Table1[[#This Row],[backers_count]])</f>
        <v>33.191126279863482</v>
      </c>
      <c r="Q1470" t="str">
        <f>LEFT(Table1[[#This Row],[Category and Sub-Category]],FIND("/",Table1[[#This Row],[Category and Sub-Category]])-1)</f>
        <v>publishing</v>
      </c>
      <c r="R1470" t="str">
        <f>RIGHT(Table1[[#This Row],[Category and Sub-Category]],LEN(Table1[[#This Row],[Category and Sub-Category]])-FIND("/",Table1[[#This Row],[Category and Sub-Category]]))</f>
        <v>radio &amp; podcasts</v>
      </c>
      <c r="S1470" s="9">
        <f>(((Table1[[#This Row],[launched_at]]/60)/60)/24)+DATE(1970,1,1)</f>
        <v>40646.014456018522</v>
      </c>
      <c r="T1470" s="9">
        <f>(((Table1[[#This Row],[deadline]]/60)/60)/24)+DATE(1970,1,1)</f>
        <v>40706.014456018522</v>
      </c>
      <c r="U1470" s="12" t="str">
        <f>TEXT(Table1[[#This Row],[Date Created Conversion]],"yyyy")</f>
        <v>2011</v>
      </c>
      <c r="V1470" s="12" t="str">
        <f>TEXT(Table1[[#This Row],[Date Created Conversion]],"mmm")</f>
        <v>Apr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 s="16">
        <v>44250</v>
      </c>
      <c r="E1471">
        <v>47978</v>
      </c>
      <c r="F1471" s="12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>Table1[[#This Row],[pledged]]/Table1[[#This Row],[goal]]</f>
        <v>1.0842485875706214</v>
      </c>
      <c r="P1471">
        <f>IF(Table1[[#This Row],[pledged]]=0,0,Table1[[#This Row],[pledged]]/Table1[[#This Row],[backers_count]])</f>
        <v>149.46417445482865</v>
      </c>
      <c r="Q1471" t="str">
        <f>LEFT(Table1[[#This Row],[Category and Sub-Category]],FIND("/",Table1[[#This Row],[Category and Sub-Category]])-1)</f>
        <v>publishing</v>
      </c>
      <c r="R1471" t="str">
        <f>RIGHT(Table1[[#This Row],[Category and Sub-Category]],LEN(Table1[[#This Row],[Category and Sub-Category]])-FIND("/",Table1[[#This Row],[Category and Sub-Category]]))</f>
        <v>radio &amp; podcasts</v>
      </c>
      <c r="S1471" s="9">
        <f>(((Table1[[#This Row],[launched_at]]/60)/60)/24)+DATE(1970,1,1)</f>
        <v>41290.598483796297</v>
      </c>
      <c r="T1471" s="9">
        <f>(((Table1[[#This Row],[deadline]]/60)/60)/24)+DATE(1970,1,1)</f>
        <v>41320.598483796297</v>
      </c>
      <c r="U1471" s="12" t="str">
        <f>TEXT(Table1[[#This Row],[Date Created Conversion]],"yyyy")</f>
        <v>2013</v>
      </c>
      <c r="V1471" s="12" t="str">
        <f>TEXT(Table1[[#This Row],[Date Created Conversion]],"mmm")</f>
        <v>Jan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 s="16">
        <v>1500</v>
      </c>
      <c r="E1472">
        <v>1877</v>
      </c>
      <c r="F1472" s="1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>Table1[[#This Row],[pledged]]/Table1[[#This Row],[goal]]</f>
        <v>1.2513333333333334</v>
      </c>
      <c r="P1472">
        <f>IF(Table1[[#This Row],[pledged]]=0,0,Table1[[#This Row],[pledged]]/Table1[[#This Row],[backers_count]])</f>
        <v>23.172839506172838</v>
      </c>
      <c r="Q1472" t="str">
        <f>LEFT(Table1[[#This Row],[Category and Sub-Category]],FIND("/",Table1[[#This Row],[Category and Sub-Category]])-1)</f>
        <v>publishing</v>
      </c>
      <c r="R1472" t="str">
        <f>RIGHT(Table1[[#This Row],[Category and Sub-Category]],LEN(Table1[[#This Row],[Category and Sub-Category]])-FIND("/",Table1[[#This Row],[Category and Sub-Category]]))</f>
        <v>radio &amp; podcasts</v>
      </c>
      <c r="S1472" s="9">
        <f>(((Table1[[#This Row],[launched_at]]/60)/60)/24)+DATE(1970,1,1)</f>
        <v>41250.827118055553</v>
      </c>
      <c r="T1472" s="9">
        <f>(((Table1[[#This Row],[deadline]]/60)/60)/24)+DATE(1970,1,1)</f>
        <v>41271.827118055553</v>
      </c>
      <c r="U1472" s="12" t="str">
        <f>TEXT(Table1[[#This Row],[Date Created Conversion]],"yyyy")</f>
        <v>2012</v>
      </c>
      <c r="V1472" s="12" t="str">
        <f>TEXT(Table1[[#This Row],[Date Created Conversion]],"mmm")</f>
        <v>Dec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 s="16">
        <v>32000</v>
      </c>
      <c r="E1473">
        <v>33229</v>
      </c>
      <c r="F1473" s="12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>Table1[[#This Row],[pledged]]/Table1[[#This Row],[goal]]</f>
        <v>1.03840625</v>
      </c>
      <c r="P1473">
        <f>IF(Table1[[#This Row],[pledged]]=0,0,Table1[[#This Row],[pledged]]/Table1[[#This Row],[backers_count]])</f>
        <v>96.877551020408163</v>
      </c>
      <c r="Q1473" t="str">
        <f>LEFT(Table1[[#This Row],[Category and Sub-Category]],FIND("/",Table1[[#This Row],[Category and Sub-Category]])-1)</f>
        <v>publishing</v>
      </c>
      <c r="R1473" t="str">
        <f>RIGHT(Table1[[#This Row],[Category and Sub-Category]],LEN(Table1[[#This Row],[Category and Sub-Category]])-FIND("/",Table1[[#This Row],[Category and Sub-Category]]))</f>
        <v>radio &amp; podcasts</v>
      </c>
      <c r="S1473" s="9">
        <f>(((Table1[[#This Row],[launched_at]]/60)/60)/24)+DATE(1970,1,1)</f>
        <v>42073.957569444443</v>
      </c>
      <c r="T1473" s="9">
        <f>(((Table1[[#This Row],[deadline]]/60)/60)/24)+DATE(1970,1,1)</f>
        <v>42103.957569444443</v>
      </c>
      <c r="U1473" s="12" t="str">
        <f>TEXT(Table1[[#This Row],[Date Created Conversion]],"yyyy")</f>
        <v>2015</v>
      </c>
      <c r="V1473" s="12" t="str">
        <f>TEXT(Table1[[#This Row],[Date Created Conversion]],"mmm")</f>
        <v>Mar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 s="16">
        <v>25000</v>
      </c>
      <c r="E1474">
        <v>34676</v>
      </c>
      <c r="F1474" s="12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>Table1[[#This Row],[pledged]]/Table1[[#This Row],[goal]]</f>
        <v>1.3870400000000001</v>
      </c>
      <c r="P1474">
        <f>IF(Table1[[#This Row],[pledged]]=0,0,Table1[[#This Row],[pledged]]/Table1[[#This Row],[backers_count]])</f>
        <v>103.20238095238095</v>
      </c>
      <c r="Q1474" t="str">
        <f>LEFT(Table1[[#This Row],[Category and Sub-Category]],FIND("/",Table1[[#This Row],[Category and Sub-Category]])-1)</f>
        <v>publishing</v>
      </c>
      <c r="R1474" t="str">
        <f>RIGHT(Table1[[#This Row],[Category and Sub-Category]],LEN(Table1[[#This Row],[Category and Sub-Category]])-FIND("/",Table1[[#This Row],[Category and Sub-Category]]))</f>
        <v>radio &amp; podcasts</v>
      </c>
      <c r="S1474" s="9">
        <f>(((Table1[[#This Row],[launched_at]]/60)/60)/24)+DATE(1970,1,1)</f>
        <v>41533.542858796296</v>
      </c>
      <c r="T1474" s="9">
        <f>(((Table1[[#This Row],[deadline]]/60)/60)/24)+DATE(1970,1,1)</f>
        <v>41563.542858796296</v>
      </c>
      <c r="U1474" s="12" t="str">
        <f>TEXT(Table1[[#This Row],[Date Created Conversion]],"yyyy")</f>
        <v>2013</v>
      </c>
      <c r="V1474" s="12" t="str">
        <f>TEXT(Table1[[#This Row],[Date Created Conversion]],"mmm")</f>
        <v>Sep</v>
      </c>
    </row>
    <row r="1475" spans="1:22" x14ac:dyDescent="0.35">
      <c r="A1475">
        <v>1473</v>
      </c>
      <c r="B1475" s="3" t="s">
        <v>1474</v>
      </c>
      <c r="C1475" s="3" t="s">
        <v>5583</v>
      </c>
      <c r="D1475" s="16">
        <v>1500</v>
      </c>
      <c r="E1475">
        <v>1807.74</v>
      </c>
      <c r="F1475" s="12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>Table1[[#This Row],[pledged]]/Table1[[#This Row],[goal]]</f>
        <v>1.20516</v>
      </c>
      <c r="P1475">
        <f>IF(Table1[[#This Row],[pledged]]=0,0,Table1[[#This Row],[pledged]]/Table1[[#This Row],[backers_count]])</f>
        <v>38.462553191489363</v>
      </c>
      <c r="Q1475" t="str">
        <f>LEFT(Table1[[#This Row],[Category and Sub-Category]],FIND("/",Table1[[#This Row],[Category and Sub-Category]])-1)</f>
        <v>publishing</v>
      </c>
      <c r="R1475" t="str">
        <f>RIGHT(Table1[[#This Row],[Category and Sub-Category]],LEN(Table1[[#This Row],[Category and Sub-Category]])-FIND("/",Table1[[#This Row],[Category and Sub-Category]]))</f>
        <v>radio &amp; podcasts</v>
      </c>
      <c r="S1475" s="9">
        <f>(((Table1[[#This Row],[launched_at]]/60)/60)/24)+DATE(1970,1,1)</f>
        <v>40939.979618055557</v>
      </c>
      <c r="T1475" s="9">
        <f>(((Table1[[#This Row],[deadline]]/60)/60)/24)+DATE(1970,1,1)</f>
        <v>40969.979618055557</v>
      </c>
      <c r="U1475" s="12" t="str">
        <f>TEXT(Table1[[#This Row],[Date Created Conversion]],"yyyy")</f>
        <v>2012</v>
      </c>
      <c r="V1475" s="12" t="str">
        <f>TEXT(Table1[[#This Row],[Date Created Conversion]],"mmm")</f>
        <v>Jan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 s="16">
        <v>3000</v>
      </c>
      <c r="E1476">
        <v>3368</v>
      </c>
      <c r="F1476" s="12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>Table1[[#This Row],[pledged]]/Table1[[#This Row],[goal]]</f>
        <v>1.1226666666666667</v>
      </c>
      <c r="P1476">
        <f>IF(Table1[[#This Row],[pledged]]=0,0,Table1[[#This Row],[pledged]]/Table1[[#This Row],[backers_count]])</f>
        <v>44.315789473684212</v>
      </c>
      <c r="Q1476" t="str">
        <f>LEFT(Table1[[#This Row],[Category and Sub-Category]],FIND("/",Table1[[#This Row],[Category and Sub-Category]])-1)</f>
        <v>publishing</v>
      </c>
      <c r="R1476" t="str">
        <f>RIGHT(Table1[[#This Row],[Category and Sub-Category]],LEN(Table1[[#This Row],[Category and Sub-Category]])-FIND("/",Table1[[#This Row],[Category and Sub-Category]]))</f>
        <v>radio &amp; podcasts</v>
      </c>
      <c r="S1476" s="9">
        <f>(((Table1[[#This Row],[launched_at]]/60)/60)/24)+DATE(1970,1,1)</f>
        <v>41500.727916666663</v>
      </c>
      <c r="T1476" s="9">
        <f>(((Table1[[#This Row],[deadline]]/60)/60)/24)+DATE(1970,1,1)</f>
        <v>41530.727916666663</v>
      </c>
      <c r="U1476" s="12" t="str">
        <f>TEXT(Table1[[#This Row],[Date Created Conversion]],"yyyy")</f>
        <v>2013</v>
      </c>
      <c r="V1476" s="12" t="str">
        <f>TEXT(Table1[[#This Row],[Date Created Conversion]],"mmm")</f>
        <v>Aug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 s="16">
        <v>15000</v>
      </c>
      <c r="E1477">
        <v>28300.45</v>
      </c>
      <c r="F1477" s="12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>Table1[[#This Row],[pledged]]/Table1[[#This Row],[goal]]</f>
        <v>1.8866966666666667</v>
      </c>
      <c r="P1477">
        <f>IF(Table1[[#This Row],[pledged]]=0,0,Table1[[#This Row],[pledged]]/Table1[[#This Row],[backers_count]])</f>
        <v>64.173356009070289</v>
      </c>
      <c r="Q1477" t="str">
        <f>LEFT(Table1[[#This Row],[Category and Sub-Category]],FIND("/",Table1[[#This Row],[Category and Sub-Category]])-1)</f>
        <v>publishing</v>
      </c>
      <c r="R1477" t="str">
        <f>RIGHT(Table1[[#This Row],[Category and Sub-Category]],LEN(Table1[[#This Row],[Category and Sub-Category]])-FIND("/",Table1[[#This Row],[Category and Sub-Category]]))</f>
        <v>radio &amp; podcasts</v>
      </c>
      <c r="S1477" s="9">
        <f>(((Table1[[#This Row],[launched_at]]/60)/60)/24)+DATE(1970,1,1)</f>
        <v>41960.722951388889</v>
      </c>
      <c r="T1477" s="9">
        <f>(((Table1[[#This Row],[deadline]]/60)/60)/24)+DATE(1970,1,1)</f>
        <v>41993.207638888889</v>
      </c>
      <c r="U1477" s="12" t="str">
        <f>TEXT(Table1[[#This Row],[Date Created Conversion]],"yyyy")</f>
        <v>2014</v>
      </c>
      <c r="V1477" s="12" t="str">
        <f>TEXT(Table1[[#This Row],[Date Created Conversion]],"mmm")</f>
        <v>Nov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 s="16">
        <v>6000</v>
      </c>
      <c r="E1478">
        <v>39693.279999999999</v>
      </c>
      <c r="F1478" s="12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>Table1[[#This Row],[pledged]]/Table1[[#This Row],[goal]]</f>
        <v>6.6155466666666669</v>
      </c>
      <c r="P1478">
        <f>IF(Table1[[#This Row],[pledged]]=0,0,Table1[[#This Row],[pledged]]/Table1[[#This Row],[backers_count]])</f>
        <v>43.333275109170302</v>
      </c>
      <c r="Q1478" t="str">
        <f>LEFT(Table1[[#This Row],[Category and Sub-Category]],FIND("/",Table1[[#This Row],[Category and Sub-Category]])-1)</f>
        <v>publishing</v>
      </c>
      <c r="R1478" t="str">
        <f>RIGHT(Table1[[#This Row],[Category and Sub-Category]],LEN(Table1[[#This Row],[Category and Sub-Category]])-FIND("/",Table1[[#This Row],[Category and Sub-Category]]))</f>
        <v>radio &amp; podcasts</v>
      </c>
      <c r="S1478" s="9">
        <f>(((Table1[[#This Row],[launched_at]]/60)/60)/24)+DATE(1970,1,1)</f>
        <v>40766.041921296295</v>
      </c>
      <c r="T1478" s="9">
        <f>(((Table1[[#This Row],[deadline]]/60)/60)/24)+DATE(1970,1,1)</f>
        <v>40796.041921296295</v>
      </c>
      <c r="U1478" s="12" t="str">
        <f>TEXT(Table1[[#This Row],[Date Created Conversion]],"yyyy")</f>
        <v>2011</v>
      </c>
      <c r="V1478" s="12" t="str">
        <f>TEXT(Table1[[#This Row],[Date Created Conversion]],"mmm")</f>
        <v>Aug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 s="16">
        <v>30000</v>
      </c>
      <c r="E1479">
        <v>33393</v>
      </c>
      <c r="F1479" s="12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>Table1[[#This Row],[pledged]]/Table1[[#This Row],[goal]]</f>
        <v>1.1131</v>
      </c>
      <c r="P1479">
        <f>IF(Table1[[#This Row],[pledged]]=0,0,Table1[[#This Row],[pledged]]/Table1[[#This Row],[backers_count]])</f>
        <v>90.495934959349597</v>
      </c>
      <c r="Q1479" t="str">
        <f>LEFT(Table1[[#This Row],[Category and Sub-Category]],FIND("/",Table1[[#This Row],[Category and Sub-Category]])-1)</f>
        <v>publishing</v>
      </c>
      <c r="R1479" t="str">
        <f>RIGHT(Table1[[#This Row],[Category and Sub-Category]],LEN(Table1[[#This Row],[Category and Sub-Category]])-FIND("/",Table1[[#This Row],[Category and Sub-Category]]))</f>
        <v>radio &amp; podcasts</v>
      </c>
      <c r="S1479" s="9">
        <f>(((Table1[[#This Row],[launched_at]]/60)/60)/24)+DATE(1970,1,1)</f>
        <v>40840.615787037037</v>
      </c>
      <c r="T1479" s="9">
        <f>(((Table1[[#This Row],[deadline]]/60)/60)/24)+DATE(1970,1,1)</f>
        <v>40900.125</v>
      </c>
      <c r="U1479" s="12" t="str">
        <f>TEXT(Table1[[#This Row],[Date Created Conversion]],"yyyy")</f>
        <v>2011</v>
      </c>
      <c r="V1479" s="12" t="str">
        <f>TEXT(Table1[[#This Row],[Date Created Conversion]],"mmm")</f>
        <v>Oct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 s="16">
        <v>50000</v>
      </c>
      <c r="E1480">
        <v>590807.11</v>
      </c>
      <c r="F1480" s="12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>Table1[[#This Row],[pledged]]/Table1[[#This Row],[goal]]</f>
        <v>11.8161422</v>
      </c>
      <c r="P1480">
        <f>IF(Table1[[#This Row],[pledged]]=0,0,Table1[[#This Row],[pledged]]/Table1[[#This Row],[backers_count]])</f>
        <v>29.187190495010373</v>
      </c>
      <c r="Q1480" t="str">
        <f>LEFT(Table1[[#This Row],[Category and Sub-Category]],FIND("/",Table1[[#This Row],[Category and Sub-Category]])-1)</f>
        <v>publishing</v>
      </c>
      <c r="R1480" t="str">
        <f>RIGHT(Table1[[#This Row],[Category and Sub-Category]],LEN(Table1[[#This Row],[Category and Sub-Category]])-FIND("/",Table1[[#This Row],[Category and Sub-Category]]))</f>
        <v>radio &amp; podcasts</v>
      </c>
      <c r="S1480" s="9">
        <f>(((Table1[[#This Row],[launched_at]]/60)/60)/24)+DATE(1970,1,1)</f>
        <v>41394.871678240743</v>
      </c>
      <c r="T1480" s="9">
        <f>(((Table1[[#This Row],[deadline]]/60)/60)/24)+DATE(1970,1,1)</f>
        <v>41408.871678240743</v>
      </c>
      <c r="U1480" s="12" t="str">
        <f>TEXT(Table1[[#This Row],[Date Created Conversion]],"yyyy")</f>
        <v>2013</v>
      </c>
      <c r="V1480" s="12" t="str">
        <f>TEXT(Table1[[#This Row],[Date Created Conversion]],"mmm")</f>
        <v>Apr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 s="16">
        <v>1600</v>
      </c>
      <c r="E1481">
        <v>2198</v>
      </c>
      <c r="F1481" s="12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>Table1[[#This Row],[pledged]]/Table1[[#This Row],[goal]]</f>
        <v>1.37375</v>
      </c>
      <c r="P1481">
        <f>IF(Table1[[#This Row],[pledged]]=0,0,Table1[[#This Row],[pledged]]/Table1[[#This Row],[backers_count]])</f>
        <v>30.95774647887324</v>
      </c>
      <c r="Q1481" t="str">
        <f>LEFT(Table1[[#This Row],[Category and Sub-Category]],FIND("/",Table1[[#This Row],[Category and Sub-Category]])-1)</f>
        <v>publishing</v>
      </c>
      <c r="R1481" t="str">
        <f>RIGHT(Table1[[#This Row],[Category and Sub-Category]],LEN(Table1[[#This Row],[Category and Sub-Category]])-FIND("/",Table1[[#This Row],[Category and Sub-Category]]))</f>
        <v>radio &amp; podcasts</v>
      </c>
      <c r="S1481" s="9">
        <f>(((Table1[[#This Row],[launched_at]]/60)/60)/24)+DATE(1970,1,1)</f>
        <v>41754.745243055557</v>
      </c>
      <c r="T1481" s="9">
        <f>(((Table1[[#This Row],[deadline]]/60)/60)/24)+DATE(1970,1,1)</f>
        <v>41769.165972222225</v>
      </c>
      <c r="U1481" s="12" t="str">
        <f>TEXT(Table1[[#This Row],[Date Created Conversion]],"yyyy")</f>
        <v>2014</v>
      </c>
      <c r="V1481" s="12" t="str">
        <f>TEXT(Table1[[#This Row],[Date Created Conversion]],"mmm")</f>
        <v>Apr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 s="16">
        <v>50000</v>
      </c>
      <c r="E1482">
        <v>58520.2</v>
      </c>
      <c r="F1482" s="1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>Table1[[#This Row],[pledged]]/Table1[[#This Row],[goal]]</f>
        <v>1.170404</v>
      </c>
      <c r="P1482">
        <f>IF(Table1[[#This Row],[pledged]]=0,0,Table1[[#This Row],[pledged]]/Table1[[#This Row],[backers_count]])</f>
        <v>92.157795275590544</v>
      </c>
      <c r="Q1482" t="str">
        <f>LEFT(Table1[[#This Row],[Category and Sub-Category]],FIND("/",Table1[[#This Row],[Category and Sub-Category]])-1)</f>
        <v>publishing</v>
      </c>
      <c r="R1482" t="str">
        <f>RIGHT(Table1[[#This Row],[Category and Sub-Category]],LEN(Table1[[#This Row],[Category and Sub-Category]])-FIND("/",Table1[[#This Row],[Category and Sub-Category]]))</f>
        <v>radio &amp; podcasts</v>
      </c>
      <c r="S1482" s="9">
        <f>(((Table1[[#This Row],[launched_at]]/60)/60)/24)+DATE(1970,1,1)</f>
        <v>41464.934016203704</v>
      </c>
      <c r="T1482" s="9">
        <f>(((Table1[[#This Row],[deadline]]/60)/60)/24)+DATE(1970,1,1)</f>
        <v>41481.708333333336</v>
      </c>
      <c r="U1482" s="12" t="str">
        <f>TEXT(Table1[[#This Row],[Date Created Conversion]],"yyyy")</f>
        <v>2013</v>
      </c>
      <c r="V1482" s="12" t="str">
        <f>TEXT(Table1[[#This Row],[Date Created Conversion]],"mmm")</f>
        <v>Jul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>Table1[[#This Row],[pledged]]/Table1[[#This Row],[goal]]</f>
        <v>2.1000000000000001E-2</v>
      </c>
      <c r="P1483">
        <f>IF(Table1[[#This Row],[pledged]]=0,0,Table1[[#This Row],[pledged]]/Table1[[#This Row],[backers_count]])</f>
        <v>17.5</v>
      </c>
      <c r="Q1483" t="str">
        <f>LEFT(Table1[[#This Row],[Category and Sub-Category]],FIND("/",Table1[[#This Row],[Category and Sub-Category]])-1)</f>
        <v>publishing</v>
      </c>
      <c r="R1483" t="str">
        <f>RIGHT(Table1[[#This Row],[Category and Sub-Category]],LEN(Table1[[#This Row],[Category and Sub-Category]])-FIND("/",Table1[[#This Row],[Category and Sub-Category]]))</f>
        <v>fiction</v>
      </c>
      <c r="S1483" s="9">
        <f>(((Table1[[#This Row],[launched_at]]/60)/60)/24)+DATE(1970,1,1)</f>
        <v>41550.922974537039</v>
      </c>
      <c r="T1483" s="9">
        <f>(((Table1[[#This Row],[deadline]]/60)/60)/24)+DATE(1970,1,1)</f>
        <v>41580.922974537039</v>
      </c>
      <c r="U1483" s="12" t="str">
        <f>TEXT(Table1[[#This Row],[Date Created Conversion]],"yyyy")</f>
        <v>2013</v>
      </c>
      <c r="V1483" s="12" t="str">
        <f>TEXT(Table1[[#This Row],[Date Created Conversion]],"mmm")</f>
        <v>Oct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>Table1[[#This Row],[pledged]]/Table1[[#This Row],[goal]]</f>
        <v>1E-3</v>
      </c>
      <c r="P1484">
        <f>IF(Table1[[#This Row],[pledged]]=0,0,Table1[[#This Row],[pledged]]/Table1[[#This Row],[backers_count]])</f>
        <v>5</v>
      </c>
      <c r="Q1484" t="str">
        <f>LEFT(Table1[[#This Row],[Category and Sub-Category]],FIND("/",Table1[[#This Row],[Category and Sub-Category]])-1)</f>
        <v>publishing</v>
      </c>
      <c r="R1484" t="str">
        <f>RIGHT(Table1[[#This Row],[Category and Sub-Category]],LEN(Table1[[#This Row],[Category and Sub-Category]])-FIND("/",Table1[[#This Row],[Category and Sub-Category]]))</f>
        <v>fiction</v>
      </c>
      <c r="S1484" s="9">
        <f>(((Table1[[#This Row],[launched_at]]/60)/60)/24)+DATE(1970,1,1)</f>
        <v>41136.85805555556</v>
      </c>
      <c r="T1484" s="9">
        <f>(((Table1[[#This Row],[deadline]]/60)/60)/24)+DATE(1970,1,1)</f>
        <v>41159.32708333333</v>
      </c>
      <c r="U1484" s="12" t="str">
        <f>TEXT(Table1[[#This Row],[Date Created Conversion]],"yyyy")</f>
        <v>2012</v>
      </c>
      <c r="V1484" s="12" t="str">
        <f>TEXT(Table1[[#This Row],[Date Created Conversion]],"mmm")</f>
        <v>Aug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>Table1[[#This Row],[pledged]]/Table1[[#This Row],[goal]]</f>
        <v>7.1428571428571426E-3</v>
      </c>
      <c r="P1485">
        <f>IF(Table1[[#This Row],[pledged]]=0,0,Table1[[#This Row],[pledged]]/Table1[[#This Row],[backers_count]])</f>
        <v>25</v>
      </c>
      <c r="Q1485" t="str">
        <f>LEFT(Table1[[#This Row],[Category and Sub-Category]],FIND("/",Table1[[#This Row],[Category and Sub-Category]])-1)</f>
        <v>publishing</v>
      </c>
      <c r="R1485" t="str">
        <f>RIGHT(Table1[[#This Row],[Category and Sub-Category]],LEN(Table1[[#This Row],[Category and Sub-Category]])-FIND("/",Table1[[#This Row],[Category and Sub-Category]]))</f>
        <v>fiction</v>
      </c>
      <c r="S1485" s="9">
        <f>(((Table1[[#This Row],[launched_at]]/60)/60)/24)+DATE(1970,1,1)</f>
        <v>42548.192997685182</v>
      </c>
      <c r="T1485" s="9">
        <f>(((Table1[[#This Row],[deadline]]/60)/60)/24)+DATE(1970,1,1)</f>
        <v>42573.192997685182</v>
      </c>
      <c r="U1485" s="12" t="str">
        <f>TEXT(Table1[[#This Row],[Date Created Conversion]],"yyyy")</f>
        <v>2016</v>
      </c>
      <c r="V1485" s="12" t="str">
        <f>TEXT(Table1[[#This Row],[Date Created Conversion]],"mmm")</f>
        <v>Jun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>Table1[[#This Row],[pledged]]/Table1[[#This Row],[goal]]</f>
        <v>0</v>
      </c>
      <c r="P1486">
        <f>IF(Table1[[#This Row],[pledged]]=0,0,Table1[[#This Row],[pledged]]/Table1[[#This Row],[backers_count]])</f>
        <v>0</v>
      </c>
      <c r="Q1486" t="str">
        <f>LEFT(Table1[[#This Row],[Category and Sub-Category]],FIND("/",Table1[[#This Row],[Category and Sub-Category]])-1)</f>
        <v>publishing</v>
      </c>
      <c r="R1486" t="str">
        <f>RIGHT(Table1[[#This Row],[Category and Sub-Category]],LEN(Table1[[#This Row],[Category and Sub-Category]])-FIND("/",Table1[[#This Row],[Category and Sub-Category]]))</f>
        <v>fiction</v>
      </c>
      <c r="S1486" s="9">
        <f>(((Table1[[#This Row],[launched_at]]/60)/60)/24)+DATE(1970,1,1)</f>
        <v>41053.200960648144</v>
      </c>
      <c r="T1486" s="9">
        <f>(((Table1[[#This Row],[deadline]]/60)/60)/24)+DATE(1970,1,1)</f>
        <v>41111.618750000001</v>
      </c>
      <c r="U1486" s="12" t="str">
        <f>TEXT(Table1[[#This Row],[Date Created Conversion]],"yyyy")</f>
        <v>2012</v>
      </c>
      <c r="V1486" s="12" t="str">
        <f>TEXT(Table1[[#This Row],[Date Created Conversion]],"mmm")</f>
        <v>May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>Table1[[#This Row],[pledged]]/Table1[[#This Row],[goal]]</f>
        <v>2.2388059701492536E-2</v>
      </c>
      <c r="P1487">
        <f>IF(Table1[[#This Row],[pledged]]=0,0,Table1[[#This Row],[pledged]]/Table1[[#This Row],[backers_count]])</f>
        <v>50</v>
      </c>
      <c r="Q1487" t="str">
        <f>LEFT(Table1[[#This Row],[Category and Sub-Category]],FIND("/",Table1[[#This Row],[Category and Sub-Category]])-1)</f>
        <v>publishing</v>
      </c>
      <c r="R1487" t="str">
        <f>RIGHT(Table1[[#This Row],[Category and Sub-Category]],LEN(Table1[[#This Row],[Category and Sub-Category]])-FIND("/",Table1[[#This Row],[Category and Sub-Category]]))</f>
        <v>fiction</v>
      </c>
      <c r="S1487" s="9">
        <f>(((Table1[[#This Row],[launched_at]]/60)/60)/24)+DATE(1970,1,1)</f>
        <v>42130.795983796299</v>
      </c>
      <c r="T1487" s="9">
        <f>(((Table1[[#This Row],[deadline]]/60)/60)/24)+DATE(1970,1,1)</f>
        <v>42175.795983796299</v>
      </c>
      <c r="U1487" s="12" t="str">
        <f>TEXT(Table1[[#This Row],[Date Created Conversion]],"yyyy")</f>
        <v>2015</v>
      </c>
      <c r="V1487" s="12" t="str">
        <f>TEXT(Table1[[#This Row],[Date Created Conversion]],"mmm")</f>
        <v>May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>Table1[[#This Row],[pledged]]/Table1[[#This Row],[goal]]</f>
        <v>2.3999999999999998E-3</v>
      </c>
      <c r="P1488">
        <f>IF(Table1[[#This Row],[pledged]]=0,0,Table1[[#This Row],[pledged]]/Table1[[#This Row],[backers_count]])</f>
        <v>16</v>
      </c>
      <c r="Q1488" t="str">
        <f>LEFT(Table1[[#This Row],[Category and Sub-Category]],FIND("/",Table1[[#This Row],[Category and Sub-Category]])-1)</f>
        <v>publishing</v>
      </c>
      <c r="R1488" t="str">
        <f>RIGHT(Table1[[#This Row],[Category and Sub-Category]],LEN(Table1[[#This Row],[Category and Sub-Category]])-FIND("/",Table1[[#This Row],[Category and Sub-Category]]))</f>
        <v>fiction</v>
      </c>
      <c r="S1488" s="9">
        <f>(((Table1[[#This Row],[launched_at]]/60)/60)/24)+DATE(1970,1,1)</f>
        <v>42032.168530092589</v>
      </c>
      <c r="T1488" s="9">
        <f>(((Table1[[#This Row],[deadline]]/60)/60)/24)+DATE(1970,1,1)</f>
        <v>42062.168530092589</v>
      </c>
      <c r="U1488" s="12" t="str">
        <f>TEXT(Table1[[#This Row],[Date Created Conversion]],"yyyy")</f>
        <v>2015</v>
      </c>
      <c r="V1488" s="12" t="str">
        <f>TEXT(Table1[[#This Row],[Date Created Conversion]],"mmm")</f>
        <v>Jan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>Table1[[#This Row],[pledged]]/Table1[[#This Row],[goal]]</f>
        <v>0</v>
      </c>
      <c r="P1489">
        <f>IF(Table1[[#This Row],[pledged]]=0,0,Table1[[#This Row],[pledged]]/Table1[[#This Row],[backers_count]])</f>
        <v>0</v>
      </c>
      <c r="Q1489" t="str">
        <f>LEFT(Table1[[#This Row],[Category and Sub-Category]],FIND("/",Table1[[#This Row],[Category and Sub-Category]])-1)</f>
        <v>publishing</v>
      </c>
      <c r="R1489" t="str">
        <f>RIGHT(Table1[[#This Row],[Category and Sub-Category]],LEN(Table1[[#This Row],[Category and Sub-Category]])-FIND("/",Table1[[#This Row],[Category and Sub-Category]]))</f>
        <v>fiction</v>
      </c>
      <c r="S1489" s="9">
        <f>(((Table1[[#This Row],[launched_at]]/60)/60)/24)+DATE(1970,1,1)</f>
        <v>42554.917488425926</v>
      </c>
      <c r="T1489" s="9">
        <f>(((Table1[[#This Row],[deadline]]/60)/60)/24)+DATE(1970,1,1)</f>
        <v>42584.917488425926</v>
      </c>
      <c r="U1489" s="12" t="str">
        <f>TEXT(Table1[[#This Row],[Date Created Conversion]],"yyyy")</f>
        <v>2016</v>
      </c>
      <c r="V1489" s="12" t="str">
        <f>TEXT(Table1[[#This Row],[Date Created Conversion]],"mmm")</f>
        <v>Jul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>Table1[[#This Row],[pledged]]/Table1[[#This Row],[goal]]</f>
        <v>2.4E-2</v>
      </c>
      <c r="P1490">
        <f>IF(Table1[[#This Row],[pledged]]=0,0,Table1[[#This Row],[pledged]]/Table1[[#This Row],[backers_count]])</f>
        <v>60</v>
      </c>
      <c r="Q1490" t="str">
        <f>LEFT(Table1[[#This Row],[Category and Sub-Category]],FIND("/",Table1[[#This Row],[Category and Sub-Category]])-1)</f>
        <v>publishing</v>
      </c>
      <c r="R1490" t="str">
        <f>RIGHT(Table1[[#This Row],[Category and Sub-Category]],LEN(Table1[[#This Row],[Category and Sub-Category]])-FIND("/",Table1[[#This Row],[Category and Sub-Category]]))</f>
        <v>fiction</v>
      </c>
      <c r="S1490" s="9">
        <f>(((Table1[[#This Row],[launched_at]]/60)/60)/24)+DATE(1970,1,1)</f>
        <v>41614.563194444447</v>
      </c>
      <c r="T1490" s="9">
        <f>(((Table1[[#This Row],[deadline]]/60)/60)/24)+DATE(1970,1,1)</f>
        <v>41644.563194444447</v>
      </c>
      <c r="U1490" s="12" t="str">
        <f>TEXT(Table1[[#This Row],[Date Created Conversion]],"yyyy")</f>
        <v>2013</v>
      </c>
      <c r="V1490" s="12" t="str">
        <f>TEXT(Table1[[#This Row],[Date Created Conversion]],"mmm")</f>
        <v>Dec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>Table1[[#This Row],[pledged]]/Table1[[#This Row],[goal]]</f>
        <v>0</v>
      </c>
      <c r="P1491">
        <f>IF(Table1[[#This Row],[pledged]]=0,0,Table1[[#This Row],[pledged]]/Table1[[#This Row],[backers_count]])</f>
        <v>0</v>
      </c>
      <c r="Q1491" t="str">
        <f>LEFT(Table1[[#This Row],[Category and Sub-Category]],FIND("/",Table1[[#This Row],[Category and Sub-Category]])-1)</f>
        <v>publishing</v>
      </c>
      <c r="R1491" t="str">
        <f>RIGHT(Table1[[#This Row],[Category and Sub-Category]],LEN(Table1[[#This Row],[Category and Sub-Category]])-FIND("/",Table1[[#This Row],[Category and Sub-Category]]))</f>
        <v>fiction</v>
      </c>
      <c r="S1491" s="9">
        <f>(((Table1[[#This Row],[launched_at]]/60)/60)/24)+DATE(1970,1,1)</f>
        <v>41198.611712962964</v>
      </c>
      <c r="T1491" s="9">
        <f>(((Table1[[#This Row],[deadline]]/60)/60)/24)+DATE(1970,1,1)</f>
        <v>41228.653379629628</v>
      </c>
      <c r="U1491" s="12" t="str">
        <f>TEXT(Table1[[#This Row],[Date Created Conversion]],"yyyy")</f>
        <v>2012</v>
      </c>
      <c r="V1491" s="12" t="str">
        <f>TEXT(Table1[[#This Row],[Date Created Conversion]],"mmm")</f>
        <v>Oct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>Table1[[#This Row],[pledged]]/Table1[[#This Row],[goal]]</f>
        <v>0.30862068965517242</v>
      </c>
      <c r="P1492">
        <f>IF(Table1[[#This Row],[pledged]]=0,0,Table1[[#This Row],[pledged]]/Table1[[#This Row],[backers_count]])</f>
        <v>47.10526315789474</v>
      </c>
      <c r="Q1492" t="str">
        <f>LEFT(Table1[[#This Row],[Category and Sub-Category]],FIND("/",Table1[[#This Row],[Category and Sub-Category]])-1)</f>
        <v>publishing</v>
      </c>
      <c r="R1492" t="str">
        <f>RIGHT(Table1[[#This Row],[Category and Sub-Category]],LEN(Table1[[#This Row],[Category and Sub-Category]])-FIND("/",Table1[[#This Row],[Category and Sub-Category]]))</f>
        <v>fiction</v>
      </c>
      <c r="S1492" s="9">
        <f>(((Table1[[#This Row],[launched_at]]/60)/60)/24)+DATE(1970,1,1)</f>
        <v>41520.561041666668</v>
      </c>
      <c r="T1492" s="9">
        <f>(((Table1[[#This Row],[deadline]]/60)/60)/24)+DATE(1970,1,1)</f>
        <v>41549.561041666668</v>
      </c>
      <c r="U1492" s="12" t="str">
        <f>TEXT(Table1[[#This Row],[Date Created Conversion]],"yyyy")</f>
        <v>2013</v>
      </c>
      <c r="V1492" s="12" t="str">
        <f>TEXT(Table1[[#This Row],[Date Created Conversion]],"mmm")</f>
        <v>Sep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>Table1[[#This Row],[pledged]]/Table1[[#This Row],[goal]]</f>
        <v>8.3333333333333329E-2</v>
      </c>
      <c r="P1493">
        <f>IF(Table1[[#This Row],[pledged]]=0,0,Table1[[#This Row],[pledged]]/Table1[[#This Row],[backers_count]])</f>
        <v>100</v>
      </c>
      <c r="Q1493" t="str">
        <f>LEFT(Table1[[#This Row],[Category and Sub-Category]],FIND("/",Table1[[#This Row],[Category and Sub-Category]])-1)</f>
        <v>publishing</v>
      </c>
      <c r="R1493" t="str">
        <f>RIGHT(Table1[[#This Row],[Category and Sub-Category]],LEN(Table1[[#This Row],[Category and Sub-Category]])-FIND("/",Table1[[#This Row],[Category and Sub-Category]]))</f>
        <v>fiction</v>
      </c>
      <c r="S1493" s="9">
        <f>(((Table1[[#This Row],[launched_at]]/60)/60)/24)+DATE(1970,1,1)</f>
        <v>41991.713460648149</v>
      </c>
      <c r="T1493" s="9">
        <f>(((Table1[[#This Row],[deadline]]/60)/60)/24)+DATE(1970,1,1)</f>
        <v>42050.651388888888</v>
      </c>
      <c r="U1493" s="12" t="str">
        <f>TEXT(Table1[[#This Row],[Date Created Conversion]],"yyyy")</f>
        <v>2014</v>
      </c>
      <c r="V1493" s="12" t="str">
        <f>TEXT(Table1[[#This Row],[Date Created Conversion]],"mmm")</f>
        <v>Dec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>Table1[[#This Row],[pledged]]/Table1[[#This Row],[goal]]</f>
        <v>7.4999999999999997E-3</v>
      </c>
      <c r="P1494">
        <f>IF(Table1[[#This Row],[pledged]]=0,0,Table1[[#This Row],[pledged]]/Table1[[#This Row],[backers_count]])</f>
        <v>15</v>
      </c>
      <c r="Q1494" t="str">
        <f>LEFT(Table1[[#This Row],[Category and Sub-Category]],FIND("/",Table1[[#This Row],[Category and Sub-Category]])-1)</f>
        <v>publishing</v>
      </c>
      <c r="R1494" t="str">
        <f>RIGHT(Table1[[#This Row],[Category and Sub-Category]],LEN(Table1[[#This Row],[Category and Sub-Category]])-FIND("/",Table1[[#This Row],[Category and Sub-Category]]))</f>
        <v>fiction</v>
      </c>
      <c r="S1494" s="9">
        <f>(((Table1[[#This Row],[launched_at]]/60)/60)/24)+DATE(1970,1,1)</f>
        <v>40682.884791666671</v>
      </c>
      <c r="T1494" s="9">
        <f>(((Table1[[#This Row],[deadline]]/60)/60)/24)+DATE(1970,1,1)</f>
        <v>40712.884791666671</v>
      </c>
      <c r="U1494" s="12" t="str">
        <f>TEXT(Table1[[#This Row],[Date Created Conversion]],"yyyy")</f>
        <v>2011</v>
      </c>
      <c r="V1494" s="12" t="str">
        <f>TEXT(Table1[[#This Row],[Date Created Conversion]],"mmm")</f>
        <v>May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>Table1[[#This Row],[pledged]]/Table1[[#This Row],[goal]]</f>
        <v>0</v>
      </c>
      <c r="P1495">
        <f>IF(Table1[[#This Row],[pledged]]=0,0,Table1[[#This Row],[pledged]]/Table1[[#This Row],[backers_count]])</f>
        <v>0</v>
      </c>
      <c r="Q1495" t="str">
        <f>LEFT(Table1[[#This Row],[Category and Sub-Category]],FIND("/",Table1[[#This Row],[Category and Sub-Category]])-1)</f>
        <v>publishing</v>
      </c>
      <c r="R1495" t="str">
        <f>RIGHT(Table1[[#This Row],[Category and Sub-Category]],LEN(Table1[[#This Row],[Category and Sub-Category]])-FIND("/",Table1[[#This Row],[Category and Sub-Category]]))</f>
        <v>fiction</v>
      </c>
      <c r="S1495" s="9">
        <f>(((Table1[[#This Row],[launched_at]]/60)/60)/24)+DATE(1970,1,1)</f>
        <v>41411.866608796299</v>
      </c>
      <c r="T1495" s="9">
        <f>(((Table1[[#This Row],[deadline]]/60)/60)/24)+DATE(1970,1,1)</f>
        <v>41441.866608796299</v>
      </c>
      <c r="U1495" s="12" t="str">
        <f>TEXT(Table1[[#This Row],[Date Created Conversion]],"yyyy")</f>
        <v>2013</v>
      </c>
      <c r="V1495" s="12" t="str">
        <f>TEXT(Table1[[#This Row],[Date Created Conversion]],"mmm")</f>
        <v>May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>Table1[[#This Row],[pledged]]/Table1[[#This Row],[goal]]</f>
        <v>8.8999999999999996E-2</v>
      </c>
      <c r="P1496">
        <f>IF(Table1[[#This Row],[pledged]]=0,0,Table1[[#This Row],[pledged]]/Table1[[#This Row],[backers_count]])</f>
        <v>40.454545454545453</v>
      </c>
      <c r="Q1496" t="str">
        <f>LEFT(Table1[[#This Row],[Category and Sub-Category]],FIND("/",Table1[[#This Row],[Category and Sub-Category]])-1)</f>
        <v>publishing</v>
      </c>
      <c r="R1496" t="str">
        <f>RIGHT(Table1[[#This Row],[Category and Sub-Category]],LEN(Table1[[#This Row],[Category and Sub-Category]])-FIND("/",Table1[[#This Row],[Category and Sub-Category]]))</f>
        <v>fiction</v>
      </c>
      <c r="S1496" s="9">
        <f>(((Table1[[#This Row],[launched_at]]/60)/60)/24)+DATE(1970,1,1)</f>
        <v>42067.722372685181</v>
      </c>
      <c r="T1496" s="9">
        <f>(((Table1[[#This Row],[deadline]]/60)/60)/24)+DATE(1970,1,1)</f>
        <v>42097.651388888888</v>
      </c>
      <c r="U1496" s="12" t="str">
        <f>TEXT(Table1[[#This Row],[Date Created Conversion]],"yyyy")</f>
        <v>2015</v>
      </c>
      <c r="V1496" s="12" t="str">
        <f>TEXT(Table1[[#This Row],[Date Created Conversion]],"mmm")</f>
        <v>Mar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>Table1[[#This Row],[pledged]]/Table1[[#This Row],[goal]]</f>
        <v>0</v>
      </c>
      <c r="P1497">
        <f>IF(Table1[[#This Row],[pledged]]=0,0,Table1[[#This Row],[pledged]]/Table1[[#This Row],[backers_count]])</f>
        <v>0</v>
      </c>
      <c r="Q1497" t="str">
        <f>LEFT(Table1[[#This Row],[Category and Sub-Category]],FIND("/",Table1[[#This Row],[Category and Sub-Category]])-1)</f>
        <v>publishing</v>
      </c>
      <c r="R1497" t="str">
        <f>RIGHT(Table1[[#This Row],[Category and Sub-Category]],LEN(Table1[[#This Row],[Category and Sub-Category]])-FIND("/",Table1[[#This Row],[Category and Sub-Category]]))</f>
        <v>fiction</v>
      </c>
      <c r="S1497" s="9">
        <f>(((Table1[[#This Row],[launched_at]]/60)/60)/24)+DATE(1970,1,1)</f>
        <v>40752.789710648147</v>
      </c>
      <c r="T1497" s="9">
        <f>(((Table1[[#This Row],[deadline]]/60)/60)/24)+DATE(1970,1,1)</f>
        <v>40782.789710648147</v>
      </c>
      <c r="U1497" s="12" t="str">
        <f>TEXT(Table1[[#This Row],[Date Created Conversion]],"yyyy")</f>
        <v>2011</v>
      </c>
      <c r="V1497" s="12" t="str">
        <f>TEXT(Table1[[#This Row],[Date Created Conversion]],"mmm")</f>
        <v>Jul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>Table1[[#This Row],[pledged]]/Table1[[#This Row],[goal]]</f>
        <v>0</v>
      </c>
      <c r="P1498">
        <f>IF(Table1[[#This Row],[pledged]]=0,0,Table1[[#This Row],[pledged]]/Table1[[#This Row],[backers_count]])</f>
        <v>0</v>
      </c>
      <c r="Q1498" t="str">
        <f>LEFT(Table1[[#This Row],[Category and Sub-Category]],FIND("/",Table1[[#This Row],[Category and Sub-Category]])-1)</f>
        <v>publishing</v>
      </c>
      <c r="R1498" t="str">
        <f>RIGHT(Table1[[#This Row],[Category and Sub-Category]],LEN(Table1[[#This Row],[Category and Sub-Category]])-FIND("/",Table1[[#This Row],[Category and Sub-Category]]))</f>
        <v>fiction</v>
      </c>
      <c r="S1498" s="9">
        <f>(((Table1[[#This Row],[launched_at]]/60)/60)/24)+DATE(1970,1,1)</f>
        <v>41838.475219907406</v>
      </c>
      <c r="T1498" s="9">
        <f>(((Table1[[#This Row],[deadline]]/60)/60)/24)+DATE(1970,1,1)</f>
        <v>41898.475219907406</v>
      </c>
      <c r="U1498" s="12" t="str">
        <f>TEXT(Table1[[#This Row],[Date Created Conversion]],"yyyy")</f>
        <v>2014</v>
      </c>
      <c r="V1498" s="12" t="str">
        <f>TEXT(Table1[[#This Row],[Date Created Conversion]],"mmm")</f>
        <v>Jul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>Table1[[#This Row],[pledged]]/Table1[[#This Row],[goal]]</f>
        <v>6.666666666666667E-5</v>
      </c>
      <c r="P1499">
        <f>IF(Table1[[#This Row],[pledged]]=0,0,Table1[[#This Row],[pledged]]/Table1[[#This Row],[backers_count]])</f>
        <v>1</v>
      </c>
      <c r="Q1499" t="str">
        <f>LEFT(Table1[[#This Row],[Category and Sub-Category]],FIND("/",Table1[[#This Row],[Category and Sub-Category]])-1)</f>
        <v>publishing</v>
      </c>
      <c r="R1499" t="str">
        <f>RIGHT(Table1[[#This Row],[Category and Sub-Category]],LEN(Table1[[#This Row],[Category and Sub-Category]])-FIND("/",Table1[[#This Row],[Category and Sub-Category]]))</f>
        <v>fiction</v>
      </c>
      <c r="S1499" s="9">
        <f>(((Table1[[#This Row],[launched_at]]/60)/60)/24)+DATE(1970,1,1)</f>
        <v>41444.64261574074</v>
      </c>
      <c r="T1499" s="9">
        <f>(((Table1[[#This Row],[deadline]]/60)/60)/24)+DATE(1970,1,1)</f>
        <v>41486.821527777778</v>
      </c>
      <c r="U1499" s="12" t="str">
        <f>TEXT(Table1[[#This Row],[Date Created Conversion]],"yyyy")</f>
        <v>2013</v>
      </c>
      <c r="V1499" s="12" t="str">
        <f>TEXT(Table1[[#This Row],[Date Created Conversion]],"mmm")</f>
        <v>Jun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>Table1[[#This Row],[pledged]]/Table1[[#This Row],[goal]]</f>
        <v>1.9E-2</v>
      </c>
      <c r="P1500">
        <f>IF(Table1[[#This Row],[pledged]]=0,0,Table1[[#This Row],[pledged]]/Table1[[#This Row],[backers_count]])</f>
        <v>19</v>
      </c>
      <c r="Q1500" t="str">
        <f>LEFT(Table1[[#This Row],[Category and Sub-Category]],FIND("/",Table1[[#This Row],[Category and Sub-Category]])-1)</f>
        <v>publishing</v>
      </c>
      <c r="R1500" t="str">
        <f>RIGHT(Table1[[#This Row],[Category and Sub-Category]],LEN(Table1[[#This Row],[Category and Sub-Category]])-FIND("/",Table1[[#This Row],[Category and Sub-Category]]))</f>
        <v>fiction</v>
      </c>
      <c r="S1500" s="9">
        <f>(((Table1[[#This Row],[launched_at]]/60)/60)/24)+DATE(1970,1,1)</f>
        <v>41840.983541666668</v>
      </c>
      <c r="T1500" s="9">
        <f>(((Table1[[#This Row],[deadline]]/60)/60)/24)+DATE(1970,1,1)</f>
        <v>41885.983541666668</v>
      </c>
      <c r="U1500" s="12" t="str">
        <f>TEXT(Table1[[#This Row],[Date Created Conversion]],"yyyy")</f>
        <v>2014</v>
      </c>
      <c r="V1500" s="12" t="str">
        <f>TEXT(Table1[[#This Row],[Date Created Conversion]],"mmm")</f>
        <v>Jul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>Table1[[#This Row],[pledged]]/Table1[[#This Row],[goal]]</f>
        <v>2.5000000000000001E-3</v>
      </c>
      <c r="P1501">
        <f>IF(Table1[[#This Row],[pledged]]=0,0,Table1[[#This Row],[pledged]]/Table1[[#This Row],[backers_count]])</f>
        <v>5</v>
      </c>
      <c r="Q1501" t="str">
        <f>LEFT(Table1[[#This Row],[Category and Sub-Category]],FIND("/",Table1[[#This Row],[Category and Sub-Category]])-1)</f>
        <v>publishing</v>
      </c>
      <c r="R1501" t="str">
        <f>RIGHT(Table1[[#This Row],[Category and Sub-Category]],LEN(Table1[[#This Row],[Category and Sub-Category]])-FIND("/",Table1[[#This Row],[Category and Sub-Category]]))</f>
        <v>fiction</v>
      </c>
      <c r="S1501" s="9">
        <f>(((Table1[[#This Row],[launched_at]]/60)/60)/24)+DATE(1970,1,1)</f>
        <v>42527.007326388892</v>
      </c>
      <c r="T1501" s="9">
        <f>(((Table1[[#This Row],[deadline]]/60)/60)/24)+DATE(1970,1,1)</f>
        <v>42587.007326388892</v>
      </c>
      <c r="U1501" s="12" t="str">
        <f>TEXT(Table1[[#This Row],[Date Created Conversion]],"yyyy")</f>
        <v>2016</v>
      </c>
      <c r="V1501" s="12" t="str">
        <f>TEXT(Table1[[#This Row],[Date Created Conversion]],"mmm")</f>
        <v>Jun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>Table1[[#This Row],[pledged]]/Table1[[#This Row],[goal]]</f>
        <v>0.25035714285714283</v>
      </c>
      <c r="P1502">
        <f>IF(Table1[[#This Row],[pledged]]=0,0,Table1[[#This Row],[pledged]]/Table1[[#This Row],[backers_count]])</f>
        <v>46.733333333333334</v>
      </c>
      <c r="Q1502" t="str">
        <f>LEFT(Table1[[#This Row],[Category and Sub-Category]],FIND("/",Table1[[#This Row],[Category and Sub-Category]])-1)</f>
        <v>publishing</v>
      </c>
      <c r="R1502" t="str">
        <f>RIGHT(Table1[[#This Row],[Category and Sub-Category]],LEN(Table1[[#This Row],[Category and Sub-Category]])-FIND("/",Table1[[#This Row],[Category and Sub-Category]]))</f>
        <v>fiction</v>
      </c>
      <c r="S1502" s="9">
        <f>(((Table1[[#This Row],[launched_at]]/60)/60)/24)+DATE(1970,1,1)</f>
        <v>41365.904594907406</v>
      </c>
      <c r="T1502" s="9">
        <f>(((Table1[[#This Row],[deadline]]/60)/60)/24)+DATE(1970,1,1)</f>
        <v>41395.904594907406</v>
      </c>
      <c r="U1502" s="12" t="str">
        <f>TEXT(Table1[[#This Row],[Date Created Conversion]],"yyyy")</f>
        <v>2013</v>
      </c>
      <c r="V1502" s="12" t="str">
        <f>TEXT(Table1[[#This Row],[Date Created Conversion]],"mmm")</f>
        <v>Apr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 s="16">
        <v>52000</v>
      </c>
      <c r="E1503">
        <v>86492</v>
      </c>
      <c r="F1503" s="12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>Table1[[#This Row],[pledged]]/Table1[[#This Row],[goal]]</f>
        <v>1.6633076923076924</v>
      </c>
      <c r="P1503">
        <f>IF(Table1[[#This Row],[pledged]]=0,0,Table1[[#This Row],[pledged]]/Table1[[#This Row],[backers_count]])</f>
        <v>97.731073446327684</v>
      </c>
      <c r="Q1503" t="str">
        <f>LEFT(Table1[[#This Row],[Category and Sub-Category]],FIND("/",Table1[[#This Row],[Category and Sub-Category]])-1)</f>
        <v>photography</v>
      </c>
      <c r="R1503" t="str">
        <f>RIGHT(Table1[[#This Row],[Category and Sub-Category]],LEN(Table1[[#This Row],[Category and Sub-Category]])-FIND("/",Table1[[#This Row],[Category and Sub-Category]]))</f>
        <v>photobooks</v>
      </c>
      <c r="S1503" s="9">
        <f>(((Table1[[#This Row],[launched_at]]/60)/60)/24)+DATE(1970,1,1)</f>
        <v>42163.583599537036</v>
      </c>
      <c r="T1503" s="9">
        <f>(((Table1[[#This Row],[deadline]]/60)/60)/24)+DATE(1970,1,1)</f>
        <v>42193.583599537036</v>
      </c>
      <c r="U1503" s="12" t="str">
        <f>TEXT(Table1[[#This Row],[Date Created Conversion]],"yyyy")</f>
        <v>2015</v>
      </c>
      <c r="V1503" s="12" t="str">
        <f>TEXT(Table1[[#This Row],[Date Created Conversion]],"mmm")</f>
        <v>Jun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 s="16">
        <v>22000</v>
      </c>
      <c r="E1504">
        <v>22318</v>
      </c>
      <c r="F1504" s="12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>Table1[[#This Row],[pledged]]/Table1[[#This Row],[goal]]</f>
        <v>1.0144545454545455</v>
      </c>
      <c r="P1504">
        <f>IF(Table1[[#This Row],[pledged]]=0,0,Table1[[#This Row],[pledged]]/Table1[[#This Row],[backers_count]])</f>
        <v>67.835866261398181</v>
      </c>
      <c r="Q1504" t="str">
        <f>LEFT(Table1[[#This Row],[Category and Sub-Category]],FIND("/",Table1[[#This Row],[Category and Sub-Category]])-1)</f>
        <v>photography</v>
      </c>
      <c r="R1504" t="str">
        <f>RIGHT(Table1[[#This Row],[Category and Sub-Category]],LEN(Table1[[#This Row],[Category and Sub-Category]])-FIND("/",Table1[[#This Row],[Category and Sub-Category]]))</f>
        <v>photobooks</v>
      </c>
      <c r="S1504" s="9">
        <f>(((Table1[[#This Row],[launched_at]]/60)/60)/24)+DATE(1970,1,1)</f>
        <v>42426.542592592596</v>
      </c>
      <c r="T1504" s="9">
        <f>(((Table1[[#This Row],[deadline]]/60)/60)/24)+DATE(1970,1,1)</f>
        <v>42454.916666666672</v>
      </c>
      <c r="U1504" s="12" t="str">
        <f>TEXT(Table1[[#This Row],[Date Created Conversion]],"yyyy")</f>
        <v>2016</v>
      </c>
      <c r="V1504" s="12" t="str">
        <f>TEXT(Table1[[#This Row],[Date Created Conversion]],"mmm")</f>
        <v>Feb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 s="16">
        <v>3750</v>
      </c>
      <c r="E1505">
        <v>4045.93</v>
      </c>
      <c r="F1505" s="12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>Table1[[#This Row],[pledged]]/Table1[[#This Row],[goal]]</f>
        <v>1.0789146666666667</v>
      </c>
      <c r="P1505">
        <f>IF(Table1[[#This Row],[pledged]]=0,0,Table1[[#This Row],[pledged]]/Table1[[#This Row],[backers_count]])</f>
        <v>56.98492957746479</v>
      </c>
      <c r="Q1505" t="str">
        <f>LEFT(Table1[[#This Row],[Category and Sub-Category]],FIND("/",Table1[[#This Row],[Category and Sub-Category]])-1)</f>
        <v>photography</v>
      </c>
      <c r="R1505" t="str">
        <f>RIGHT(Table1[[#This Row],[Category and Sub-Category]],LEN(Table1[[#This Row],[Category and Sub-Category]])-FIND("/",Table1[[#This Row],[Category and Sub-Category]]))</f>
        <v>photobooks</v>
      </c>
      <c r="S1505" s="9">
        <f>(((Table1[[#This Row],[launched_at]]/60)/60)/24)+DATE(1970,1,1)</f>
        <v>42606.347233796296</v>
      </c>
      <c r="T1505" s="9">
        <f>(((Table1[[#This Row],[deadline]]/60)/60)/24)+DATE(1970,1,1)</f>
        <v>42666.347233796296</v>
      </c>
      <c r="U1505" s="12" t="str">
        <f>TEXT(Table1[[#This Row],[Date Created Conversion]],"yyyy")</f>
        <v>2016</v>
      </c>
      <c r="V1505" s="12" t="str">
        <f>TEXT(Table1[[#This Row],[Date Created Conversion]],"mmm")</f>
        <v>Aug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 s="16">
        <v>6500</v>
      </c>
      <c r="E1506">
        <v>18066</v>
      </c>
      <c r="F1506" s="12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>Table1[[#This Row],[pledged]]/Table1[[#This Row],[goal]]</f>
        <v>2.7793846153846156</v>
      </c>
      <c r="P1506">
        <f>IF(Table1[[#This Row],[pledged]]=0,0,Table1[[#This Row],[pledged]]/Table1[[#This Row],[backers_count]])</f>
        <v>67.159851301115239</v>
      </c>
      <c r="Q1506" t="str">
        <f>LEFT(Table1[[#This Row],[Category and Sub-Category]],FIND("/",Table1[[#This Row],[Category and Sub-Category]])-1)</f>
        <v>photography</v>
      </c>
      <c r="R1506" t="str">
        <f>RIGHT(Table1[[#This Row],[Category and Sub-Category]],LEN(Table1[[#This Row],[Category and Sub-Category]])-FIND("/",Table1[[#This Row],[Category and Sub-Category]]))</f>
        <v>photobooks</v>
      </c>
      <c r="S1506" s="9">
        <f>(((Table1[[#This Row],[launched_at]]/60)/60)/24)+DATE(1970,1,1)</f>
        <v>41772.657685185186</v>
      </c>
      <c r="T1506" s="9">
        <f>(((Table1[[#This Row],[deadline]]/60)/60)/24)+DATE(1970,1,1)</f>
        <v>41800.356249999997</v>
      </c>
      <c r="U1506" s="12" t="str">
        <f>TEXT(Table1[[#This Row],[Date Created Conversion]],"yyyy")</f>
        <v>2014</v>
      </c>
      <c r="V1506" s="12" t="str">
        <f>TEXT(Table1[[#This Row],[Date Created Conversion]],"mmm")</f>
        <v>May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 s="16">
        <v>16000</v>
      </c>
      <c r="E1507">
        <v>16573</v>
      </c>
      <c r="F1507" s="12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>Table1[[#This Row],[pledged]]/Table1[[#This Row],[goal]]</f>
        <v>1.0358125</v>
      </c>
      <c r="P1507">
        <f>IF(Table1[[#This Row],[pledged]]=0,0,Table1[[#This Row],[pledged]]/Table1[[#This Row],[backers_count]])</f>
        <v>48.037681159420288</v>
      </c>
      <c r="Q1507" t="str">
        <f>LEFT(Table1[[#This Row],[Category and Sub-Category]],FIND("/",Table1[[#This Row],[Category and Sub-Category]])-1)</f>
        <v>photography</v>
      </c>
      <c r="R1507" t="str">
        <f>RIGHT(Table1[[#This Row],[Category and Sub-Category]],LEN(Table1[[#This Row],[Category and Sub-Category]])-FIND("/",Table1[[#This Row],[Category and Sub-Category]]))</f>
        <v>photobooks</v>
      </c>
      <c r="S1507" s="9">
        <f>(((Table1[[#This Row],[launched_at]]/60)/60)/24)+DATE(1970,1,1)</f>
        <v>42414.44332175926</v>
      </c>
      <c r="T1507" s="9">
        <f>(((Table1[[#This Row],[deadline]]/60)/60)/24)+DATE(1970,1,1)</f>
        <v>42451.834027777775</v>
      </c>
      <c r="U1507" s="12" t="str">
        <f>TEXT(Table1[[#This Row],[Date Created Conversion]],"yyyy")</f>
        <v>2016</v>
      </c>
      <c r="V1507" s="12" t="str">
        <f>TEXT(Table1[[#This Row],[Date Created Conversion]],"mmm")</f>
        <v>Feb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 s="16">
        <v>1500</v>
      </c>
      <c r="E1508">
        <v>1671</v>
      </c>
      <c r="F1508" s="12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>Table1[[#This Row],[pledged]]/Table1[[#This Row],[goal]]</f>
        <v>1.1140000000000001</v>
      </c>
      <c r="P1508">
        <f>IF(Table1[[#This Row],[pledged]]=0,0,Table1[[#This Row],[pledged]]/Table1[[#This Row],[backers_count]])</f>
        <v>38.860465116279073</v>
      </c>
      <c r="Q1508" t="str">
        <f>LEFT(Table1[[#This Row],[Category and Sub-Category]],FIND("/",Table1[[#This Row],[Category and Sub-Category]])-1)</f>
        <v>photography</v>
      </c>
      <c r="R1508" t="str">
        <f>RIGHT(Table1[[#This Row],[Category and Sub-Category]],LEN(Table1[[#This Row],[Category and Sub-Category]])-FIND("/",Table1[[#This Row],[Category and Sub-Category]]))</f>
        <v>photobooks</v>
      </c>
      <c r="S1508" s="9">
        <f>(((Table1[[#This Row],[launched_at]]/60)/60)/24)+DATE(1970,1,1)</f>
        <v>41814.785925925928</v>
      </c>
      <c r="T1508" s="9">
        <f>(((Table1[[#This Row],[deadline]]/60)/60)/24)+DATE(1970,1,1)</f>
        <v>41844.785925925928</v>
      </c>
      <c r="U1508" s="12" t="str">
        <f>TEXT(Table1[[#This Row],[Date Created Conversion]],"yyyy")</f>
        <v>2014</v>
      </c>
      <c r="V1508" s="12" t="str">
        <f>TEXT(Table1[[#This Row],[Date Created Conversion]],"mmm")</f>
        <v>Jun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 s="16">
        <v>1200</v>
      </c>
      <c r="E1509">
        <v>2580</v>
      </c>
      <c r="F1509" s="12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>Table1[[#This Row],[pledged]]/Table1[[#This Row],[goal]]</f>
        <v>2.15</v>
      </c>
      <c r="P1509">
        <f>IF(Table1[[#This Row],[pledged]]=0,0,Table1[[#This Row],[pledged]]/Table1[[#This Row],[backers_count]])</f>
        <v>78.181818181818187</v>
      </c>
      <c r="Q1509" t="str">
        <f>LEFT(Table1[[#This Row],[Category and Sub-Category]],FIND("/",Table1[[#This Row],[Category and Sub-Category]])-1)</f>
        <v>photography</v>
      </c>
      <c r="R1509" t="str">
        <f>RIGHT(Table1[[#This Row],[Category and Sub-Category]],LEN(Table1[[#This Row],[Category and Sub-Category]])-FIND("/",Table1[[#This Row],[Category and Sub-Category]]))</f>
        <v>photobooks</v>
      </c>
      <c r="S1509" s="9">
        <f>(((Table1[[#This Row],[launched_at]]/60)/60)/24)+DATE(1970,1,1)</f>
        <v>40254.450335648151</v>
      </c>
      <c r="T1509" s="9">
        <f>(((Table1[[#This Row],[deadline]]/60)/60)/24)+DATE(1970,1,1)</f>
        <v>40313.340277777781</v>
      </c>
      <c r="U1509" s="12" t="str">
        <f>TEXT(Table1[[#This Row],[Date Created Conversion]],"yyyy")</f>
        <v>2010</v>
      </c>
      <c r="V1509" s="12" t="str">
        <f>TEXT(Table1[[#This Row],[Date Created Conversion]],"mmm")</f>
        <v>Mar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 s="16">
        <v>18500</v>
      </c>
      <c r="E1510">
        <v>20491</v>
      </c>
      <c r="F1510" s="12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>Table1[[#This Row],[pledged]]/Table1[[#This Row],[goal]]</f>
        <v>1.1076216216216217</v>
      </c>
      <c r="P1510">
        <f>IF(Table1[[#This Row],[pledged]]=0,0,Table1[[#This Row],[pledged]]/Table1[[#This Row],[backers_count]])</f>
        <v>97.113744075829388</v>
      </c>
      <c r="Q1510" t="str">
        <f>LEFT(Table1[[#This Row],[Category and Sub-Category]],FIND("/",Table1[[#This Row],[Category and Sub-Category]])-1)</f>
        <v>photography</v>
      </c>
      <c r="R1510" t="str">
        <f>RIGHT(Table1[[#This Row],[Category and Sub-Category]],LEN(Table1[[#This Row],[Category and Sub-Category]])-FIND("/",Table1[[#This Row],[Category and Sub-Category]]))</f>
        <v>photobooks</v>
      </c>
      <c r="S1510" s="9">
        <f>(((Table1[[#This Row],[launched_at]]/60)/60)/24)+DATE(1970,1,1)</f>
        <v>41786.614363425928</v>
      </c>
      <c r="T1510" s="9">
        <f>(((Table1[[#This Row],[deadline]]/60)/60)/24)+DATE(1970,1,1)</f>
        <v>41817.614363425928</v>
      </c>
      <c r="U1510" s="12" t="str">
        <f>TEXT(Table1[[#This Row],[Date Created Conversion]],"yyyy")</f>
        <v>2014</v>
      </c>
      <c r="V1510" s="12" t="str">
        <f>TEXT(Table1[[#This Row],[Date Created Conversion]],"mmm")</f>
        <v>May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 s="16">
        <v>17500</v>
      </c>
      <c r="E1511">
        <v>21637.22</v>
      </c>
      <c r="F1511" s="12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>Table1[[#This Row],[pledged]]/Table1[[#This Row],[goal]]</f>
        <v>1.2364125714285714</v>
      </c>
      <c r="P1511">
        <f>IF(Table1[[#This Row],[pledged]]=0,0,Table1[[#This Row],[pledged]]/Table1[[#This Row],[backers_count]])</f>
        <v>110.39397959183674</v>
      </c>
      <c r="Q1511" t="str">
        <f>LEFT(Table1[[#This Row],[Category and Sub-Category]],FIND("/",Table1[[#This Row],[Category and Sub-Category]])-1)</f>
        <v>photography</v>
      </c>
      <c r="R1511" t="str">
        <f>RIGHT(Table1[[#This Row],[Category and Sub-Category]],LEN(Table1[[#This Row],[Category and Sub-Category]])-FIND("/",Table1[[#This Row],[Category and Sub-Category]]))</f>
        <v>photobooks</v>
      </c>
      <c r="S1511" s="9">
        <f>(((Table1[[#This Row],[launched_at]]/60)/60)/24)+DATE(1970,1,1)</f>
        <v>42751.533391203702</v>
      </c>
      <c r="T1511" s="9">
        <f>(((Table1[[#This Row],[deadline]]/60)/60)/24)+DATE(1970,1,1)</f>
        <v>42780.957638888889</v>
      </c>
      <c r="U1511" s="12" t="str">
        <f>TEXT(Table1[[#This Row],[Date Created Conversion]],"yyyy")</f>
        <v>2017</v>
      </c>
      <c r="V1511" s="12" t="str">
        <f>TEXT(Table1[[#This Row],[Date Created Conversion]],"mmm")</f>
        <v>Jan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 s="16">
        <v>16000</v>
      </c>
      <c r="E1512">
        <v>16165.6</v>
      </c>
      <c r="F1512" s="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>Table1[[#This Row],[pledged]]/Table1[[#This Row],[goal]]</f>
        <v>1.0103500000000001</v>
      </c>
      <c r="P1512">
        <f>IF(Table1[[#This Row],[pledged]]=0,0,Table1[[#This Row],[pledged]]/Table1[[#This Row],[backers_count]])</f>
        <v>39.91506172839506</v>
      </c>
      <c r="Q1512" t="str">
        <f>LEFT(Table1[[#This Row],[Category and Sub-Category]],FIND("/",Table1[[#This Row],[Category and Sub-Category]])-1)</f>
        <v>photography</v>
      </c>
      <c r="R1512" t="str">
        <f>RIGHT(Table1[[#This Row],[Category and Sub-Category]],LEN(Table1[[#This Row],[Category and Sub-Category]])-FIND("/",Table1[[#This Row],[Category and Sub-Category]]))</f>
        <v>photobooks</v>
      </c>
      <c r="S1512" s="9">
        <f>(((Table1[[#This Row],[launched_at]]/60)/60)/24)+DATE(1970,1,1)</f>
        <v>41809.385162037033</v>
      </c>
      <c r="T1512" s="9">
        <f>(((Table1[[#This Row],[deadline]]/60)/60)/24)+DATE(1970,1,1)</f>
        <v>41839.385162037033</v>
      </c>
      <c r="U1512" s="12" t="str">
        <f>TEXT(Table1[[#This Row],[Date Created Conversion]],"yyyy")</f>
        <v>2014</v>
      </c>
      <c r="V1512" s="12" t="str">
        <f>TEXT(Table1[[#This Row],[Date Created Conversion]],"mmm")</f>
        <v>Jun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 s="16">
        <v>14000</v>
      </c>
      <c r="E1513">
        <v>15651</v>
      </c>
      <c r="F1513" s="12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>Table1[[#This Row],[pledged]]/Table1[[#This Row],[goal]]</f>
        <v>1.1179285714285714</v>
      </c>
      <c r="P1513">
        <f>IF(Table1[[#This Row],[pledged]]=0,0,Table1[[#This Row],[pledged]]/Table1[[#This Row],[backers_count]])</f>
        <v>75.975728155339809</v>
      </c>
      <c r="Q1513" t="str">
        <f>LEFT(Table1[[#This Row],[Category and Sub-Category]],FIND("/",Table1[[#This Row],[Category and Sub-Category]])-1)</f>
        <v>photography</v>
      </c>
      <c r="R1513" t="str">
        <f>RIGHT(Table1[[#This Row],[Category and Sub-Category]],LEN(Table1[[#This Row],[Category and Sub-Category]])-FIND("/",Table1[[#This Row],[Category and Sub-Category]]))</f>
        <v>photobooks</v>
      </c>
      <c r="S1513" s="9">
        <f>(((Table1[[#This Row],[launched_at]]/60)/60)/24)+DATE(1970,1,1)</f>
        <v>42296.583379629628</v>
      </c>
      <c r="T1513" s="9">
        <f>(((Table1[[#This Row],[deadline]]/60)/60)/24)+DATE(1970,1,1)</f>
        <v>42326.625046296293</v>
      </c>
      <c r="U1513" s="12" t="str">
        <f>TEXT(Table1[[#This Row],[Date Created Conversion]],"yyyy")</f>
        <v>2015</v>
      </c>
      <c r="V1513" s="12" t="str">
        <f>TEXT(Table1[[#This Row],[Date Created Conversion]],"mmm")</f>
        <v>Oct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 s="16">
        <v>3500</v>
      </c>
      <c r="E1514">
        <v>19557</v>
      </c>
      <c r="F1514" s="12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>Table1[[#This Row],[pledged]]/Table1[[#This Row],[goal]]</f>
        <v>5.5877142857142861</v>
      </c>
      <c r="P1514">
        <f>IF(Table1[[#This Row],[pledged]]=0,0,Table1[[#This Row],[pledged]]/Table1[[#This Row],[backers_count]])</f>
        <v>58.379104477611939</v>
      </c>
      <c r="Q1514" t="str">
        <f>LEFT(Table1[[#This Row],[Category and Sub-Category]],FIND("/",Table1[[#This Row],[Category and Sub-Category]])-1)</f>
        <v>photography</v>
      </c>
      <c r="R1514" t="str">
        <f>RIGHT(Table1[[#This Row],[Category and Sub-Category]],LEN(Table1[[#This Row],[Category and Sub-Category]])-FIND("/",Table1[[#This Row],[Category and Sub-Category]]))</f>
        <v>photobooks</v>
      </c>
      <c r="S1514" s="9">
        <f>(((Table1[[#This Row],[launched_at]]/60)/60)/24)+DATE(1970,1,1)</f>
        <v>42741.684479166666</v>
      </c>
      <c r="T1514" s="9">
        <f>(((Table1[[#This Row],[deadline]]/60)/60)/24)+DATE(1970,1,1)</f>
        <v>42771.684479166666</v>
      </c>
      <c r="U1514" s="12" t="str">
        <f>TEXT(Table1[[#This Row],[Date Created Conversion]],"yyyy")</f>
        <v>2017</v>
      </c>
      <c r="V1514" s="12" t="str">
        <f>TEXT(Table1[[#This Row],[Date Created Conversion]],"mmm")</f>
        <v>Jan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 s="16">
        <v>8000</v>
      </c>
      <c r="E1515">
        <v>12001.5</v>
      </c>
      <c r="F1515" s="12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>Table1[[#This Row],[pledged]]/Table1[[#This Row],[goal]]</f>
        <v>1.5001875</v>
      </c>
      <c r="P1515">
        <f>IF(Table1[[#This Row],[pledged]]=0,0,Table1[[#This Row],[pledged]]/Table1[[#This Row],[backers_count]])</f>
        <v>55.82093023255814</v>
      </c>
      <c r="Q1515" t="str">
        <f>LEFT(Table1[[#This Row],[Category and Sub-Category]],FIND("/",Table1[[#This Row],[Category and Sub-Category]])-1)</f>
        <v>photography</v>
      </c>
      <c r="R1515" t="str">
        <f>RIGHT(Table1[[#This Row],[Category and Sub-Category]],LEN(Table1[[#This Row],[Category and Sub-Category]])-FIND("/",Table1[[#This Row],[Category and Sub-Category]]))</f>
        <v>photobooks</v>
      </c>
      <c r="S1515" s="9">
        <f>(((Table1[[#This Row],[launched_at]]/60)/60)/24)+DATE(1970,1,1)</f>
        <v>41806.637337962966</v>
      </c>
      <c r="T1515" s="9">
        <f>(((Table1[[#This Row],[deadline]]/60)/60)/24)+DATE(1970,1,1)</f>
        <v>41836.637337962966</v>
      </c>
      <c r="U1515" s="12" t="str">
        <f>TEXT(Table1[[#This Row],[Date Created Conversion]],"yyyy")</f>
        <v>2014</v>
      </c>
      <c r="V1515" s="12" t="str">
        <f>TEXT(Table1[[#This Row],[Date Created Conversion]],"mmm")</f>
        <v>Jun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 s="16">
        <v>25000</v>
      </c>
      <c r="E1516">
        <v>26619</v>
      </c>
      <c r="F1516" s="12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>Table1[[#This Row],[pledged]]/Table1[[#This Row],[goal]]</f>
        <v>1.0647599999999999</v>
      </c>
      <c r="P1516">
        <f>IF(Table1[[#This Row],[pledged]]=0,0,Table1[[#This Row],[pledged]]/Table1[[#This Row],[backers_count]])</f>
        <v>151.24431818181819</v>
      </c>
      <c r="Q1516" t="str">
        <f>LEFT(Table1[[#This Row],[Category and Sub-Category]],FIND("/",Table1[[#This Row],[Category and Sub-Category]])-1)</f>
        <v>photography</v>
      </c>
      <c r="R1516" t="str">
        <f>RIGHT(Table1[[#This Row],[Category and Sub-Category]],LEN(Table1[[#This Row],[Category and Sub-Category]])-FIND("/",Table1[[#This Row],[Category and Sub-Category]]))</f>
        <v>photobooks</v>
      </c>
      <c r="S1516" s="9">
        <f>(((Table1[[#This Row],[launched_at]]/60)/60)/24)+DATE(1970,1,1)</f>
        <v>42234.597685185188</v>
      </c>
      <c r="T1516" s="9">
        <f>(((Table1[[#This Row],[deadline]]/60)/60)/24)+DATE(1970,1,1)</f>
        <v>42274.597685185188</v>
      </c>
      <c r="U1516" s="12" t="str">
        <f>TEXT(Table1[[#This Row],[Date Created Conversion]],"yyyy")</f>
        <v>2015</v>
      </c>
      <c r="V1516" s="12" t="str">
        <f>TEXT(Table1[[#This Row],[Date Created Conversion]],"mmm")</f>
        <v>Aug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 s="16">
        <v>300000</v>
      </c>
      <c r="E1517">
        <v>471567</v>
      </c>
      <c r="F1517" s="12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>Table1[[#This Row],[pledged]]/Table1[[#This Row],[goal]]</f>
        <v>1.57189</v>
      </c>
      <c r="P1517">
        <f>IF(Table1[[#This Row],[pledged]]=0,0,Table1[[#This Row],[pledged]]/Table1[[#This Row],[backers_count]])</f>
        <v>849.67027027027029</v>
      </c>
      <c r="Q1517" t="str">
        <f>LEFT(Table1[[#This Row],[Category and Sub-Category]],FIND("/",Table1[[#This Row],[Category and Sub-Category]])-1)</f>
        <v>photography</v>
      </c>
      <c r="R1517" t="str">
        <f>RIGHT(Table1[[#This Row],[Category and Sub-Category]],LEN(Table1[[#This Row],[Category and Sub-Category]])-FIND("/",Table1[[#This Row],[Category and Sub-Category]]))</f>
        <v>photobooks</v>
      </c>
      <c r="S1517" s="9">
        <f>(((Table1[[#This Row],[launched_at]]/60)/60)/24)+DATE(1970,1,1)</f>
        <v>42415.253437499996</v>
      </c>
      <c r="T1517" s="9">
        <f>(((Table1[[#This Row],[deadline]]/60)/60)/24)+DATE(1970,1,1)</f>
        <v>42445.211770833332</v>
      </c>
      <c r="U1517" s="12" t="str">
        <f>TEXT(Table1[[#This Row],[Date Created Conversion]],"yyyy")</f>
        <v>2016</v>
      </c>
      <c r="V1517" s="12" t="str">
        <f>TEXT(Table1[[#This Row],[Date Created Conversion]],"mmm")</f>
        <v>Feb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 s="16">
        <v>17000</v>
      </c>
      <c r="E1518">
        <v>18472</v>
      </c>
      <c r="F1518" s="12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>Table1[[#This Row],[pledged]]/Table1[[#This Row],[goal]]</f>
        <v>1.0865882352941176</v>
      </c>
      <c r="P1518">
        <f>IF(Table1[[#This Row],[pledged]]=0,0,Table1[[#This Row],[pledged]]/Table1[[#This Row],[backers_count]])</f>
        <v>159.24137931034483</v>
      </c>
      <c r="Q1518" t="str">
        <f>LEFT(Table1[[#This Row],[Category and Sub-Category]],FIND("/",Table1[[#This Row],[Category and Sub-Category]])-1)</f>
        <v>photography</v>
      </c>
      <c r="R1518" t="str">
        <f>RIGHT(Table1[[#This Row],[Category and Sub-Category]],LEN(Table1[[#This Row],[Category and Sub-Category]])-FIND("/",Table1[[#This Row],[Category and Sub-Category]]))</f>
        <v>photobooks</v>
      </c>
      <c r="S1518" s="9">
        <f>(((Table1[[#This Row],[launched_at]]/60)/60)/24)+DATE(1970,1,1)</f>
        <v>42619.466342592597</v>
      </c>
      <c r="T1518" s="9">
        <f>(((Table1[[#This Row],[deadline]]/60)/60)/24)+DATE(1970,1,1)</f>
        <v>42649.583333333328</v>
      </c>
      <c r="U1518" s="12" t="str">
        <f>TEXT(Table1[[#This Row],[Date Created Conversion]],"yyyy")</f>
        <v>2016</v>
      </c>
      <c r="V1518" s="12" t="str">
        <f>TEXT(Table1[[#This Row],[Date Created Conversion]],"mmm")</f>
        <v>Sep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 s="16">
        <v>15000</v>
      </c>
      <c r="E1519">
        <v>24297</v>
      </c>
      <c r="F1519" s="12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>Table1[[#This Row],[pledged]]/Table1[[#This Row],[goal]]</f>
        <v>1.6197999999999999</v>
      </c>
      <c r="P1519">
        <f>IF(Table1[[#This Row],[pledged]]=0,0,Table1[[#This Row],[pledged]]/Table1[[#This Row],[backers_count]])</f>
        <v>39.507317073170732</v>
      </c>
      <c r="Q1519" t="str">
        <f>LEFT(Table1[[#This Row],[Category and Sub-Category]],FIND("/",Table1[[#This Row],[Category and Sub-Category]])-1)</f>
        <v>photography</v>
      </c>
      <c r="R1519" t="str">
        <f>RIGHT(Table1[[#This Row],[Category and Sub-Category]],LEN(Table1[[#This Row],[Category and Sub-Category]])-FIND("/",Table1[[#This Row],[Category and Sub-Category]]))</f>
        <v>photobooks</v>
      </c>
      <c r="S1519" s="9">
        <f>(((Table1[[#This Row],[launched_at]]/60)/60)/24)+DATE(1970,1,1)</f>
        <v>41948.56658564815</v>
      </c>
      <c r="T1519" s="9">
        <f>(((Table1[[#This Row],[deadline]]/60)/60)/24)+DATE(1970,1,1)</f>
        <v>41979.25</v>
      </c>
      <c r="U1519" s="12" t="str">
        <f>TEXT(Table1[[#This Row],[Date Created Conversion]],"yyyy")</f>
        <v>2014</v>
      </c>
      <c r="V1519" s="12" t="str">
        <f>TEXT(Table1[[#This Row],[Date Created Conversion]],"mmm")</f>
        <v>Nov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 s="16">
        <v>15000</v>
      </c>
      <c r="E1520">
        <v>30805</v>
      </c>
      <c r="F1520" s="12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>Table1[[#This Row],[pledged]]/Table1[[#This Row],[goal]]</f>
        <v>2.0536666666666665</v>
      </c>
      <c r="P1520">
        <f>IF(Table1[[#This Row],[pledged]]=0,0,Table1[[#This Row],[pledged]]/Table1[[#This Row],[backers_count]])</f>
        <v>130.52966101694915</v>
      </c>
      <c r="Q1520" t="str">
        <f>LEFT(Table1[[#This Row],[Category and Sub-Category]],FIND("/",Table1[[#This Row],[Category and Sub-Category]])-1)</f>
        <v>photography</v>
      </c>
      <c r="R1520" t="str">
        <f>RIGHT(Table1[[#This Row],[Category and Sub-Category]],LEN(Table1[[#This Row],[Category and Sub-Category]])-FIND("/",Table1[[#This Row],[Category and Sub-Category]]))</f>
        <v>photobooks</v>
      </c>
      <c r="S1520" s="9">
        <f>(((Table1[[#This Row],[launched_at]]/60)/60)/24)+DATE(1970,1,1)</f>
        <v>41760.8200462963</v>
      </c>
      <c r="T1520" s="9">
        <f>(((Table1[[#This Row],[deadline]]/60)/60)/24)+DATE(1970,1,1)</f>
        <v>41790.8200462963</v>
      </c>
      <c r="U1520" s="12" t="str">
        <f>TEXT(Table1[[#This Row],[Date Created Conversion]],"yyyy")</f>
        <v>2014</v>
      </c>
      <c r="V1520" s="12" t="str">
        <f>TEXT(Table1[[#This Row],[Date Created Conversion]],"mmm")</f>
        <v>May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 s="16">
        <v>9000</v>
      </c>
      <c r="E1521">
        <v>9302.75</v>
      </c>
      <c r="F1521" s="12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>Table1[[#This Row],[pledged]]/Table1[[#This Row],[goal]]</f>
        <v>1.033638888888889</v>
      </c>
      <c r="P1521">
        <f>IF(Table1[[#This Row],[pledged]]=0,0,Table1[[#This Row],[pledged]]/Table1[[#This Row],[backers_count]])</f>
        <v>64.156896551724131</v>
      </c>
      <c r="Q1521" t="str">
        <f>LEFT(Table1[[#This Row],[Category and Sub-Category]],FIND("/",Table1[[#This Row],[Category and Sub-Category]])-1)</f>
        <v>photography</v>
      </c>
      <c r="R1521" t="str">
        <f>RIGHT(Table1[[#This Row],[Category and Sub-Category]],LEN(Table1[[#This Row],[Category and Sub-Category]])-FIND("/",Table1[[#This Row],[Category and Sub-Category]]))</f>
        <v>photobooks</v>
      </c>
      <c r="S1521" s="9">
        <f>(((Table1[[#This Row],[launched_at]]/60)/60)/24)+DATE(1970,1,1)</f>
        <v>41782.741701388892</v>
      </c>
      <c r="T1521" s="9">
        <f>(((Table1[[#This Row],[deadline]]/60)/60)/24)+DATE(1970,1,1)</f>
        <v>41810.915972222225</v>
      </c>
      <c r="U1521" s="12" t="str">
        <f>TEXT(Table1[[#This Row],[Date Created Conversion]],"yyyy")</f>
        <v>2014</v>
      </c>
      <c r="V1521" s="12" t="str">
        <f>TEXT(Table1[[#This Row],[Date Created Conversion]],"mmm")</f>
        <v>May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 s="16">
        <v>18000</v>
      </c>
      <c r="E1522">
        <v>18625</v>
      </c>
      <c r="F1522" s="1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>Table1[[#This Row],[pledged]]/Table1[[#This Row],[goal]]</f>
        <v>1.0347222222222223</v>
      </c>
      <c r="P1522">
        <f>IF(Table1[[#This Row],[pledged]]=0,0,Table1[[#This Row],[pledged]]/Table1[[#This Row],[backers_count]])</f>
        <v>111.52694610778443</v>
      </c>
      <c r="Q1522" t="str">
        <f>LEFT(Table1[[#This Row],[Category and Sub-Category]],FIND("/",Table1[[#This Row],[Category and Sub-Category]])-1)</f>
        <v>photography</v>
      </c>
      <c r="R1522" t="str">
        <f>RIGHT(Table1[[#This Row],[Category and Sub-Category]],LEN(Table1[[#This Row],[Category and Sub-Category]])-FIND("/",Table1[[#This Row],[Category and Sub-Category]]))</f>
        <v>photobooks</v>
      </c>
      <c r="S1522" s="9">
        <f>(((Table1[[#This Row],[launched_at]]/60)/60)/24)+DATE(1970,1,1)</f>
        <v>41955.857789351852</v>
      </c>
      <c r="T1522" s="9">
        <f>(((Table1[[#This Row],[deadline]]/60)/60)/24)+DATE(1970,1,1)</f>
        <v>41992.166666666672</v>
      </c>
      <c r="U1522" s="12" t="str">
        <f>TEXT(Table1[[#This Row],[Date Created Conversion]],"yyyy")</f>
        <v>2014</v>
      </c>
      <c r="V1522" s="12" t="str">
        <f>TEXT(Table1[[#This Row],[Date Created Conversion]],"mmm")</f>
        <v>Nov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 s="16">
        <v>37500</v>
      </c>
      <c r="E1523">
        <v>40055</v>
      </c>
      <c r="F1523" s="12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>Table1[[#This Row],[pledged]]/Table1[[#This Row],[goal]]</f>
        <v>1.0681333333333334</v>
      </c>
      <c r="P1523">
        <f>IF(Table1[[#This Row],[pledged]]=0,0,Table1[[#This Row],[pledged]]/Table1[[#This Row],[backers_count]])</f>
        <v>170.44680851063831</v>
      </c>
      <c r="Q1523" t="str">
        <f>LEFT(Table1[[#This Row],[Category and Sub-Category]],FIND("/",Table1[[#This Row],[Category and Sub-Category]])-1)</f>
        <v>photography</v>
      </c>
      <c r="R1523" t="str">
        <f>RIGHT(Table1[[#This Row],[Category and Sub-Category]],LEN(Table1[[#This Row],[Category and Sub-Category]])-FIND("/",Table1[[#This Row],[Category and Sub-Category]]))</f>
        <v>photobooks</v>
      </c>
      <c r="S1523" s="9">
        <f>(((Table1[[#This Row],[launched_at]]/60)/60)/24)+DATE(1970,1,1)</f>
        <v>42493.167719907404</v>
      </c>
      <c r="T1523" s="9">
        <f>(((Table1[[#This Row],[deadline]]/60)/60)/24)+DATE(1970,1,1)</f>
        <v>42528.167719907404</v>
      </c>
      <c r="U1523" s="12" t="str">
        <f>TEXT(Table1[[#This Row],[Date Created Conversion]],"yyyy")</f>
        <v>2016</v>
      </c>
      <c r="V1523" s="12" t="str">
        <f>TEXT(Table1[[#This Row],[Date Created Conversion]],"mmm")</f>
        <v>May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 s="16">
        <v>43500</v>
      </c>
      <c r="E1524">
        <v>60450.1</v>
      </c>
      <c r="F1524" s="12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>Table1[[#This Row],[pledged]]/Table1[[#This Row],[goal]]</f>
        <v>1.3896574712643677</v>
      </c>
      <c r="P1524">
        <f>IF(Table1[[#This Row],[pledged]]=0,0,Table1[[#This Row],[pledged]]/Table1[[#This Row],[backers_count]])</f>
        <v>133.7391592920354</v>
      </c>
      <c r="Q1524" t="str">
        <f>LEFT(Table1[[#This Row],[Category and Sub-Category]],FIND("/",Table1[[#This Row],[Category and Sub-Category]])-1)</f>
        <v>photography</v>
      </c>
      <c r="R1524" t="str">
        <f>RIGHT(Table1[[#This Row],[Category and Sub-Category]],LEN(Table1[[#This Row],[Category and Sub-Category]])-FIND("/",Table1[[#This Row],[Category and Sub-Category]]))</f>
        <v>photobooks</v>
      </c>
      <c r="S1524" s="9">
        <f>(((Table1[[#This Row],[launched_at]]/60)/60)/24)+DATE(1970,1,1)</f>
        <v>41899.830312500002</v>
      </c>
      <c r="T1524" s="9">
        <f>(((Table1[[#This Row],[deadline]]/60)/60)/24)+DATE(1970,1,1)</f>
        <v>41929.830312500002</v>
      </c>
      <c r="U1524" s="12" t="str">
        <f>TEXT(Table1[[#This Row],[Date Created Conversion]],"yyyy")</f>
        <v>2014</v>
      </c>
      <c r="V1524" s="12" t="str">
        <f>TEXT(Table1[[#This Row],[Date Created Conversion]],"mmm")</f>
        <v>Sep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 s="16">
        <v>18500</v>
      </c>
      <c r="E1525">
        <v>23096</v>
      </c>
      <c r="F1525" s="12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>Table1[[#This Row],[pledged]]/Table1[[#This Row],[goal]]</f>
        <v>1.2484324324324325</v>
      </c>
      <c r="P1525">
        <f>IF(Table1[[#This Row],[pledged]]=0,0,Table1[[#This Row],[pledged]]/Table1[[#This Row],[backers_count]])</f>
        <v>95.834024896265561</v>
      </c>
      <c r="Q1525" t="str">
        <f>LEFT(Table1[[#This Row],[Category and Sub-Category]],FIND("/",Table1[[#This Row],[Category and Sub-Category]])-1)</f>
        <v>photography</v>
      </c>
      <c r="R1525" t="str">
        <f>RIGHT(Table1[[#This Row],[Category and Sub-Category]],LEN(Table1[[#This Row],[Category and Sub-Category]])-FIND("/",Table1[[#This Row],[Category and Sub-Category]]))</f>
        <v>photobooks</v>
      </c>
      <c r="S1525" s="9">
        <f>(((Table1[[#This Row],[launched_at]]/60)/60)/24)+DATE(1970,1,1)</f>
        <v>41964.751342592594</v>
      </c>
      <c r="T1525" s="9">
        <f>(((Table1[[#This Row],[deadline]]/60)/60)/24)+DATE(1970,1,1)</f>
        <v>41996</v>
      </c>
      <c r="U1525" s="12" t="str">
        <f>TEXT(Table1[[#This Row],[Date Created Conversion]],"yyyy")</f>
        <v>2014</v>
      </c>
      <c r="V1525" s="12" t="str">
        <f>TEXT(Table1[[#This Row],[Date Created Conversion]],"mmm")</f>
        <v>Nov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 s="16">
        <v>3000</v>
      </c>
      <c r="E1526">
        <v>6210</v>
      </c>
      <c r="F1526" s="12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>Table1[[#This Row],[pledged]]/Table1[[#This Row],[goal]]</f>
        <v>2.0699999999999998</v>
      </c>
      <c r="P1526">
        <f>IF(Table1[[#This Row],[pledged]]=0,0,Table1[[#This Row],[pledged]]/Table1[[#This Row],[backers_count]])</f>
        <v>221.78571428571428</v>
      </c>
      <c r="Q1526" t="str">
        <f>LEFT(Table1[[#This Row],[Category and Sub-Category]],FIND("/",Table1[[#This Row],[Category and Sub-Category]])-1)</f>
        <v>photography</v>
      </c>
      <c r="R1526" t="str">
        <f>RIGHT(Table1[[#This Row],[Category and Sub-Category]],LEN(Table1[[#This Row],[Category and Sub-Category]])-FIND("/",Table1[[#This Row],[Category and Sub-Category]]))</f>
        <v>photobooks</v>
      </c>
      <c r="S1526" s="9">
        <f>(((Table1[[#This Row],[launched_at]]/60)/60)/24)+DATE(1970,1,1)</f>
        <v>42756.501041666663</v>
      </c>
      <c r="T1526" s="9">
        <f>(((Table1[[#This Row],[deadline]]/60)/60)/24)+DATE(1970,1,1)</f>
        <v>42786.501041666663</v>
      </c>
      <c r="U1526" s="12" t="str">
        <f>TEXT(Table1[[#This Row],[Date Created Conversion]],"yyyy")</f>
        <v>2017</v>
      </c>
      <c r="V1526" s="12" t="str">
        <f>TEXT(Table1[[#This Row],[Date Created Conversion]],"mmm")</f>
        <v>Jan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 s="16">
        <v>2600</v>
      </c>
      <c r="E1527">
        <v>4524.1499999999996</v>
      </c>
      <c r="F1527" s="12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>Table1[[#This Row],[pledged]]/Table1[[#This Row],[goal]]</f>
        <v>1.7400576923076922</v>
      </c>
      <c r="P1527">
        <f>IF(Table1[[#This Row],[pledged]]=0,0,Table1[[#This Row],[pledged]]/Table1[[#This Row],[backers_count]])</f>
        <v>32.315357142857138</v>
      </c>
      <c r="Q1527" t="str">
        <f>LEFT(Table1[[#This Row],[Category and Sub-Category]],FIND("/",Table1[[#This Row],[Category and Sub-Category]])-1)</f>
        <v>photography</v>
      </c>
      <c r="R1527" t="str">
        <f>RIGHT(Table1[[#This Row],[Category and Sub-Category]],LEN(Table1[[#This Row],[Category and Sub-Category]])-FIND("/",Table1[[#This Row],[Category and Sub-Category]]))</f>
        <v>photobooks</v>
      </c>
      <c r="S1527" s="9">
        <f>(((Table1[[#This Row],[launched_at]]/60)/60)/24)+DATE(1970,1,1)</f>
        <v>42570.702986111108</v>
      </c>
      <c r="T1527" s="9">
        <f>(((Table1[[#This Row],[deadline]]/60)/60)/24)+DATE(1970,1,1)</f>
        <v>42600.702986111108</v>
      </c>
      <c r="U1527" s="12" t="str">
        <f>TEXT(Table1[[#This Row],[Date Created Conversion]],"yyyy")</f>
        <v>2016</v>
      </c>
      <c r="V1527" s="12" t="str">
        <f>TEXT(Table1[[#This Row],[Date Created Conversion]],"mmm")</f>
        <v>Jul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 s="16">
        <v>23000</v>
      </c>
      <c r="E1528">
        <v>27675</v>
      </c>
      <c r="F1528" s="12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>Table1[[#This Row],[pledged]]/Table1[[#This Row],[goal]]</f>
        <v>1.2032608695652174</v>
      </c>
      <c r="P1528">
        <f>IF(Table1[[#This Row],[pledged]]=0,0,Table1[[#This Row],[pledged]]/Table1[[#This Row],[backers_count]])</f>
        <v>98.839285714285708</v>
      </c>
      <c r="Q1528" t="str">
        <f>LEFT(Table1[[#This Row],[Category and Sub-Category]],FIND("/",Table1[[#This Row],[Category and Sub-Category]])-1)</f>
        <v>photography</v>
      </c>
      <c r="R1528" t="str">
        <f>RIGHT(Table1[[#This Row],[Category and Sub-Category]],LEN(Table1[[#This Row],[Category and Sub-Category]])-FIND("/",Table1[[#This Row],[Category and Sub-Category]]))</f>
        <v>photobooks</v>
      </c>
      <c r="S1528" s="9">
        <f>(((Table1[[#This Row],[launched_at]]/60)/60)/24)+DATE(1970,1,1)</f>
        <v>42339.276006944448</v>
      </c>
      <c r="T1528" s="9">
        <f>(((Table1[[#This Row],[deadline]]/60)/60)/24)+DATE(1970,1,1)</f>
        <v>42388.276006944448</v>
      </c>
      <c r="U1528" s="12" t="str">
        <f>TEXT(Table1[[#This Row],[Date Created Conversion]],"yyyy")</f>
        <v>2015</v>
      </c>
      <c r="V1528" s="12" t="str">
        <f>TEXT(Table1[[#This Row],[Date Created Conversion]],"mmm")</f>
        <v>Dec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 s="16">
        <v>3500</v>
      </c>
      <c r="E1529">
        <v>3865.55</v>
      </c>
      <c r="F1529" s="12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>Table1[[#This Row],[pledged]]/Table1[[#This Row],[goal]]</f>
        <v>1.1044428571428573</v>
      </c>
      <c r="P1529">
        <f>IF(Table1[[#This Row],[pledged]]=0,0,Table1[[#This Row],[pledged]]/Table1[[#This Row],[backers_count]])</f>
        <v>55.222142857142863</v>
      </c>
      <c r="Q1529" t="str">
        <f>LEFT(Table1[[#This Row],[Category and Sub-Category]],FIND("/",Table1[[#This Row],[Category and Sub-Category]])-1)</f>
        <v>photography</v>
      </c>
      <c r="R1529" t="str">
        <f>RIGHT(Table1[[#This Row],[Category and Sub-Category]],LEN(Table1[[#This Row],[Category and Sub-Category]])-FIND("/",Table1[[#This Row],[Category and Sub-Category]]))</f>
        <v>photobooks</v>
      </c>
      <c r="S1529" s="9">
        <f>(((Table1[[#This Row],[launched_at]]/60)/60)/24)+DATE(1970,1,1)</f>
        <v>42780.600532407407</v>
      </c>
      <c r="T1529" s="9">
        <f>(((Table1[[#This Row],[deadline]]/60)/60)/24)+DATE(1970,1,1)</f>
        <v>42808.558865740735</v>
      </c>
      <c r="U1529" s="12" t="str">
        <f>TEXT(Table1[[#This Row],[Date Created Conversion]],"yyyy")</f>
        <v>2017</v>
      </c>
      <c r="V1529" s="12" t="str">
        <f>TEXT(Table1[[#This Row],[Date Created Conversion]],"mmm")</f>
        <v>Feb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 s="16">
        <v>3000</v>
      </c>
      <c r="E1530">
        <v>8447</v>
      </c>
      <c r="F1530" s="12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>Table1[[#This Row],[pledged]]/Table1[[#This Row],[goal]]</f>
        <v>2.8156666666666665</v>
      </c>
      <c r="P1530">
        <f>IF(Table1[[#This Row],[pledged]]=0,0,Table1[[#This Row],[pledged]]/Table1[[#This Row],[backers_count]])</f>
        <v>52.793750000000003</v>
      </c>
      <c r="Q1530" t="str">
        <f>LEFT(Table1[[#This Row],[Category and Sub-Category]],FIND("/",Table1[[#This Row],[Category and Sub-Category]])-1)</f>
        <v>photography</v>
      </c>
      <c r="R1530" t="str">
        <f>RIGHT(Table1[[#This Row],[Category and Sub-Category]],LEN(Table1[[#This Row],[Category and Sub-Category]])-FIND("/",Table1[[#This Row],[Category and Sub-Category]]))</f>
        <v>photobooks</v>
      </c>
      <c r="S1530" s="9">
        <f>(((Table1[[#This Row],[launched_at]]/60)/60)/24)+DATE(1970,1,1)</f>
        <v>42736.732893518521</v>
      </c>
      <c r="T1530" s="9">
        <f>(((Table1[[#This Row],[deadline]]/60)/60)/24)+DATE(1970,1,1)</f>
        <v>42767</v>
      </c>
      <c r="U1530" s="12" t="str">
        <f>TEXT(Table1[[#This Row],[Date Created Conversion]],"yyyy")</f>
        <v>2017</v>
      </c>
      <c r="V1530" s="12" t="str">
        <f>TEXT(Table1[[#This Row],[Date Created Conversion]],"mmm")</f>
        <v>Jan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 s="16">
        <v>19000</v>
      </c>
      <c r="E1531">
        <v>19129</v>
      </c>
      <c r="F1531" s="12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>Table1[[#This Row],[pledged]]/Table1[[#This Row],[goal]]</f>
        <v>1.0067894736842105</v>
      </c>
      <c r="P1531">
        <f>IF(Table1[[#This Row],[pledged]]=0,0,Table1[[#This Row],[pledged]]/Table1[[#This Row],[backers_count]])</f>
        <v>135.66666666666666</v>
      </c>
      <c r="Q1531" t="str">
        <f>LEFT(Table1[[#This Row],[Category and Sub-Category]],FIND("/",Table1[[#This Row],[Category and Sub-Category]])-1)</f>
        <v>photography</v>
      </c>
      <c r="R1531" t="str">
        <f>RIGHT(Table1[[#This Row],[Category and Sub-Category]],LEN(Table1[[#This Row],[Category and Sub-Category]])-FIND("/",Table1[[#This Row],[Category and Sub-Category]]))</f>
        <v>photobooks</v>
      </c>
      <c r="S1531" s="9">
        <f>(((Table1[[#This Row],[launched_at]]/60)/60)/24)+DATE(1970,1,1)</f>
        <v>42052.628703703704</v>
      </c>
      <c r="T1531" s="9">
        <f>(((Table1[[#This Row],[deadline]]/60)/60)/24)+DATE(1970,1,1)</f>
        <v>42082.587037037039</v>
      </c>
      <c r="U1531" s="12" t="str">
        <f>TEXT(Table1[[#This Row],[Date Created Conversion]],"yyyy")</f>
        <v>2015</v>
      </c>
      <c r="V1531" s="12" t="str">
        <f>TEXT(Table1[[#This Row],[Date Created Conversion]],"mmm")</f>
        <v>Feb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 s="16">
        <v>35000</v>
      </c>
      <c r="E1532">
        <v>47189</v>
      </c>
      <c r="F1532" s="1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>Table1[[#This Row],[pledged]]/Table1[[#This Row],[goal]]</f>
        <v>1.3482571428571428</v>
      </c>
      <c r="P1532">
        <f>IF(Table1[[#This Row],[pledged]]=0,0,Table1[[#This Row],[pledged]]/Table1[[#This Row],[backers_count]])</f>
        <v>53.991990846681922</v>
      </c>
      <c r="Q1532" t="str">
        <f>LEFT(Table1[[#This Row],[Category and Sub-Category]],FIND("/",Table1[[#This Row],[Category and Sub-Category]])-1)</f>
        <v>photography</v>
      </c>
      <c r="R1532" t="str">
        <f>RIGHT(Table1[[#This Row],[Category and Sub-Category]],LEN(Table1[[#This Row],[Category and Sub-Category]])-FIND("/",Table1[[#This Row],[Category and Sub-Category]]))</f>
        <v>photobooks</v>
      </c>
      <c r="S1532" s="9">
        <f>(((Table1[[#This Row],[launched_at]]/60)/60)/24)+DATE(1970,1,1)</f>
        <v>42275.767303240747</v>
      </c>
      <c r="T1532" s="9">
        <f>(((Table1[[#This Row],[deadline]]/60)/60)/24)+DATE(1970,1,1)</f>
        <v>42300.767303240747</v>
      </c>
      <c r="U1532" s="12" t="str">
        <f>TEXT(Table1[[#This Row],[Date Created Conversion]],"yyyy")</f>
        <v>2015</v>
      </c>
      <c r="V1532" s="12" t="str">
        <f>TEXT(Table1[[#This Row],[Date Created Conversion]],"mmm")</f>
        <v>Sep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 s="16">
        <v>2350</v>
      </c>
      <c r="E1533">
        <v>4135</v>
      </c>
      <c r="F1533" s="12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>Table1[[#This Row],[pledged]]/Table1[[#This Row],[goal]]</f>
        <v>1.7595744680851064</v>
      </c>
      <c r="P1533">
        <f>IF(Table1[[#This Row],[pledged]]=0,0,Table1[[#This Row],[pledged]]/Table1[[#This Row],[backers_count]])</f>
        <v>56.643835616438359</v>
      </c>
      <c r="Q1533" t="str">
        <f>LEFT(Table1[[#This Row],[Category and Sub-Category]],FIND("/",Table1[[#This Row],[Category and Sub-Category]])-1)</f>
        <v>photography</v>
      </c>
      <c r="R1533" t="str">
        <f>RIGHT(Table1[[#This Row],[Category and Sub-Category]],LEN(Table1[[#This Row],[Category and Sub-Category]])-FIND("/",Table1[[#This Row],[Category and Sub-Category]]))</f>
        <v>photobooks</v>
      </c>
      <c r="S1533" s="9">
        <f>(((Table1[[#This Row],[launched_at]]/60)/60)/24)+DATE(1970,1,1)</f>
        <v>41941.802384259259</v>
      </c>
      <c r="T1533" s="9">
        <f>(((Table1[[#This Row],[deadline]]/60)/60)/24)+DATE(1970,1,1)</f>
        <v>41974.125</v>
      </c>
      <c r="U1533" s="12" t="str">
        <f>TEXT(Table1[[#This Row],[Date Created Conversion]],"yyyy")</f>
        <v>2014</v>
      </c>
      <c r="V1533" s="12" t="str">
        <f>TEXT(Table1[[#This Row],[Date Created Conversion]],"mmm")</f>
        <v>Oct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 s="16">
        <v>5000</v>
      </c>
      <c r="E1534">
        <v>24201</v>
      </c>
      <c r="F1534" s="12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>Table1[[#This Row],[pledged]]/Table1[[#This Row],[goal]]</f>
        <v>4.8402000000000003</v>
      </c>
      <c r="P1534">
        <f>IF(Table1[[#This Row],[pledged]]=0,0,Table1[[#This Row],[pledged]]/Table1[[#This Row],[backers_count]])</f>
        <v>82.316326530612244</v>
      </c>
      <c r="Q1534" t="str">
        <f>LEFT(Table1[[#This Row],[Category and Sub-Category]],FIND("/",Table1[[#This Row],[Category and Sub-Category]])-1)</f>
        <v>photography</v>
      </c>
      <c r="R1534" t="str">
        <f>RIGHT(Table1[[#This Row],[Category and Sub-Category]],LEN(Table1[[#This Row],[Category and Sub-Category]])-FIND("/",Table1[[#This Row],[Category and Sub-Category]]))</f>
        <v>photobooks</v>
      </c>
      <c r="S1534" s="9">
        <f>(((Table1[[#This Row],[launched_at]]/60)/60)/24)+DATE(1970,1,1)</f>
        <v>42391.475289351853</v>
      </c>
      <c r="T1534" s="9">
        <f>(((Table1[[#This Row],[deadline]]/60)/60)/24)+DATE(1970,1,1)</f>
        <v>42415.625</v>
      </c>
      <c r="U1534" s="12" t="str">
        <f>TEXT(Table1[[#This Row],[Date Created Conversion]],"yyyy")</f>
        <v>2016</v>
      </c>
      <c r="V1534" s="12" t="str">
        <f>TEXT(Table1[[#This Row],[Date Created Conversion]],"mmm")</f>
        <v>Jan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 s="16">
        <v>45000</v>
      </c>
      <c r="E1535">
        <v>65313</v>
      </c>
      <c r="F1535" s="12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>Table1[[#This Row],[pledged]]/Table1[[#This Row],[goal]]</f>
        <v>1.4514</v>
      </c>
      <c r="P1535">
        <f>IF(Table1[[#This Row],[pledged]]=0,0,Table1[[#This Row],[pledged]]/Table1[[#This Row],[backers_count]])</f>
        <v>88.26081081081081</v>
      </c>
      <c r="Q1535" t="str">
        <f>LEFT(Table1[[#This Row],[Category and Sub-Category]],FIND("/",Table1[[#This Row],[Category and Sub-Category]])-1)</f>
        <v>photography</v>
      </c>
      <c r="R1535" t="str">
        <f>RIGHT(Table1[[#This Row],[Category and Sub-Category]],LEN(Table1[[#This Row],[Category and Sub-Category]])-FIND("/",Table1[[#This Row],[Category and Sub-Category]]))</f>
        <v>photobooks</v>
      </c>
      <c r="S1535" s="9">
        <f>(((Table1[[#This Row],[launched_at]]/60)/60)/24)+DATE(1970,1,1)</f>
        <v>42443.00204861111</v>
      </c>
      <c r="T1535" s="9">
        <f>(((Table1[[#This Row],[deadline]]/60)/60)/24)+DATE(1970,1,1)</f>
        <v>42492.165972222225</v>
      </c>
      <c r="U1535" s="12" t="str">
        <f>TEXT(Table1[[#This Row],[Date Created Conversion]],"yyyy")</f>
        <v>2016</v>
      </c>
      <c r="V1535" s="12" t="str">
        <f>TEXT(Table1[[#This Row],[Date Created Conversion]],"mmm")</f>
        <v>Mar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 s="16">
        <v>7500</v>
      </c>
      <c r="E1536">
        <v>31330</v>
      </c>
      <c r="F1536" s="12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>Table1[[#This Row],[pledged]]/Table1[[#This Row],[goal]]</f>
        <v>4.1773333333333333</v>
      </c>
      <c r="P1536">
        <f>IF(Table1[[#This Row],[pledged]]=0,0,Table1[[#This Row],[pledged]]/Table1[[#This Row],[backers_count]])</f>
        <v>84.905149051490511</v>
      </c>
      <c r="Q1536" t="str">
        <f>LEFT(Table1[[#This Row],[Category and Sub-Category]],FIND("/",Table1[[#This Row],[Category and Sub-Category]])-1)</f>
        <v>photography</v>
      </c>
      <c r="R1536" t="str">
        <f>RIGHT(Table1[[#This Row],[Category and Sub-Category]],LEN(Table1[[#This Row],[Category and Sub-Category]])-FIND("/",Table1[[#This Row],[Category and Sub-Category]]))</f>
        <v>photobooks</v>
      </c>
      <c r="S1536" s="9">
        <f>(((Table1[[#This Row],[launched_at]]/60)/60)/24)+DATE(1970,1,1)</f>
        <v>42221.67432870371</v>
      </c>
      <c r="T1536" s="9">
        <f>(((Table1[[#This Row],[deadline]]/60)/60)/24)+DATE(1970,1,1)</f>
        <v>42251.67432870371</v>
      </c>
      <c r="U1536" s="12" t="str">
        <f>TEXT(Table1[[#This Row],[Date Created Conversion]],"yyyy")</f>
        <v>2015</v>
      </c>
      <c r="V1536" s="12" t="str">
        <f>TEXT(Table1[[#This Row],[Date Created Conversion]],"mmm")</f>
        <v>Aug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 s="16">
        <v>4000</v>
      </c>
      <c r="E1537">
        <v>5297</v>
      </c>
      <c r="F1537" s="12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>Table1[[#This Row],[pledged]]/Table1[[#This Row],[goal]]</f>
        <v>1.3242499999999999</v>
      </c>
      <c r="P1537">
        <f>IF(Table1[[#This Row],[pledged]]=0,0,Table1[[#This Row],[pledged]]/Table1[[#This Row],[backers_count]])</f>
        <v>48.154545454545456</v>
      </c>
      <c r="Q1537" t="str">
        <f>LEFT(Table1[[#This Row],[Category and Sub-Category]],FIND("/",Table1[[#This Row],[Category and Sub-Category]])-1)</f>
        <v>photography</v>
      </c>
      <c r="R1537" t="str">
        <f>RIGHT(Table1[[#This Row],[Category and Sub-Category]],LEN(Table1[[#This Row],[Category and Sub-Category]])-FIND("/",Table1[[#This Row],[Category and Sub-Category]]))</f>
        <v>photobooks</v>
      </c>
      <c r="S1537" s="9">
        <f>(((Table1[[#This Row],[launched_at]]/60)/60)/24)+DATE(1970,1,1)</f>
        <v>42484.829062500001</v>
      </c>
      <c r="T1537" s="9">
        <f>(((Table1[[#This Row],[deadline]]/60)/60)/24)+DATE(1970,1,1)</f>
        <v>42513.916666666672</v>
      </c>
      <c r="U1537" s="12" t="str">
        <f>TEXT(Table1[[#This Row],[Date Created Conversion]],"yyyy")</f>
        <v>2016</v>
      </c>
      <c r="V1537" s="12" t="str">
        <f>TEXT(Table1[[#This Row],[Date Created Conversion]],"mmm")</f>
        <v>Apr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 s="16">
        <v>12000</v>
      </c>
      <c r="E1538">
        <v>30037.01</v>
      </c>
      <c r="F1538" s="12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>Table1[[#This Row],[pledged]]/Table1[[#This Row],[goal]]</f>
        <v>2.5030841666666666</v>
      </c>
      <c r="P1538">
        <f>IF(Table1[[#This Row],[pledged]]=0,0,Table1[[#This Row],[pledged]]/Table1[[#This Row],[backers_count]])</f>
        <v>66.015406593406595</v>
      </c>
      <c r="Q1538" t="str">
        <f>LEFT(Table1[[#This Row],[Category and Sub-Category]],FIND("/",Table1[[#This Row],[Category and Sub-Category]])-1)</f>
        <v>photography</v>
      </c>
      <c r="R1538" t="str">
        <f>RIGHT(Table1[[#This Row],[Category and Sub-Category]],LEN(Table1[[#This Row],[Category and Sub-Category]])-FIND("/",Table1[[#This Row],[Category and Sub-Category]]))</f>
        <v>photobooks</v>
      </c>
      <c r="S1538" s="9">
        <f>(((Table1[[#This Row],[launched_at]]/60)/60)/24)+DATE(1970,1,1)</f>
        <v>42213.802199074074</v>
      </c>
      <c r="T1538" s="9">
        <f>(((Table1[[#This Row],[deadline]]/60)/60)/24)+DATE(1970,1,1)</f>
        <v>42243.802199074074</v>
      </c>
      <c r="U1538" s="12" t="str">
        <f>TEXT(Table1[[#This Row],[Date Created Conversion]],"yyyy")</f>
        <v>2015</v>
      </c>
      <c r="V1538" s="12" t="str">
        <f>TEXT(Table1[[#This Row],[Date Created Conversion]],"mmm")</f>
        <v>Jul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 s="16">
        <v>12000</v>
      </c>
      <c r="E1539">
        <v>21588</v>
      </c>
      <c r="F1539" s="12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>Table1[[#This Row],[pledged]]/Table1[[#This Row],[goal]]</f>
        <v>1.7989999999999999</v>
      </c>
      <c r="P1539">
        <f>IF(Table1[[#This Row],[pledged]]=0,0,Table1[[#This Row],[pledged]]/Table1[[#This Row],[backers_count]])</f>
        <v>96.375</v>
      </c>
      <c r="Q1539" t="str">
        <f>LEFT(Table1[[#This Row],[Category and Sub-Category]],FIND("/",Table1[[#This Row],[Category and Sub-Category]])-1)</f>
        <v>photography</v>
      </c>
      <c r="R1539" t="str">
        <f>RIGHT(Table1[[#This Row],[Category and Sub-Category]],LEN(Table1[[#This Row],[Category and Sub-Category]])-FIND("/",Table1[[#This Row],[Category and Sub-Category]]))</f>
        <v>photobooks</v>
      </c>
      <c r="S1539" s="9">
        <f>(((Table1[[#This Row],[launched_at]]/60)/60)/24)+DATE(1970,1,1)</f>
        <v>42552.315127314811</v>
      </c>
      <c r="T1539" s="9">
        <f>(((Table1[[#This Row],[deadline]]/60)/60)/24)+DATE(1970,1,1)</f>
        <v>42588.75</v>
      </c>
      <c r="U1539" s="12" t="str">
        <f>TEXT(Table1[[#This Row],[Date Created Conversion]],"yyyy")</f>
        <v>2016</v>
      </c>
      <c r="V1539" s="12" t="str">
        <f>TEXT(Table1[[#This Row],[Date Created Conversion]],"mmm")</f>
        <v>Jul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 s="16">
        <v>7000</v>
      </c>
      <c r="E1540">
        <v>7184</v>
      </c>
      <c r="F1540" s="12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>Table1[[#This Row],[pledged]]/Table1[[#This Row],[goal]]</f>
        <v>1.0262857142857142</v>
      </c>
      <c r="P1540">
        <f>IF(Table1[[#This Row],[pledged]]=0,0,Table1[[#This Row],[pledged]]/Table1[[#This Row],[backers_count]])</f>
        <v>156.17391304347825</v>
      </c>
      <c r="Q1540" t="str">
        <f>LEFT(Table1[[#This Row],[Category and Sub-Category]],FIND("/",Table1[[#This Row],[Category and Sub-Category]])-1)</f>
        <v>photography</v>
      </c>
      <c r="R1540" t="str">
        <f>RIGHT(Table1[[#This Row],[Category and Sub-Category]],LEN(Table1[[#This Row],[Category and Sub-Category]])-FIND("/",Table1[[#This Row],[Category and Sub-Category]]))</f>
        <v>photobooks</v>
      </c>
      <c r="S1540" s="9">
        <f>(((Table1[[#This Row],[launched_at]]/60)/60)/24)+DATE(1970,1,1)</f>
        <v>41981.782060185185</v>
      </c>
      <c r="T1540" s="9">
        <f>(((Table1[[#This Row],[deadline]]/60)/60)/24)+DATE(1970,1,1)</f>
        <v>42026.782060185185</v>
      </c>
      <c r="U1540" s="12" t="str">
        <f>TEXT(Table1[[#This Row],[Date Created Conversion]],"yyyy")</f>
        <v>2014</v>
      </c>
      <c r="V1540" s="12" t="str">
        <f>TEXT(Table1[[#This Row],[Date Created Conversion]],"mmm")</f>
        <v>Dec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 s="16">
        <v>20000</v>
      </c>
      <c r="E1541">
        <v>27197.22</v>
      </c>
      <c r="F1541" s="12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>Table1[[#This Row],[pledged]]/Table1[[#This Row],[goal]]</f>
        <v>1.359861</v>
      </c>
      <c r="P1541">
        <f>IF(Table1[[#This Row],[pledged]]=0,0,Table1[[#This Row],[pledged]]/Table1[[#This Row],[backers_count]])</f>
        <v>95.764859154929582</v>
      </c>
      <c r="Q1541" t="str">
        <f>LEFT(Table1[[#This Row],[Category and Sub-Category]],FIND("/",Table1[[#This Row],[Category and Sub-Category]])-1)</f>
        <v>photography</v>
      </c>
      <c r="R1541" t="str">
        <f>RIGHT(Table1[[#This Row],[Category and Sub-Category]],LEN(Table1[[#This Row],[Category and Sub-Category]])-FIND("/",Table1[[#This Row],[Category and Sub-Category]]))</f>
        <v>photobooks</v>
      </c>
      <c r="S1541" s="9">
        <f>(((Table1[[#This Row],[launched_at]]/60)/60)/24)+DATE(1970,1,1)</f>
        <v>42705.919201388882</v>
      </c>
      <c r="T1541" s="9">
        <f>(((Table1[[#This Row],[deadline]]/60)/60)/24)+DATE(1970,1,1)</f>
        <v>42738.919201388882</v>
      </c>
      <c r="U1541" s="12" t="str">
        <f>TEXT(Table1[[#This Row],[Date Created Conversion]],"yyyy")</f>
        <v>2016</v>
      </c>
      <c r="V1541" s="12" t="str">
        <f>TEXT(Table1[[#This Row],[Date Created Conversion]],"mmm")</f>
        <v>Dec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 s="16">
        <v>15000</v>
      </c>
      <c r="E1542">
        <v>17680</v>
      </c>
      <c r="F1542" s="1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>Table1[[#This Row],[pledged]]/Table1[[#This Row],[goal]]</f>
        <v>1.1786666666666668</v>
      </c>
      <c r="P1542">
        <f>IF(Table1[[#This Row],[pledged]]=0,0,Table1[[#This Row],[pledged]]/Table1[[#This Row],[backers_count]])</f>
        <v>180.40816326530611</v>
      </c>
      <c r="Q1542" t="str">
        <f>LEFT(Table1[[#This Row],[Category and Sub-Category]],FIND("/",Table1[[#This Row],[Category and Sub-Category]])-1)</f>
        <v>photography</v>
      </c>
      <c r="R1542" t="str">
        <f>RIGHT(Table1[[#This Row],[Category and Sub-Category]],LEN(Table1[[#This Row],[Category and Sub-Category]])-FIND("/",Table1[[#This Row],[Category and Sub-Category]]))</f>
        <v>photobooks</v>
      </c>
      <c r="S1542" s="9">
        <f>(((Table1[[#This Row],[launched_at]]/60)/60)/24)+DATE(1970,1,1)</f>
        <v>41939.00712962963</v>
      </c>
      <c r="T1542" s="9">
        <f>(((Table1[[#This Row],[deadline]]/60)/60)/24)+DATE(1970,1,1)</f>
        <v>41969.052083333328</v>
      </c>
      <c r="U1542" s="12" t="str">
        <f>TEXT(Table1[[#This Row],[Date Created Conversion]],"yyyy")</f>
        <v>2014</v>
      </c>
      <c r="V1542" s="12" t="str">
        <f>TEXT(Table1[[#This Row],[Date Created Conversion]],"mmm")</f>
        <v>Oct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>Table1[[#This Row],[pledged]]/Table1[[#This Row],[goal]]</f>
        <v>3.3333333333333332E-4</v>
      </c>
      <c r="P1543">
        <f>IF(Table1[[#This Row],[pledged]]=0,0,Table1[[#This Row],[pledged]]/Table1[[#This Row],[backers_count]])</f>
        <v>3</v>
      </c>
      <c r="Q1543" t="str">
        <f>LEFT(Table1[[#This Row],[Category and Sub-Category]],FIND("/",Table1[[#This Row],[Category and Sub-Category]])-1)</f>
        <v>photography</v>
      </c>
      <c r="R1543" t="str">
        <f>RIGHT(Table1[[#This Row],[Category and Sub-Category]],LEN(Table1[[#This Row],[Category and Sub-Category]])-FIND("/",Table1[[#This Row],[Category and Sub-Category]]))</f>
        <v>nature</v>
      </c>
      <c r="S1543" s="9">
        <f>(((Table1[[#This Row],[launched_at]]/60)/60)/24)+DATE(1970,1,1)</f>
        <v>41974.712245370371</v>
      </c>
      <c r="T1543" s="9">
        <f>(((Table1[[#This Row],[deadline]]/60)/60)/24)+DATE(1970,1,1)</f>
        <v>42004.712245370371</v>
      </c>
      <c r="U1543" s="12" t="str">
        <f>TEXT(Table1[[#This Row],[Date Created Conversion]],"yyyy")</f>
        <v>2014</v>
      </c>
      <c r="V1543" s="12" t="str">
        <f>TEXT(Table1[[#This Row],[Date Created Conversion]],"mmm")</f>
        <v>Dec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>Table1[[#This Row],[pledged]]/Table1[[#This Row],[goal]]</f>
        <v>0.04</v>
      </c>
      <c r="P1544">
        <f>IF(Table1[[#This Row],[pledged]]=0,0,Table1[[#This Row],[pledged]]/Table1[[#This Row],[backers_count]])</f>
        <v>20</v>
      </c>
      <c r="Q1544" t="str">
        <f>LEFT(Table1[[#This Row],[Category and Sub-Category]],FIND("/",Table1[[#This Row],[Category and Sub-Category]])-1)</f>
        <v>photography</v>
      </c>
      <c r="R1544" t="str">
        <f>RIGHT(Table1[[#This Row],[Category and Sub-Category]],LEN(Table1[[#This Row],[Category and Sub-Category]])-FIND("/",Table1[[#This Row],[Category and Sub-Category]]))</f>
        <v>nature</v>
      </c>
      <c r="S1544" s="9">
        <f>(((Table1[[#This Row],[launched_at]]/60)/60)/24)+DATE(1970,1,1)</f>
        <v>42170.996527777781</v>
      </c>
      <c r="T1544" s="9">
        <f>(((Table1[[#This Row],[deadline]]/60)/60)/24)+DATE(1970,1,1)</f>
        <v>42185.996527777781</v>
      </c>
      <c r="U1544" s="12" t="str">
        <f>TEXT(Table1[[#This Row],[Date Created Conversion]],"yyyy")</f>
        <v>2015</v>
      </c>
      <c r="V1544" s="12" t="str">
        <f>TEXT(Table1[[#This Row],[Date Created Conversion]],"mmm")</f>
        <v>Jun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>Table1[[#This Row],[pledged]]/Table1[[#This Row],[goal]]</f>
        <v>4.4444444444444444E-3</v>
      </c>
      <c r="P1545">
        <f>IF(Table1[[#This Row],[pledged]]=0,0,Table1[[#This Row],[pledged]]/Table1[[#This Row],[backers_count]])</f>
        <v>10</v>
      </c>
      <c r="Q1545" t="str">
        <f>LEFT(Table1[[#This Row],[Category and Sub-Category]],FIND("/",Table1[[#This Row],[Category and Sub-Category]])-1)</f>
        <v>photography</v>
      </c>
      <c r="R1545" t="str">
        <f>RIGHT(Table1[[#This Row],[Category and Sub-Category]],LEN(Table1[[#This Row],[Category and Sub-Category]])-FIND("/",Table1[[#This Row],[Category and Sub-Category]]))</f>
        <v>nature</v>
      </c>
      <c r="S1545" s="9">
        <f>(((Table1[[#This Row],[launched_at]]/60)/60)/24)+DATE(1970,1,1)</f>
        <v>41935.509652777779</v>
      </c>
      <c r="T1545" s="9">
        <f>(((Table1[[#This Row],[deadline]]/60)/60)/24)+DATE(1970,1,1)</f>
        <v>41965.551319444443</v>
      </c>
      <c r="U1545" s="12" t="str">
        <f>TEXT(Table1[[#This Row],[Date Created Conversion]],"yyyy")</f>
        <v>2014</v>
      </c>
      <c r="V1545" s="12" t="str">
        <f>TEXT(Table1[[#This Row],[Date Created Conversion]],"mmm")</f>
        <v>Oct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>Table1[[#This Row],[pledged]]/Table1[[#This Row],[goal]]</f>
        <v>0</v>
      </c>
      <c r="P1546">
        <f>IF(Table1[[#This Row],[pledged]]=0,0,Table1[[#This Row],[pledged]]/Table1[[#This Row],[backers_count]])</f>
        <v>0</v>
      </c>
      <c r="Q1546" t="str">
        <f>LEFT(Table1[[#This Row],[Category and Sub-Category]],FIND("/",Table1[[#This Row],[Category and Sub-Category]])-1)</f>
        <v>photography</v>
      </c>
      <c r="R1546" t="str">
        <f>RIGHT(Table1[[#This Row],[Category and Sub-Category]],LEN(Table1[[#This Row],[Category and Sub-Category]])-FIND("/",Table1[[#This Row],[Category and Sub-Category]]))</f>
        <v>nature</v>
      </c>
      <c r="S1546" s="9">
        <f>(((Table1[[#This Row],[launched_at]]/60)/60)/24)+DATE(1970,1,1)</f>
        <v>42053.051203703704</v>
      </c>
      <c r="T1546" s="9">
        <f>(((Table1[[#This Row],[deadline]]/60)/60)/24)+DATE(1970,1,1)</f>
        <v>42095.012499999997</v>
      </c>
      <c r="U1546" s="12" t="str">
        <f>TEXT(Table1[[#This Row],[Date Created Conversion]],"yyyy")</f>
        <v>2015</v>
      </c>
      <c r="V1546" s="12" t="str">
        <f>TEXT(Table1[[#This Row],[Date Created Conversion]],"mmm")</f>
        <v>Feb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>Table1[[#This Row],[pledged]]/Table1[[#This Row],[goal]]</f>
        <v>3.3333333333333332E-4</v>
      </c>
      <c r="P1547">
        <f>IF(Table1[[#This Row],[pledged]]=0,0,Table1[[#This Row],[pledged]]/Table1[[#This Row],[backers_count]])</f>
        <v>1</v>
      </c>
      <c r="Q1547" t="str">
        <f>LEFT(Table1[[#This Row],[Category and Sub-Category]],FIND("/",Table1[[#This Row],[Category and Sub-Category]])-1)</f>
        <v>photography</v>
      </c>
      <c r="R1547" t="str">
        <f>RIGHT(Table1[[#This Row],[Category and Sub-Category]],LEN(Table1[[#This Row],[Category and Sub-Category]])-FIND("/",Table1[[#This Row],[Category and Sub-Category]]))</f>
        <v>nature</v>
      </c>
      <c r="S1547" s="9">
        <f>(((Table1[[#This Row],[launched_at]]/60)/60)/24)+DATE(1970,1,1)</f>
        <v>42031.884652777779</v>
      </c>
      <c r="T1547" s="9">
        <f>(((Table1[[#This Row],[deadline]]/60)/60)/24)+DATE(1970,1,1)</f>
        <v>42065.886111111111</v>
      </c>
      <c r="U1547" s="12" t="str">
        <f>TEXT(Table1[[#This Row],[Date Created Conversion]],"yyyy")</f>
        <v>2015</v>
      </c>
      <c r="V1547" s="12" t="str">
        <f>TEXT(Table1[[#This Row],[Date Created Conversion]],"mmm")</f>
        <v>Jan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>Table1[[#This Row],[pledged]]/Table1[[#This Row],[goal]]</f>
        <v>0.28899999999999998</v>
      </c>
      <c r="P1548">
        <f>IF(Table1[[#This Row],[pledged]]=0,0,Table1[[#This Row],[pledged]]/Table1[[#This Row],[backers_count]])</f>
        <v>26.272727272727273</v>
      </c>
      <c r="Q1548" t="str">
        <f>LEFT(Table1[[#This Row],[Category and Sub-Category]],FIND("/",Table1[[#This Row],[Category and Sub-Category]])-1)</f>
        <v>photography</v>
      </c>
      <c r="R1548" t="str">
        <f>RIGHT(Table1[[#This Row],[Category and Sub-Category]],LEN(Table1[[#This Row],[Category and Sub-Category]])-FIND("/",Table1[[#This Row],[Category and Sub-Category]]))</f>
        <v>nature</v>
      </c>
      <c r="S1548" s="9">
        <f>(((Table1[[#This Row],[launched_at]]/60)/60)/24)+DATE(1970,1,1)</f>
        <v>41839.212951388887</v>
      </c>
      <c r="T1548" s="9">
        <f>(((Table1[[#This Row],[deadline]]/60)/60)/24)+DATE(1970,1,1)</f>
        <v>41899.212951388887</v>
      </c>
      <c r="U1548" s="12" t="str">
        <f>TEXT(Table1[[#This Row],[Date Created Conversion]],"yyyy")</f>
        <v>2014</v>
      </c>
      <c r="V1548" s="12" t="str">
        <f>TEXT(Table1[[#This Row],[Date Created Conversion]],"mmm")</f>
        <v>Jul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>Table1[[#This Row],[pledged]]/Table1[[#This Row],[goal]]</f>
        <v>0</v>
      </c>
      <c r="P1549">
        <f>IF(Table1[[#This Row],[pledged]]=0,0,Table1[[#This Row],[pledged]]/Table1[[#This Row],[backers_count]])</f>
        <v>0</v>
      </c>
      <c r="Q1549" t="str">
        <f>LEFT(Table1[[#This Row],[Category and Sub-Category]],FIND("/",Table1[[#This Row],[Category and Sub-Category]])-1)</f>
        <v>photography</v>
      </c>
      <c r="R1549" t="str">
        <f>RIGHT(Table1[[#This Row],[Category and Sub-Category]],LEN(Table1[[#This Row],[Category and Sub-Category]])-FIND("/",Table1[[#This Row],[Category and Sub-Category]]))</f>
        <v>nature</v>
      </c>
      <c r="S1549" s="9">
        <f>(((Table1[[#This Row],[launched_at]]/60)/60)/24)+DATE(1970,1,1)</f>
        <v>42782.426875000005</v>
      </c>
      <c r="T1549" s="9">
        <f>(((Table1[[#This Row],[deadline]]/60)/60)/24)+DATE(1970,1,1)</f>
        <v>42789.426875000005</v>
      </c>
      <c r="U1549" s="12" t="str">
        <f>TEXT(Table1[[#This Row],[Date Created Conversion]],"yyyy")</f>
        <v>2017</v>
      </c>
      <c r="V1549" s="12" t="str">
        <f>TEXT(Table1[[#This Row],[Date Created Conversion]],"mmm")</f>
        <v>Feb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>Table1[[#This Row],[pledged]]/Table1[[#This Row],[goal]]</f>
        <v>8.5714285714285715E-2</v>
      </c>
      <c r="P1550">
        <f>IF(Table1[[#This Row],[pledged]]=0,0,Table1[[#This Row],[pledged]]/Table1[[#This Row],[backers_count]])</f>
        <v>60</v>
      </c>
      <c r="Q1550" t="str">
        <f>LEFT(Table1[[#This Row],[Category and Sub-Category]],FIND("/",Table1[[#This Row],[Category and Sub-Category]])-1)</f>
        <v>photography</v>
      </c>
      <c r="R1550" t="str">
        <f>RIGHT(Table1[[#This Row],[Category and Sub-Category]],LEN(Table1[[#This Row],[Category and Sub-Category]])-FIND("/",Table1[[#This Row],[Category and Sub-Category]]))</f>
        <v>nature</v>
      </c>
      <c r="S1550" s="9">
        <f>(((Table1[[#This Row],[launched_at]]/60)/60)/24)+DATE(1970,1,1)</f>
        <v>42286.88217592593</v>
      </c>
      <c r="T1550" s="9">
        <f>(((Table1[[#This Row],[deadline]]/60)/60)/24)+DATE(1970,1,1)</f>
        <v>42316.923842592587</v>
      </c>
      <c r="U1550" s="12" t="str">
        <f>TEXT(Table1[[#This Row],[Date Created Conversion]],"yyyy")</f>
        <v>2015</v>
      </c>
      <c r="V1550" s="12" t="str">
        <f>TEXT(Table1[[#This Row],[Date Created Conversion]],"mmm")</f>
        <v>Oct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>Table1[[#This Row],[pledged]]/Table1[[#This Row],[goal]]</f>
        <v>0.34</v>
      </c>
      <c r="P1551">
        <f>IF(Table1[[#This Row],[pledged]]=0,0,Table1[[#This Row],[pledged]]/Table1[[#This Row],[backers_count]])</f>
        <v>28.333333333333332</v>
      </c>
      <c r="Q1551" t="str">
        <f>LEFT(Table1[[#This Row],[Category and Sub-Category]],FIND("/",Table1[[#This Row],[Category and Sub-Category]])-1)</f>
        <v>photography</v>
      </c>
      <c r="R1551" t="str">
        <f>RIGHT(Table1[[#This Row],[Category and Sub-Category]],LEN(Table1[[#This Row],[Category and Sub-Category]])-FIND("/",Table1[[#This Row],[Category and Sub-Category]]))</f>
        <v>nature</v>
      </c>
      <c r="S1551" s="9">
        <f>(((Table1[[#This Row],[launched_at]]/60)/60)/24)+DATE(1970,1,1)</f>
        <v>42281.136099537034</v>
      </c>
      <c r="T1551" s="9">
        <f>(((Table1[[#This Row],[deadline]]/60)/60)/24)+DATE(1970,1,1)</f>
        <v>42311.177766203706</v>
      </c>
      <c r="U1551" s="12" t="str">
        <f>TEXT(Table1[[#This Row],[Date Created Conversion]],"yyyy")</f>
        <v>2015</v>
      </c>
      <c r="V1551" s="12" t="str">
        <f>TEXT(Table1[[#This Row],[Date Created Conversion]],"mmm")</f>
        <v>Oct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>Table1[[#This Row],[pledged]]/Table1[[#This Row],[goal]]</f>
        <v>0.13466666666666666</v>
      </c>
      <c r="P1552">
        <f>IF(Table1[[#This Row],[pledged]]=0,0,Table1[[#This Row],[pledged]]/Table1[[#This Row],[backers_count]])</f>
        <v>14.428571428571429</v>
      </c>
      <c r="Q1552" t="str">
        <f>LEFT(Table1[[#This Row],[Category and Sub-Category]],FIND("/",Table1[[#This Row],[Category and Sub-Category]])-1)</f>
        <v>photography</v>
      </c>
      <c r="R1552" t="str">
        <f>RIGHT(Table1[[#This Row],[Category and Sub-Category]],LEN(Table1[[#This Row],[Category and Sub-Category]])-FIND("/",Table1[[#This Row],[Category and Sub-Category]]))</f>
        <v>nature</v>
      </c>
      <c r="S1552" s="9">
        <f>(((Table1[[#This Row],[launched_at]]/60)/60)/24)+DATE(1970,1,1)</f>
        <v>42472.449467592596</v>
      </c>
      <c r="T1552" s="9">
        <f>(((Table1[[#This Row],[deadline]]/60)/60)/24)+DATE(1970,1,1)</f>
        <v>42502.449467592596</v>
      </c>
      <c r="U1552" s="12" t="str">
        <f>TEXT(Table1[[#This Row],[Date Created Conversion]],"yyyy")</f>
        <v>2016</v>
      </c>
      <c r="V1552" s="12" t="str">
        <f>TEXT(Table1[[#This Row],[Date Created Conversion]],"mmm")</f>
        <v>Apr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>Table1[[#This Row],[pledged]]/Table1[[#This Row],[goal]]</f>
        <v>0</v>
      </c>
      <c r="P1553">
        <f>IF(Table1[[#This Row],[pledged]]=0,0,Table1[[#This Row],[pledged]]/Table1[[#This Row],[backers_count]])</f>
        <v>0</v>
      </c>
      <c r="Q1553" t="str">
        <f>LEFT(Table1[[#This Row],[Category and Sub-Category]],FIND("/",Table1[[#This Row],[Category and Sub-Category]])-1)</f>
        <v>photography</v>
      </c>
      <c r="R1553" t="str">
        <f>RIGHT(Table1[[#This Row],[Category and Sub-Category]],LEN(Table1[[#This Row],[Category and Sub-Category]])-FIND("/",Table1[[#This Row],[Category and Sub-Category]]))</f>
        <v>nature</v>
      </c>
      <c r="S1553" s="9">
        <f>(((Table1[[#This Row],[launched_at]]/60)/60)/24)+DATE(1970,1,1)</f>
        <v>42121.824525462958</v>
      </c>
      <c r="T1553" s="9">
        <f>(((Table1[[#This Row],[deadline]]/60)/60)/24)+DATE(1970,1,1)</f>
        <v>42151.824525462958</v>
      </c>
      <c r="U1553" s="12" t="str">
        <f>TEXT(Table1[[#This Row],[Date Created Conversion]],"yyyy")</f>
        <v>2015</v>
      </c>
      <c r="V1553" s="12" t="str">
        <f>TEXT(Table1[[#This Row],[Date Created Conversion]],"mmm")</f>
        <v>Apr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>Table1[[#This Row],[pledged]]/Table1[[#This Row],[goal]]</f>
        <v>0.49186046511627907</v>
      </c>
      <c r="P1554">
        <f>IF(Table1[[#This Row],[pledged]]=0,0,Table1[[#This Row],[pledged]]/Table1[[#This Row],[backers_count]])</f>
        <v>132.1875</v>
      </c>
      <c r="Q1554" t="str">
        <f>LEFT(Table1[[#This Row],[Category and Sub-Category]],FIND("/",Table1[[#This Row],[Category and Sub-Category]])-1)</f>
        <v>photography</v>
      </c>
      <c r="R1554" t="str">
        <f>RIGHT(Table1[[#This Row],[Category and Sub-Category]],LEN(Table1[[#This Row],[Category and Sub-Category]])-FIND("/",Table1[[#This Row],[Category and Sub-Category]]))</f>
        <v>nature</v>
      </c>
      <c r="S1554" s="9">
        <f>(((Table1[[#This Row],[launched_at]]/60)/60)/24)+DATE(1970,1,1)</f>
        <v>41892.688750000001</v>
      </c>
      <c r="T1554" s="9">
        <f>(((Table1[[#This Row],[deadline]]/60)/60)/24)+DATE(1970,1,1)</f>
        <v>41913.165972222225</v>
      </c>
      <c r="U1554" s="12" t="str">
        <f>TEXT(Table1[[#This Row],[Date Created Conversion]],"yyyy")</f>
        <v>2014</v>
      </c>
      <c r="V1554" s="12" t="str">
        <f>TEXT(Table1[[#This Row],[Date Created Conversion]],"mmm")</f>
        <v>Sep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>Table1[[#This Row],[pledged]]/Table1[[#This Row],[goal]]</f>
        <v>0</v>
      </c>
      <c r="P1555">
        <f>IF(Table1[[#This Row],[pledged]]=0,0,Table1[[#This Row],[pledged]]/Table1[[#This Row],[backers_count]])</f>
        <v>0</v>
      </c>
      <c r="Q1555" t="str">
        <f>LEFT(Table1[[#This Row],[Category and Sub-Category]],FIND("/",Table1[[#This Row],[Category and Sub-Category]])-1)</f>
        <v>photography</v>
      </c>
      <c r="R1555" t="str">
        <f>RIGHT(Table1[[#This Row],[Category and Sub-Category]],LEN(Table1[[#This Row],[Category and Sub-Category]])-FIND("/",Table1[[#This Row],[Category and Sub-Category]]))</f>
        <v>nature</v>
      </c>
      <c r="S1555" s="9">
        <f>(((Table1[[#This Row],[launched_at]]/60)/60)/24)+DATE(1970,1,1)</f>
        <v>42219.282951388886</v>
      </c>
      <c r="T1555" s="9">
        <f>(((Table1[[#This Row],[deadline]]/60)/60)/24)+DATE(1970,1,1)</f>
        <v>42249.282951388886</v>
      </c>
      <c r="U1555" s="12" t="str">
        <f>TEXT(Table1[[#This Row],[Date Created Conversion]],"yyyy")</f>
        <v>2015</v>
      </c>
      <c r="V1555" s="12" t="str">
        <f>TEXT(Table1[[#This Row],[Date Created Conversion]],"mmm")</f>
        <v>Aug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>Table1[[#This Row],[pledged]]/Table1[[#This Row],[goal]]</f>
        <v>0</v>
      </c>
      <c r="P1556">
        <f>IF(Table1[[#This Row],[pledged]]=0,0,Table1[[#This Row],[pledged]]/Table1[[#This Row],[backers_count]])</f>
        <v>0</v>
      </c>
      <c r="Q1556" t="str">
        <f>LEFT(Table1[[#This Row],[Category and Sub-Category]],FIND("/",Table1[[#This Row],[Category and Sub-Category]])-1)</f>
        <v>photography</v>
      </c>
      <c r="R1556" t="str">
        <f>RIGHT(Table1[[#This Row],[Category and Sub-Category]],LEN(Table1[[#This Row],[Category and Sub-Category]])-FIND("/",Table1[[#This Row],[Category and Sub-Category]]))</f>
        <v>nature</v>
      </c>
      <c r="S1556" s="9">
        <f>(((Table1[[#This Row],[launched_at]]/60)/60)/24)+DATE(1970,1,1)</f>
        <v>42188.252199074079</v>
      </c>
      <c r="T1556" s="9">
        <f>(((Table1[[#This Row],[deadline]]/60)/60)/24)+DATE(1970,1,1)</f>
        <v>42218.252199074079</v>
      </c>
      <c r="U1556" s="12" t="str">
        <f>TEXT(Table1[[#This Row],[Date Created Conversion]],"yyyy")</f>
        <v>2015</v>
      </c>
      <c r="V1556" s="12" t="str">
        <f>TEXT(Table1[[#This Row],[Date Created Conversion]],"mmm")</f>
        <v>Jul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>Table1[[#This Row],[pledged]]/Table1[[#This Row],[goal]]</f>
        <v>0</v>
      </c>
      <c r="P1557">
        <f>IF(Table1[[#This Row],[pledged]]=0,0,Table1[[#This Row],[pledged]]/Table1[[#This Row],[backers_count]])</f>
        <v>0</v>
      </c>
      <c r="Q1557" t="str">
        <f>LEFT(Table1[[#This Row],[Category and Sub-Category]],FIND("/",Table1[[#This Row],[Category and Sub-Category]])-1)</f>
        <v>photography</v>
      </c>
      <c r="R1557" t="str">
        <f>RIGHT(Table1[[#This Row],[Category and Sub-Category]],LEN(Table1[[#This Row],[Category and Sub-Category]])-FIND("/",Table1[[#This Row],[Category and Sub-Category]]))</f>
        <v>nature</v>
      </c>
      <c r="S1557" s="9">
        <f>(((Table1[[#This Row],[launched_at]]/60)/60)/24)+DATE(1970,1,1)</f>
        <v>42241.613796296297</v>
      </c>
      <c r="T1557" s="9">
        <f>(((Table1[[#This Row],[deadline]]/60)/60)/24)+DATE(1970,1,1)</f>
        <v>42264.708333333328</v>
      </c>
      <c r="U1557" s="12" t="str">
        <f>TEXT(Table1[[#This Row],[Date Created Conversion]],"yyyy")</f>
        <v>2015</v>
      </c>
      <c r="V1557" s="12" t="str">
        <f>TEXT(Table1[[#This Row],[Date Created Conversion]],"mmm")</f>
        <v>Aug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>Table1[[#This Row],[pledged]]/Table1[[#This Row],[goal]]</f>
        <v>0.45133333333333331</v>
      </c>
      <c r="P1558">
        <f>IF(Table1[[#This Row],[pledged]]=0,0,Table1[[#This Row],[pledged]]/Table1[[#This Row],[backers_count]])</f>
        <v>56.416666666666664</v>
      </c>
      <c r="Q1558" t="str">
        <f>LEFT(Table1[[#This Row],[Category and Sub-Category]],FIND("/",Table1[[#This Row],[Category and Sub-Category]])-1)</f>
        <v>photography</v>
      </c>
      <c r="R1558" t="str">
        <f>RIGHT(Table1[[#This Row],[Category and Sub-Category]],LEN(Table1[[#This Row],[Category and Sub-Category]])-FIND("/",Table1[[#This Row],[Category and Sub-Category]]))</f>
        <v>nature</v>
      </c>
      <c r="S1558" s="9">
        <f>(((Table1[[#This Row],[launched_at]]/60)/60)/24)+DATE(1970,1,1)</f>
        <v>42525.153055555551</v>
      </c>
      <c r="T1558" s="9">
        <f>(((Table1[[#This Row],[deadline]]/60)/60)/24)+DATE(1970,1,1)</f>
        <v>42555.153055555551</v>
      </c>
      <c r="U1558" s="12" t="str">
        <f>TEXT(Table1[[#This Row],[Date Created Conversion]],"yyyy")</f>
        <v>2016</v>
      </c>
      <c r="V1558" s="12" t="str">
        <f>TEXT(Table1[[#This Row],[Date Created Conversion]],"mmm")</f>
        <v>Jun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>Table1[[#This Row],[pledged]]/Table1[[#This Row],[goal]]</f>
        <v>0.04</v>
      </c>
      <c r="P1559">
        <f>IF(Table1[[#This Row],[pledged]]=0,0,Table1[[#This Row],[pledged]]/Table1[[#This Row],[backers_count]])</f>
        <v>100</v>
      </c>
      <c r="Q1559" t="str">
        <f>LEFT(Table1[[#This Row],[Category and Sub-Category]],FIND("/",Table1[[#This Row],[Category and Sub-Category]])-1)</f>
        <v>photography</v>
      </c>
      <c r="R1559" t="str">
        <f>RIGHT(Table1[[#This Row],[Category and Sub-Category]],LEN(Table1[[#This Row],[Category and Sub-Category]])-FIND("/",Table1[[#This Row],[Category and Sub-Category]]))</f>
        <v>nature</v>
      </c>
      <c r="S1559" s="9">
        <f>(((Table1[[#This Row],[launched_at]]/60)/60)/24)+DATE(1970,1,1)</f>
        <v>41871.65315972222</v>
      </c>
      <c r="T1559" s="9">
        <f>(((Table1[[#This Row],[deadline]]/60)/60)/24)+DATE(1970,1,1)</f>
        <v>41902.65315972222</v>
      </c>
      <c r="U1559" s="12" t="str">
        <f>TEXT(Table1[[#This Row],[Date Created Conversion]],"yyyy")</f>
        <v>2014</v>
      </c>
      <c r="V1559" s="12" t="str">
        <f>TEXT(Table1[[#This Row],[Date Created Conversion]],"mmm")</f>
        <v>Aug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>Table1[[#This Row],[pledged]]/Table1[[#This Row],[goal]]</f>
        <v>4.6666666666666669E-2</v>
      </c>
      <c r="P1560">
        <f>IF(Table1[[#This Row],[pledged]]=0,0,Table1[[#This Row],[pledged]]/Table1[[#This Row],[backers_count]])</f>
        <v>11.666666666666666</v>
      </c>
      <c r="Q1560" t="str">
        <f>LEFT(Table1[[#This Row],[Category and Sub-Category]],FIND("/",Table1[[#This Row],[Category and Sub-Category]])-1)</f>
        <v>photography</v>
      </c>
      <c r="R1560" t="str">
        <f>RIGHT(Table1[[#This Row],[Category and Sub-Category]],LEN(Table1[[#This Row],[Category and Sub-Category]])-FIND("/",Table1[[#This Row],[Category and Sub-Category]]))</f>
        <v>nature</v>
      </c>
      <c r="S1560" s="9">
        <f>(((Table1[[#This Row],[launched_at]]/60)/60)/24)+DATE(1970,1,1)</f>
        <v>42185.397673611107</v>
      </c>
      <c r="T1560" s="9">
        <f>(((Table1[[#This Row],[deadline]]/60)/60)/24)+DATE(1970,1,1)</f>
        <v>42244.508333333331</v>
      </c>
      <c r="U1560" s="12" t="str">
        <f>TEXT(Table1[[#This Row],[Date Created Conversion]],"yyyy")</f>
        <v>2015</v>
      </c>
      <c r="V1560" s="12" t="str">
        <f>TEXT(Table1[[#This Row],[Date Created Conversion]],"mmm")</f>
        <v>Jun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>Table1[[#This Row],[pledged]]/Table1[[#This Row],[goal]]</f>
        <v>3.3333333333333335E-3</v>
      </c>
      <c r="P1561">
        <f>IF(Table1[[#This Row],[pledged]]=0,0,Table1[[#This Row],[pledged]]/Table1[[#This Row],[backers_count]])</f>
        <v>50</v>
      </c>
      <c r="Q1561" t="str">
        <f>LEFT(Table1[[#This Row],[Category and Sub-Category]],FIND("/",Table1[[#This Row],[Category and Sub-Category]])-1)</f>
        <v>photography</v>
      </c>
      <c r="R1561" t="str">
        <f>RIGHT(Table1[[#This Row],[Category and Sub-Category]],LEN(Table1[[#This Row],[Category and Sub-Category]])-FIND("/",Table1[[#This Row],[Category and Sub-Category]]))</f>
        <v>nature</v>
      </c>
      <c r="S1561" s="9">
        <f>(((Table1[[#This Row],[launched_at]]/60)/60)/24)+DATE(1970,1,1)</f>
        <v>42108.05322916666</v>
      </c>
      <c r="T1561" s="9">
        <f>(((Table1[[#This Row],[deadline]]/60)/60)/24)+DATE(1970,1,1)</f>
        <v>42123.05322916666</v>
      </c>
      <c r="U1561" s="12" t="str">
        <f>TEXT(Table1[[#This Row],[Date Created Conversion]],"yyyy")</f>
        <v>2015</v>
      </c>
      <c r="V1561" s="12" t="str">
        <f>TEXT(Table1[[#This Row],[Date Created Conversion]],"mmm")</f>
        <v>Apr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>Table1[[#This Row],[pledged]]/Table1[[#This Row],[goal]]</f>
        <v>3.7600000000000001E-2</v>
      </c>
      <c r="P1562">
        <f>IF(Table1[[#This Row],[pledged]]=0,0,Table1[[#This Row],[pledged]]/Table1[[#This Row],[backers_count]])</f>
        <v>23.5</v>
      </c>
      <c r="Q1562" t="str">
        <f>LEFT(Table1[[#This Row],[Category and Sub-Category]],FIND("/",Table1[[#This Row],[Category and Sub-Category]])-1)</f>
        <v>photography</v>
      </c>
      <c r="R1562" t="str">
        <f>RIGHT(Table1[[#This Row],[Category and Sub-Category]],LEN(Table1[[#This Row],[Category and Sub-Category]])-FIND("/",Table1[[#This Row],[Category and Sub-Category]]))</f>
        <v>nature</v>
      </c>
      <c r="S1562" s="9">
        <f>(((Table1[[#This Row],[launched_at]]/60)/60)/24)+DATE(1970,1,1)</f>
        <v>41936.020752314813</v>
      </c>
      <c r="T1562" s="9">
        <f>(((Table1[[#This Row],[deadline]]/60)/60)/24)+DATE(1970,1,1)</f>
        <v>41956.062418981484</v>
      </c>
      <c r="U1562" s="12" t="str">
        <f>TEXT(Table1[[#This Row],[Date Created Conversion]],"yyyy")</f>
        <v>2014</v>
      </c>
      <c r="V1562" s="12" t="str">
        <f>TEXT(Table1[[#This Row],[Date Created Conversion]],"mmm")</f>
        <v>Oct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8388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>Table1[[#This Row],[pledged]]/Table1[[#This Row],[goal]]</f>
        <v>6.7000000000000002E-3</v>
      </c>
      <c r="P1563">
        <f>IF(Table1[[#This Row],[pledged]]=0,0,Table1[[#This Row],[pledged]]/Table1[[#This Row],[backers_count]])</f>
        <v>67</v>
      </c>
      <c r="Q1563" t="str">
        <f>LEFT(Table1[[#This Row],[Category and Sub-Category]],FIND("/",Table1[[#This Row],[Category and Sub-Category]])-1)</f>
        <v>publishing</v>
      </c>
      <c r="R1563" t="str">
        <f>RIGHT(Table1[[#This Row],[Category and Sub-Category]],LEN(Table1[[#This Row],[Category and Sub-Category]])-FIND("/",Table1[[#This Row],[Category and Sub-Category]]))</f>
        <v>art books</v>
      </c>
      <c r="S1563" s="9">
        <f>(((Table1[[#This Row],[launched_at]]/60)/60)/24)+DATE(1970,1,1)</f>
        <v>41555.041701388887</v>
      </c>
      <c r="T1563" s="9">
        <f>(((Table1[[#This Row],[deadline]]/60)/60)/24)+DATE(1970,1,1)</f>
        <v>41585.083368055559</v>
      </c>
      <c r="U1563" s="12" t="str">
        <f>TEXT(Table1[[#This Row],[Date Created Conversion]],"yyyy")</f>
        <v>2013</v>
      </c>
      <c r="V1563" s="12" t="str">
        <f>TEXT(Table1[[#This Row],[Date Created Conversion]],"mmm")</f>
        <v>Oct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8388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>Table1[[#This Row],[pledged]]/Table1[[#This Row],[goal]]</f>
        <v>0</v>
      </c>
      <c r="P1564">
        <f>IF(Table1[[#This Row],[pledged]]=0,0,Table1[[#This Row],[pledged]]/Table1[[#This Row],[backers_count]])</f>
        <v>0</v>
      </c>
      <c r="Q1564" t="str">
        <f>LEFT(Table1[[#This Row],[Category and Sub-Category]],FIND("/",Table1[[#This Row],[Category and Sub-Category]])-1)</f>
        <v>publishing</v>
      </c>
      <c r="R1564" t="str">
        <f>RIGHT(Table1[[#This Row],[Category and Sub-Category]],LEN(Table1[[#This Row],[Category and Sub-Category]])-FIND("/",Table1[[#This Row],[Category and Sub-Category]]))</f>
        <v>art books</v>
      </c>
      <c r="S1564" s="9">
        <f>(((Table1[[#This Row],[launched_at]]/60)/60)/24)+DATE(1970,1,1)</f>
        <v>40079.566157407404</v>
      </c>
      <c r="T1564" s="9">
        <f>(((Table1[[#This Row],[deadline]]/60)/60)/24)+DATE(1970,1,1)</f>
        <v>40149.034722222219</v>
      </c>
      <c r="U1564" s="12" t="str">
        <f>TEXT(Table1[[#This Row],[Date Created Conversion]],"yyyy")</f>
        <v>2009</v>
      </c>
      <c r="V1564" s="12" t="str">
        <f>TEXT(Table1[[#This Row],[Date Created Conversion]],"mmm")</f>
        <v>Sep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8388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>Table1[[#This Row],[pledged]]/Table1[[#This Row],[goal]]</f>
        <v>1.4166666666666666E-2</v>
      </c>
      <c r="P1565">
        <f>IF(Table1[[#This Row],[pledged]]=0,0,Table1[[#This Row],[pledged]]/Table1[[#This Row],[backers_count]])</f>
        <v>42.5</v>
      </c>
      <c r="Q1565" t="str">
        <f>LEFT(Table1[[#This Row],[Category and Sub-Category]],FIND("/",Table1[[#This Row],[Category and Sub-Category]])-1)</f>
        <v>publishing</v>
      </c>
      <c r="R1565" t="str">
        <f>RIGHT(Table1[[#This Row],[Category and Sub-Category]],LEN(Table1[[#This Row],[Category and Sub-Category]])-FIND("/",Table1[[#This Row],[Category and Sub-Category]]))</f>
        <v>art books</v>
      </c>
      <c r="S1565" s="9">
        <f>(((Table1[[#This Row],[launched_at]]/60)/60)/24)+DATE(1970,1,1)</f>
        <v>41652.742488425924</v>
      </c>
      <c r="T1565" s="9">
        <f>(((Table1[[#This Row],[deadline]]/60)/60)/24)+DATE(1970,1,1)</f>
        <v>41712.700821759259</v>
      </c>
      <c r="U1565" s="12" t="str">
        <f>TEXT(Table1[[#This Row],[Date Created Conversion]],"yyyy")</f>
        <v>2014</v>
      </c>
      <c r="V1565" s="12" t="str">
        <f>TEXT(Table1[[#This Row],[Date Created Conversion]],"mmm")</f>
        <v>Jan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8388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>Table1[[#This Row],[pledged]]/Table1[[#This Row],[goal]]</f>
        <v>1E-3</v>
      </c>
      <c r="P1566">
        <f>IF(Table1[[#This Row],[pledged]]=0,0,Table1[[#This Row],[pledged]]/Table1[[#This Row],[backers_count]])</f>
        <v>10</v>
      </c>
      <c r="Q1566" t="str">
        <f>LEFT(Table1[[#This Row],[Category and Sub-Category]],FIND("/",Table1[[#This Row],[Category and Sub-Category]])-1)</f>
        <v>publishing</v>
      </c>
      <c r="R1566" t="str">
        <f>RIGHT(Table1[[#This Row],[Category and Sub-Category]],LEN(Table1[[#This Row],[Category and Sub-Category]])-FIND("/",Table1[[#This Row],[Category and Sub-Category]]))</f>
        <v>art books</v>
      </c>
      <c r="S1566" s="9">
        <f>(((Table1[[#This Row],[launched_at]]/60)/60)/24)+DATE(1970,1,1)</f>
        <v>42121.367002314815</v>
      </c>
      <c r="T1566" s="9">
        <f>(((Table1[[#This Row],[deadline]]/60)/60)/24)+DATE(1970,1,1)</f>
        <v>42152.836805555555</v>
      </c>
      <c r="U1566" s="12" t="str">
        <f>TEXT(Table1[[#This Row],[Date Created Conversion]],"yyyy")</f>
        <v>2015</v>
      </c>
      <c r="V1566" s="12" t="str">
        <f>TEXT(Table1[[#This Row],[Date Created Conversion]],"mmm")</f>
        <v>Apr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8388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>Table1[[#This Row],[pledged]]/Table1[[#This Row],[goal]]</f>
        <v>2.5000000000000001E-2</v>
      </c>
      <c r="P1567">
        <f>IF(Table1[[#This Row],[pledged]]=0,0,Table1[[#This Row],[pledged]]/Table1[[#This Row],[backers_count]])</f>
        <v>100</v>
      </c>
      <c r="Q1567" t="str">
        <f>LEFT(Table1[[#This Row],[Category and Sub-Category]],FIND("/",Table1[[#This Row],[Category and Sub-Category]])-1)</f>
        <v>publishing</v>
      </c>
      <c r="R1567" t="str">
        <f>RIGHT(Table1[[#This Row],[Category and Sub-Category]],LEN(Table1[[#This Row],[Category and Sub-Category]])-FIND("/",Table1[[#This Row],[Category and Sub-Category]]))</f>
        <v>art books</v>
      </c>
      <c r="S1567" s="9">
        <f>(((Table1[[#This Row],[launched_at]]/60)/60)/24)+DATE(1970,1,1)</f>
        <v>40672.729872685188</v>
      </c>
      <c r="T1567" s="9">
        <f>(((Table1[[#This Row],[deadline]]/60)/60)/24)+DATE(1970,1,1)</f>
        <v>40702.729872685188</v>
      </c>
      <c r="U1567" s="12" t="str">
        <f>TEXT(Table1[[#This Row],[Date Created Conversion]],"yyyy")</f>
        <v>2011</v>
      </c>
      <c r="V1567" s="12" t="str">
        <f>TEXT(Table1[[#This Row],[Date Created Conversion]],"mmm")</f>
        <v>May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8388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>Table1[[#This Row],[pledged]]/Table1[[#This Row],[goal]]</f>
        <v>0.21249999999999999</v>
      </c>
      <c r="P1568">
        <f>IF(Table1[[#This Row],[pledged]]=0,0,Table1[[#This Row],[pledged]]/Table1[[#This Row],[backers_count]])</f>
        <v>108.05084745762711</v>
      </c>
      <c r="Q1568" t="str">
        <f>LEFT(Table1[[#This Row],[Category and Sub-Category]],FIND("/",Table1[[#This Row],[Category and Sub-Category]])-1)</f>
        <v>publishing</v>
      </c>
      <c r="R1568" t="str">
        <f>RIGHT(Table1[[#This Row],[Category and Sub-Category]],LEN(Table1[[#This Row],[Category and Sub-Category]])-FIND("/",Table1[[#This Row],[Category and Sub-Category]]))</f>
        <v>art books</v>
      </c>
      <c r="S1568" s="9">
        <f>(((Table1[[#This Row],[launched_at]]/60)/60)/24)+DATE(1970,1,1)</f>
        <v>42549.916712962964</v>
      </c>
      <c r="T1568" s="9">
        <f>(((Table1[[#This Row],[deadline]]/60)/60)/24)+DATE(1970,1,1)</f>
        <v>42578.916666666672</v>
      </c>
      <c r="U1568" s="12" t="str">
        <f>TEXT(Table1[[#This Row],[Date Created Conversion]],"yyyy")</f>
        <v>2016</v>
      </c>
      <c r="V1568" s="12" t="str">
        <f>TEXT(Table1[[#This Row],[Date Created Conversion]],"mmm")</f>
        <v>Jun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8388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>Table1[[#This Row],[pledged]]/Table1[[#This Row],[goal]]</f>
        <v>4.1176470588235294E-2</v>
      </c>
      <c r="P1569">
        <f>IF(Table1[[#This Row],[pledged]]=0,0,Table1[[#This Row],[pledged]]/Table1[[#This Row],[backers_count]])</f>
        <v>26.923076923076923</v>
      </c>
      <c r="Q1569" t="str">
        <f>LEFT(Table1[[#This Row],[Category and Sub-Category]],FIND("/",Table1[[#This Row],[Category and Sub-Category]])-1)</f>
        <v>publishing</v>
      </c>
      <c r="R1569" t="str">
        <f>RIGHT(Table1[[#This Row],[Category and Sub-Category]],LEN(Table1[[#This Row],[Category and Sub-Category]])-FIND("/",Table1[[#This Row],[Category and Sub-Category]]))</f>
        <v>art books</v>
      </c>
      <c r="S1569" s="9">
        <f>(((Table1[[#This Row],[launched_at]]/60)/60)/24)+DATE(1970,1,1)</f>
        <v>41671.936863425923</v>
      </c>
      <c r="T1569" s="9">
        <f>(((Table1[[#This Row],[deadline]]/60)/60)/24)+DATE(1970,1,1)</f>
        <v>41687</v>
      </c>
      <c r="U1569" s="12" t="str">
        <f>TEXT(Table1[[#This Row],[Date Created Conversion]],"yyyy")</f>
        <v>2014</v>
      </c>
      <c r="V1569" s="12" t="str">
        <f>TEXT(Table1[[#This Row],[Date Created Conversion]],"mmm")</f>
        <v>Feb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8388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>Table1[[#This Row],[pledged]]/Table1[[#This Row],[goal]]</f>
        <v>0.13639999999999999</v>
      </c>
      <c r="P1570">
        <f>IF(Table1[[#This Row],[pledged]]=0,0,Table1[[#This Row],[pledged]]/Table1[[#This Row],[backers_count]])</f>
        <v>155</v>
      </c>
      <c r="Q1570" t="str">
        <f>LEFT(Table1[[#This Row],[Category and Sub-Category]],FIND("/",Table1[[#This Row],[Category and Sub-Category]])-1)</f>
        <v>publishing</v>
      </c>
      <c r="R1570" t="str">
        <f>RIGHT(Table1[[#This Row],[Category and Sub-Category]],LEN(Table1[[#This Row],[Category and Sub-Category]])-FIND("/",Table1[[#This Row],[Category and Sub-Category]]))</f>
        <v>art books</v>
      </c>
      <c r="S1570" s="9">
        <f>(((Table1[[#This Row],[launched_at]]/60)/60)/24)+DATE(1970,1,1)</f>
        <v>41962.062326388885</v>
      </c>
      <c r="T1570" s="9">
        <f>(((Table1[[#This Row],[deadline]]/60)/60)/24)+DATE(1970,1,1)</f>
        <v>41997.062326388885</v>
      </c>
      <c r="U1570" s="12" t="str">
        <f>TEXT(Table1[[#This Row],[Date Created Conversion]],"yyyy")</f>
        <v>2014</v>
      </c>
      <c r="V1570" s="12" t="str">
        <f>TEXT(Table1[[#This Row],[Date Created Conversion]],"mmm")</f>
        <v>Nov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8388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>Table1[[#This Row],[pledged]]/Table1[[#This Row],[goal]]</f>
        <v>0</v>
      </c>
      <c r="P1571">
        <f>IF(Table1[[#This Row],[pledged]]=0,0,Table1[[#This Row],[pledged]]/Table1[[#This Row],[backers_count]])</f>
        <v>0</v>
      </c>
      <c r="Q1571" t="str">
        <f>LEFT(Table1[[#This Row],[Category and Sub-Category]],FIND("/",Table1[[#This Row],[Category and Sub-Category]])-1)</f>
        <v>publishing</v>
      </c>
      <c r="R1571" t="str">
        <f>RIGHT(Table1[[#This Row],[Category and Sub-Category]],LEN(Table1[[#This Row],[Category and Sub-Category]])-FIND("/",Table1[[#This Row],[Category and Sub-Category]]))</f>
        <v>art books</v>
      </c>
      <c r="S1571" s="9">
        <f>(((Table1[[#This Row],[launched_at]]/60)/60)/24)+DATE(1970,1,1)</f>
        <v>41389.679560185185</v>
      </c>
      <c r="T1571" s="9">
        <f>(((Table1[[#This Row],[deadline]]/60)/60)/24)+DATE(1970,1,1)</f>
        <v>41419.679560185185</v>
      </c>
      <c r="U1571" s="12" t="str">
        <f>TEXT(Table1[[#This Row],[Date Created Conversion]],"yyyy")</f>
        <v>2013</v>
      </c>
      <c r="V1571" s="12" t="str">
        <f>TEXT(Table1[[#This Row],[Date Created Conversion]],"mmm")</f>
        <v>Apr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8388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>Table1[[#This Row],[pledged]]/Table1[[#This Row],[goal]]</f>
        <v>0.41399999999999998</v>
      </c>
      <c r="P1572">
        <f>IF(Table1[[#This Row],[pledged]]=0,0,Table1[[#This Row],[pledged]]/Table1[[#This Row],[backers_count]])</f>
        <v>47.769230769230766</v>
      </c>
      <c r="Q1572" t="str">
        <f>LEFT(Table1[[#This Row],[Category and Sub-Category]],FIND("/",Table1[[#This Row],[Category and Sub-Category]])-1)</f>
        <v>publishing</v>
      </c>
      <c r="R1572" t="str">
        <f>RIGHT(Table1[[#This Row],[Category and Sub-Category]],LEN(Table1[[#This Row],[Category and Sub-Category]])-FIND("/",Table1[[#This Row],[Category and Sub-Category]]))</f>
        <v>art books</v>
      </c>
      <c r="S1572" s="9">
        <f>(((Table1[[#This Row],[launched_at]]/60)/60)/24)+DATE(1970,1,1)</f>
        <v>42438.813449074078</v>
      </c>
      <c r="T1572" s="9">
        <f>(((Table1[[#This Row],[deadline]]/60)/60)/24)+DATE(1970,1,1)</f>
        <v>42468.771782407406</v>
      </c>
      <c r="U1572" s="12" t="str">
        <f>TEXT(Table1[[#This Row],[Date Created Conversion]],"yyyy")</f>
        <v>2016</v>
      </c>
      <c r="V1572" s="12" t="str">
        <f>TEXT(Table1[[#This Row],[Date Created Conversion]],"mmm")</f>
        <v>Mar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8388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>Table1[[#This Row],[pledged]]/Table1[[#This Row],[goal]]</f>
        <v>6.6115702479338841E-3</v>
      </c>
      <c r="P1573">
        <f>IF(Table1[[#This Row],[pledged]]=0,0,Table1[[#This Row],[pledged]]/Table1[[#This Row],[backers_count]])</f>
        <v>20</v>
      </c>
      <c r="Q1573" t="str">
        <f>LEFT(Table1[[#This Row],[Category and Sub-Category]],FIND("/",Table1[[#This Row],[Category and Sub-Category]])-1)</f>
        <v>publishing</v>
      </c>
      <c r="R1573" t="str">
        <f>RIGHT(Table1[[#This Row],[Category and Sub-Category]],LEN(Table1[[#This Row],[Category and Sub-Category]])-FIND("/",Table1[[#This Row],[Category and Sub-Category]]))</f>
        <v>art books</v>
      </c>
      <c r="S1573" s="9">
        <f>(((Table1[[#This Row],[launched_at]]/60)/60)/24)+DATE(1970,1,1)</f>
        <v>42144.769479166673</v>
      </c>
      <c r="T1573" s="9">
        <f>(((Table1[[#This Row],[deadline]]/60)/60)/24)+DATE(1970,1,1)</f>
        <v>42174.769479166673</v>
      </c>
      <c r="U1573" s="12" t="str">
        <f>TEXT(Table1[[#This Row],[Date Created Conversion]],"yyyy")</f>
        <v>2015</v>
      </c>
      <c r="V1573" s="12" t="str">
        <f>TEXT(Table1[[#This Row],[Date Created Conversion]],"mmm")</f>
        <v>May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8388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>Table1[[#This Row],[pledged]]/Table1[[#This Row],[goal]]</f>
        <v>0.05</v>
      </c>
      <c r="P1574">
        <f>IF(Table1[[#This Row],[pledged]]=0,0,Table1[[#This Row],[pledged]]/Table1[[#This Row],[backers_count]])</f>
        <v>41.666666666666664</v>
      </c>
      <c r="Q1574" t="str">
        <f>LEFT(Table1[[#This Row],[Category and Sub-Category]],FIND("/",Table1[[#This Row],[Category and Sub-Category]])-1)</f>
        <v>publishing</v>
      </c>
      <c r="R1574" t="str">
        <f>RIGHT(Table1[[#This Row],[Category and Sub-Category]],LEN(Table1[[#This Row],[Category and Sub-Category]])-FIND("/",Table1[[#This Row],[Category and Sub-Category]]))</f>
        <v>art books</v>
      </c>
      <c r="S1574" s="9">
        <f>(((Table1[[#This Row],[launched_at]]/60)/60)/24)+DATE(1970,1,1)</f>
        <v>42404.033090277779</v>
      </c>
      <c r="T1574" s="9">
        <f>(((Table1[[#This Row],[deadline]]/60)/60)/24)+DATE(1970,1,1)</f>
        <v>42428.999305555553</v>
      </c>
      <c r="U1574" s="12" t="str">
        <f>TEXT(Table1[[#This Row],[Date Created Conversion]],"yyyy")</f>
        <v>2016</v>
      </c>
      <c r="V1574" s="12" t="str">
        <f>TEXT(Table1[[#This Row],[Date Created Conversion]],"mmm")</f>
        <v>Feb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8388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>Table1[[#This Row],[pledged]]/Table1[[#This Row],[goal]]</f>
        <v>2.4777777777777777E-2</v>
      </c>
      <c r="P1575">
        <f>IF(Table1[[#This Row],[pledged]]=0,0,Table1[[#This Row],[pledged]]/Table1[[#This Row],[backers_count]])</f>
        <v>74.333333333333329</v>
      </c>
      <c r="Q1575" t="str">
        <f>LEFT(Table1[[#This Row],[Category and Sub-Category]],FIND("/",Table1[[#This Row],[Category and Sub-Category]])-1)</f>
        <v>publishing</v>
      </c>
      <c r="R1575" t="str">
        <f>RIGHT(Table1[[#This Row],[Category and Sub-Category]],LEN(Table1[[#This Row],[Category and Sub-Category]])-FIND("/",Table1[[#This Row],[Category and Sub-Category]]))</f>
        <v>art books</v>
      </c>
      <c r="S1575" s="9">
        <f>(((Table1[[#This Row],[launched_at]]/60)/60)/24)+DATE(1970,1,1)</f>
        <v>42786.000023148154</v>
      </c>
      <c r="T1575" s="9">
        <f>(((Table1[[#This Row],[deadline]]/60)/60)/24)+DATE(1970,1,1)</f>
        <v>42826.165972222225</v>
      </c>
      <c r="U1575" s="12" t="str">
        <f>TEXT(Table1[[#This Row],[Date Created Conversion]],"yyyy")</f>
        <v>2017</v>
      </c>
      <c r="V1575" s="12" t="str">
        <f>TEXT(Table1[[#This Row],[Date Created Conversion]],"mmm")</f>
        <v>Feb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8388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>Table1[[#This Row],[pledged]]/Table1[[#This Row],[goal]]</f>
        <v>5.0599999999999999E-2</v>
      </c>
      <c r="P1576">
        <f>IF(Table1[[#This Row],[pledged]]=0,0,Table1[[#This Row],[pledged]]/Table1[[#This Row],[backers_count]])</f>
        <v>84.333333333333329</v>
      </c>
      <c r="Q1576" t="str">
        <f>LEFT(Table1[[#This Row],[Category and Sub-Category]],FIND("/",Table1[[#This Row],[Category and Sub-Category]])-1)</f>
        <v>publishing</v>
      </c>
      <c r="R1576" t="str">
        <f>RIGHT(Table1[[#This Row],[Category and Sub-Category]],LEN(Table1[[#This Row],[Category and Sub-Category]])-FIND("/",Table1[[#This Row],[Category and Sub-Category]]))</f>
        <v>art books</v>
      </c>
      <c r="S1576" s="9">
        <f>(((Table1[[#This Row],[launched_at]]/60)/60)/24)+DATE(1970,1,1)</f>
        <v>42017.927418981482</v>
      </c>
      <c r="T1576" s="9">
        <f>(((Table1[[#This Row],[deadline]]/60)/60)/24)+DATE(1970,1,1)</f>
        <v>42052.927418981482</v>
      </c>
      <c r="U1576" s="12" t="str">
        <f>TEXT(Table1[[#This Row],[Date Created Conversion]],"yyyy")</f>
        <v>2015</v>
      </c>
      <c r="V1576" s="12" t="str">
        <f>TEXT(Table1[[#This Row],[Date Created Conversion]],"mmm")</f>
        <v>Jan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8388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>Table1[[#This Row],[pledged]]/Table1[[#This Row],[goal]]</f>
        <v>0.2291</v>
      </c>
      <c r="P1577">
        <f>IF(Table1[[#This Row],[pledged]]=0,0,Table1[[#This Row],[pledged]]/Table1[[#This Row],[backers_count]])</f>
        <v>65.457142857142856</v>
      </c>
      <c r="Q1577" t="str">
        <f>LEFT(Table1[[#This Row],[Category and Sub-Category]],FIND("/",Table1[[#This Row],[Category and Sub-Category]])-1)</f>
        <v>publishing</v>
      </c>
      <c r="R1577" t="str">
        <f>RIGHT(Table1[[#This Row],[Category and Sub-Category]],LEN(Table1[[#This Row],[Category and Sub-Category]])-FIND("/",Table1[[#This Row],[Category and Sub-Category]]))</f>
        <v>art books</v>
      </c>
      <c r="S1577" s="9">
        <f>(((Table1[[#This Row],[launched_at]]/60)/60)/24)+DATE(1970,1,1)</f>
        <v>41799.524259259262</v>
      </c>
      <c r="T1577" s="9">
        <f>(((Table1[[#This Row],[deadline]]/60)/60)/24)+DATE(1970,1,1)</f>
        <v>41829.524259259262</v>
      </c>
      <c r="U1577" s="12" t="str">
        <f>TEXT(Table1[[#This Row],[Date Created Conversion]],"yyyy")</f>
        <v>2014</v>
      </c>
      <c r="V1577" s="12" t="str">
        <f>TEXT(Table1[[#This Row],[Date Created Conversion]],"mmm")</f>
        <v>Jun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8388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>Table1[[#This Row],[pledged]]/Table1[[#This Row],[goal]]</f>
        <v>0.13</v>
      </c>
      <c r="P1578">
        <f>IF(Table1[[#This Row],[pledged]]=0,0,Table1[[#This Row],[pledged]]/Table1[[#This Row],[backers_count]])</f>
        <v>65</v>
      </c>
      <c r="Q1578" t="str">
        <f>LEFT(Table1[[#This Row],[Category and Sub-Category]],FIND("/",Table1[[#This Row],[Category and Sub-Category]])-1)</f>
        <v>publishing</v>
      </c>
      <c r="R1578" t="str">
        <f>RIGHT(Table1[[#This Row],[Category and Sub-Category]],LEN(Table1[[#This Row],[Category and Sub-Category]])-FIND("/",Table1[[#This Row],[Category and Sub-Category]]))</f>
        <v>art books</v>
      </c>
      <c r="S1578" s="9">
        <f>(((Table1[[#This Row],[launched_at]]/60)/60)/24)+DATE(1970,1,1)</f>
        <v>42140.879259259258</v>
      </c>
      <c r="T1578" s="9">
        <f>(((Table1[[#This Row],[deadline]]/60)/60)/24)+DATE(1970,1,1)</f>
        <v>42185.879259259258</v>
      </c>
      <c r="U1578" s="12" t="str">
        <f>TEXT(Table1[[#This Row],[Date Created Conversion]],"yyyy")</f>
        <v>2015</v>
      </c>
      <c r="V1578" s="12" t="str">
        <f>TEXT(Table1[[#This Row],[Date Created Conversion]],"mmm")</f>
        <v>May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8388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>Table1[[#This Row],[pledged]]/Table1[[#This Row],[goal]]</f>
        <v>5.4999999999999997E-3</v>
      </c>
      <c r="P1579">
        <f>IF(Table1[[#This Row],[pledged]]=0,0,Table1[[#This Row],[pledged]]/Table1[[#This Row],[backers_count]])</f>
        <v>27.5</v>
      </c>
      <c r="Q1579" t="str">
        <f>LEFT(Table1[[#This Row],[Category and Sub-Category]],FIND("/",Table1[[#This Row],[Category and Sub-Category]])-1)</f>
        <v>publishing</v>
      </c>
      <c r="R1579" t="str">
        <f>RIGHT(Table1[[#This Row],[Category and Sub-Category]],LEN(Table1[[#This Row],[Category and Sub-Category]])-FIND("/",Table1[[#This Row],[Category and Sub-Category]]))</f>
        <v>art books</v>
      </c>
      <c r="S1579" s="9">
        <f>(((Table1[[#This Row],[launched_at]]/60)/60)/24)+DATE(1970,1,1)</f>
        <v>41054.847777777781</v>
      </c>
      <c r="T1579" s="9">
        <f>(((Table1[[#This Row],[deadline]]/60)/60)/24)+DATE(1970,1,1)</f>
        <v>41114.847777777781</v>
      </c>
      <c r="U1579" s="12" t="str">
        <f>TEXT(Table1[[#This Row],[Date Created Conversion]],"yyyy")</f>
        <v>2012</v>
      </c>
      <c r="V1579" s="12" t="str">
        <f>TEXT(Table1[[#This Row],[Date Created Conversion]],"mmm")</f>
        <v>May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8388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>Table1[[#This Row],[pledged]]/Table1[[#This Row],[goal]]</f>
        <v>0.10806536636794939</v>
      </c>
      <c r="P1580">
        <f>IF(Table1[[#This Row],[pledged]]=0,0,Table1[[#This Row],[pledged]]/Table1[[#This Row],[backers_count]])</f>
        <v>51.25</v>
      </c>
      <c r="Q1580" t="str">
        <f>LEFT(Table1[[#This Row],[Category and Sub-Category]],FIND("/",Table1[[#This Row],[Category and Sub-Category]])-1)</f>
        <v>publishing</v>
      </c>
      <c r="R1580" t="str">
        <f>RIGHT(Table1[[#This Row],[Category and Sub-Category]],LEN(Table1[[#This Row],[Category and Sub-Category]])-FIND("/",Table1[[#This Row],[Category and Sub-Category]]))</f>
        <v>art books</v>
      </c>
      <c r="S1580" s="9">
        <f>(((Table1[[#This Row],[launched_at]]/60)/60)/24)+DATE(1970,1,1)</f>
        <v>40399.065868055557</v>
      </c>
      <c r="T1580" s="9">
        <f>(((Table1[[#This Row],[deadline]]/60)/60)/24)+DATE(1970,1,1)</f>
        <v>40423.083333333336</v>
      </c>
      <c r="U1580" s="12" t="str">
        <f>TEXT(Table1[[#This Row],[Date Created Conversion]],"yyyy")</f>
        <v>2010</v>
      </c>
      <c r="V1580" s="12" t="str">
        <f>TEXT(Table1[[#This Row],[Date Created Conversion]],"mmm")</f>
        <v>Aug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8388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>Table1[[#This Row],[pledged]]/Table1[[#This Row],[goal]]</f>
        <v>8.4008400840084006E-3</v>
      </c>
      <c r="P1581">
        <f>IF(Table1[[#This Row],[pledged]]=0,0,Table1[[#This Row],[pledged]]/Table1[[#This Row],[backers_count]])</f>
        <v>14</v>
      </c>
      <c r="Q1581" t="str">
        <f>LEFT(Table1[[#This Row],[Category and Sub-Category]],FIND("/",Table1[[#This Row],[Category and Sub-Category]])-1)</f>
        <v>publishing</v>
      </c>
      <c r="R1581" t="str">
        <f>RIGHT(Table1[[#This Row],[Category and Sub-Category]],LEN(Table1[[#This Row],[Category and Sub-Category]])-FIND("/",Table1[[#This Row],[Category and Sub-Category]]))</f>
        <v>art books</v>
      </c>
      <c r="S1581" s="9">
        <f>(((Table1[[#This Row],[launched_at]]/60)/60)/24)+DATE(1970,1,1)</f>
        <v>41481.996423611112</v>
      </c>
      <c r="T1581" s="9">
        <f>(((Table1[[#This Row],[deadline]]/60)/60)/24)+DATE(1970,1,1)</f>
        <v>41514.996423611112</v>
      </c>
      <c r="U1581" s="12" t="str">
        <f>TEXT(Table1[[#This Row],[Date Created Conversion]],"yyyy")</f>
        <v>2013</v>
      </c>
      <c r="V1581" s="12" t="str">
        <f>TEXT(Table1[[#This Row],[Date Created Conversion]],"mmm")</f>
        <v>Jul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8388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>Table1[[#This Row],[pledged]]/Table1[[#This Row],[goal]]</f>
        <v>0</v>
      </c>
      <c r="P1582">
        <f>IF(Table1[[#This Row],[pledged]]=0,0,Table1[[#This Row],[pledged]]/Table1[[#This Row],[backers_count]])</f>
        <v>0</v>
      </c>
      <c r="Q1582" t="str">
        <f>LEFT(Table1[[#This Row],[Category and Sub-Category]],FIND("/",Table1[[#This Row],[Category and Sub-Category]])-1)</f>
        <v>publishing</v>
      </c>
      <c r="R1582" t="str">
        <f>RIGHT(Table1[[#This Row],[Category and Sub-Category]],LEN(Table1[[#This Row],[Category and Sub-Category]])-FIND("/",Table1[[#This Row],[Category and Sub-Category]]))</f>
        <v>art books</v>
      </c>
      <c r="S1582" s="9">
        <f>(((Table1[[#This Row],[launched_at]]/60)/60)/24)+DATE(1970,1,1)</f>
        <v>40990.050069444449</v>
      </c>
      <c r="T1582" s="9">
        <f>(((Table1[[#This Row],[deadline]]/60)/60)/24)+DATE(1970,1,1)</f>
        <v>41050.050069444449</v>
      </c>
      <c r="U1582" s="12" t="str">
        <f>TEXT(Table1[[#This Row],[Date Created Conversion]],"yyyy")</f>
        <v>2012</v>
      </c>
      <c r="V1582" s="12" t="str">
        <f>TEXT(Table1[[#This Row],[Date Created Conversion]],"mmm")</f>
        <v>Mar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>Table1[[#This Row],[pledged]]/Table1[[#This Row],[goal]]</f>
        <v>5.0000000000000001E-3</v>
      </c>
      <c r="P1583">
        <f>IF(Table1[[#This Row],[pledged]]=0,0,Table1[[#This Row],[pledged]]/Table1[[#This Row],[backers_count]])</f>
        <v>5</v>
      </c>
      <c r="Q1583" t="str">
        <f>LEFT(Table1[[#This Row],[Category and Sub-Category]],FIND("/",Table1[[#This Row],[Category and Sub-Category]])-1)</f>
        <v>photography</v>
      </c>
      <c r="R1583" t="str">
        <f>RIGHT(Table1[[#This Row],[Category and Sub-Category]],LEN(Table1[[#This Row],[Category and Sub-Category]])-FIND("/",Table1[[#This Row],[Category and Sub-Category]]))</f>
        <v>places</v>
      </c>
      <c r="S1583" s="9">
        <f>(((Table1[[#This Row],[launched_at]]/60)/60)/24)+DATE(1970,1,1)</f>
        <v>42325.448958333334</v>
      </c>
      <c r="T1583" s="9">
        <f>(((Table1[[#This Row],[deadline]]/60)/60)/24)+DATE(1970,1,1)</f>
        <v>42357.448958333334</v>
      </c>
      <c r="U1583" s="12" t="str">
        <f>TEXT(Table1[[#This Row],[Date Created Conversion]],"yyyy")</f>
        <v>2015</v>
      </c>
      <c r="V1583" s="12" t="str">
        <f>TEXT(Table1[[#This Row],[Date Created Conversion]],"mmm")</f>
        <v>Nov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>Table1[[#This Row],[pledged]]/Table1[[#This Row],[goal]]</f>
        <v>9.2999999999999999E-2</v>
      </c>
      <c r="P1584">
        <f>IF(Table1[[#This Row],[pledged]]=0,0,Table1[[#This Row],[pledged]]/Table1[[#This Row],[backers_count]])</f>
        <v>31</v>
      </c>
      <c r="Q1584" t="str">
        <f>LEFT(Table1[[#This Row],[Category and Sub-Category]],FIND("/",Table1[[#This Row],[Category and Sub-Category]])-1)</f>
        <v>photography</v>
      </c>
      <c r="R1584" t="str">
        <f>RIGHT(Table1[[#This Row],[Category and Sub-Category]],LEN(Table1[[#This Row],[Category and Sub-Category]])-FIND("/",Table1[[#This Row],[Category and Sub-Category]]))</f>
        <v>places</v>
      </c>
      <c r="S1584" s="9">
        <f>(((Table1[[#This Row],[launched_at]]/60)/60)/24)+DATE(1970,1,1)</f>
        <v>42246.789965277778</v>
      </c>
      <c r="T1584" s="9">
        <f>(((Table1[[#This Row],[deadline]]/60)/60)/24)+DATE(1970,1,1)</f>
        <v>42303.888888888891</v>
      </c>
      <c r="U1584" s="12" t="str">
        <f>TEXT(Table1[[#This Row],[Date Created Conversion]],"yyyy")</f>
        <v>2015</v>
      </c>
      <c r="V1584" s="12" t="str">
        <f>TEXT(Table1[[#This Row],[Date Created Conversion]],"mmm")</f>
        <v>Aug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>Table1[[#This Row],[pledged]]/Table1[[#This Row],[goal]]</f>
        <v>7.5000000000000002E-4</v>
      </c>
      <c r="P1585">
        <f>IF(Table1[[#This Row],[pledged]]=0,0,Table1[[#This Row],[pledged]]/Table1[[#This Row],[backers_count]])</f>
        <v>15</v>
      </c>
      <c r="Q1585" t="str">
        <f>LEFT(Table1[[#This Row],[Category and Sub-Category]],FIND("/",Table1[[#This Row],[Category and Sub-Category]])-1)</f>
        <v>photography</v>
      </c>
      <c r="R1585" t="str">
        <f>RIGHT(Table1[[#This Row],[Category and Sub-Category]],LEN(Table1[[#This Row],[Category and Sub-Category]])-FIND("/",Table1[[#This Row],[Category and Sub-Category]]))</f>
        <v>places</v>
      </c>
      <c r="S1585" s="9">
        <f>(((Table1[[#This Row],[launched_at]]/60)/60)/24)+DATE(1970,1,1)</f>
        <v>41877.904988425929</v>
      </c>
      <c r="T1585" s="9">
        <f>(((Table1[[#This Row],[deadline]]/60)/60)/24)+DATE(1970,1,1)</f>
        <v>41907.904988425929</v>
      </c>
      <c r="U1585" s="12" t="str">
        <f>TEXT(Table1[[#This Row],[Date Created Conversion]],"yyyy")</f>
        <v>2014</v>
      </c>
      <c r="V1585" s="12" t="str">
        <f>TEXT(Table1[[#This Row],[Date Created Conversion]],"mmm")</f>
        <v>Aug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>Table1[[#This Row],[pledged]]/Table1[[#This Row],[goal]]</f>
        <v>0</v>
      </c>
      <c r="P1586">
        <f>IF(Table1[[#This Row],[pledged]]=0,0,Table1[[#This Row],[pledged]]/Table1[[#This Row],[backers_count]])</f>
        <v>0</v>
      </c>
      <c r="Q1586" t="str">
        <f>LEFT(Table1[[#This Row],[Category and Sub-Category]],FIND("/",Table1[[#This Row],[Category and Sub-Category]])-1)</f>
        <v>photography</v>
      </c>
      <c r="R1586" t="str">
        <f>RIGHT(Table1[[#This Row],[Category and Sub-Category]],LEN(Table1[[#This Row],[Category and Sub-Category]])-FIND("/",Table1[[#This Row],[Category and Sub-Category]]))</f>
        <v>places</v>
      </c>
      <c r="S1586" s="9">
        <f>(((Table1[[#This Row],[launched_at]]/60)/60)/24)+DATE(1970,1,1)</f>
        <v>41779.649317129632</v>
      </c>
      <c r="T1586" s="9">
        <f>(((Table1[[#This Row],[deadline]]/60)/60)/24)+DATE(1970,1,1)</f>
        <v>41789.649317129632</v>
      </c>
      <c r="U1586" s="12" t="str">
        <f>TEXT(Table1[[#This Row],[Date Created Conversion]],"yyyy")</f>
        <v>2014</v>
      </c>
      <c r="V1586" s="12" t="str">
        <f>TEXT(Table1[[#This Row],[Date Created Conversion]],"mmm")</f>
        <v>May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>Table1[[#This Row],[pledged]]/Table1[[#This Row],[goal]]</f>
        <v>0.79</v>
      </c>
      <c r="P1587">
        <f>IF(Table1[[#This Row],[pledged]]=0,0,Table1[[#This Row],[pledged]]/Table1[[#This Row],[backers_count]])</f>
        <v>131.66666666666666</v>
      </c>
      <c r="Q1587" t="str">
        <f>LEFT(Table1[[#This Row],[Category and Sub-Category]],FIND("/",Table1[[#This Row],[Category and Sub-Category]])-1)</f>
        <v>photography</v>
      </c>
      <c r="R1587" t="str">
        <f>RIGHT(Table1[[#This Row],[Category and Sub-Category]],LEN(Table1[[#This Row],[Category and Sub-Category]])-FIND("/",Table1[[#This Row],[Category and Sub-Category]]))</f>
        <v>places</v>
      </c>
      <c r="S1587" s="9">
        <f>(((Table1[[#This Row],[launched_at]]/60)/60)/24)+DATE(1970,1,1)</f>
        <v>42707.895462962959</v>
      </c>
      <c r="T1587" s="9">
        <f>(((Table1[[#This Row],[deadline]]/60)/60)/24)+DATE(1970,1,1)</f>
        <v>42729.458333333328</v>
      </c>
      <c r="U1587" s="12" t="str">
        <f>TEXT(Table1[[#This Row],[Date Created Conversion]],"yyyy")</f>
        <v>2016</v>
      </c>
      <c r="V1587" s="12" t="str">
        <f>TEXT(Table1[[#This Row],[Date Created Conversion]],"mmm")</f>
        <v>Dec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>Table1[[#This Row],[pledged]]/Table1[[#This Row],[goal]]</f>
        <v>0</v>
      </c>
      <c r="P1588">
        <f>IF(Table1[[#This Row],[pledged]]=0,0,Table1[[#This Row],[pledged]]/Table1[[#This Row],[backers_count]])</f>
        <v>0</v>
      </c>
      <c r="Q1588" t="str">
        <f>LEFT(Table1[[#This Row],[Category and Sub-Category]],FIND("/",Table1[[#This Row],[Category and Sub-Category]])-1)</f>
        <v>photography</v>
      </c>
      <c r="R1588" t="str">
        <f>RIGHT(Table1[[#This Row],[Category and Sub-Category]],LEN(Table1[[#This Row],[Category and Sub-Category]])-FIND("/",Table1[[#This Row],[Category and Sub-Category]]))</f>
        <v>places</v>
      </c>
      <c r="S1588" s="9">
        <f>(((Table1[[#This Row],[launched_at]]/60)/60)/24)+DATE(1970,1,1)</f>
        <v>42069.104421296302</v>
      </c>
      <c r="T1588" s="9">
        <f>(((Table1[[#This Row],[deadline]]/60)/60)/24)+DATE(1970,1,1)</f>
        <v>42099.062754629631</v>
      </c>
      <c r="U1588" s="12" t="str">
        <f>TEXT(Table1[[#This Row],[Date Created Conversion]],"yyyy")</f>
        <v>2015</v>
      </c>
      <c r="V1588" s="12" t="str">
        <f>TEXT(Table1[[#This Row],[Date Created Conversion]],"mmm")</f>
        <v>Mar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>Table1[[#This Row],[pledged]]/Table1[[#This Row],[goal]]</f>
        <v>1.3333333333333334E-4</v>
      </c>
      <c r="P1589">
        <f>IF(Table1[[#This Row],[pledged]]=0,0,Table1[[#This Row],[pledged]]/Table1[[#This Row],[backers_count]])</f>
        <v>1</v>
      </c>
      <c r="Q1589" t="str">
        <f>LEFT(Table1[[#This Row],[Category and Sub-Category]],FIND("/",Table1[[#This Row],[Category and Sub-Category]])-1)</f>
        <v>photography</v>
      </c>
      <c r="R1589" t="str">
        <f>RIGHT(Table1[[#This Row],[Category and Sub-Category]],LEN(Table1[[#This Row],[Category and Sub-Category]])-FIND("/",Table1[[#This Row],[Category and Sub-Category]]))</f>
        <v>places</v>
      </c>
      <c r="S1589" s="9">
        <f>(((Table1[[#This Row],[launched_at]]/60)/60)/24)+DATE(1970,1,1)</f>
        <v>41956.950983796298</v>
      </c>
      <c r="T1589" s="9">
        <f>(((Table1[[#This Row],[deadline]]/60)/60)/24)+DATE(1970,1,1)</f>
        <v>41986.950983796298</v>
      </c>
      <c r="U1589" s="12" t="str">
        <f>TEXT(Table1[[#This Row],[Date Created Conversion]],"yyyy")</f>
        <v>2014</v>
      </c>
      <c r="V1589" s="12" t="str">
        <f>TEXT(Table1[[#This Row],[Date Created Conversion]],"mmm")</f>
        <v>Nov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>Table1[[#This Row],[pledged]]/Table1[[#This Row],[goal]]</f>
        <v>0</v>
      </c>
      <c r="P1590">
        <f>IF(Table1[[#This Row],[pledged]]=0,0,Table1[[#This Row],[pledged]]/Table1[[#This Row],[backers_count]])</f>
        <v>0</v>
      </c>
      <c r="Q1590" t="str">
        <f>LEFT(Table1[[#This Row],[Category and Sub-Category]],FIND("/",Table1[[#This Row],[Category and Sub-Category]])-1)</f>
        <v>photography</v>
      </c>
      <c r="R1590" t="str">
        <f>RIGHT(Table1[[#This Row],[Category and Sub-Category]],LEN(Table1[[#This Row],[Category and Sub-Category]])-FIND("/",Table1[[#This Row],[Category and Sub-Category]]))</f>
        <v>places</v>
      </c>
      <c r="S1590" s="9">
        <f>(((Table1[[#This Row],[launched_at]]/60)/60)/24)+DATE(1970,1,1)</f>
        <v>42005.24998842593</v>
      </c>
      <c r="T1590" s="9">
        <f>(((Table1[[#This Row],[deadline]]/60)/60)/24)+DATE(1970,1,1)</f>
        <v>42035.841666666667</v>
      </c>
      <c r="U1590" s="12" t="str">
        <f>TEXT(Table1[[#This Row],[Date Created Conversion]],"yyyy")</f>
        <v>2015</v>
      </c>
      <c r="V1590" s="12" t="str">
        <f>TEXT(Table1[[#This Row],[Date Created Conversion]],"mmm")</f>
        <v>Jan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>Table1[[#This Row],[pledged]]/Table1[[#This Row],[goal]]</f>
        <v>0</v>
      </c>
      <c r="P1591">
        <f>IF(Table1[[#This Row],[pledged]]=0,0,Table1[[#This Row],[pledged]]/Table1[[#This Row],[backers_count]])</f>
        <v>0</v>
      </c>
      <c r="Q1591" t="str">
        <f>LEFT(Table1[[#This Row],[Category and Sub-Category]],FIND("/",Table1[[#This Row],[Category and Sub-Category]])-1)</f>
        <v>photography</v>
      </c>
      <c r="R1591" t="str">
        <f>RIGHT(Table1[[#This Row],[Category and Sub-Category]],LEN(Table1[[#This Row],[Category and Sub-Category]])-FIND("/",Table1[[#This Row],[Category and Sub-Category]]))</f>
        <v>places</v>
      </c>
      <c r="S1591" s="9">
        <f>(((Table1[[#This Row],[launched_at]]/60)/60)/24)+DATE(1970,1,1)</f>
        <v>42256.984791666662</v>
      </c>
      <c r="T1591" s="9">
        <f>(((Table1[[#This Row],[deadline]]/60)/60)/24)+DATE(1970,1,1)</f>
        <v>42286.984791666662</v>
      </c>
      <c r="U1591" s="12" t="str">
        <f>TEXT(Table1[[#This Row],[Date Created Conversion]],"yyyy")</f>
        <v>2015</v>
      </c>
      <c r="V1591" s="12" t="str">
        <f>TEXT(Table1[[#This Row],[Date Created Conversion]],"mmm")</f>
        <v>Sep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>Table1[[#This Row],[pledged]]/Table1[[#This Row],[goal]]</f>
        <v>1.7000000000000001E-2</v>
      </c>
      <c r="P1592">
        <f>IF(Table1[[#This Row],[pledged]]=0,0,Table1[[#This Row],[pledged]]/Table1[[#This Row],[backers_count]])</f>
        <v>510</v>
      </c>
      <c r="Q1592" t="str">
        <f>LEFT(Table1[[#This Row],[Category and Sub-Category]],FIND("/",Table1[[#This Row],[Category and Sub-Category]])-1)</f>
        <v>photography</v>
      </c>
      <c r="R1592" t="str">
        <f>RIGHT(Table1[[#This Row],[Category and Sub-Category]],LEN(Table1[[#This Row],[Category and Sub-Category]])-FIND("/",Table1[[#This Row],[Category and Sub-Category]]))</f>
        <v>places</v>
      </c>
      <c r="S1592" s="9">
        <f>(((Table1[[#This Row],[launched_at]]/60)/60)/24)+DATE(1970,1,1)</f>
        <v>42240.857222222221</v>
      </c>
      <c r="T1592" s="9">
        <f>(((Table1[[#This Row],[deadline]]/60)/60)/24)+DATE(1970,1,1)</f>
        <v>42270.857222222221</v>
      </c>
      <c r="U1592" s="12" t="str">
        <f>TEXT(Table1[[#This Row],[Date Created Conversion]],"yyyy")</f>
        <v>2015</v>
      </c>
      <c r="V1592" s="12" t="str">
        <f>TEXT(Table1[[#This Row],[Date Created Conversion]],"mmm")</f>
        <v>Aug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>Table1[[#This Row],[pledged]]/Table1[[#This Row],[goal]]</f>
        <v>0.29228571428571426</v>
      </c>
      <c r="P1593">
        <f>IF(Table1[[#This Row],[pledged]]=0,0,Table1[[#This Row],[pledged]]/Table1[[#This Row],[backers_count]])</f>
        <v>44.478260869565219</v>
      </c>
      <c r="Q1593" t="str">
        <f>LEFT(Table1[[#This Row],[Category and Sub-Category]],FIND("/",Table1[[#This Row],[Category and Sub-Category]])-1)</f>
        <v>photography</v>
      </c>
      <c r="R1593" t="str">
        <f>RIGHT(Table1[[#This Row],[Category and Sub-Category]],LEN(Table1[[#This Row],[Category and Sub-Category]])-FIND("/",Table1[[#This Row],[Category and Sub-Category]]))</f>
        <v>places</v>
      </c>
      <c r="S1593" s="9">
        <f>(((Table1[[#This Row],[launched_at]]/60)/60)/24)+DATE(1970,1,1)</f>
        <v>42433.726168981477</v>
      </c>
      <c r="T1593" s="9">
        <f>(((Table1[[#This Row],[deadline]]/60)/60)/24)+DATE(1970,1,1)</f>
        <v>42463.68450231482</v>
      </c>
      <c r="U1593" s="12" t="str">
        <f>TEXT(Table1[[#This Row],[Date Created Conversion]],"yyyy")</f>
        <v>2016</v>
      </c>
      <c r="V1593" s="12" t="str">
        <f>TEXT(Table1[[#This Row],[Date Created Conversion]],"mmm")</f>
        <v>Mar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>Table1[[#This Row],[pledged]]/Table1[[#This Row],[goal]]</f>
        <v>0</v>
      </c>
      <c r="P1594">
        <f>IF(Table1[[#This Row],[pledged]]=0,0,Table1[[#This Row],[pledged]]/Table1[[#This Row],[backers_count]])</f>
        <v>0</v>
      </c>
      <c r="Q1594" t="str">
        <f>LEFT(Table1[[#This Row],[Category and Sub-Category]],FIND("/",Table1[[#This Row],[Category and Sub-Category]])-1)</f>
        <v>photography</v>
      </c>
      <c r="R1594" t="str">
        <f>RIGHT(Table1[[#This Row],[Category and Sub-Category]],LEN(Table1[[#This Row],[Category and Sub-Category]])-FIND("/",Table1[[#This Row],[Category and Sub-Category]]))</f>
        <v>places</v>
      </c>
      <c r="S1594" s="9">
        <f>(((Table1[[#This Row],[launched_at]]/60)/60)/24)+DATE(1970,1,1)</f>
        <v>42046.072743055556</v>
      </c>
      <c r="T1594" s="9">
        <f>(((Table1[[#This Row],[deadline]]/60)/60)/24)+DATE(1970,1,1)</f>
        <v>42091.031076388885</v>
      </c>
      <c r="U1594" s="12" t="str">
        <f>TEXT(Table1[[#This Row],[Date Created Conversion]],"yyyy")</f>
        <v>2015</v>
      </c>
      <c r="V1594" s="12" t="str">
        <f>TEXT(Table1[[#This Row],[Date Created Conversion]],"mmm")</f>
        <v>Feb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>Table1[[#This Row],[pledged]]/Table1[[#This Row],[goal]]</f>
        <v>1.3636363636363637E-4</v>
      </c>
      <c r="P1595">
        <f>IF(Table1[[#This Row],[pledged]]=0,0,Table1[[#This Row],[pledged]]/Table1[[#This Row],[backers_count]])</f>
        <v>1</v>
      </c>
      <c r="Q1595" t="str">
        <f>LEFT(Table1[[#This Row],[Category and Sub-Category]],FIND("/",Table1[[#This Row],[Category and Sub-Category]])-1)</f>
        <v>photography</v>
      </c>
      <c r="R1595" t="str">
        <f>RIGHT(Table1[[#This Row],[Category and Sub-Category]],LEN(Table1[[#This Row],[Category and Sub-Category]])-FIND("/",Table1[[#This Row],[Category and Sub-Category]]))</f>
        <v>places</v>
      </c>
      <c r="S1595" s="9">
        <f>(((Table1[[#This Row],[launched_at]]/60)/60)/24)+DATE(1970,1,1)</f>
        <v>42033.845543981486</v>
      </c>
      <c r="T1595" s="9">
        <f>(((Table1[[#This Row],[deadline]]/60)/60)/24)+DATE(1970,1,1)</f>
        <v>42063.845543981486</v>
      </c>
      <c r="U1595" s="12" t="str">
        <f>TEXT(Table1[[#This Row],[Date Created Conversion]],"yyyy")</f>
        <v>2015</v>
      </c>
      <c r="V1595" s="12" t="str">
        <f>TEXT(Table1[[#This Row],[Date Created Conversion]],"mmm")</f>
        <v>Jan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>Table1[[#This Row],[pledged]]/Table1[[#This Row],[goal]]</f>
        <v>0.20499999999999999</v>
      </c>
      <c r="P1596">
        <f>IF(Table1[[#This Row],[pledged]]=0,0,Table1[[#This Row],[pledged]]/Table1[[#This Row],[backers_count]])</f>
        <v>20.5</v>
      </c>
      <c r="Q1596" t="str">
        <f>LEFT(Table1[[#This Row],[Category and Sub-Category]],FIND("/",Table1[[#This Row],[Category and Sub-Category]])-1)</f>
        <v>photography</v>
      </c>
      <c r="R1596" t="str">
        <f>RIGHT(Table1[[#This Row],[Category and Sub-Category]],LEN(Table1[[#This Row],[Category and Sub-Category]])-FIND("/",Table1[[#This Row],[Category and Sub-Category]]))</f>
        <v>places</v>
      </c>
      <c r="S1596" s="9">
        <f>(((Table1[[#This Row],[launched_at]]/60)/60)/24)+DATE(1970,1,1)</f>
        <v>42445.712754629625</v>
      </c>
      <c r="T1596" s="9">
        <f>(((Table1[[#This Row],[deadline]]/60)/60)/24)+DATE(1970,1,1)</f>
        <v>42505.681249999994</v>
      </c>
      <c r="U1596" s="12" t="str">
        <f>TEXT(Table1[[#This Row],[Date Created Conversion]],"yyyy")</f>
        <v>2016</v>
      </c>
      <c r="V1596" s="12" t="str">
        <f>TEXT(Table1[[#This Row],[Date Created Conversion]],"mmm")</f>
        <v>Mar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>Table1[[#This Row],[pledged]]/Table1[[#This Row],[goal]]</f>
        <v>2.8E-3</v>
      </c>
      <c r="P1597">
        <f>IF(Table1[[#This Row],[pledged]]=0,0,Table1[[#This Row],[pledged]]/Table1[[#This Row],[backers_count]])</f>
        <v>40</v>
      </c>
      <c r="Q1597" t="str">
        <f>LEFT(Table1[[#This Row],[Category and Sub-Category]],FIND("/",Table1[[#This Row],[Category and Sub-Category]])-1)</f>
        <v>photography</v>
      </c>
      <c r="R1597" t="str">
        <f>RIGHT(Table1[[#This Row],[Category and Sub-Category]],LEN(Table1[[#This Row],[Category and Sub-Category]])-FIND("/",Table1[[#This Row],[Category and Sub-Category]]))</f>
        <v>places</v>
      </c>
      <c r="S1597" s="9">
        <f>(((Table1[[#This Row],[launched_at]]/60)/60)/24)+DATE(1970,1,1)</f>
        <v>41780.050092592595</v>
      </c>
      <c r="T1597" s="9">
        <f>(((Table1[[#This Row],[deadline]]/60)/60)/24)+DATE(1970,1,1)</f>
        <v>41808.842361111114</v>
      </c>
      <c r="U1597" s="12" t="str">
        <f>TEXT(Table1[[#This Row],[Date Created Conversion]],"yyyy")</f>
        <v>2014</v>
      </c>
      <c r="V1597" s="12" t="str">
        <f>TEXT(Table1[[#This Row],[Date Created Conversion]],"mmm")</f>
        <v>May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>Table1[[#This Row],[pledged]]/Table1[[#This Row],[goal]]</f>
        <v>2.3076923076923078E-2</v>
      </c>
      <c r="P1598">
        <f>IF(Table1[[#This Row],[pledged]]=0,0,Table1[[#This Row],[pledged]]/Table1[[#This Row],[backers_count]])</f>
        <v>25</v>
      </c>
      <c r="Q1598" t="str">
        <f>LEFT(Table1[[#This Row],[Category and Sub-Category]],FIND("/",Table1[[#This Row],[Category and Sub-Category]])-1)</f>
        <v>photography</v>
      </c>
      <c r="R1598" t="str">
        <f>RIGHT(Table1[[#This Row],[Category and Sub-Category]],LEN(Table1[[#This Row],[Category and Sub-Category]])-FIND("/",Table1[[#This Row],[Category and Sub-Category]]))</f>
        <v>places</v>
      </c>
      <c r="S1598" s="9">
        <f>(((Table1[[#This Row],[launched_at]]/60)/60)/24)+DATE(1970,1,1)</f>
        <v>41941.430196759262</v>
      </c>
      <c r="T1598" s="9">
        <f>(((Table1[[#This Row],[deadline]]/60)/60)/24)+DATE(1970,1,1)</f>
        <v>41986.471863425926</v>
      </c>
      <c r="U1598" s="12" t="str">
        <f>TEXT(Table1[[#This Row],[Date Created Conversion]],"yyyy")</f>
        <v>2014</v>
      </c>
      <c r="V1598" s="12" t="str">
        <f>TEXT(Table1[[#This Row],[Date Created Conversion]],"mmm")</f>
        <v>Oct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>Table1[[#This Row],[pledged]]/Table1[[#This Row],[goal]]</f>
        <v>0</v>
      </c>
      <c r="P1599">
        <f>IF(Table1[[#This Row],[pledged]]=0,0,Table1[[#This Row],[pledged]]/Table1[[#This Row],[backers_count]])</f>
        <v>0</v>
      </c>
      <c r="Q1599" t="str">
        <f>LEFT(Table1[[#This Row],[Category and Sub-Category]],FIND("/",Table1[[#This Row],[Category and Sub-Category]])-1)</f>
        <v>photography</v>
      </c>
      <c r="R1599" t="str">
        <f>RIGHT(Table1[[#This Row],[Category and Sub-Category]],LEN(Table1[[#This Row],[Category and Sub-Category]])-FIND("/",Table1[[#This Row],[Category and Sub-Category]]))</f>
        <v>places</v>
      </c>
      <c r="S1599" s="9">
        <f>(((Table1[[#This Row],[launched_at]]/60)/60)/24)+DATE(1970,1,1)</f>
        <v>42603.354131944448</v>
      </c>
      <c r="T1599" s="9">
        <f>(((Table1[[#This Row],[deadline]]/60)/60)/24)+DATE(1970,1,1)</f>
        <v>42633.354131944448</v>
      </c>
      <c r="U1599" s="12" t="str">
        <f>TEXT(Table1[[#This Row],[Date Created Conversion]],"yyyy")</f>
        <v>2016</v>
      </c>
      <c r="V1599" s="12" t="str">
        <f>TEXT(Table1[[#This Row],[Date Created Conversion]],"mmm")</f>
        <v>Aug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>Table1[[#This Row],[pledged]]/Table1[[#This Row],[goal]]</f>
        <v>1.25E-3</v>
      </c>
      <c r="P1600">
        <f>IF(Table1[[#This Row],[pledged]]=0,0,Table1[[#This Row],[pledged]]/Table1[[#This Row],[backers_count]])</f>
        <v>1</v>
      </c>
      <c r="Q1600" t="str">
        <f>LEFT(Table1[[#This Row],[Category and Sub-Category]],FIND("/",Table1[[#This Row],[Category and Sub-Category]])-1)</f>
        <v>photography</v>
      </c>
      <c r="R1600" t="str">
        <f>RIGHT(Table1[[#This Row],[Category and Sub-Category]],LEN(Table1[[#This Row],[Category and Sub-Category]])-FIND("/",Table1[[#This Row],[Category and Sub-Category]]))</f>
        <v>places</v>
      </c>
      <c r="S1600" s="9">
        <f>(((Table1[[#This Row],[launched_at]]/60)/60)/24)+DATE(1970,1,1)</f>
        <v>42151.667337962965</v>
      </c>
      <c r="T1600" s="9">
        <f>(((Table1[[#This Row],[deadline]]/60)/60)/24)+DATE(1970,1,1)</f>
        <v>42211.667337962965</v>
      </c>
      <c r="U1600" s="12" t="str">
        <f>TEXT(Table1[[#This Row],[Date Created Conversion]],"yyyy")</f>
        <v>2015</v>
      </c>
      <c r="V1600" s="12" t="str">
        <f>TEXT(Table1[[#This Row],[Date Created Conversion]],"mmm")</f>
        <v>May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>Table1[[#This Row],[pledged]]/Table1[[#This Row],[goal]]</f>
        <v>0</v>
      </c>
      <c r="P1601">
        <f>IF(Table1[[#This Row],[pledged]]=0,0,Table1[[#This Row],[pledged]]/Table1[[#This Row],[backers_count]])</f>
        <v>0</v>
      </c>
      <c r="Q1601" t="str">
        <f>LEFT(Table1[[#This Row],[Category and Sub-Category]],FIND("/",Table1[[#This Row],[Category and Sub-Category]])-1)</f>
        <v>photography</v>
      </c>
      <c r="R1601" t="str">
        <f>RIGHT(Table1[[#This Row],[Category and Sub-Category]],LEN(Table1[[#This Row],[Category and Sub-Category]])-FIND("/",Table1[[#This Row],[Category and Sub-Category]]))</f>
        <v>places</v>
      </c>
      <c r="S1601" s="9">
        <f>(((Table1[[#This Row],[launched_at]]/60)/60)/24)+DATE(1970,1,1)</f>
        <v>42438.53907407407</v>
      </c>
      <c r="T1601" s="9">
        <f>(((Table1[[#This Row],[deadline]]/60)/60)/24)+DATE(1970,1,1)</f>
        <v>42468.497407407413</v>
      </c>
      <c r="U1601" s="12" t="str">
        <f>TEXT(Table1[[#This Row],[Date Created Conversion]],"yyyy")</f>
        <v>2016</v>
      </c>
      <c r="V1601" s="12" t="str">
        <f>TEXT(Table1[[#This Row],[Date Created Conversion]],"mmm")</f>
        <v>Mar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>Table1[[#This Row],[pledged]]/Table1[[#This Row],[goal]]</f>
        <v>7.3400000000000007E-2</v>
      </c>
      <c r="P1602">
        <f>IF(Table1[[#This Row],[pledged]]=0,0,Table1[[#This Row],[pledged]]/Table1[[#This Row],[backers_count]])</f>
        <v>40.777777777777779</v>
      </c>
      <c r="Q1602" t="str">
        <f>LEFT(Table1[[#This Row],[Category and Sub-Category]],FIND("/",Table1[[#This Row],[Category and Sub-Category]])-1)</f>
        <v>photography</v>
      </c>
      <c r="R1602" t="str">
        <f>RIGHT(Table1[[#This Row],[Category and Sub-Category]],LEN(Table1[[#This Row],[Category and Sub-Category]])-FIND("/",Table1[[#This Row],[Category and Sub-Category]]))</f>
        <v>places</v>
      </c>
      <c r="S1602" s="9">
        <f>(((Table1[[#This Row],[launched_at]]/60)/60)/24)+DATE(1970,1,1)</f>
        <v>41791.057314814818</v>
      </c>
      <c r="T1602" s="9">
        <f>(((Table1[[#This Row],[deadline]]/60)/60)/24)+DATE(1970,1,1)</f>
        <v>41835.21597222222</v>
      </c>
      <c r="U1602" s="12" t="str">
        <f>TEXT(Table1[[#This Row],[Date Created Conversion]],"yyyy")</f>
        <v>2014</v>
      </c>
      <c r="V1602" s="12" t="str">
        <f>TEXT(Table1[[#This Row],[Date Created Conversion]],"mmm")</f>
        <v>Jun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 s="16">
        <v>2500</v>
      </c>
      <c r="E1603">
        <v>2706.23</v>
      </c>
      <c r="F1603" s="12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>Table1[[#This Row],[pledged]]/Table1[[#This Row],[goal]]</f>
        <v>1.082492</v>
      </c>
      <c r="P1603">
        <f>IF(Table1[[#This Row],[pledged]]=0,0,Table1[[#This Row],[pledged]]/Table1[[#This Row],[backers_count]])</f>
        <v>48.325535714285714</v>
      </c>
      <c r="Q1603" t="str">
        <f>LEFT(Table1[[#This Row],[Category and Sub-Category]],FIND("/",Table1[[#This Row],[Category and Sub-Category]])-1)</f>
        <v>music</v>
      </c>
      <c r="R1603" t="str">
        <f>RIGHT(Table1[[#This Row],[Category and Sub-Category]],LEN(Table1[[#This Row],[Category and Sub-Category]])-FIND("/",Table1[[#This Row],[Category and Sub-Category]]))</f>
        <v>rock</v>
      </c>
      <c r="S1603" s="9">
        <f>(((Table1[[#This Row],[launched_at]]/60)/60)/24)+DATE(1970,1,1)</f>
        <v>40638.092974537038</v>
      </c>
      <c r="T1603" s="9">
        <f>(((Table1[[#This Row],[deadline]]/60)/60)/24)+DATE(1970,1,1)</f>
        <v>40668.092974537038</v>
      </c>
      <c r="U1603" s="12" t="str">
        <f>TEXT(Table1[[#This Row],[Date Created Conversion]],"yyyy")</f>
        <v>2011</v>
      </c>
      <c r="V1603" s="12" t="str">
        <f>TEXT(Table1[[#This Row],[Date Created Conversion]],"mmm")</f>
        <v>Apr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 s="16">
        <v>1500</v>
      </c>
      <c r="E1604">
        <v>1502.5</v>
      </c>
      <c r="F1604" s="12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>Table1[[#This Row],[pledged]]/Table1[[#This Row],[goal]]</f>
        <v>1.0016666666666667</v>
      </c>
      <c r="P1604">
        <f>IF(Table1[[#This Row],[pledged]]=0,0,Table1[[#This Row],[pledged]]/Table1[[#This Row],[backers_count]])</f>
        <v>46.953125</v>
      </c>
      <c r="Q1604" t="str">
        <f>LEFT(Table1[[#This Row],[Category and Sub-Category]],FIND("/",Table1[[#This Row],[Category and Sub-Category]])-1)</f>
        <v>music</v>
      </c>
      <c r="R1604" t="str">
        <f>RIGHT(Table1[[#This Row],[Category and Sub-Category]],LEN(Table1[[#This Row],[Category and Sub-Category]])-FIND("/",Table1[[#This Row],[Category and Sub-Category]]))</f>
        <v>rock</v>
      </c>
      <c r="S1604" s="9">
        <f>(((Table1[[#This Row],[launched_at]]/60)/60)/24)+DATE(1970,1,1)</f>
        <v>40788.297650462962</v>
      </c>
      <c r="T1604" s="9">
        <f>(((Table1[[#This Row],[deadline]]/60)/60)/24)+DATE(1970,1,1)</f>
        <v>40830.958333333336</v>
      </c>
      <c r="U1604" s="12" t="str">
        <f>TEXT(Table1[[#This Row],[Date Created Conversion]],"yyyy")</f>
        <v>2011</v>
      </c>
      <c r="V1604" s="12" t="str">
        <f>TEXT(Table1[[#This Row],[Date Created Conversion]],"mmm")</f>
        <v>Sep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 s="16">
        <v>2000</v>
      </c>
      <c r="E1605">
        <v>2000.66</v>
      </c>
      <c r="F1605" s="12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>Table1[[#This Row],[pledged]]/Table1[[#This Row],[goal]]</f>
        <v>1.0003299999999999</v>
      </c>
      <c r="P1605">
        <f>IF(Table1[[#This Row],[pledged]]=0,0,Table1[[#This Row],[pledged]]/Table1[[#This Row],[backers_count]])</f>
        <v>66.688666666666663</v>
      </c>
      <c r="Q1605" t="str">
        <f>LEFT(Table1[[#This Row],[Category and Sub-Category]],FIND("/",Table1[[#This Row],[Category and Sub-Category]])-1)</f>
        <v>music</v>
      </c>
      <c r="R1605" t="str">
        <f>RIGHT(Table1[[#This Row],[Category and Sub-Category]],LEN(Table1[[#This Row],[Category and Sub-Category]])-FIND("/",Table1[[#This Row],[Category and Sub-Category]]))</f>
        <v>rock</v>
      </c>
      <c r="S1605" s="9">
        <f>(((Table1[[#This Row],[launched_at]]/60)/60)/24)+DATE(1970,1,1)</f>
        <v>40876.169664351852</v>
      </c>
      <c r="T1605" s="9">
        <f>(((Table1[[#This Row],[deadline]]/60)/60)/24)+DATE(1970,1,1)</f>
        <v>40936.169664351852</v>
      </c>
      <c r="U1605" s="12" t="str">
        <f>TEXT(Table1[[#This Row],[Date Created Conversion]],"yyyy")</f>
        <v>2011</v>
      </c>
      <c r="V1605" s="12" t="str">
        <f>TEXT(Table1[[#This Row],[Date Created Conversion]],"mmm")</f>
        <v>Nov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 s="16">
        <v>2800</v>
      </c>
      <c r="E1606">
        <v>3419</v>
      </c>
      <c r="F1606" s="12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>Table1[[#This Row],[pledged]]/Table1[[#This Row],[goal]]</f>
        <v>1.2210714285714286</v>
      </c>
      <c r="P1606">
        <f>IF(Table1[[#This Row],[pledged]]=0,0,Table1[[#This Row],[pledged]]/Table1[[#This Row],[backers_count]])</f>
        <v>48.842857142857142</v>
      </c>
      <c r="Q1606" t="str">
        <f>LEFT(Table1[[#This Row],[Category and Sub-Category]],FIND("/",Table1[[#This Row],[Category and Sub-Category]])-1)</f>
        <v>music</v>
      </c>
      <c r="R1606" t="str">
        <f>RIGHT(Table1[[#This Row],[Category and Sub-Category]],LEN(Table1[[#This Row],[Category and Sub-Category]])-FIND("/",Table1[[#This Row],[Category and Sub-Category]]))</f>
        <v>rock</v>
      </c>
      <c r="S1606" s="9">
        <f>(((Table1[[#This Row],[launched_at]]/60)/60)/24)+DATE(1970,1,1)</f>
        <v>40945.845312500001</v>
      </c>
      <c r="T1606" s="9">
        <f>(((Table1[[#This Row],[deadline]]/60)/60)/24)+DATE(1970,1,1)</f>
        <v>40985.80364583333</v>
      </c>
      <c r="U1606" s="12" t="str">
        <f>TEXT(Table1[[#This Row],[Date Created Conversion]],"yyyy")</f>
        <v>2012</v>
      </c>
      <c r="V1606" s="12" t="str">
        <f>TEXT(Table1[[#This Row],[Date Created Conversion]],"mmm")</f>
        <v>Feb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 s="16">
        <v>6000</v>
      </c>
      <c r="E1607">
        <v>6041.6</v>
      </c>
      <c r="F1607" s="12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>Table1[[#This Row],[pledged]]/Table1[[#This Row],[goal]]</f>
        <v>1.0069333333333335</v>
      </c>
      <c r="P1607">
        <f>IF(Table1[[#This Row],[pledged]]=0,0,Table1[[#This Row],[pledged]]/Table1[[#This Row],[backers_count]])</f>
        <v>137.30909090909091</v>
      </c>
      <c r="Q1607" t="str">
        <f>LEFT(Table1[[#This Row],[Category and Sub-Category]],FIND("/",Table1[[#This Row],[Category and Sub-Category]])-1)</f>
        <v>music</v>
      </c>
      <c r="R1607" t="str">
        <f>RIGHT(Table1[[#This Row],[Category and Sub-Category]],LEN(Table1[[#This Row],[Category and Sub-Category]])-FIND("/",Table1[[#This Row],[Category and Sub-Category]]))</f>
        <v>rock</v>
      </c>
      <c r="S1607" s="9">
        <f>(((Table1[[#This Row],[launched_at]]/60)/60)/24)+DATE(1970,1,1)</f>
        <v>40747.012881944444</v>
      </c>
      <c r="T1607" s="9">
        <f>(((Table1[[#This Row],[deadline]]/60)/60)/24)+DATE(1970,1,1)</f>
        <v>40756.291666666664</v>
      </c>
      <c r="U1607" s="12" t="str">
        <f>TEXT(Table1[[#This Row],[Date Created Conversion]],"yyyy")</f>
        <v>2011</v>
      </c>
      <c r="V1607" s="12" t="str">
        <f>TEXT(Table1[[#This Row],[Date Created Conversion]],"mmm")</f>
        <v>Jul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 s="16">
        <v>8000</v>
      </c>
      <c r="E1608">
        <v>8080.33</v>
      </c>
      <c r="F1608" s="12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>Table1[[#This Row],[pledged]]/Table1[[#This Row],[goal]]</f>
        <v>1.01004125</v>
      </c>
      <c r="P1608">
        <f>IF(Table1[[#This Row],[pledged]]=0,0,Table1[[#This Row],[pledged]]/Table1[[#This Row],[backers_count]])</f>
        <v>87.829673913043479</v>
      </c>
      <c r="Q1608" t="str">
        <f>LEFT(Table1[[#This Row],[Category and Sub-Category]],FIND("/",Table1[[#This Row],[Category and Sub-Category]])-1)</f>
        <v>music</v>
      </c>
      <c r="R1608" t="str">
        <f>RIGHT(Table1[[#This Row],[Category and Sub-Category]],LEN(Table1[[#This Row],[Category and Sub-Category]])-FIND("/",Table1[[#This Row],[Category and Sub-Category]]))</f>
        <v>rock</v>
      </c>
      <c r="S1608" s="9">
        <f>(((Table1[[#This Row],[launched_at]]/60)/60)/24)+DATE(1970,1,1)</f>
        <v>40536.111550925925</v>
      </c>
      <c r="T1608" s="9">
        <f>(((Table1[[#This Row],[deadline]]/60)/60)/24)+DATE(1970,1,1)</f>
        <v>40626.069884259261</v>
      </c>
      <c r="U1608" s="12" t="str">
        <f>TEXT(Table1[[#This Row],[Date Created Conversion]],"yyyy")</f>
        <v>2010</v>
      </c>
      <c r="V1608" s="12" t="str">
        <f>TEXT(Table1[[#This Row],[Date Created Conversion]],"mmm")</f>
        <v>Dec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 s="16">
        <v>10000</v>
      </c>
      <c r="E1609">
        <v>14511</v>
      </c>
      <c r="F1609" s="12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>Table1[[#This Row],[pledged]]/Table1[[#This Row],[goal]]</f>
        <v>1.4511000000000001</v>
      </c>
      <c r="P1609">
        <f>IF(Table1[[#This Row],[pledged]]=0,0,Table1[[#This Row],[pledged]]/Table1[[#This Row],[backers_count]])</f>
        <v>70.785365853658533</v>
      </c>
      <c r="Q1609" t="str">
        <f>LEFT(Table1[[#This Row],[Category and Sub-Category]],FIND("/",Table1[[#This Row],[Category and Sub-Category]])-1)</f>
        <v>music</v>
      </c>
      <c r="R1609" t="str">
        <f>RIGHT(Table1[[#This Row],[Category and Sub-Category]],LEN(Table1[[#This Row],[Category and Sub-Category]])-FIND("/",Table1[[#This Row],[Category and Sub-Category]]))</f>
        <v>rock</v>
      </c>
      <c r="S1609" s="9">
        <f>(((Table1[[#This Row],[launched_at]]/60)/60)/24)+DATE(1970,1,1)</f>
        <v>41053.80846064815</v>
      </c>
      <c r="T1609" s="9">
        <f>(((Table1[[#This Row],[deadline]]/60)/60)/24)+DATE(1970,1,1)</f>
        <v>41074.80846064815</v>
      </c>
      <c r="U1609" s="12" t="str">
        <f>TEXT(Table1[[#This Row],[Date Created Conversion]],"yyyy")</f>
        <v>2012</v>
      </c>
      <c r="V1609" s="12" t="str">
        <f>TEXT(Table1[[#This Row],[Date Created Conversion]],"mmm")</f>
        <v>May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 s="16">
        <v>1200</v>
      </c>
      <c r="E1610">
        <v>1215</v>
      </c>
      <c r="F1610" s="12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>Table1[[#This Row],[pledged]]/Table1[[#This Row],[goal]]</f>
        <v>1.0125</v>
      </c>
      <c r="P1610">
        <f>IF(Table1[[#This Row],[pledged]]=0,0,Table1[[#This Row],[pledged]]/Table1[[#This Row],[backers_count]])</f>
        <v>52.826086956521742</v>
      </c>
      <c r="Q1610" t="str">
        <f>LEFT(Table1[[#This Row],[Category and Sub-Category]],FIND("/",Table1[[#This Row],[Category and Sub-Category]])-1)</f>
        <v>music</v>
      </c>
      <c r="R1610" t="str">
        <f>RIGHT(Table1[[#This Row],[Category and Sub-Category]],LEN(Table1[[#This Row],[Category and Sub-Category]])-FIND("/",Table1[[#This Row],[Category and Sub-Category]]))</f>
        <v>rock</v>
      </c>
      <c r="S1610" s="9">
        <f>(((Table1[[#This Row],[launched_at]]/60)/60)/24)+DATE(1970,1,1)</f>
        <v>41607.83085648148</v>
      </c>
      <c r="T1610" s="9">
        <f>(((Table1[[#This Row],[deadline]]/60)/60)/24)+DATE(1970,1,1)</f>
        <v>41640.226388888892</v>
      </c>
      <c r="U1610" s="12" t="str">
        <f>TEXT(Table1[[#This Row],[Date Created Conversion]],"yyyy")</f>
        <v>2013</v>
      </c>
      <c r="V1610" s="12" t="str">
        <f>TEXT(Table1[[#This Row],[Date Created Conversion]],"mmm")</f>
        <v>Nov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 s="16">
        <v>1500</v>
      </c>
      <c r="E1611">
        <v>1775</v>
      </c>
      <c r="F1611" s="12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>Table1[[#This Row],[pledged]]/Table1[[#This Row],[goal]]</f>
        <v>1.1833333333333333</v>
      </c>
      <c r="P1611">
        <f>IF(Table1[[#This Row],[pledged]]=0,0,Table1[[#This Row],[pledged]]/Table1[[#This Row],[backers_count]])</f>
        <v>443.75</v>
      </c>
      <c r="Q1611" t="str">
        <f>LEFT(Table1[[#This Row],[Category and Sub-Category]],FIND("/",Table1[[#This Row],[Category and Sub-Category]])-1)</f>
        <v>music</v>
      </c>
      <c r="R1611" t="str">
        <f>RIGHT(Table1[[#This Row],[Category and Sub-Category]],LEN(Table1[[#This Row],[Category and Sub-Category]])-FIND("/",Table1[[#This Row],[Category and Sub-Category]]))</f>
        <v>rock</v>
      </c>
      <c r="S1611" s="9">
        <f>(((Table1[[#This Row],[launched_at]]/60)/60)/24)+DATE(1970,1,1)</f>
        <v>40796.001261574071</v>
      </c>
      <c r="T1611" s="9">
        <f>(((Table1[[#This Row],[deadline]]/60)/60)/24)+DATE(1970,1,1)</f>
        <v>40849.333333333336</v>
      </c>
      <c r="U1611" s="12" t="str">
        <f>TEXT(Table1[[#This Row],[Date Created Conversion]],"yyyy")</f>
        <v>2011</v>
      </c>
      <c r="V1611" s="12" t="str">
        <f>TEXT(Table1[[#This Row],[Date Created Conversion]],"mmm")</f>
        <v>Sep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 s="16">
        <v>2000</v>
      </c>
      <c r="E1612">
        <v>5437</v>
      </c>
      <c r="F1612" s="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>Table1[[#This Row],[pledged]]/Table1[[#This Row],[goal]]</f>
        <v>2.7185000000000001</v>
      </c>
      <c r="P1612">
        <f>IF(Table1[[#This Row],[pledged]]=0,0,Table1[[#This Row],[pledged]]/Table1[[#This Row],[backers_count]])</f>
        <v>48.544642857142854</v>
      </c>
      <c r="Q1612" t="str">
        <f>LEFT(Table1[[#This Row],[Category and Sub-Category]],FIND("/",Table1[[#This Row],[Category and Sub-Category]])-1)</f>
        <v>music</v>
      </c>
      <c r="R1612" t="str">
        <f>RIGHT(Table1[[#This Row],[Category and Sub-Category]],LEN(Table1[[#This Row],[Category and Sub-Category]])-FIND("/",Table1[[#This Row],[Category and Sub-Category]]))</f>
        <v>rock</v>
      </c>
      <c r="S1612" s="9">
        <f>(((Table1[[#This Row],[launched_at]]/60)/60)/24)+DATE(1970,1,1)</f>
        <v>41228.924884259257</v>
      </c>
      <c r="T1612" s="9">
        <f>(((Table1[[#This Row],[deadline]]/60)/60)/24)+DATE(1970,1,1)</f>
        <v>41258.924884259257</v>
      </c>
      <c r="U1612" s="12" t="str">
        <f>TEXT(Table1[[#This Row],[Date Created Conversion]],"yyyy")</f>
        <v>2012</v>
      </c>
      <c r="V1612" s="12" t="str">
        <f>TEXT(Table1[[#This Row],[Date Created Conversion]],"mmm")</f>
        <v>Nov</v>
      </c>
    </row>
    <row r="1613" spans="1:22" x14ac:dyDescent="0.35">
      <c r="A1613">
        <v>1611</v>
      </c>
      <c r="B1613" s="3" t="s">
        <v>1612</v>
      </c>
      <c r="C1613" s="3" t="s">
        <v>5721</v>
      </c>
      <c r="D1613" s="16">
        <v>800</v>
      </c>
      <c r="E1613">
        <v>1001</v>
      </c>
      <c r="F1613" s="12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>Table1[[#This Row],[pledged]]/Table1[[#This Row],[goal]]</f>
        <v>1.25125</v>
      </c>
      <c r="P1613">
        <f>IF(Table1[[#This Row],[pledged]]=0,0,Table1[[#This Row],[pledged]]/Table1[[#This Row],[backers_count]])</f>
        <v>37.074074074074076</v>
      </c>
      <c r="Q1613" t="str">
        <f>LEFT(Table1[[#This Row],[Category and Sub-Category]],FIND("/",Table1[[#This Row],[Category and Sub-Category]])-1)</f>
        <v>music</v>
      </c>
      <c r="R1613" t="str">
        <f>RIGHT(Table1[[#This Row],[Category and Sub-Category]],LEN(Table1[[#This Row],[Category and Sub-Category]])-FIND("/",Table1[[#This Row],[Category and Sub-Category]]))</f>
        <v>rock</v>
      </c>
      <c r="S1613" s="9">
        <f>(((Table1[[#This Row],[launched_at]]/60)/60)/24)+DATE(1970,1,1)</f>
        <v>41409.00037037037</v>
      </c>
      <c r="T1613" s="9">
        <f>(((Table1[[#This Row],[deadline]]/60)/60)/24)+DATE(1970,1,1)</f>
        <v>41430.00037037037</v>
      </c>
      <c r="U1613" s="12" t="str">
        <f>TEXT(Table1[[#This Row],[Date Created Conversion]],"yyyy")</f>
        <v>2013</v>
      </c>
      <c r="V1613" s="12" t="str">
        <f>TEXT(Table1[[#This Row],[Date Created Conversion]],"mmm")</f>
        <v>May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 s="16">
        <v>500</v>
      </c>
      <c r="E1614">
        <v>550</v>
      </c>
      <c r="F1614" s="12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>Table1[[#This Row],[pledged]]/Table1[[#This Row],[goal]]</f>
        <v>1.1000000000000001</v>
      </c>
      <c r="P1614">
        <f>IF(Table1[[#This Row],[pledged]]=0,0,Table1[[#This Row],[pledged]]/Table1[[#This Row],[backers_count]])</f>
        <v>50</v>
      </c>
      <c r="Q1614" t="str">
        <f>LEFT(Table1[[#This Row],[Category and Sub-Category]],FIND("/",Table1[[#This Row],[Category and Sub-Category]])-1)</f>
        <v>music</v>
      </c>
      <c r="R1614" t="str">
        <f>RIGHT(Table1[[#This Row],[Category and Sub-Category]],LEN(Table1[[#This Row],[Category and Sub-Category]])-FIND("/",Table1[[#This Row],[Category and Sub-Category]]))</f>
        <v>rock</v>
      </c>
      <c r="S1614" s="9">
        <f>(((Table1[[#This Row],[launched_at]]/60)/60)/24)+DATE(1970,1,1)</f>
        <v>41246.874814814815</v>
      </c>
      <c r="T1614" s="9">
        <f>(((Table1[[#This Row],[deadline]]/60)/60)/24)+DATE(1970,1,1)</f>
        <v>41276.874814814815</v>
      </c>
      <c r="U1614" s="12" t="str">
        <f>TEXT(Table1[[#This Row],[Date Created Conversion]],"yyyy")</f>
        <v>2012</v>
      </c>
      <c r="V1614" s="12" t="str">
        <f>TEXT(Table1[[#This Row],[Date Created Conversion]],"mmm")</f>
        <v>Dec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 s="16">
        <v>1000</v>
      </c>
      <c r="E1615">
        <v>1015</v>
      </c>
      <c r="F1615" s="12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>Table1[[#This Row],[pledged]]/Table1[[#This Row],[goal]]</f>
        <v>1.0149999999999999</v>
      </c>
      <c r="P1615">
        <f>IF(Table1[[#This Row],[pledged]]=0,0,Table1[[#This Row],[pledged]]/Table1[[#This Row],[backers_count]])</f>
        <v>39.03846153846154</v>
      </c>
      <c r="Q1615" t="str">
        <f>LEFT(Table1[[#This Row],[Category and Sub-Category]],FIND("/",Table1[[#This Row],[Category and Sub-Category]])-1)</f>
        <v>music</v>
      </c>
      <c r="R1615" t="str">
        <f>RIGHT(Table1[[#This Row],[Category and Sub-Category]],LEN(Table1[[#This Row],[Category and Sub-Category]])-FIND("/",Table1[[#This Row],[Category and Sub-Category]]))</f>
        <v>rock</v>
      </c>
      <c r="S1615" s="9">
        <f>(((Table1[[#This Row],[launched_at]]/60)/60)/24)+DATE(1970,1,1)</f>
        <v>41082.069467592592</v>
      </c>
      <c r="T1615" s="9">
        <f>(((Table1[[#This Row],[deadline]]/60)/60)/24)+DATE(1970,1,1)</f>
        <v>41112.069467592592</v>
      </c>
      <c r="U1615" s="12" t="str">
        <f>TEXT(Table1[[#This Row],[Date Created Conversion]],"yyyy")</f>
        <v>2012</v>
      </c>
      <c r="V1615" s="12" t="str">
        <f>TEXT(Table1[[#This Row],[Date Created Conversion]],"mmm")</f>
        <v>Jun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 s="16">
        <v>5000</v>
      </c>
      <c r="E1616">
        <v>5135</v>
      </c>
      <c r="F1616" s="12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>Table1[[#This Row],[pledged]]/Table1[[#This Row],[goal]]</f>
        <v>1.0269999999999999</v>
      </c>
      <c r="P1616">
        <f>IF(Table1[[#This Row],[pledged]]=0,0,Table1[[#This Row],[pledged]]/Table1[[#This Row],[backers_count]])</f>
        <v>66.688311688311686</v>
      </c>
      <c r="Q1616" t="str">
        <f>LEFT(Table1[[#This Row],[Category and Sub-Category]],FIND("/",Table1[[#This Row],[Category and Sub-Category]])-1)</f>
        <v>music</v>
      </c>
      <c r="R1616" t="str">
        <f>RIGHT(Table1[[#This Row],[Category and Sub-Category]],LEN(Table1[[#This Row],[Category and Sub-Category]])-FIND("/",Table1[[#This Row],[Category and Sub-Category]]))</f>
        <v>rock</v>
      </c>
      <c r="S1616" s="9">
        <f>(((Table1[[#This Row],[launched_at]]/60)/60)/24)+DATE(1970,1,1)</f>
        <v>41794.981122685182</v>
      </c>
      <c r="T1616" s="9">
        <f>(((Table1[[#This Row],[deadline]]/60)/60)/24)+DATE(1970,1,1)</f>
        <v>41854.708333333336</v>
      </c>
      <c r="U1616" s="12" t="str">
        <f>TEXT(Table1[[#This Row],[Date Created Conversion]],"yyyy")</f>
        <v>2014</v>
      </c>
      <c r="V1616" s="12" t="str">
        <f>TEXT(Table1[[#This Row],[Date Created Conversion]],"mmm")</f>
        <v>Jun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 s="16">
        <v>8000</v>
      </c>
      <c r="E1617">
        <v>9130</v>
      </c>
      <c r="F1617" s="12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>Table1[[#This Row],[pledged]]/Table1[[#This Row],[goal]]</f>
        <v>1.1412500000000001</v>
      </c>
      <c r="P1617">
        <f>IF(Table1[[#This Row],[pledged]]=0,0,Table1[[#This Row],[pledged]]/Table1[[#This Row],[backers_count]])</f>
        <v>67.132352941176464</v>
      </c>
      <c r="Q1617" t="str">
        <f>LEFT(Table1[[#This Row],[Category and Sub-Category]],FIND("/",Table1[[#This Row],[Category and Sub-Category]])-1)</f>
        <v>music</v>
      </c>
      <c r="R1617" t="str">
        <f>RIGHT(Table1[[#This Row],[Category and Sub-Category]],LEN(Table1[[#This Row],[Category and Sub-Category]])-FIND("/",Table1[[#This Row],[Category and Sub-Category]]))</f>
        <v>rock</v>
      </c>
      <c r="S1617" s="9">
        <f>(((Table1[[#This Row],[launched_at]]/60)/60)/24)+DATE(1970,1,1)</f>
        <v>40845.050879629627</v>
      </c>
      <c r="T1617" s="9">
        <f>(((Table1[[#This Row],[deadline]]/60)/60)/24)+DATE(1970,1,1)</f>
        <v>40890.092546296299</v>
      </c>
      <c r="U1617" s="12" t="str">
        <f>TEXT(Table1[[#This Row],[Date Created Conversion]],"yyyy")</f>
        <v>2011</v>
      </c>
      <c r="V1617" s="12" t="str">
        <f>TEXT(Table1[[#This Row],[Date Created Conversion]],"mmm")</f>
        <v>Oct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 s="16">
        <v>10000</v>
      </c>
      <c r="E1618">
        <v>10420</v>
      </c>
      <c r="F1618" s="12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>Table1[[#This Row],[pledged]]/Table1[[#This Row],[goal]]</f>
        <v>1.042</v>
      </c>
      <c r="P1618">
        <f>IF(Table1[[#This Row],[pledged]]=0,0,Table1[[#This Row],[pledged]]/Table1[[#This Row],[backers_count]])</f>
        <v>66.369426751592357</v>
      </c>
      <c r="Q1618" t="str">
        <f>LEFT(Table1[[#This Row],[Category and Sub-Category]],FIND("/",Table1[[#This Row],[Category and Sub-Category]])-1)</f>
        <v>music</v>
      </c>
      <c r="R1618" t="str">
        <f>RIGHT(Table1[[#This Row],[Category and Sub-Category]],LEN(Table1[[#This Row],[Category and Sub-Category]])-FIND("/",Table1[[#This Row],[Category and Sub-Category]]))</f>
        <v>rock</v>
      </c>
      <c r="S1618" s="9">
        <f>(((Table1[[#This Row],[launched_at]]/60)/60)/24)+DATE(1970,1,1)</f>
        <v>41194.715520833335</v>
      </c>
      <c r="T1618" s="9">
        <f>(((Table1[[#This Row],[deadline]]/60)/60)/24)+DATE(1970,1,1)</f>
        <v>41235.916666666664</v>
      </c>
      <c r="U1618" s="12" t="str">
        <f>TEXT(Table1[[#This Row],[Date Created Conversion]],"yyyy")</f>
        <v>2012</v>
      </c>
      <c r="V1618" s="12" t="str">
        <f>TEXT(Table1[[#This Row],[Date Created Conversion]],"mmm")</f>
        <v>Oct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 s="16">
        <v>7000</v>
      </c>
      <c r="E1619">
        <v>10210</v>
      </c>
      <c r="F1619" s="12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>Table1[[#This Row],[pledged]]/Table1[[#This Row],[goal]]</f>
        <v>1.4585714285714286</v>
      </c>
      <c r="P1619">
        <f>IF(Table1[[#This Row],[pledged]]=0,0,Table1[[#This Row],[pledged]]/Table1[[#This Row],[backers_count]])</f>
        <v>64.620253164556956</v>
      </c>
      <c r="Q1619" t="str">
        <f>LEFT(Table1[[#This Row],[Category and Sub-Category]],FIND("/",Table1[[#This Row],[Category and Sub-Category]])-1)</f>
        <v>music</v>
      </c>
      <c r="R1619" t="str">
        <f>RIGHT(Table1[[#This Row],[Category and Sub-Category]],LEN(Table1[[#This Row],[Category and Sub-Category]])-FIND("/",Table1[[#This Row],[Category and Sub-Category]]))</f>
        <v>rock</v>
      </c>
      <c r="S1619" s="9">
        <f>(((Table1[[#This Row],[launched_at]]/60)/60)/24)+DATE(1970,1,1)</f>
        <v>41546.664212962962</v>
      </c>
      <c r="T1619" s="9">
        <f>(((Table1[[#This Row],[deadline]]/60)/60)/24)+DATE(1970,1,1)</f>
        <v>41579.791666666664</v>
      </c>
      <c r="U1619" s="12" t="str">
        <f>TEXT(Table1[[#This Row],[Date Created Conversion]],"yyyy")</f>
        <v>2013</v>
      </c>
      <c r="V1619" s="12" t="str">
        <f>TEXT(Table1[[#This Row],[Date Created Conversion]],"mmm")</f>
        <v>Sep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 s="16">
        <v>1500</v>
      </c>
      <c r="E1620">
        <v>1576</v>
      </c>
      <c r="F1620" s="12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>Table1[[#This Row],[pledged]]/Table1[[#This Row],[goal]]</f>
        <v>1.0506666666666666</v>
      </c>
      <c r="P1620">
        <f>IF(Table1[[#This Row],[pledged]]=0,0,Table1[[#This Row],[pledged]]/Table1[[#This Row],[backers_count]])</f>
        <v>58.370370370370374</v>
      </c>
      <c r="Q1620" t="str">
        <f>LEFT(Table1[[#This Row],[Category and Sub-Category]],FIND("/",Table1[[#This Row],[Category and Sub-Category]])-1)</f>
        <v>music</v>
      </c>
      <c r="R1620" t="str">
        <f>RIGHT(Table1[[#This Row],[Category and Sub-Category]],LEN(Table1[[#This Row],[Category and Sub-Category]])-FIND("/",Table1[[#This Row],[Category and Sub-Category]]))</f>
        <v>rock</v>
      </c>
      <c r="S1620" s="9">
        <f>(((Table1[[#This Row],[launched_at]]/60)/60)/24)+DATE(1970,1,1)</f>
        <v>41301.654340277775</v>
      </c>
      <c r="T1620" s="9">
        <f>(((Table1[[#This Row],[deadline]]/60)/60)/24)+DATE(1970,1,1)</f>
        <v>41341.654340277775</v>
      </c>
      <c r="U1620" s="12" t="str">
        <f>TEXT(Table1[[#This Row],[Date Created Conversion]],"yyyy")</f>
        <v>2013</v>
      </c>
      <c r="V1620" s="12" t="str">
        <f>TEXT(Table1[[#This Row],[Date Created Conversion]],"mmm")</f>
        <v>Jan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 s="16">
        <v>1500</v>
      </c>
      <c r="E1621">
        <v>2000</v>
      </c>
      <c r="F1621" s="12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>Table1[[#This Row],[pledged]]/Table1[[#This Row],[goal]]</f>
        <v>1.3333333333333333</v>
      </c>
      <c r="P1621">
        <f>IF(Table1[[#This Row],[pledged]]=0,0,Table1[[#This Row],[pledged]]/Table1[[#This Row],[backers_count]])</f>
        <v>86.956521739130437</v>
      </c>
      <c r="Q1621" t="str">
        <f>LEFT(Table1[[#This Row],[Category and Sub-Category]],FIND("/",Table1[[#This Row],[Category and Sub-Category]])-1)</f>
        <v>music</v>
      </c>
      <c r="R1621" t="str">
        <f>RIGHT(Table1[[#This Row],[Category and Sub-Category]],LEN(Table1[[#This Row],[Category and Sub-Category]])-FIND("/",Table1[[#This Row],[Category and Sub-Category]]))</f>
        <v>rock</v>
      </c>
      <c r="S1621" s="9">
        <f>(((Table1[[#This Row],[launched_at]]/60)/60)/24)+DATE(1970,1,1)</f>
        <v>41876.18618055556</v>
      </c>
      <c r="T1621" s="9">
        <f>(((Table1[[#This Row],[deadline]]/60)/60)/24)+DATE(1970,1,1)</f>
        <v>41897.18618055556</v>
      </c>
      <c r="U1621" s="12" t="str">
        <f>TEXT(Table1[[#This Row],[Date Created Conversion]],"yyyy")</f>
        <v>2014</v>
      </c>
      <c r="V1621" s="12" t="str">
        <f>TEXT(Table1[[#This Row],[Date Created Conversion]],"mmm")</f>
        <v>Aug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 s="16">
        <v>1000</v>
      </c>
      <c r="E1622">
        <v>1130</v>
      </c>
      <c r="F1622" s="1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>Table1[[#This Row],[pledged]]/Table1[[#This Row],[goal]]</f>
        <v>1.1299999999999999</v>
      </c>
      <c r="P1622">
        <f>IF(Table1[[#This Row],[pledged]]=0,0,Table1[[#This Row],[pledged]]/Table1[[#This Row],[backers_count]])</f>
        <v>66.470588235294116</v>
      </c>
      <c r="Q1622" t="str">
        <f>LEFT(Table1[[#This Row],[Category and Sub-Category]],FIND("/",Table1[[#This Row],[Category and Sub-Category]])-1)</f>
        <v>music</v>
      </c>
      <c r="R1622" t="str">
        <f>RIGHT(Table1[[#This Row],[Category and Sub-Category]],LEN(Table1[[#This Row],[Category and Sub-Category]])-FIND("/",Table1[[#This Row],[Category and Sub-Category]]))</f>
        <v>rock</v>
      </c>
      <c r="S1622" s="9">
        <f>(((Table1[[#This Row],[launched_at]]/60)/60)/24)+DATE(1970,1,1)</f>
        <v>41321.339583333334</v>
      </c>
      <c r="T1622" s="9">
        <f>(((Table1[[#This Row],[deadline]]/60)/60)/24)+DATE(1970,1,1)</f>
        <v>41328.339583333334</v>
      </c>
      <c r="U1622" s="12" t="str">
        <f>TEXT(Table1[[#This Row],[Date Created Conversion]],"yyyy")</f>
        <v>2013</v>
      </c>
      <c r="V1622" s="12" t="str">
        <f>TEXT(Table1[[#This Row],[Date Created Conversion]],"mmm")</f>
        <v>Feb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 s="16">
        <v>5000</v>
      </c>
      <c r="E1623">
        <v>6060</v>
      </c>
      <c r="F1623" s="12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>Table1[[#This Row],[pledged]]/Table1[[#This Row],[goal]]</f>
        <v>1.212</v>
      </c>
      <c r="P1623">
        <f>IF(Table1[[#This Row],[pledged]]=0,0,Table1[[#This Row],[pledged]]/Table1[[#This Row],[backers_count]])</f>
        <v>163.78378378378378</v>
      </c>
      <c r="Q1623" t="str">
        <f>LEFT(Table1[[#This Row],[Category and Sub-Category]],FIND("/",Table1[[#This Row],[Category and Sub-Category]])-1)</f>
        <v>music</v>
      </c>
      <c r="R1623" t="str">
        <f>RIGHT(Table1[[#This Row],[Category and Sub-Category]],LEN(Table1[[#This Row],[Category and Sub-Category]])-FIND("/",Table1[[#This Row],[Category and Sub-Category]]))</f>
        <v>rock</v>
      </c>
      <c r="S1623" s="9">
        <f>(((Table1[[#This Row],[launched_at]]/60)/60)/24)+DATE(1970,1,1)</f>
        <v>41003.60665509259</v>
      </c>
      <c r="T1623" s="9">
        <f>(((Table1[[#This Row],[deadline]]/60)/60)/24)+DATE(1970,1,1)</f>
        <v>41057.165972222225</v>
      </c>
      <c r="U1623" s="12" t="str">
        <f>TEXT(Table1[[#This Row],[Date Created Conversion]],"yyyy")</f>
        <v>2012</v>
      </c>
      <c r="V1623" s="12" t="str">
        <f>TEXT(Table1[[#This Row],[Date Created Conversion]],"mmm")</f>
        <v>Apr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 s="16">
        <v>6900</v>
      </c>
      <c r="E1624">
        <v>7019</v>
      </c>
      <c r="F1624" s="12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>Table1[[#This Row],[pledged]]/Table1[[#This Row],[goal]]</f>
        <v>1.0172463768115942</v>
      </c>
      <c r="P1624">
        <f>IF(Table1[[#This Row],[pledged]]=0,0,Table1[[#This Row],[pledged]]/Table1[[#This Row],[backers_count]])</f>
        <v>107.98461538461538</v>
      </c>
      <c r="Q1624" t="str">
        <f>LEFT(Table1[[#This Row],[Category and Sub-Category]],FIND("/",Table1[[#This Row],[Category and Sub-Category]])-1)</f>
        <v>music</v>
      </c>
      <c r="R1624" t="str">
        <f>RIGHT(Table1[[#This Row],[Category and Sub-Category]],LEN(Table1[[#This Row],[Category and Sub-Category]])-FIND("/",Table1[[#This Row],[Category and Sub-Category]]))</f>
        <v>rock</v>
      </c>
      <c r="S1624" s="9">
        <f>(((Table1[[#This Row],[launched_at]]/60)/60)/24)+DATE(1970,1,1)</f>
        <v>41950.29483796296</v>
      </c>
      <c r="T1624" s="9">
        <f>(((Table1[[#This Row],[deadline]]/60)/60)/24)+DATE(1970,1,1)</f>
        <v>41990.332638888889</v>
      </c>
      <c r="U1624" s="12" t="str">
        <f>TEXT(Table1[[#This Row],[Date Created Conversion]],"yyyy")</f>
        <v>2014</v>
      </c>
      <c r="V1624" s="12" t="str">
        <f>TEXT(Table1[[#This Row],[Date Created Conversion]],"mmm")</f>
        <v>Nov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 s="16">
        <v>750</v>
      </c>
      <c r="E1625">
        <v>758</v>
      </c>
      <c r="F1625" s="12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>Table1[[#This Row],[pledged]]/Table1[[#This Row],[goal]]</f>
        <v>1.0106666666666666</v>
      </c>
      <c r="P1625">
        <f>IF(Table1[[#This Row],[pledged]]=0,0,Table1[[#This Row],[pledged]]/Table1[[#This Row],[backers_count]])</f>
        <v>42.111111111111114</v>
      </c>
      <c r="Q1625" t="str">
        <f>LEFT(Table1[[#This Row],[Category and Sub-Category]],FIND("/",Table1[[#This Row],[Category and Sub-Category]])-1)</f>
        <v>music</v>
      </c>
      <c r="R1625" t="str">
        <f>RIGHT(Table1[[#This Row],[Category and Sub-Category]],LEN(Table1[[#This Row],[Category and Sub-Category]])-FIND("/",Table1[[#This Row],[Category and Sub-Category]]))</f>
        <v>rock</v>
      </c>
      <c r="S1625" s="9">
        <f>(((Table1[[#This Row],[launched_at]]/60)/60)/24)+DATE(1970,1,1)</f>
        <v>41453.688530092593</v>
      </c>
      <c r="T1625" s="9">
        <f>(((Table1[[#This Row],[deadline]]/60)/60)/24)+DATE(1970,1,1)</f>
        <v>41513.688530092593</v>
      </c>
      <c r="U1625" s="12" t="str">
        <f>TEXT(Table1[[#This Row],[Date Created Conversion]],"yyyy")</f>
        <v>2013</v>
      </c>
      <c r="V1625" s="12" t="str">
        <f>TEXT(Table1[[#This Row],[Date Created Conversion]],"mmm")</f>
        <v>Jun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 s="16">
        <v>1000</v>
      </c>
      <c r="E1626">
        <v>1180</v>
      </c>
      <c r="F1626" s="12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>Table1[[#This Row],[pledged]]/Table1[[#This Row],[goal]]</f>
        <v>1.18</v>
      </c>
      <c r="P1626">
        <f>IF(Table1[[#This Row],[pledged]]=0,0,Table1[[#This Row],[pledged]]/Table1[[#This Row],[backers_count]])</f>
        <v>47.2</v>
      </c>
      <c r="Q1626" t="str">
        <f>LEFT(Table1[[#This Row],[Category and Sub-Category]],FIND("/",Table1[[#This Row],[Category and Sub-Category]])-1)</f>
        <v>music</v>
      </c>
      <c r="R1626" t="str">
        <f>RIGHT(Table1[[#This Row],[Category and Sub-Category]],LEN(Table1[[#This Row],[Category and Sub-Category]])-FIND("/",Table1[[#This Row],[Category and Sub-Category]]))</f>
        <v>rock</v>
      </c>
      <c r="S1626" s="9">
        <f>(((Table1[[#This Row],[launched_at]]/60)/60)/24)+DATE(1970,1,1)</f>
        <v>41243.367303240739</v>
      </c>
      <c r="T1626" s="9">
        <f>(((Table1[[#This Row],[deadline]]/60)/60)/24)+DATE(1970,1,1)</f>
        <v>41283.367303240739</v>
      </c>
      <c r="U1626" s="12" t="str">
        <f>TEXT(Table1[[#This Row],[Date Created Conversion]],"yyyy")</f>
        <v>2012</v>
      </c>
      <c r="V1626" s="12" t="str">
        <f>TEXT(Table1[[#This Row],[Date Created Conversion]],"mmm")</f>
        <v>Nov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 s="16">
        <v>7500</v>
      </c>
      <c r="E1627">
        <v>11650</v>
      </c>
      <c r="F1627" s="12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>Table1[[#This Row],[pledged]]/Table1[[#This Row],[goal]]</f>
        <v>1.5533333333333332</v>
      </c>
      <c r="P1627">
        <f>IF(Table1[[#This Row],[pledged]]=0,0,Table1[[#This Row],[pledged]]/Table1[[#This Row],[backers_count]])</f>
        <v>112.01923076923077</v>
      </c>
      <c r="Q1627" t="str">
        <f>LEFT(Table1[[#This Row],[Category and Sub-Category]],FIND("/",Table1[[#This Row],[Category and Sub-Category]])-1)</f>
        <v>music</v>
      </c>
      <c r="R1627" t="str">
        <f>RIGHT(Table1[[#This Row],[Category and Sub-Category]],LEN(Table1[[#This Row],[Category and Sub-Category]])-FIND("/",Table1[[#This Row],[Category and Sub-Category]]))</f>
        <v>rock</v>
      </c>
      <c r="S1627" s="9">
        <f>(((Table1[[#This Row],[launched_at]]/60)/60)/24)+DATE(1970,1,1)</f>
        <v>41135.699687500004</v>
      </c>
      <c r="T1627" s="9">
        <f>(((Table1[[#This Row],[deadline]]/60)/60)/24)+DATE(1970,1,1)</f>
        <v>41163.699687500004</v>
      </c>
      <c r="U1627" s="12" t="str">
        <f>TEXT(Table1[[#This Row],[Date Created Conversion]],"yyyy")</f>
        <v>2012</v>
      </c>
      <c r="V1627" s="12" t="str">
        <f>TEXT(Table1[[#This Row],[Date Created Conversion]],"mmm")</f>
        <v>Aug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 s="16">
        <v>8000</v>
      </c>
      <c r="E1628">
        <v>8095</v>
      </c>
      <c r="F1628" s="12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>Table1[[#This Row],[pledged]]/Table1[[#This Row],[goal]]</f>
        <v>1.0118750000000001</v>
      </c>
      <c r="P1628">
        <f>IF(Table1[[#This Row],[pledged]]=0,0,Table1[[#This Row],[pledged]]/Table1[[#This Row],[backers_count]])</f>
        <v>74.953703703703709</v>
      </c>
      <c r="Q1628" t="str">
        <f>LEFT(Table1[[#This Row],[Category and Sub-Category]],FIND("/",Table1[[#This Row],[Category and Sub-Category]])-1)</f>
        <v>music</v>
      </c>
      <c r="R1628" t="str">
        <f>RIGHT(Table1[[#This Row],[Category and Sub-Category]],LEN(Table1[[#This Row],[Category and Sub-Category]])-FIND("/",Table1[[#This Row],[Category and Sub-Category]]))</f>
        <v>rock</v>
      </c>
      <c r="S1628" s="9">
        <f>(((Table1[[#This Row],[launched_at]]/60)/60)/24)+DATE(1970,1,1)</f>
        <v>41579.847997685189</v>
      </c>
      <c r="T1628" s="9">
        <f>(((Table1[[#This Row],[deadline]]/60)/60)/24)+DATE(1970,1,1)</f>
        <v>41609.889664351853</v>
      </c>
      <c r="U1628" s="12" t="str">
        <f>TEXT(Table1[[#This Row],[Date Created Conversion]],"yyyy")</f>
        <v>2013</v>
      </c>
      <c r="V1628" s="12" t="str">
        <f>TEXT(Table1[[#This Row],[Date Created Conversion]],"mmm")</f>
        <v>Nov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 s="16">
        <v>2000</v>
      </c>
      <c r="E1629">
        <v>2340</v>
      </c>
      <c r="F1629" s="12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>Table1[[#This Row],[pledged]]/Table1[[#This Row],[goal]]</f>
        <v>1.17</v>
      </c>
      <c r="P1629">
        <f>IF(Table1[[#This Row],[pledged]]=0,0,Table1[[#This Row],[pledged]]/Table1[[#This Row],[backers_count]])</f>
        <v>61.578947368421055</v>
      </c>
      <c r="Q1629" t="str">
        <f>LEFT(Table1[[#This Row],[Category and Sub-Category]],FIND("/",Table1[[#This Row],[Category and Sub-Category]])-1)</f>
        <v>music</v>
      </c>
      <c r="R1629" t="str">
        <f>RIGHT(Table1[[#This Row],[Category and Sub-Category]],LEN(Table1[[#This Row],[Category and Sub-Category]])-FIND("/",Table1[[#This Row],[Category and Sub-Category]]))</f>
        <v>rock</v>
      </c>
      <c r="S1629" s="9">
        <f>(((Table1[[#This Row],[launched_at]]/60)/60)/24)+DATE(1970,1,1)</f>
        <v>41205.707048611112</v>
      </c>
      <c r="T1629" s="9">
        <f>(((Table1[[#This Row],[deadline]]/60)/60)/24)+DATE(1970,1,1)</f>
        <v>41239.207638888889</v>
      </c>
      <c r="U1629" s="12" t="str">
        <f>TEXT(Table1[[#This Row],[Date Created Conversion]],"yyyy")</f>
        <v>2012</v>
      </c>
      <c r="V1629" s="12" t="str">
        <f>TEXT(Table1[[#This Row],[Date Created Conversion]],"mmm")</f>
        <v>Oct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 s="16">
        <v>4000</v>
      </c>
      <c r="E1630">
        <v>4037</v>
      </c>
      <c r="F1630" s="12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>Table1[[#This Row],[pledged]]/Table1[[#This Row],[goal]]</f>
        <v>1.00925</v>
      </c>
      <c r="P1630">
        <f>IF(Table1[[#This Row],[pledged]]=0,0,Table1[[#This Row],[pledged]]/Table1[[#This Row],[backers_count]])</f>
        <v>45.875</v>
      </c>
      <c r="Q1630" t="str">
        <f>LEFT(Table1[[#This Row],[Category and Sub-Category]],FIND("/",Table1[[#This Row],[Category and Sub-Category]])-1)</f>
        <v>music</v>
      </c>
      <c r="R1630" t="str">
        <f>RIGHT(Table1[[#This Row],[Category and Sub-Category]],LEN(Table1[[#This Row],[Category and Sub-Category]])-FIND("/",Table1[[#This Row],[Category and Sub-Category]]))</f>
        <v>rock</v>
      </c>
      <c r="S1630" s="9">
        <f>(((Table1[[#This Row],[launched_at]]/60)/60)/24)+DATE(1970,1,1)</f>
        <v>41774.737060185187</v>
      </c>
      <c r="T1630" s="9">
        <f>(((Table1[[#This Row],[deadline]]/60)/60)/24)+DATE(1970,1,1)</f>
        <v>41807.737060185187</v>
      </c>
      <c r="U1630" s="12" t="str">
        <f>TEXT(Table1[[#This Row],[Date Created Conversion]],"yyyy")</f>
        <v>2014</v>
      </c>
      <c r="V1630" s="12" t="str">
        <f>TEXT(Table1[[#This Row],[Date Created Conversion]],"mmm")</f>
        <v>May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 s="16">
        <v>6000</v>
      </c>
      <c r="E1631">
        <v>6220</v>
      </c>
      <c r="F1631" s="12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>Table1[[#This Row],[pledged]]/Table1[[#This Row],[goal]]</f>
        <v>1.0366666666666666</v>
      </c>
      <c r="P1631">
        <f>IF(Table1[[#This Row],[pledged]]=0,0,Table1[[#This Row],[pledged]]/Table1[[#This Row],[backers_count]])</f>
        <v>75.853658536585371</v>
      </c>
      <c r="Q1631" t="str">
        <f>LEFT(Table1[[#This Row],[Category and Sub-Category]],FIND("/",Table1[[#This Row],[Category and Sub-Category]])-1)</f>
        <v>music</v>
      </c>
      <c r="R1631" t="str">
        <f>RIGHT(Table1[[#This Row],[Category and Sub-Category]],LEN(Table1[[#This Row],[Category and Sub-Category]])-FIND("/",Table1[[#This Row],[Category and Sub-Category]]))</f>
        <v>rock</v>
      </c>
      <c r="S1631" s="9">
        <f>(((Table1[[#This Row],[launched_at]]/60)/60)/24)+DATE(1970,1,1)</f>
        <v>41645.867280092592</v>
      </c>
      <c r="T1631" s="9">
        <f>(((Table1[[#This Row],[deadline]]/60)/60)/24)+DATE(1970,1,1)</f>
        <v>41690.867280092592</v>
      </c>
      <c r="U1631" s="12" t="str">
        <f>TEXT(Table1[[#This Row],[Date Created Conversion]],"yyyy")</f>
        <v>2014</v>
      </c>
      <c r="V1631" s="12" t="str">
        <f>TEXT(Table1[[#This Row],[Date Created Conversion]],"mmm")</f>
        <v>Jan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 s="16">
        <v>4000</v>
      </c>
      <c r="E1632">
        <v>10610</v>
      </c>
      <c r="F1632" s="1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>Table1[[#This Row],[pledged]]/Table1[[#This Row],[goal]]</f>
        <v>2.6524999999999999</v>
      </c>
      <c r="P1632">
        <f>IF(Table1[[#This Row],[pledged]]=0,0,Table1[[#This Row],[pledged]]/Table1[[#This Row],[backers_count]])</f>
        <v>84.206349206349202</v>
      </c>
      <c r="Q1632" t="str">
        <f>LEFT(Table1[[#This Row],[Category and Sub-Category]],FIND("/",Table1[[#This Row],[Category and Sub-Category]])-1)</f>
        <v>music</v>
      </c>
      <c r="R1632" t="str">
        <f>RIGHT(Table1[[#This Row],[Category and Sub-Category]],LEN(Table1[[#This Row],[Category and Sub-Category]])-FIND("/",Table1[[#This Row],[Category and Sub-Category]]))</f>
        <v>rock</v>
      </c>
      <c r="S1632" s="9">
        <f>(((Table1[[#This Row],[launched_at]]/60)/60)/24)+DATE(1970,1,1)</f>
        <v>40939.837673611109</v>
      </c>
      <c r="T1632" s="9">
        <f>(((Table1[[#This Row],[deadline]]/60)/60)/24)+DATE(1970,1,1)</f>
        <v>40970.290972222225</v>
      </c>
      <c r="U1632" s="12" t="str">
        <f>TEXT(Table1[[#This Row],[Date Created Conversion]],"yyyy")</f>
        <v>2012</v>
      </c>
      <c r="V1632" s="12" t="str">
        <f>TEXT(Table1[[#This Row],[Date Created Conversion]],"mmm")</f>
        <v>Jan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 s="16">
        <v>10000</v>
      </c>
      <c r="E1633">
        <v>15591</v>
      </c>
      <c r="F1633" s="12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>Table1[[#This Row],[pledged]]/Table1[[#This Row],[goal]]</f>
        <v>1.5590999999999999</v>
      </c>
      <c r="P1633">
        <f>IF(Table1[[#This Row],[pledged]]=0,0,Table1[[#This Row],[pledged]]/Table1[[#This Row],[backers_count]])</f>
        <v>117.22556390977444</v>
      </c>
      <c r="Q1633" t="str">
        <f>LEFT(Table1[[#This Row],[Category and Sub-Category]],FIND("/",Table1[[#This Row],[Category and Sub-Category]])-1)</f>
        <v>music</v>
      </c>
      <c r="R1633" t="str">
        <f>RIGHT(Table1[[#This Row],[Category and Sub-Category]],LEN(Table1[[#This Row],[Category and Sub-Category]])-FIND("/",Table1[[#This Row],[Category and Sub-Category]]))</f>
        <v>rock</v>
      </c>
      <c r="S1633" s="9">
        <f>(((Table1[[#This Row],[launched_at]]/60)/60)/24)+DATE(1970,1,1)</f>
        <v>41164.859502314815</v>
      </c>
      <c r="T1633" s="9">
        <f>(((Table1[[#This Row],[deadline]]/60)/60)/24)+DATE(1970,1,1)</f>
        <v>41194.859502314815</v>
      </c>
      <c r="U1633" s="12" t="str">
        <f>TEXT(Table1[[#This Row],[Date Created Conversion]],"yyyy")</f>
        <v>2012</v>
      </c>
      <c r="V1633" s="12" t="str">
        <f>TEXT(Table1[[#This Row],[Date Created Conversion]],"mmm")</f>
        <v>Sep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 s="16">
        <v>4000</v>
      </c>
      <c r="E1634">
        <v>4065</v>
      </c>
      <c r="F1634" s="12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>Table1[[#This Row],[pledged]]/Table1[[#This Row],[goal]]</f>
        <v>1.0162500000000001</v>
      </c>
      <c r="P1634">
        <f>IF(Table1[[#This Row],[pledged]]=0,0,Table1[[#This Row],[pledged]]/Table1[[#This Row],[backers_count]])</f>
        <v>86.489361702127653</v>
      </c>
      <c r="Q1634" t="str">
        <f>LEFT(Table1[[#This Row],[Category and Sub-Category]],FIND("/",Table1[[#This Row],[Category and Sub-Category]])-1)</f>
        <v>music</v>
      </c>
      <c r="R1634" t="str">
        <f>RIGHT(Table1[[#This Row],[Category and Sub-Category]],LEN(Table1[[#This Row],[Category and Sub-Category]])-FIND("/",Table1[[#This Row],[Category and Sub-Category]]))</f>
        <v>rock</v>
      </c>
      <c r="S1634" s="9">
        <f>(((Table1[[#This Row],[launched_at]]/60)/60)/24)+DATE(1970,1,1)</f>
        <v>40750.340902777774</v>
      </c>
      <c r="T1634" s="9">
        <f>(((Table1[[#This Row],[deadline]]/60)/60)/24)+DATE(1970,1,1)</f>
        <v>40810.340902777774</v>
      </c>
      <c r="U1634" s="12" t="str">
        <f>TEXT(Table1[[#This Row],[Date Created Conversion]],"yyyy")</f>
        <v>2011</v>
      </c>
      <c r="V1634" s="12" t="str">
        <f>TEXT(Table1[[#This Row],[Date Created Conversion]],"mmm")</f>
        <v>Jul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 s="16">
        <v>10000</v>
      </c>
      <c r="E1635">
        <v>10000</v>
      </c>
      <c r="F1635" s="12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>Table1[[#This Row],[pledged]]/Table1[[#This Row],[goal]]</f>
        <v>1</v>
      </c>
      <c r="P1635">
        <f>IF(Table1[[#This Row],[pledged]]=0,0,Table1[[#This Row],[pledged]]/Table1[[#This Row],[backers_count]])</f>
        <v>172.41379310344828</v>
      </c>
      <c r="Q1635" t="str">
        <f>LEFT(Table1[[#This Row],[Category and Sub-Category]],FIND("/",Table1[[#This Row],[Category and Sub-Category]])-1)</f>
        <v>music</v>
      </c>
      <c r="R1635" t="str">
        <f>RIGHT(Table1[[#This Row],[Category and Sub-Category]],LEN(Table1[[#This Row],[Category and Sub-Category]])-FIND("/",Table1[[#This Row],[Category and Sub-Category]]))</f>
        <v>rock</v>
      </c>
      <c r="S1635" s="9">
        <f>(((Table1[[#This Row],[launched_at]]/60)/60)/24)+DATE(1970,1,1)</f>
        <v>40896.883750000001</v>
      </c>
      <c r="T1635" s="9">
        <f>(((Table1[[#This Row],[deadline]]/60)/60)/24)+DATE(1970,1,1)</f>
        <v>40924.208333333336</v>
      </c>
      <c r="U1635" s="12" t="str">
        <f>TEXT(Table1[[#This Row],[Date Created Conversion]],"yyyy")</f>
        <v>2011</v>
      </c>
      <c r="V1635" s="12" t="str">
        <f>TEXT(Table1[[#This Row],[Date Created Conversion]],"mmm")</f>
        <v>Dec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 s="16">
        <v>2000</v>
      </c>
      <c r="E1636">
        <v>2010</v>
      </c>
      <c r="F1636" s="12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>Table1[[#This Row],[pledged]]/Table1[[#This Row],[goal]]</f>
        <v>1.0049999999999999</v>
      </c>
      <c r="P1636">
        <f>IF(Table1[[#This Row],[pledged]]=0,0,Table1[[#This Row],[pledged]]/Table1[[#This Row],[backers_count]])</f>
        <v>62.8125</v>
      </c>
      <c r="Q1636" t="str">
        <f>LEFT(Table1[[#This Row],[Category and Sub-Category]],FIND("/",Table1[[#This Row],[Category and Sub-Category]])-1)</f>
        <v>music</v>
      </c>
      <c r="R1636" t="str">
        <f>RIGHT(Table1[[#This Row],[Category and Sub-Category]],LEN(Table1[[#This Row],[Category and Sub-Category]])-FIND("/",Table1[[#This Row],[Category and Sub-Category]]))</f>
        <v>rock</v>
      </c>
      <c r="S1636" s="9">
        <f>(((Table1[[#This Row],[launched_at]]/60)/60)/24)+DATE(1970,1,1)</f>
        <v>40658.189826388887</v>
      </c>
      <c r="T1636" s="9">
        <f>(((Table1[[#This Row],[deadline]]/60)/60)/24)+DATE(1970,1,1)</f>
        <v>40696.249305555553</v>
      </c>
      <c r="U1636" s="12" t="str">
        <f>TEXT(Table1[[#This Row],[Date Created Conversion]],"yyyy")</f>
        <v>2011</v>
      </c>
      <c r="V1636" s="12" t="str">
        <f>TEXT(Table1[[#This Row],[Date Created Conversion]],"mmm")</f>
        <v>Apr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 s="16">
        <v>2000</v>
      </c>
      <c r="E1637">
        <v>2506</v>
      </c>
      <c r="F1637" s="12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>Table1[[#This Row],[pledged]]/Table1[[#This Row],[goal]]</f>
        <v>1.2529999999999999</v>
      </c>
      <c r="P1637">
        <f>IF(Table1[[#This Row],[pledged]]=0,0,Table1[[#This Row],[pledged]]/Table1[[#This Row],[backers_count]])</f>
        <v>67.729729729729726</v>
      </c>
      <c r="Q1637" t="str">
        <f>LEFT(Table1[[#This Row],[Category and Sub-Category]],FIND("/",Table1[[#This Row],[Category and Sub-Category]])-1)</f>
        <v>music</v>
      </c>
      <c r="R1637" t="str">
        <f>RIGHT(Table1[[#This Row],[Category and Sub-Category]],LEN(Table1[[#This Row],[Category and Sub-Category]])-FIND("/",Table1[[#This Row],[Category and Sub-Category]]))</f>
        <v>rock</v>
      </c>
      <c r="S1637" s="9">
        <f>(((Table1[[#This Row],[launched_at]]/60)/60)/24)+DATE(1970,1,1)</f>
        <v>42502.868761574078</v>
      </c>
      <c r="T1637" s="9">
        <f>(((Table1[[#This Row],[deadline]]/60)/60)/24)+DATE(1970,1,1)</f>
        <v>42562.868761574078</v>
      </c>
      <c r="U1637" s="12" t="str">
        <f>TEXT(Table1[[#This Row],[Date Created Conversion]],"yyyy")</f>
        <v>2016</v>
      </c>
      <c r="V1637" s="12" t="str">
        <f>TEXT(Table1[[#This Row],[Date Created Conversion]],"mmm")</f>
        <v>May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 s="16">
        <v>4500</v>
      </c>
      <c r="E1638">
        <v>4660</v>
      </c>
      <c r="F1638" s="12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>Table1[[#This Row],[pledged]]/Table1[[#This Row],[goal]]</f>
        <v>1.0355555555555556</v>
      </c>
      <c r="P1638">
        <f>IF(Table1[[#This Row],[pledged]]=0,0,Table1[[#This Row],[pledged]]/Table1[[#This Row],[backers_count]])</f>
        <v>53.5632183908046</v>
      </c>
      <c r="Q1638" t="str">
        <f>LEFT(Table1[[#This Row],[Category and Sub-Category]],FIND("/",Table1[[#This Row],[Category and Sub-Category]])-1)</f>
        <v>music</v>
      </c>
      <c r="R1638" t="str">
        <f>RIGHT(Table1[[#This Row],[Category and Sub-Category]],LEN(Table1[[#This Row],[Category and Sub-Category]])-FIND("/",Table1[[#This Row],[Category and Sub-Category]]))</f>
        <v>rock</v>
      </c>
      <c r="S1638" s="9">
        <f>(((Table1[[#This Row],[launched_at]]/60)/60)/24)+DATE(1970,1,1)</f>
        <v>40663.08666666667</v>
      </c>
      <c r="T1638" s="9">
        <f>(((Table1[[#This Row],[deadline]]/60)/60)/24)+DATE(1970,1,1)</f>
        <v>40706.166666666664</v>
      </c>
      <c r="U1638" s="12" t="str">
        <f>TEXT(Table1[[#This Row],[Date Created Conversion]],"yyyy")</f>
        <v>2011</v>
      </c>
      <c r="V1638" s="12" t="str">
        <f>TEXT(Table1[[#This Row],[Date Created Conversion]],"mmm")</f>
        <v>Apr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 s="16">
        <v>500</v>
      </c>
      <c r="E1639">
        <v>519</v>
      </c>
      <c r="F1639" s="12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>Table1[[#This Row],[pledged]]/Table1[[#This Row],[goal]]</f>
        <v>1.038</v>
      </c>
      <c r="P1639">
        <f>IF(Table1[[#This Row],[pledged]]=0,0,Table1[[#This Row],[pledged]]/Table1[[#This Row],[backers_count]])</f>
        <v>34.6</v>
      </c>
      <c r="Q1639" t="str">
        <f>LEFT(Table1[[#This Row],[Category and Sub-Category]],FIND("/",Table1[[#This Row],[Category and Sub-Category]])-1)</f>
        <v>music</v>
      </c>
      <c r="R1639" t="str">
        <f>RIGHT(Table1[[#This Row],[Category and Sub-Category]],LEN(Table1[[#This Row],[Category and Sub-Category]])-FIND("/",Table1[[#This Row],[Category and Sub-Category]]))</f>
        <v>rock</v>
      </c>
      <c r="S1639" s="9">
        <f>(((Table1[[#This Row],[launched_at]]/60)/60)/24)+DATE(1970,1,1)</f>
        <v>40122.751620370371</v>
      </c>
      <c r="T1639" s="9">
        <f>(((Table1[[#This Row],[deadline]]/60)/60)/24)+DATE(1970,1,1)</f>
        <v>40178.98541666667</v>
      </c>
      <c r="U1639" s="12" t="str">
        <f>TEXT(Table1[[#This Row],[Date Created Conversion]],"yyyy")</f>
        <v>2009</v>
      </c>
      <c r="V1639" s="12" t="str">
        <f>TEXT(Table1[[#This Row],[Date Created Conversion]],"mmm")</f>
        <v>Nov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 s="16">
        <v>1000</v>
      </c>
      <c r="E1640">
        <v>1050</v>
      </c>
      <c r="F1640" s="12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>Table1[[#This Row],[pledged]]/Table1[[#This Row],[goal]]</f>
        <v>1.05</v>
      </c>
      <c r="P1640">
        <f>IF(Table1[[#This Row],[pledged]]=0,0,Table1[[#This Row],[pledged]]/Table1[[#This Row],[backers_count]])</f>
        <v>38.888888888888886</v>
      </c>
      <c r="Q1640" t="str">
        <f>LEFT(Table1[[#This Row],[Category and Sub-Category]],FIND("/",Table1[[#This Row],[Category and Sub-Category]])-1)</f>
        <v>music</v>
      </c>
      <c r="R1640" t="str">
        <f>RIGHT(Table1[[#This Row],[Category and Sub-Category]],LEN(Table1[[#This Row],[Category and Sub-Category]])-FIND("/",Table1[[#This Row],[Category and Sub-Category]]))</f>
        <v>rock</v>
      </c>
      <c r="S1640" s="9">
        <f>(((Table1[[#This Row],[launched_at]]/60)/60)/24)+DATE(1970,1,1)</f>
        <v>41288.68712962963</v>
      </c>
      <c r="T1640" s="9">
        <f>(((Table1[[#This Row],[deadline]]/60)/60)/24)+DATE(1970,1,1)</f>
        <v>41333.892361111109</v>
      </c>
      <c r="U1640" s="12" t="str">
        <f>TEXT(Table1[[#This Row],[Date Created Conversion]],"yyyy")</f>
        <v>2013</v>
      </c>
      <c r="V1640" s="12" t="str">
        <f>TEXT(Table1[[#This Row],[Date Created Conversion]],"mmm")</f>
        <v>Jan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 s="16">
        <v>1800</v>
      </c>
      <c r="E1641">
        <v>1800</v>
      </c>
      <c r="F1641" s="12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>Table1[[#This Row],[pledged]]/Table1[[#This Row],[goal]]</f>
        <v>1</v>
      </c>
      <c r="P1641">
        <f>IF(Table1[[#This Row],[pledged]]=0,0,Table1[[#This Row],[pledged]]/Table1[[#This Row],[backers_count]])</f>
        <v>94.736842105263165</v>
      </c>
      <c r="Q1641" t="str">
        <f>LEFT(Table1[[#This Row],[Category and Sub-Category]],FIND("/",Table1[[#This Row],[Category and Sub-Category]])-1)</f>
        <v>music</v>
      </c>
      <c r="R1641" t="str">
        <f>RIGHT(Table1[[#This Row],[Category and Sub-Category]],LEN(Table1[[#This Row],[Category and Sub-Category]])-FIND("/",Table1[[#This Row],[Category and Sub-Category]]))</f>
        <v>rock</v>
      </c>
      <c r="S1641" s="9">
        <f>(((Table1[[#This Row],[launched_at]]/60)/60)/24)+DATE(1970,1,1)</f>
        <v>40941.652372685188</v>
      </c>
      <c r="T1641" s="9">
        <f>(((Table1[[#This Row],[deadline]]/60)/60)/24)+DATE(1970,1,1)</f>
        <v>40971.652372685188</v>
      </c>
      <c r="U1641" s="12" t="str">
        <f>TEXT(Table1[[#This Row],[Date Created Conversion]],"yyyy")</f>
        <v>2012</v>
      </c>
      <c r="V1641" s="12" t="str">
        <f>TEXT(Table1[[#This Row],[Date Created Conversion]],"mmm")</f>
        <v>Feb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 s="16">
        <v>400</v>
      </c>
      <c r="E1642">
        <v>679.44</v>
      </c>
      <c r="F1642" s="1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>Table1[[#This Row],[pledged]]/Table1[[#This Row],[goal]]</f>
        <v>1.6986000000000001</v>
      </c>
      <c r="P1642">
        <f>IF(Table1[[#This Row],[pledged]]=0,0,Table1[[#This Row],[pledged]]/Table1[[#This Row],[backers_count]])</f>
        <v>39.967058823529413</v>
      </c>
      <c r="Q1642" t="str">
        <f>LEFT(Table1[[#This Row],[Category and Sub-Category]],FIND("/",Table1[[#This Row],[Category and Sub-Category]])-1)</f>
        <v>music</v>
      </c>
      <c r="R1642" t="str">
        <f>RIGHT(Table1[[#This Row],[Category and Sub-Category]],LEN(Table1[[#This Row],[Category and Sub-Category]])-FIND("/",Table1[[#This Row],[Category and Sub-Category]]))</f>
        <v>rock</v>
      </c>
      <c r="S1642" s="9">
        <f>(((Table1[[#This Row],[launched_at]]/60)/60)/24)+DATE(1970,1,1)</f>
        <v>40379.23096064815</v>
      </c>
      <c r="T1642" s="9">
        <f>(((Table1[[#This Row],[deadline]]/60)/60)/24)+DATE(1970,1,1)</f>
        <v>40393.082638888889</v>
      </c>
      <c r="U1642" s="12" t="str">
        <f>TEXT(Table1[[#This Row],[Date Created Conversion]],"yyyy")</f>
        <v>2010</v>
      </c>
      <c r="V1642" s="12" t="str">
        <f>TEXT(Table1[[#This Row],[Date Created Conversion]],"mmm")</f>
        <v>Jul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 s="16">
        <v>2500</v>
      </c>
      <c r="E1643">
        <v>2535</v>
      </c>
      <c r="F1643" s="12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>Table1[[#This Row],[pledged]]/Table1[[#This Row],[goal]]</f>
        <v>1.014</v>
      </c>
      <c r="P1643">
        <f>IF(Table1[[#This Row],[pledged]]=0,0,Table1[[#This Row],[pledged]]/Table1[[#This Row],[backers_count]])</f>
        <v>97.5</v>
      </c>
      <c r="Q1643" t="str">
        <f>LEFT(Table1[[#This Row],[Category and Sub-Category]],FIND("/",Table1[[#This Row],[Category and Sub-Category]])-1)</f>
        <v>music</v>
      </c>
      <c r="R1643" t="str">
        <f>RIGHT(Table1[[#This Row],[Category and Sub-Category]],LEN(Table1[[#This Row],[Category and Sub-Category]])-FIND("/",Table1[[#This Row],[Category and Sub-Category]]))</f>
        <v>pop</v>
      </c>
      <c r="S1643" s="9">
        <f>(((Table1[[#This Row],[launched_at]]/60)/60)/24)+DATE(1970,1,1)</f>
        <v>41962.596574074079</v>
      </c>
      <c r="T1643" s="9">
        <f>(((Table1[[#This Row],[deadline]]/60)/60)/24)+DATE(1970,1,1)</f>
        <v>41992.596574074079</v>
      </c>
      <c r="U1643" s="12" t="str">
        <f>TEXT(Table1[[#This Row],[Date Created Conversion]],"yyyy")</f>
        <v>2014</v>
      </c>
      <c r="V1643" s="12" t="str">
        <f>TEXT(Table1[[#This Row],[Date Created Conversion]],"mmm")</f>
        <v>Nov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 s="16">
        <v>1200</v>
      </c>
      <c r="E1644">
        <v>1200</v>
      </c>
      <c r="F1644" s="12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>Table1[[#This Row],[pledged]]/Table1[[#This Row],[goal]]</f>
        <v>1</v>
      </c>
      <c r="P1644">
        <f>IF(Table1[[#This Row],[pledged]]=0,0,Table1[[#This Row],[pledged]]/Table1[[#This Row],[backers_count]])</f>
        <v>42.857142857142854</v>
      </c>
      <c r="Q1644" t="str">
        <f>LEFT(Table1[[#This Row],[Category and Sub-Category]],FIND("/",Table1[[#This Row],[Category and Sub-Category]])-1)</f>
        <v>music</v>
      </c>
      <c r="R1644" t="str">
        <f>RIGHT(Table1[[#This Row],[Category and Sub-Category]],LEN(Table1[[#This Row],[Category and Sub-Category]])-FIND("/",Table1[[#This Row],[Category and Sub-Category]]))</f>
        <v>pop</v>
      </c>
      <c r="S1644" s="9">
        <f>(((Table1[[#This Row],[launched_at]]/60)/60)/24)+DATE(1970,1,1)</f>
        <v>40688.024618055555</v>
      </c>
      <c r="T1644" s="9">
        <f>(((Table1[[#This Row],[deadline]]/60)/60)/24)+DATE(1970,1,1)</f>
        <v>40708.024618055555</v>
      </c>
      <c r="U1644" s="12" t="str">
        <f>TEXT(Table1[[#This Row],[Date Created Conversion]],"yyyy")</f>
        <v>2011</v>
      </c>
      <c r="V1644" s="12" t="str">
        <f>TEXT(Table1[[#This Row],[Date Created Conversion]],"mmm")</f>
        <v>May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 s="16">
        <v>5000</v>
      </c>
      <c r="E1645">
        <v>6235</v>
      </c>
      <c r="F1645" s="12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>Table1[[#This Row],[pledged]]/Table1[[#This Row],[goal]]</f>
        <v>1.2470000000000001</v>
      </c>
      <c r="P1645">
        <f>IF(Table1[[#This Row],[pledged]]=0,0,Table1[[#This Row],[pledged]]/Table1[[#This Row],[backers_count]])</f>
        <v>168.51351351351352</v>
      </c>
      <c r="Q1645" t="str">
        <f>LEFT(Table1[[#This Row],[Category and Sub-Category]],FIND("/",Table1[[#This Row],[Category and Sub-Category]])-1)</f>
        <v>music</v>
      </c>
      <c r="R1645" t="str">
        <f>RIGHT(Table1[[#This Row],[Category and Sub-Category]],LEN(Table1[[#This Row],[Category and Sub-Category]])-FIND("/",Table1[[#This Row],[Category and Sub-Category]]))</f>
        <v>pop</v>
      </c>
      <c r="S1645" s="9">
        <f>(((Table1[[#This Row],[launched_at]]/60)/60)/24)+DATE(1970,1,1)</f>
        <v>41146.824212962965</v>
      </c>
      <c r="T1645" s="9">
        <f>(((Table1[[#This Row],[deadline]]/60)/60)/24)+DATE(1970,1,1)</f>
        <v>41176.824212962965</v>
      </c>
      <c r="U1645" s="12" t="str">
        <f>TEXT(Table1[[#This Row],[Date Created Conversion]],"yyyy")</f>
        <v>2012</v>
      </c>
      <c r="V1645" s="12" t="str">
        <f>TEXT(Table1[[#This Row],[Date Created Conversion]],"mmm")</f>
        <v>Aug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 s="16">
        <v>10000</v>
      </c>
      <c r="E1646">
        <v>10950</v>
      </c>
      <c r="F1646" s="12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>Table1[[#This Row],[pledged]]/Table1[[#This Row],[goal]]</f>
        <v>1.095</v>
      </c>
      <c r="P1646">
        <f>IF(Table1[[#This Row],[pledged]]=0,0,Table1[[#This Row],[pledged]]/Table1[[#This Row],[backers_count]])</f>
        <v>85.546875</v>
      </c>
      <c r="Q1646" t="str">
        <f>LEFT(Table1[[#This Row],[Category and Sub-Category]],FIND("/",Table1[[#This Row],[Category and Sub-Category]])-1)</f>
        <v>music</v>
      </c>
      <c r="R1646" t="str">
        <f>RIGHT(Table1[[#This Row],[Category and Sub-Category]],LEN(Table1[[#This Row],[Category and Sub-Category]])-FIND("/",Table1[[#This Row],[Category and Sub-Category]]))</f>
        <v>pop</v>
      </c>
      <c r="S1646" s="9">
        <f>(((Table1[[#This Row],[launched_at]]/60)/60)/24)+DATE(1970,1,1)</f>
        <v>41175.05972222222</v>
      </c>
      <c r="T1646" s="9">
        <f>(((Table1[[#This Row],[deadline]]/60)/60)/24)+DATE(1970,1,1)</f>
        <v>41235.101388888892</v>
      </c>
      <c r="U1646" s="12" t="str">
        <f>TEXT(Table1[[#This Row],[Date Created Conversion]],"yyyy")</f>
        <v>2012</v>
      </c>
      <c r="V1646" s="12" t="str">
        <f>TEXT(Table1[[#This Row],[Date Created Conversion]],"mmm")</f>
        <v>Sep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 s="16">
        <v>5000</v>
      </c>
      <c r="E1647">
        <v>5540</v>
      </c>
      <c r="F1647" s="12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>Table1[[#This Row],[pledged]]/Table1[[#This Row],[goal]]</f>
        <v>1.1080000000000001</v>
      </c>
      <c r="P1647">
        <f>IF(Table1[[#This Row],[pledged]]=0,0,Table1[[#This Row],[pledged]]/Table1[[#This Row],[backers_count]])</f>
        <v>554</v>
      </c>
      <c r="Q1647" t="str">
        <f>LEFT(Table1[[#This Row],[Category and Sub-Category]],FIND("/",Table1[[#This Row],[Category and Sub-Category]])-1)</f>
        <v>music</v>
      </c>
      <c r="R1647" t="str">
        <f>RIGHT(Table1[[#This Row],[Category and Sub-Category]],LEN(Table1[[#This Row],[Category and Sub-Category]])-FIND("/",Table1[[#This Row],[Category and Sub-Category]]))</f>
        <v>pop</v>
      </c>
      <c r="S1647" s="9">
        <f>(((Table1[[#This Row],[launched_at]]/60)/60)/24)+DATE(1970,1,1)</f>
        <v>41521.617361111108</v>
      </c>
      <c r="T1647" s="9">
        <f>(((Table1[[#This Row],[deadline]]/60)/60)/24)+DATE(1970,1,1)</f>
        <v>41535.617361111108</v>
      </c>
      <c r="U1647" s="12" t="str">
        <f>TEXT(Table1[[#This Row],[Date Created Conversion]],"yyyy")</f>
        <v>2013</v>
      </c>
      <c r="V1647" s="12" t="str">
        <f>TEXT(Table1[[#This Row],[Date Created Conversion]],"mmm")</f>
        <v>Sep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 s="16">
        <v>2000</v>
      </c>
      <c r="E1648">
        <v>2204</v>
      </c>
      <c r="F1648" s="12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>Table1[[#This Row],[pledged]]/Table1[[#This Row],[goal]]</f>
        <v>1.1020000000000001</v>
      </c>
      <c r="P1648">
        <f>IF(Table1[[#This Row],[pledged]]=0,0,Table1[[#This Row],[pledged]]/Table1[[#This Row],[backers_count]])</f>
        <v>26.554216867469879</v>
      </c>
      <c r="Q1648" t="str">
        <f>LEFT(Table1[[#This Row],[Category and Sub-Category]],FIND("/",Table1[[#This Row],[Category and Sub-Category]])-1)</f>
        <v>music</v>
      </c>
      <c r="R1648" t="str">
        <f>RIGHT(Table1[[#This Row],[Category and Sub-Category]],LEN(Table1[[#This Row],[Category and Sub-Category]])-FIND("/",Table1[[#This Row],[Category and Sub-Category]]))</f>
        <v>pop</v>
      </c>
      <c r="S1648" s="9">
        <f>(((Table1[[#This Row],[launched_at]]/60)/60)/24)+DATE(1970,1,1)</f>
        <v>41833.450266203705</v>
      </c>
      <c r="T1648" s="9">
        <f>(((Table1[[#This Row],[deadline]]/60)/60)/24)+DATE(1970,1,1)</f>
        <v>41865.757638888892</v>
      </c>
      <c r="U1648" s="12" t="str">
        <f>TEXT(Table1[[#This Row],[Date Created Conversion]],"yyyy")</f>
        <v>2014</v>
      </c>
      <c r="V1648" s="12" t="str">
        <f>TEXT(Table1[[#This Row],[Date Created Conversion]],"mmm")</f>
        <v>Jul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 s="16">
        <v>5000</v>
      </c>
      <c r="E1649">
        <v>5236</v>
      </c>
      <c r="F1649" s="12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>Table1[[#This Row],[pledged]]/Table1[[#This Row],[goal]]</f>
        <v>1.0471999999999999</v>
      </c>
      <c r="P1649">
        <f>IF(Table1[[#This Row],[pledged]]=0,0,Table1[[#This Row],[pledged]]/Table1[[#This Row],[backers_count]])</f>
        <v>113.82608695652173</v>
      </c>
      <c r="Q1649" t="str">
        <f>LEFT(Table1[[#This Row],[Category and Sub-Category]],FIND("/",Table1[[#This Row],[Category and Sub-Category]])-1)</f>
        <v>music</v>
      </c>
      <c r="R1649" t="str">
        <f>RIGHT(Table1[[#This Row],[Category and Sub-Category]],LEN(Table1[[#This Row],[Category and Sub-Category]])-FIND("/",Table1[[#This Row],[Category and Sub-Category]]))</f>
        <v>pop</v>
      </c>
      <c r="S1649" s="9">
        <f>(((Table1[[#This Row],[launched_at]]/60)/60)/24)+DATE(1970,1,1)</f>
        <v>41039.409456018519</v>
      </c>
      <c r="T1649" s="9">
        <f>(((Table1[[#This Row],[deadline]]/60)/60)/24)+DATE(1970,1,1)</f>
        <v>41069.409456018519</v>
      </c>
      <c r="U1649" s="12" t="str">
        <f>TEXT(Table1[[#This Row],[Date Created Conversion]],"yyyy")</f>
        <v>2012</v>
      </c>
      <c r="V1649" s="12" t="str">
        <f>TEXT(Table1[[#This Row],[Date Created Conversion]],"mmm")</f>
        <v>May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 s="16">
        <v>2300</v>
      </c>
      <c r="E1650">
        <v>2881</v>
      </c>
      <c r="F1650" s="12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>Table1[[#This Row],[pledged]]/Table1[[#This Row],[goal]]</f>
        <v>1.2526086956521738</v>
      </c>
      <c r="P1650">
        <f>IF(Table1[[#This Row],[pledged]]=0,0,Table1[[#This Row],[pledged]]/Table1[[#This Row],[backers_count]])</f>
        <v>32.011111111111113</v>
      </c>
      <c r="Q1650" t="str">
        <f>LEFT(Table1[[#This Row],[Category and Sub-Category]],FIND("/",Table1[[#This Row],[Category and Sub-Category]])-1)</f>
        <v>music</v>
      </c>
      <c r="R1650" t="str">
        <f>RIGHT(Table1[[#This Row],[Category and Sub-Category]],LEN(Table1[[#This Row],[Category and Sub-Category]])-FIND("/",Table1[[#This Row],[Category and Sub-Category]]))</f>
        <v>pop</v>
      </c>
      <c r="S1650" s="9">
        <f>(((Table1[[#This Row],[launched_at]]/60)/60)/24)+DATE(1970,1,1)</f>
        <v>40592.704652777778</v>
      </c>
      <c r="T1650" s="9">
        <f>(((Table1[[#This Row],[deadline]]/60)/60)/24)+DATE(1970,1,1)</f>
        <v>40622.662986111114</v>
      </c>
      <c r="U1650" s="12" t="str">
        <f>TEXT(Table1[[#This Row],[Date Created Conversion]],"yyyy")</f>
        <v>2011</v>
      </c>
      <c r="V1650" s="12" t="str">
        <f>TEXT(Table1[[#This Row],[Date Created Conversion]],"mmm")</f>
        <v>Feb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 s="16">
        <v>3800</v>
      </c>
      <c r="E1651">
        <v>3822.33</v>
      </c>
      <c r="F1651" s="12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>Table1[[#This Row],[pledged]]/Table1[[#This Row],[goal]]</f>
        <v>1.0058763157894737</v>
      </c>
      <c r="P1651">
        <f>IF(Table1[[#This Row],[pledged]]=0,0,Table1[[#This Row],[pledged]]/Table1[[#This Row],[backers_count]])</f>
        <v>47.189259259259259</v>
      </c>
      <c r="Q1651" t="str">
        <f>LEFT(Table1[[#This Row],[Category and Sub-Category]],FIND("/",Table1[[#This Row],[Category and Sub-Category]])-1)</f>
        <v>music</v>
      </c>
      <c r="R1651" t="str">
        <f>RIGHT(Table1[[#This Row],[Category and Sub-Category]],LEN(Table1[[#This Row],[Category and Sub-Category]])-FIND("/",Table1[[#This Row],[Category and Sub-Category]]))</f>
        <v>pop</v>
      </c>
      <c r="S1651" s="9">
        <f>(((Table1[[#This Row],[launched_at]]/60)/60)/24)+DATE(1970,1,1)</f>
        <v>41737.684664351851</v>
      </c>
      <c r="T1651" s="9">
        <f>(((Table1[[#This Row],[deadline]]/60)/60)/24)+DATE(1970,1,1)</f>
        <v>41782.684664351851</v>
      </c>
      <c r="U1651" s="12" t="str">
        <f>TEXT(Table1[[#This Row],[Date Created Conversion]],"yyyy")</f>
        <v>2014</v>
      </c>
      <c r="V1651" s="12" t="str">
        <f>TEXT(Table1[[#This Row],[Date Created Conversion]],"mmm")</f>
        <v>Apr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 s="16">
        <v>2000</v>
      </c>
      <c r="E1652">
        <v>2831</v>
      </c>
      <c r="F1652" s="1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>Table1[[#This Row],[pledged]]/Table1[[#This Row],[goal]]</f>
        <v>1.4155</v>
      </c>
      <c r="P1652">
        <f>IF(Table1[[#This Row],[pledged]]=0,0,Table1[[#This Row],[pledged]]/Table1[[#This Row],[backers_count]])</f>
        <v>88.46875</v>
      </c>
      <c r="Q1652" t="str">
        <f>LEFT(Table1[[#This Row],[Category and Sub-Category]],FIND("/",Table1[[#This Row],[Category and Sub-Category]])-1)</f>
        <v>music</v>
      </c>
      <c r="R1652" t="str">
        <f>RIGHT(Table1[[#This Row],[Category and Sub-Category]],LEN(Table1[[#This Row],[Category and Sub-Category]])-FIND("/",Table1[[#This Row],[Category and Sub-Category]]))</f>
        <v>pop</v>
      </c>
      <c r="S1652" s="9">
        <f>(((Table1[[#This Row],[launched_at]]/60)/60)/24)+DATE(1970,1,1)</f>
        <v>41526.435613425929</v>
      </c>
      <c r="T1652" s="9">
        <f>(((Table1[[#This Row],[deadline]]/60)/60)/24)+DATE(1970,1,1)</f>
        <v>41556.435613425929</v>
      </c>
      <c r="U1652" s="12" t="str">
        <f>TEXT(Table1[[#This Row],[Date Created Conversion]],"yyyy")</f>
        <v>2013</v>
      </c>
      <c r="V1652" s="12" t="str">
        <f>TEXT(Table1[[#This Row],[Date Created Conversion]],"mmm")</f>
        <v>Sep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 s="16">
        <v>2000</v>
      </c>
      <c r="E1653">
        <v>2015</v>
      </c>
      <c r="F1653" s="12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>Table1[[#This Row],[pledged]]/Table1[[#This Row],[goal]]</f>
        <v>1.0075000000000001</v>
      </c>
      <c r="P1653">
        <f>IF(Table1[[#This Row],[pledged]]=0,0,Table1[[#This Row],[pledged]]/Table1[[#This Row],[backers_count]])</f>
        <v>100.75</v>
      </c>
      <c r="Q1653" t="str">
        <f>LEFT(Table1[[#This Row],[Category and Sub-Category]],FIND("/",Table1[[#This Row],[Category and Sub-Category]])-1)</f>
        <v>music</v>
      </c>
      <c r="R1653" t="str">
        <f>RIGHT(Table1[[#This Row],[Category and Sub-Category]],LEN(Table1[[#This Row],[Category and Sub-Category]])-FIND("/",Table1[[#This Row],[Category and Sub-Category]]))</f>
        <v>pop</v>
      </c>
      <c r="S1653" s="9">
        <f>(((Table1[[#This Row],[launched_at]]/60)/60)/24)+DATE(1970,1,1)</f>
        <v>40625.900694444441</v>
      </c>
      <c r="T1653" s="9">
        <f>(((Table1[[#This Row],[deadline]]/60)/60)/24)+DATE(1970,1,1)</f>
        <v>40659.290972222225</v>
      </c>
      <c r="U1653" s="12" t="str">
        <f>TEXT(Table1[[#This Row],[Date Created Conversion]],"yyyy")</f>
        <v>2011</v>
      </c>
      <c r="V1653" s="12" t="str">
        <f>TEXT(Table1[[#This Row],[Date Created Conversion]],"mmm")</f>
        <v>Mar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 s="16">
        <v>4500</v>
      </c>
      <c r="E1654">
        <v>4530</v>
      </c>
      <c r="F1654" s="12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>Table1[[#This Row],[pledged]]/Table1[[#This Row],[goal]]</f>
        <v>1.0066666666666666</v>
      </c>
      <c r="P1654">
        <f>IF(Table1[[#This Row],[pledged]]=0,0,Table1[[#This Row],[pledged]]/Table1[[#This Row],[backers_count]])</f>
        <v>64.714285714285708</v>
      </c>
      <c r="Q1654" t="str">
        <f>LEFT(Table1[[#This Row],[Category and Sub-Category]],FIND("/",Table1[[#This Row],[Category and Sub-Category]])-1)</f>
        <v>music</v>
      </c>
      <c r="R1654" t="str">
        <f>RIGHT(Table1[[#This Row],[Category and Sub-Category]],LEN(Table1[[#This Row],[Category and Sub-Category]])-FIND("/",Table1[[#This Row],[Category and Sub-Category]]))</f>
        <v>pop</v>
      </c>
      <c r="S1654" s="9">
        <f>(((Table1[[#This Row],[launched_at]]/60)/60)/24)+DATE(1970,1,1)</f>
        <v>41572.492974537039</v>
      </c>
      <c r="T1654" s="9">
        <f>(((Table1[[#This Row],[deadline]]/60)/60)/24)+DATE(1970,1,1)</f>
        <v>41602.534641203703</v>
      </c>
      <c r="U1654" s="12" t="str">
        <f>TEXT(Table1[[#This Row],[Date Created Conversion]],"yyyy")</f>
        <v>2013</v>
      </c>
      <c r="V1654" s="12" t="str">
        <f>TEXT(Table1[[#This Row],[Date Created Conversion]],"mmm")</f>
        <v>Oct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 s="16">
        <v>5000</v>
      </c>
      <c r="E1655">
        <v>8711.52</v>
      </c>
      <c r="F1655" s="12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>Table1[[#This Row],[pledged]]/Table1[[#This Row],[goal]]</f>
        <v>1.7423040000000001</v>
      </c>
      <c r="P1655">
        <f>IF(Table1[[#This Row],[pledged]]=0,0,Table1[[#This Row],[pledged]]/Table1[[#This Row],[backers_count]])</f>
        <v>51.854285714285716</v>
      </c>
      <c r="Q1655" t="str">
        <f>LEFT(Table1[[#This Row],[Category and Sub-Category]],FIND("/",Table1[[#This Row],[Category and Sub-Category]])-1)</f>
        <v>music</v>
      </c>
      <c r="R1655" t="str">
        <f>RIGHT(Table1[[#This Row],[Category and Sub-Category]],LEN(Table1[[#This Row],[Category and Sub-Category]])-FIND("/",Table1[[#This Row],[Category and Sub-Category]]))</f>
        <v>pop</v>
      </c>
      <c r="S1655" s="9">
        <f>(((Table1[[#This Row],[launched_at]]/60)/60)/24)+DATE(1970,1,1)</f>
        <v>40626.834444444445</v>
      </c>
      <c r="T1655" s="9">
        <f>(((Table1[[#This Row],[deadline]]/60)/60)/24)+DATE(1970,1,1)</f>
        <v>40657.834444444445</v>
      </c>
      <c r="U1655" s="12" t="str">
        <f>TEXT(Table1[[#This Row],[Date Created Conversion]],"yyyy")</f>
        <v>2011</v>
      </c>
      <c r="V1655" s="12" t="str">
        <f>TEXT(Table1[[#This Row],[Date Created Conversion]],"mmm")</f>
        <v>Mar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 s="16">
        <v>1100</v>
      </c>
      <c r="E1656">
        <v>1319</v>
      </c>
      <c r="F1656" s="12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>Table1[[#This Row],[pledged]]/Table1[[#This Row],[goal]]</f>
        <v>1.199090909090909</v>
      </c>
      <c r="P1656">
        <f>IF(Table1[[#This Row],[pledged]]=0,0,Table1[[#This Row],[pledged]]/Table1[[#This Row],[backers_count]])</f>
        <v>38.794117647058826</v>
      </c>
      <c r="Q1656" t="str">
        <f>LEFT(Table1[[#This Row],[Category and Sub-Category]],FIND("/",Table1[[#This Row],[Category and Sub-Category]])-1)</f>
        <v>music</v>
      </c>
      <c r="R1656" t="str">
        <f>RIGHT(Table1[[#This Row],[Category and Sub-Category]],LEN(Table1[[#This Row],[Category and Sub-Category]])-FIND("/",Table1[[#This Row],[Category and Sub-Category]]))</f>
        <v>pop</v>
      </c>
      <c r="S1656" s="9">
        <f>(((Table1[[#This Row],[launched_at]]/60)/60)/24)+DATE(1970,1,1)</f>
        <v>40987.890740740739</v>
      </c>
      <c r="T1656" s="9">
        <f>(((Table1[[#This Row],[deadline]]/60)/60)/24)+DATE(1970,1,1)</f>
        <v>41017.890740740739</v>
      </c>
      <c r="U1656" s="12" t="str">
        <f>TEXT(Table1[[#This Row],[Date Created Conversion]],"yyyy")</f>
        <v>2012</v>
      </c>
      <c r="V1656" s="12" t="str">
        <f>TEXT(Table1[[#This Row],[Date Created Conversion]],"mmm")</f>
        <v>Mar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 s="16">
        <v>1500</v>
      </c>
      <c r="E1657">
        <v>2143</v>
      </c>
      <c r="F1657" s="12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>Table1[[#This Row],[pledged]]/Table1[[#This Row],[goal]]</f>
        <v>1.4286666666666668</v>
      </c>
      <c r="P1657">
        <f>IF(Table1[[#This Row],[pledged]]=0,0,Table1[[#This Row],[pledged]]/Table1[[#This Row],[backers_count]])</f>
        <v>44.645833333333336</v>
      </c>
      <c r="Q1657" t="str">
        <f>LEFT(Table1[[#This Row],[Category and Sub-Category]],FIND("/",Table1[[#This Row],[Category and Sub-Category]])-1)</f>
        <v>music</v>
      </c>
      <c r="R1657" t="str">
        <f>RIGHT(Table1[[#This Row],[Category and Sub-Category]],LEN(Table1[[#This Row],[Category and Sub-Category]])-FIND("/",Table1[[#This Row],[Category and Sub-Category]]))</f>
        <v>pop</v>
      </c>
      <c r="S1657" s="9">
        <f>(((Table1[[#This Row],[launched_at]]/60)/60)/24)+DATE(1970,1,1)</f>
        <v>40974.791898148149</v>
      </c>
      <c r="T1657" s="9">
        <f>(((Table1[[#This Row],[deadline]]/60)/60)/24)+DATE(1970,1,1)</f>
        <v>41004.750231481477</v>
      </c>
      <c r="U1657" s="12" t="str">
        <f>TEXT(Table1[[#This Row],[Date Created Conversion]],"yyyy")</f>
        <v>2012</v>
      </c>
      <c r="V1657" s="12" t="str">
        <f>TEXT(Table1[[#This Row],[Date Created Conversion]],"mmm")</f>
        <v>Mar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 s="16">
        <v>7500</v>
      </c>
      <c r="E1658">
        <v>7525.12</v>
      </c>
      <c r="F1658" s="12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>Table1[[#This Row],[pledged]]/Table1[[#This Row],[goal]]</f>
        <v>1.0033493333333334</v>
      </c>
      <c r="P1658">
        <f>IF(Table1[[#This Row],[pledged]]=0,0,Table1[[#This Row],[pledged]]/Table1[[#This Row],[backers_count]])</f>
        <v>156.77333333333334</v>
      </c>
      <c r="Q1658" t="str">
        <f>LEFT(Table1[[#This Row],[Category and Sub-Category]],FIND("/",Table1[[#This Row],[Category and Sub-Category]])-1)</f>
        <v>music</v>
      </c>
      <c r="R1658" t="str">
        <f>RIGHT(Table1[[#This Row],[Category and Sub-Category]],LEN(Table1[[#This Row],[Category and Sub-Category]])-FIND("/",Table1[[#This Row],[Category and Sub-Category]]))</f>
        <v>pop</v>
      </c>
      <c r="S1658" s="9">
        <f>(((Table1[[#This Row],[launched_at]]/60)/60)/24)+DATE(1970,1,1)</f>
        <v>41226.928842592592</v>
      </c>
      <c r="T1658" s="9">
        <f>(((Table1[[#This Row],[deadline]]/60)/60)/24)+DATE(1970,1,1)</f>
        <v>41256.928842592592</v>
      </c>
      <c r="U1658" s="12" t="str">
        <f>TEXT(Table1[[#This Row],[Date Created Conversion]],"yyyy")</f>
        <v>2012</v>
      </c>
      <c r="V1658" s="12" t="str">
        <f>TEXT(Table1[[#This Row],[Date Created Conversion]],"mmm")</f>
        <v>Nov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 s="16">
        <v>25000</v>
      </c>
      <c r="E1659">
        <v>26233.45</v>
      </c>
      <c r="F1659" s="12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>Table1[[#This Row],[pledged]]/Table1[[#This Row],[goal]]</f>
        <v>1.0493380000000001</v>
      </c>
      <c r="P1659">
        <f>IF(Table1[[#This Row],[pledged]]=0,0,Table1[[#This Row],[pledged]]/Table1[[#This Row],[backers_count]])</f>
        <v>118.70339366515837</v>
      </c>
      <c r="Q1659" t="str">
        <f>LEFT(Table1[[#This Row],[Category and Sub-Category]],FIND("/",Table1[[#This Row],[Category and Sub-Category]])-1)</f>
        <v>music</v>
      </c>
      <c r="R1659" t="str">
        <f>RIGHT(Table1[[#This Row],[Category and Sub-Category]],LEN(Table1[[#This Row],[Category and Sub-Category]])-FIND("/",Table1[[#This Row],[Category and Sub-Category]]))</f>
        <v>pop</v>
      </c>
      <c r="S1659" s="9">
        <f>(((Table1[[#This Row],[launched_at]]/60)/60)/24)+DATE(1970,1,1)</f>
        <v>41023.782037037039</v>
      </c>
      <c r="T1659" s="9">
        <f>(((Table1[[#This Row],[deadline]]/60)/60)/24)+DATE(1970,1,1)</f>
        <v>41053.782037037039</v>
      </c>
      <c r="U1659" s="12" t="str">
        <f>TEXT(Table1[[#This Row],[Date Created Conversion]],"yyyy")</f>
        <v>2012</v>
      </c>
      <c r="V1659" s="12" t="str">
        <f>TEXT(Table1[[#This Row],[Date Created Conversion]],"mmm")</f>
        <v>Apr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 s="16">
        <v>6000</v>
      </c>
      <c r="E1660">
        <v>7934</v>
      </c>
      <c r="F1660" s="12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>Table1[[#This Row],[pledged]]/Table1[[#This Row],[goal]]</f>
        <v>1.3223333333333334</v>
      </c>
      <c r="P1660">
        <f>IF(Table1[[#This Row],[pledged]]=0,0,Table1[[#This Row],[pledged]]/Table1[[#This Row],[backers_count]])</f>
        <v>74.149532710280369</v>
      </c>
      <c r="Q1660" t="str">
        <f>LEFT(Table1[[#This Row],[Category and Sub-Category]],FIND("/",Table1[[#This Row],[Category and Sub-Category]])-1)</f>
        <v>music</v>
      </c>
      <c r="R1660" t="str">
        <f>RIGHT(Table1[[#This Row],[Category and Sub-Category]],LEN(Table1[[#This Row],[Category and Sub-Category]])-FIND("/",Table1[[#This Row],[Category and Sub-Category]]))</f>
        <v>pop</v>
      </c>
      <c r="S1660" s="9">
        <f>(((Table1[[#This Row],[launched_at]]/60)/60)/24)+DATE(1970,1,1)</f>
        <v>41223.22184027778</v>
      </c>
      <c r="T1660" s="9">
        <f>(((Table1[[#This Row],[deadline]]/60)/60)/24)+DATE(1970,1,1)</f>
        <v>41261.597222222219</v>
      </c>
      <c r="U1660" s="12" t="str">
        <f>TEXT(Table1[[#This Row],[Date Created Conversion]],"yyyy")</f>
        <v>2012</v>
      </c>
      <c r="V1660" s="12" t="str">
        <f>TEXT(Table1[[#This Row],[Date Created Conversion]],"mmm")</f>
        <v>Nov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 s="16">
        <v>500</v>
      </c>
      <c r="E1661">
        <v>564</v>
      </c>
      <c r="F1661" s="12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>Table1[[#This Row],[pledged]]/Table1[[#This Row],[goal]]</f>
        <v>1.1279999999999999</v>
      </c>
      <c r="P1661">
        <f>IF(Table1[[#This Row],[pledged]]=0,0,Table1[[#This Row],[pledged]]/Table1[[#This Row],[backers_count]])</f>
        <v>12.533333333333333</v>
      </c>
      <c r="Q1661" t="str">
        <f>LEFT(Table1[[#This Row],[Category and Sub-Category]],FIND("/",Table1[[#This Row],[Category and Sub-Category]])-1)</f>
        <v>music</v>
      </c>
      <c r="R1661" t="str">
        <f>RIGHT(Table1[[#This Row],[Category and Sub-Category]],LEN(Table1[[#This Row],[Category and Sub-Category]])-FIND("/",Table1[[#This Row],[Category and Sub-Category]]))</f>
        <v>pop</v>
      </c>
      <c r="S1661" s="9">
        <f>(((Table1[[#This Row],[launched_at]]/60)/60)/24)+DATE(1970,1,1)</f>
        <v>41596.913437499999</v>
      </c>
      <c r="T1661" s="9">
        <f>(((Table1[[#This Row],[deadline]]/60)/60)/24)+DATE(1970,1,1)</f>
        <v>41625.5</v>
      </c>
      <c r="U1661" s="12" t="str">
        <f>TEXT(Table1[[#This Row],[Date Created Conversion]],"yyyy")</f>
        <v>2013</v>
      </c>
      <c r="V1661" s="12" t="str">
        <f>TEXT(Table1[[#This Row],[Date Created Conversion]],"mmm")</f>
        <v>Nov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 s="16">
        <v>80</v>
      </c>
      <c r="E1662">
        <v>1003</v>
      </c>
      <c r="F1662" s="1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>Table1[[#This Row],[pledged]]/Table1[[#This Row],[goal]]</f>
        <v>12.5375</v>
      </c>
      <c r="P1662">
        <f>IF(Table1[[#This Row],[pledged]]=0,0,Table1[[#This Row],[pledged]]/Table1[[#This Row],[backers_count]])</f>
        <v>27.861111111111111</v>
      </c>
      <c r="Q1662" t="str">
        <f>LEFT(Table1[[#This Row],[Category and Sub-Category]],FIND("/",Table1[[#This Row],[Category and Sub-Category]])-1)</f>
        <v>music</v>
      </c>
      <c r="R1662" t="str">
        <f>RIGHT(Table1[[#This Row],[Category and Sub-Category]],LEN(Table1[[#This Row],[Category and Sub-Category]])-FIND("/",Table1[[#This Row],[Category and Sub-Category]]))</f>
        <v>pop</v>
      </c>
      <c r="S1662" s="9">
        <f>(((Table1[[#This Row],[launched_at]]/60)/60)/24)+DATE(1970,1,1)</f>
        <v>42459.693865740745</v>
      </c>
      <c r="T1662" s="9">
        <f>(((Table1[[#This Row],[deadline]]/60)/60)/24)+DATE(1970,1,1)</f>
        <v>42490.915972222225</v>
      </c>
      <c r="U1662" s="12" t="str">
        <f>TEXT(Table1[[#This Row],[Date Created Conversion]],"yyyy")</f>
        <v>2016</v>
      </c>
      <c r="V1662" s="12" t="str">
        <f>TEXT(Table1[[#This Row],[Date Created Conversion]],"mmm")</f>
        <v>Mar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 s="16">
        <v>7900</v>
      </c>
      <c r="E1663">
        <v>8098</v>
      </c>
      <c r="F1663" s="12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>Table1[[#This Row],[pledged]]/Table1[[#This Row],[goal]]</f>
        <v>1.0250632911392406</v>
      </c>
      <c r="P1663">
        <f>IF(Table1[[#This Row],[pledged]]=0,0,Table1[[#This Row],[pledged]]/Table1[[#This Row],[backers_count]])</f>
        <v>80.178217821782184</v>
      </c>
      <c r="Q1663" t="str">
        <f>LEFT(Table1[[#This Row],[Category and Sub-Category]],FIND("/",Table1[[#This Row],[Category and Sub-Category]])-1)</f>
        <v>music</v>
      </c>
      <c r="R1663" t="str">
        <f>RIGHT(Table1[[#This Row],[Category and Sub-Category]],LEN(Table1[[#This Row],[Category and Sub-Category]])-FIND("/",Table1[[#This Row],[Category and Sub-Category]]))</f>
        <v>pop</v>
      </c>
      <c r="S1663" s="9">
        <f>(((Table1[[#This Row],[launched_at]]/60)/60)/24)+DATE(1970,1,1)</f>
        <v>42343.998043981483</v>
      </c>
      <c r="T1663" s="9">
        <f>(((Table1[[#This Row],[deadline]]/60)/60)/24)+DATE(1970,1,1)</f>
        <v>42386.875</v>
      </c>
      <c r="U1663" s="12" t="str">
        <f>TEXT(Table1[[#This Row],[Date Created Conversion]],"yyyy")</f>
        <v>2015</v>
      </c>
      <c r="V1663" s="12" t="str">
        <f>TEXT(Table1[[#This Row],[Date Created Conversion]],"mmm")</f>
        <v>Dec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 s="16">
        <v>8000</v>
      </c>
      <c r="E1664">
        <v>8211</v>
      </c>
      <c r="F1664" s="12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>Table1[[#This Row],[pledged]]/Table1[[#This Row],[goal]]</f>
        <v>1.026375</v>
      </c>
      <c r="P1664">
        <f>IF(Table1[[#This Row],[pledged]]=0,0,Table1[[#This Row],[pledged]]/Table1[[#This Row],[backers_count]])</f>
        <v>132.43548387096774</v>
      </c>
      <c r="Q1664" t="str">
        <f>LEFT(Table1[[#This Row],[Category and Sub-Category]],FIND("/",Table1[[#This Row],[Category and Sub-Category]])-1)</f>
        <v>music</v>
      </c>
      <c r="R1664" t="str">
        <f>RIGHT(Table1[[#This Row],[Category and Sub-Category]],LEN(Table1[[#This Row],[Category and Sub-Category]])-FIND("/",Table1[[#This Row],[Category and Sub-Category]]))</f>
        <v>pop</v>
      </c>
      <c r="S1664" s="9">
        <f>(((Table1[[#This Row],[launched_at]]/60)/60)/24)+DATE(1970,1,1)</f>
        <v>40848.198333333334</v>
      </c>
      <c r="T1664" s="9">
        <f>(((Table1[[#This Row],[deadline]]/60)/60)/24)+DATE(1970,1,1)</f>
        <v>40908.239999999998</v>
      </c>
      <c r="U1664" s="12" t="str">
        <f>TEXT(Table1[[#This Row],[Date Created Conversion]],"yyyy")</f>
        <v>2011</v>
      </c>
      <c r="V1664" s="12" t="str">
        <f>TEXT(Table1[[#This Row],[Date Created Conversion]],"mmm")</f>
        <v>Nov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 s="16">
        <v>1000</v>
      </c>
      <c r="E1665">
        <v>1080</v>
      </c>
      <c r="F1665" s="12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>Table1[[#This Row],[pledged]]/Table1[[#This Row],[goal]]</f>
        <v>1.08</v>
      </c>
      <c r="P1665">
        <f>IF(Table1[[#This Row],[pledged]]=0,0,Table1[[#This Row],[pledged]]/Table1[[#This Row],[backers_count]])</f>
        <v>33.75</v>
      </c>
      <c r="Q1665" t="str">
        <f>LEFT(Table1[[#This Row],[Category and Sub-Category]],FIND("/",Table1[[#This Row],[Category and Sub-Category]])-1)</f>
        <v>music</v>
      </c>
      <c r="R1665" t="str">
        <f>RIGHT(Table1[[#This Row],[Category and Sub-Category]],LEN(Table1[[#This Row],[Category and Sub-Category]])-FIND("/",Table1[[#This Row],[Category and Sub-Category]]))</f>
        <v>pop</v>
      </c>
      <c r="S1665" s="9">
        <f>(((Table1[[#This Row],[launched_at]]/60)/60)/24)+DATE(1970,1,1)</f>
        <v>42006.02207175926</v>
      </c>
      <c r="T1665" s="9">
        <f>(((Table1[[#This Row],[deadline]]/60)/60)/24)+DATE(1970,1,1)</f>
        <v>42036.02207175926</v>
      </c>
      <c r="U1665" s="12" t="str">
        <f>TEXT(Table1[[#This Row],[Date Created Conversion]],"yyyy")</f>
        <v>2015</v>
      </c>
      <c r="V1665" s="12" t="str">
        <f>TEXT(Table1[[#This Row],[Date Created Conversion]],"mmm")</f>
        <v>Jan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 s="16">
        <v>2500</v>
      </c>
      <c r="E1666">
        <v>3060.22</v>
      </c>
      <c r="F1666" s="12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>Table1[[#This Row],[pledged]]/Table1[[#This Row],[goal]]</f>
        <v>1.2240879999999998</v>
      </c>
      <c r="P1666">
        <f>IF(Table1[[#This Row],[pledged]]=0,0,Table1[[#This Row],[pledged]]/Table1[[#This Row],[backers_count]])</f>
        <v>34.384494382022467</v>
      </c>
      <c r="Q1666" t="str">
        <f>LEFT(Table1[[#This Row],[Category and Sub-Category]],FIND("/",Table1[[#This Row],[Category and Sub-Category]])-1)</f>
        <v>music</v>
      </c>
      <c r="R1666" t="str">
        <f>RIGHT(Table1[[#This Row],[Category and Sub-Category]],LEN(Table1[[#This Row],[Category and Sub-Category]])-FIND("/",Table1[[#This Row],[Category and Sub-Category]]))</f>
        <v>pop</v>
      </c>
      <c r="S1666" s="9">
        <f>(((Table1[[#This Row],[launched_at]]/60)/60)/24)+DATE(1970,1,1)</f>
        <v>40939.761782407404</v>
      </c>
      <c r="T1666" s="9">
        <f>(((Table1[[#This Row],[deadline]]/60)/60)/24)+DATE(1970,1,1)</f>
        <v>40984.165972222225</v>
      </c>
      <c r="U1666" s="12" t="str">
        <f>TEXT(Table1[[#This Row],[Date Created Conversion]],"yyyy")</f>
        <v>2012</v>
      </c>
      <c r="V1666" s="12" t="str">
        <f>TEXT(Table1[[#This Row],[Date Created Conversion]],"mmm")</f>
        <v>Jan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 s="16">
        <v>3500</v>
      </c>
      <c r="E1667">
        <v>4181</v>
      </c>
      <c r="F1667" s="12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>Table1[[#This Row],[pledged]]/Table1[[#This Row],[goal]]</f>
        <v>1.1945714285714286</v>
      </c>
      <c r="P1667">
        <f>IF(Table1[[#This Row],[pledged]]=0,0,Table1[[#This Row],[pledged]]/Table1[[#This Row],[backers_count]])</f>
        <v>44.956989247311824</v>
      </c>
      <c r="Q1667" t="str">
        <f>LEFT(Table1[[#This Row],[Category and Sub-Category]],FIND("/",Table1[[#This Row],[Category and Sub-Category]])-1)</f>
        <v>music</v>
      </c>
      <c r="R1667" t="str">
        <f>RIGHT(Table1[[#This Row],[Category and Sub-Category]],LEN(Table1[[#This Row],[Category and Sub-Category]])-FIND("/",Table1[[#This Row],[Category and Sub-Category]]))</f>
        <v>pop</v>
      </c>
      <c r="S1667" s="9">
        <f>(((Table1[[#This Row],[launched_at]]/60)/60)/24)+DATE(1970,1,1)</f>
        <v>40564.649456018517</v>
      </c>
      <c r="T1667" s="9">
        <f>(((Table1[[#This Row],[deadline]]/60)/60)/24)+DATE(1970,1,1)</f>
        <v>40596.125</v>
      </c>
      <c r="U1667" s="12" t="str">
        <f>TEXT(Table1[[#This Row],[Date Created Conversion]],"yyyy")</f>
        <v>2011</v>
      </c>
      <c r="V1667" s="12" t="str">
        <f>TEXT(Table1[[#This Row],[Date Created Conversion]],"mmm")</f>
        <v>Jan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 s="16">
        <v>2500</v>
      </c>
      <c r="E1668">
        <v>4022</v>
      </c>
      <c r="F1668" s="12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>Table1[[#This Row],[pledged]]/Table1[[#This Row],[goal]]</f>
        <v>1.6088</v>
      </c>
      <c r="P1668">
        <f>IF(Table1[[#This Row],[pledged]]=0,0,Table1[[#This Row],[pledged]]/Table1[[#This Row],[backers_count]])</f>
        <v>41.04081632653061</v>
      </c>
      <c r="Q1668" t="str">
        <f>LEFT(Table1[[#This Row],[Category and Sub-Category]],FIND("/",Table1[[#This Row],[Category and Sub-Category]])-1)</f>
        <v>music</v>
      </c>
      <c r="R1668" t="str">
        <f>RIGHT(Table1[[#This Row],[Category and Sub-Category]],LEN(Table1[[#This Row],[Category and Sub-Category]])-FIND("/",Table1[[#This Row],[Category and Sub-Category]]))</f>
        <v>pop</v>
      </c>
      <c r="S1668" s="9">
        <f>(((Table1[[#This Row],[launched_at]]/60)/60)/24)+DATE(1970,1,1)</f>
        <v>41331.253159722226</v>
      </c>
      <c r="T1668" s="9">
        <f>(((Table1[[#This Row],[deadline]]/60)/60)/24)+DATE(1970,1,1)</f>
        <v>41361.211493055554</v>
      </c>
      <c r="U1668" s="12" t="str">
        <f>TEXT(Table1[[#This Row],[Date Created Conversion]],"yyyy")</f>
        <v>2013</v>
      </c>
      <c r="V1668" s="12" t="str">
        <f>TEXT(Table1[[#This Row],[Date Created Conversion]],"mmm")</f>
        <v>Feb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 s="16">
        <v>3400</v>
      </c>
      <c r="E1669">
        <v>4313</v>
      </c>
      <c r="F1669" s="12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>Table1[[#This Row],[pledged]]/Table1[[#This Row],[goal]]</f>
        <v>1.2685294117647059</v>
      </c>
      <c r="P1669">
        <f>IF(Table1[[#This Row],[pledged]]=0,0,Table1[[#This Row],[pledged]]/Table1[[#This Row],[backers_count]])</f>
        <v>52.597560975609753</v>
      </c>
      <c r="Q1669" t="str">
        <f>LEFT(Table1[[#This Row],[Category and Sub-Category]],FIND("/",Table1[[#This Row],[Category and Sub-Category]])-1)</f>
        <v>music</v>
      </c>
      <c r="R1669" t="str">
        <f>RIGHT(Table1[[#This Row],[Category and Sub-Category]],LEN(Table1[[#This Row],[Category and Sub-Category]])-FIND("/",Table1[[#This Row],[Category and Sub-Category]]))</f>
        <v>pop</v>
      </c>
      <c r="S1669" s="9">
        <f>(((Table1[[#This Row],[launched_at]]/60)/60)/24)+DATE(1970,1,1)</f>
        <v>41682.0705787037</v>
      </c>
      <c r="T1669" s="9">
        <f>(((Table1[[#This Row],[deadline]]/60)/60)/24)+DATE(1970,1,1)</f>
        <v>41709.290972222225</v>
      </c>
      <c r="U1669" s="12" t="str">
        <f>TEXT(Table1[[#This Row],[Date Created Conversion]],"yyyy")</f>
        <v>2014</v>
      </c>
      <c r="V1669" s="12" t="str">
        <f>TEXT(Table1[[#This Row],[Date Created Conversion]],"mmm")</f>
        <v>Feb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 s="16">
        <v>8000</v>
      </c>
      <c r="E1670">
        <v>8211</v>
      </c>
      <c r="F1670" s="12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>Table1[[#This Row],[pledged]]/Table1[[#This Row],[goal]]</f>
        <v>1.026375</v>
      </c>
      <c r="P1670">
        <f>IF(Table1[[#This Row],[pledged]]=0,0,Table1[[#This Row],[pledged]]/Table1[[#This Row],[backers_count]])</f>
        <v>70.784482758620683</v>
      </c>
      <c r="Q1670" t="str">
        <f>LEFT(Table1[[#This Row],[Category and Sub-Category]],FIND("/",Table1[[#This Row],[Category and Sub-Category]])-1)</f>
        <v>music</v>
      </c>
      <c r="R1670" t="str">
        <f>RIGHT(Table1[[#This Row],[Category and Sub-Category]],LEN(Table1[[#This Row],[Category and Sub-Category]])-FIND("/",Table1[[#This Row],[Category and Sub-Category]]))</f>
        <v>pop</v>
      </c>
      <c r="S1670" s="9">
        <f>(((Table1[[#This Row],[launched_at]]/60)/60)/24)+DATE(1970,1,1)</f>
        <v>40845.14975694444</v>
      </c>
      <c r="T1670" s="9">
        <f>(((Table1[[#This Row],[deadline]]/60)/60)/24)+DATE(1970,1,1)</f>
        <v>40875.191423611112</v>
      </c>
      <c r="U1670" s="12" t="str">
        <f>TEXT(Table1[[#This Row],[Date Created Conversion]],"yyyy")</f>
        <v>2011</v>
      </c>
      <c r="V1670" s="12" t="str">
        <f>TEXT(Table1[[#This Row],[Date Created Conversion]],"mmm")</f>
        <v>Oct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 s="16">
        <v>2000</v>
      </c>
      <c r="E1671">
        <v>2795</v>
      </c>
      <c r="F1671" s="12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>Table1[[#This Row],[pledged]]/Table1[[#This Row],[goal]]</f>
        <v>1.3975</v>
      </c>
      <c r="P1671">
        <f>IF(Table1[[#This Row],[pledged]]=0,0,Table1[[#This Row],[pledged]]/Table1[[#This Row],[backers_count]])</f>
        <v>53.75</v>
      </c>
      <c r="Q1671" t="str">
        <f>LEFT(Table1[[#This Row],[Category and Sub-Category]],FIND("/",Table1[[#This Row],[Category and Sub-Category]])-1)</f>
        <v>music</v>
      </c>
      <c r="R1671" t="str">
        <f>RIGHT(Table1[[#This Row],[Category and Sub-Category]],LEN(Table1[[#This Row],[Category and Sub-Category]])-FIND("/",Table1[[#This Row],[Category and Sub-Category]]))</f>
        <v>pop</v>
      </c>
      <c r="S1671" s="9">
        <f>(((Table1[[#This Row],[launched_at]]/60)/60)/24)+DATE(1970,1,1)</f>
        <v>42461.885138888887</v>
      </c>
      <c r="T1671" s="9">
        <f>(((Table1[[#This Row],[deadline]]/60)/60)/24)+DATE(1970,1,1)</f>
        <v>42521.885138888887</v>
      </c>
      <c r="U1671" s="12" t="str">
        <f>TEXT(Table1[[#This Row],[Date Created Conversion]],"yyyy")</f>
        <v>2016</v>
      </c>
      <c r="V1671" s="12" t="str">
        <f>TEXT(Table1[[#This Row],[Date Created Conversion]],"mmm")</f>
        <v>Apr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 s="16">
        <v>1000</v>
      </c>
      <c r="E1672">
        <v>1026</v>
      </c>
      <c r="F1672" s="1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>Table1[[#This Row],[pledged]]/Table1[[#This Row],[goal]]</f>
        <v>1.026</v>
      </c>
      <c r="P1672">
        <f>IF(Table1[[#This Row],[pledged]]=0,0,Table1[[#This Row],[pledged]]/Table1[[#This Row],[backers_count]])</f>
        <v>44.608695652173914</v>
      </c>
      <c r="Q1672" t="str">
        <f>LEFT(Table1[[#This Row],[Category and Sub-Category]],FIND("/",Table1[[#This Row],[Category and Sub-Category]])-1)</f>
        <v>music</v>
      </c>
      <c r="R1672" t="str">
        <f>RIGHT(Table1[[#This Row],[Category and Sub-Category]],LEN(Table1[[#This Row],[Category and Sub-Category]])-FIND("/",Table1[[#This Row],[Category and Sub-Category]]))</f>
        <v>pop</v>
      </c>
      <c r="S1672" s="9">
        <f>(((Table1[[#This Row],[launched_at]]/60)/60)/24)+DATE(1970,1,1)</f>
        <v>40313.930543981485</v>
      </c>
      <c r="T1672" s="9">
        <f>(((Table1[[#This Row],[deadline]]/60)/60)/24)+DATE(1970,1,1)</f>
        <v>40364.166666666664</v>
      </c>
      <c r="U1672" s="12" t="str">
        <f>TEXT(Table1[[#This Row],[Date Created Conversion]],"yyyy")</f>
        <v>2010</v>
      </c>
      <c r="V1672" s="12" t="str">
        <f>TEXT(Table1[[#This Row],[Date Created Conversion]],"mmm")</f>
        <v>May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 s="16">
        <v>2000</v>
      </c>
      <c r="E1673">
        <v>2013.47</v>
      </c>
      <c r="F1673" s="12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>Table1[[#This Row],[pledged]]/Table1[[#This Row],[goal]]</f>
        <v>1.0067349999999999</v>
      </c>
      <c r="P1673">
        <f>IF(Table1[[#This Row],[pledged]]=0,0,Table1[[#This Row],[pledged]]/Table1[[#This Row],[backers_count]])</f>
        <v>26.148961038961041</v>
      </c>
      <c r="Q1673" t="str">
        <f>LEFT(Table1[[#This Row],[Category and Sub-Category]],FIND("/",Table1[[#This Row],[Category and Sub-Category]])-1)</f>
        <v>music</v>
      </c>
      <c r="R1673" t="str">
        <f>RIGHT(Table1[[#This Row],[Category and Sub-Category]],LEN(Table1[[#This Row],[Category and Sub-Category]])-FIND("/",Table1[[#This Row],[Category and Sub-Category]]))</f>
        <v>pop</v>
      </c>
      <c r="S1673" s="9">
        <f>(((Table1[[#This Row],[launched_at]]/60)/60)/24)+DATE(1970,1,1)</f>
        <v>42553.54414351852</v>
      </c>
      <c r="T1673" s="9">
        <f>(((Table1[[#This Row],[deadline]]/60)/60)/24)+DATE(1970,1,1)</f>
        <v>42583.54414351852</v>
      </c>
      <c r="U1673" s="12" t="str">
        <f>TEXT(Table1[[#This Row],[Date Created Conversion]],"yyyy")</f>
        <v>2016</v>
      </c>
      <c r="V1673" s="12" t="str">
        <f>TEXT(Table1[[#This Row],[Date Created Conversion]],"mmm")</f>
        <v>Jul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 s="16">
        <v>1700</v>
      </c>
      <c r="E1674">
        <v>1920</v>
      </c>
      <c r="F1674" s="12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>Table1[[#This Row],[pledged]]/Table1[[#This Row],[goal]]</f>
        <v>1.1294117647058823</v>
      </c>
      <c r="P1674">
        <f>IF(Table1[[#This Row],[pledged]]=0,0,Table1[[#This Row],[pledged]]/Table1[[#This Row],[backers_count]])</f>
        <v>39.183673469387756</v>
      </c>
      <c r="Q1674" t="str">
        <f>LEFT(Table1[[#This Row],[Category and Sub-Category]],FIND("/",Table1[[#This Row],[Category and Sub-Category]])-1)</f>
        <v>music</v>
      </c>
      <c r="R1674" t="str">
        <f>RIGHT(Table1[[#This Row],[Category and Sub-Category]],LEN(Table1[[#This Row],[Category and Sub-Category]])-FIND("/",Table1[[#This Row],[Category and Sub-Category]]))</f>
        <v>pop</v>
      </c>
      <c r="S1674" s="9">
        <f>(((Table1[[#This Row],[launched_at]]/60)/60)/24)+DATE(1970,1,1)</f>
        <v>41034.656597222223</v>
      </c>
      <c r="T1674" s="9">
        <f>(((Table1[[#This Row],[deadline]]/60)/60)/24)+DATE(1970,1,1)</f>
        <v>41064.656597222223</v>
      </c>
      <c r="U1674" s="12" t="str">
        <f>TEXT(Table1[[#This Row],[Date Created Conversion]],"yyyy")</f>
        <v>2012</v>
      </c>
      <c r="V1674" s="12" t="str">
        <f>TEXT(Table1[[#This Row],[Date Created Conversion]],"mmm")</f>
        <v>May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 s="16">
        <v>2100</v>
      </c>
      <c r="E1675">
        <v>2690</v>
      </c>
      <c r="F1675" s="12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>Table1[[#This Row],[pledged]]/Table1[[#This Row],[goal]]</f>
        <v>1.2809523809523808</v>
      </c>
      <c r="P1675">
        <f>IF(Table1[[#This Row],[pledged]]=0,0,Table1[[#This Row],[pledged]]/Table1[[#This Row],[backers_count]])</f>
        <v>45.593220338983052</v>
      </c>
      <c r="Q1675" t="str">
        <f>LEFT(Table1[[#This Row],[Category and Sub-Category]],FIND("/",Table1[[#This Row],[Category and Sub-Category]])-1)</f>
        <v>music</v>
      </c>
      <c r="R1675" t="str">
        <f>RIGHT(Table1[[#This Row],[Category and Sub-Category]],LEN(Table1[[#This Row],[Category and Sub-Category]])-FIND("/",Table1[[#This Row],[Category and Sub-Category]]))</f>
        <v>pop</v>
      </c>
      <c r="S1675" s="9">
        <f>(((Table1[[#This Row],[launched_at]]/60)/60)/24)+DATE(1970,1,1)</f>
        <v>42039.878379629634</v>
      </c>
      <c r="T1675" s="9">
        <f>(((Table1[[#This Row],[deadline]]/60)/60)/24)+DATE(1970,1,1)</f>
        <v>42069.878379629634</v>
      </c>
      <c r="U1675" s="12" t="str">
        <f>TEXT(Table1[[#This Row],[Date Created Conversion]],"yyyy")</f>
        <v>2015</v>
      </c>
      <c r="V1675" s="12" t="str">
        <f>TEXT(Table1[[#This Row],[Date Created Conversion]],"mmm")</f>
        <v>Feb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 s="16">
        <v>5000</v>
      </c>
      <c r="E1676">
        <v>10085</v>
      </c>
      <c r="F1676" s="12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>Table1[[#This Row],[pledged]]/Table1[[#This Row],[goal]]</f>
        <v>2.0169999999999999</v>
      </c>
      <c r="P1676">
        <f>IF(Table1[[#This Row],[pledged]]=0,0,Table1[[#This Row],[pledged]]/Table1[[#This Row],[backers_count]])</f>
        <v>89.247787610619469</v>
      </c>
      <c r="Q1676" t="str">
        <f>LEFT(Table1[[#This Row],[Category and Sub-Category]],FIND("/",Table1[[#This Row],[Category and Sub-Category]])-1)</f>
        <v>music</v>
      </c>
      <c r="R1676" t="str">
        <f>RIGHT(Table1[[#This Row],[Category and Sub-Category]],LEN(Table1[[#This Row],[Category and Sub-Category]])-FIND("/",Table1[[#This Row],[Category and Sub-Category]]))</f>
        <v>pop</v>
      </c>
      <c r="S1676" s="9">
        <f>(((Table1[[#This Row],[launched_at]]/60)/60)/24)+DATE(1970,1,1)</f>
        <v>42569.605393518519</v>
      </c>
      <c r="T1676" s="9">
        <f>(((Table1[[#This Row],[deadline]]/60)/60)/24)+DATE(1970,1,1)</f>
        <v>42600.290972222225</v>
      </c>
      <c r="U1676" s="12" t="str">
        <f>TEXT(Table1[[#This Row],[Date Created Conversion]],"yyyy")</f>
        <v>2016</v>
      </c>
      <c r="V1676" s="12" t="str">
        <f>TEXT(Table1[[#This Row],[Date Created Conversion]],"mmm")</f>
        <v>Jul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 s="16">
        <v>1000</v>
      </c>
      <c r="E1677">
        <v>1374.16</v>
      </c>
      <c r="F1677" s="12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>Table1[[#This Row],[pledged]]/Table1[[#This Row],[goal]]</f>
        <v>1.37416</v>
      </c>
      <c r="P1677">
        <f>IF(Table1[[#This Row],[pledged]]=0,0,Table1[[#This Row],[pledged]]/Table1[[#This Row],[backers_count]])</f>
        <v>40.416470588235299</v>
      </c>
      <c r="Q1677" t="str">
        <f>LEFT(Table1[[#This Row],[Category and Sub-Category]],FIND("/",Table1[[#This Row],[Category and Sub-Category]])-1)</f>
        <v>music</v>
      </c>
      <c r="R1677" t="str">
        <f>RIGHT(Table1[[#This Row],[Category and Sub-Category]],LEN(Table1[[#This Row],[Category and Sub-Category]])-FIND("/",Table1[[#This Row],[Category and Sub-Category]]))</f>
        <v>pop</v>
      </c>
      <c r="S1677" s="9">
        <f>(((Table1[[#This Row],[launched_at]]/60)/60)/24)+DATE(1970,1,1)</f>
        <v>40802.733101851853</v>
      </c>
      <c r="T1677" s="9">
        <f>(((Table1[[#This Row],[deadline]]/60)/60)/24)+DATE(1970,1,1)</f>
        <v>40832.918749999997</v>
      </c>
      <c r="U1677" s="12" t="str">
        <f>TEXT(Table1[[#This Row],[Date Created Conversion]],"yyyy")</f>
        <v>2011</v>
      </c>
      <c r="V1677" s="12" t="str">
        <f>TEXT(Table1[[#This Row],[Date Created Conversion]],"mmm")</f>
        <v>Sep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 s="16">
        <v>3000</v>
      </c>
      <c r="E1678">
        <v>3460</v>
      </c>
      <c r="F1678" s="12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>Table1[[#This Row],[pledged]]/Table1[[#This Row],[goal]]</f>
        <v>1.1533333333333333</v>
      </c>
      <c r="P1678">
        <f>IF(Table1[[#This Row],[pledged]]=0,0,Table1[[#This Row],[pledged]]/Table1[[#This Row],[backers_count]])</f>
        <v>82.38095238095238</v>
      </c>
      <c r="Q1678" t="str">
        <f>LEFT(Table1[[#This Row],[Category and Sub-Category]],FIND("/",Table1[[#This Row],[Category and Sub-Category]])-1)</f>
        <v>music</v>
      </c>
      <c r="R1678" t="str">
        <f>RIGHT(Table1[[#This Row],[Category and Sub-Category]],LEN(Table1[[#This Row],[Category and Sub-Category]])-FIND("/",Table1[[#This Row],[Category and Sub-Category]]))</f>
        <v>pop</v>
      </c>
      <c r="S1678" s="9">
        <f>(((Table1[[#This Row],[launched_at]]/60)/60)/24)+DATE(1970,1,1)</f>
        <v>40973.72623842593</v>
      </c>
      <c r="T1678" s="9">
        <f>(((Table1[[#This Row],[deadline]]/60)/60)/24)+DATE(1970,1,1)</f>
        <v>41020.165972222225</v>
      </c>
      <c r="U1678" s="12" t="str">
        <f>TEXT(Table1[[#This Row],[Date Created Conversion]],"yyyy")</f>
        <v>2012</v>
      </c>
      <c r="V1678" s="12" t="str">
        <f>TEXT(Table1[[#This Row],[Date Created Conversion]],"mmm")</f>
        <v>Mar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 s="16">
        <v>6000</v>
      </c>
      <c r="E1679">
        <v>6700</v>
      </c>
      <c r="F1679" s="12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>Table1[[#This Row],[pledged]]/Table1[[#This Row],[goal]]</f>
        <v>1.1166666666666667</v>
      </c>
      <c r="P1679">
        <f>IF(Table1[[#This Row],[pledged]]=0,0,Table1[[#This Row],[pledged]]/Table1[[#This Row],[backers_count]])</f>
        <v>159.52380952380952</v>
      </c>
      <c r="Q1679" t="str">
        <f>LEFT(Table1[[#This Row],[Category and Sub-Category]],FIND("/",Table1[[#This Row],[Category and Sub-Category]])-1)</f>
        <v>music</v>
      </c>
      <c r="R1679" t="str">
        <f>RIGHT(Table1[[#This Row],[Category and Sub-Category]],LEN(Table1[[#This Row],[Category and Sub-Category]])-FIND("/",Table1[[#This Row],[Category and Sub-Category]]))</f>
        <v>pop</v>
      </c>
      <c r="S1679" s="9">
        <f>(((Table1[[#This Row],[launched_at]]/60)/60)/24)+DATE(1970,1,1)</f>
        <v>42416.407129629632</v>
      </c>
      <c r="T1679" s="9">
        <f>(((Table1[[#This Row],[deadline]]/60)/60)/24)+DATE(1970,1,1)</f>
        <v>42476.249305555553</v>
      </c>
      <c r="U1679" s="12" t="str">
        <f>TEXT(Table1[[#This Row],[Date Created Conversion]],"yyyy")</f>
        <v>2016</v>
      </c>
      <c r="V1679" s="12" t="str">
        <f>TEXT(Table1[[#This Row],[Date Created Conversion]],"mmm")</f>
        <v>Feb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 s="16">
        <v>1500</v>
      </c>
      <c r="E1680">
        <v>1776</v>
      </c>
      <c r="F1680" s="12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>Table1[[#This Row],[pledged]]/Table1[[#This Row],[goal]]</f>
        <v>1.1839999999999999</v>
      </c>
      <c r="P1680">
        <f>IF(Table1[[#This Row],[pledged]]=0,0,Table1[[#This Row],[pledged]]/Table1[[#This Row],[backers_count]])</f>
        <v>36.244897959183675</v>
      </c>
      <c r="Q1680" t="str">
        <f>LEFT(Table1[[#This Row],[Category and Sub-Category]],FIND("/",Table1[[#This Row],[Category and Sub-Category]])-1)</f>
        <v>music</v>
      </c>
      <c r="R1680" t="str">
        <f>RIGHT(Table1[[#This Row],[Category and Sub-Category]],LEN(Table1[[#This Row],[Category and Sub-Category]])-FIND("/",Table1[[#This Row],[Category and Sub-Category]]))</f>
        <v>pop</v>
      </c>
      <c r="S1680" s="9">
        <f>(((Table1[[#This Row],[launched_at]]/60)/60)/24)+DATE(1970,1,1)</f>
        <v>41662.854988425926</v>
      </c>
      <c r="T1680" s="9">
        <f>(((Table1[[#This Row],[deadline]]/60)/60)/24)+DATE(1970,1,1)</f>
        <v>41676.854988425926</v>
      </c>
      <c r="U1680" s="12" t="str">
        <f>TEXT(Table1[[#This Row],[Date Created Conversion]],"yyyy")</f>
        <v>2014</v>
      </c>
      <c r="V1680" s="12" t="str">
        <f>TEXT(Table1[[#This Row],[Date Created Conversion]],"mmm")</f>
        <v>Jan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 s="16">
        <v>2000</v>
      </c>
      <c r="E1681">
        <v>3500</v>
      </c>
      <c r="F1681" s="12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>Table1[[#This Row],[pledged]]/Table1[[#This Row],[goal]]</f>
        <v>1.75</v>
      </c>
      <c r="P1681">
        <f>IF(Table1[[#This Row],[pledged]]=0,0,Table1[[#This Row],[pledged]]/Table1[[#This Row],[backers_count]])</f>
        <v>62.5</v>
      </c>
      <c r="Q1681" t="str">
        <f>LEFT(Table1[[#This Row],[Category and Sub-Category]],FIND("/",Table1[[#This Row],[Category and Sub-Category]])-1)</f>
        <v>music</v>
      </c>
      <c r="R1681" t="str">
        <f>RIGHT(Table1[[#This Row],[Category and Sub-Category]],LEN(Table1[[#This Row],[Category and Sub-Category]])-FIND("/",Table1[[#This Row],[Category and Sub-Category]]))</f>
        <v>pop</v>
      </c>
      <c r="S1681" s="9">
        <f>(((Table1[[#This Row],[launched_at]]/60)/60)/24)+DATE(1970,1,1)</f>
        <v>40723.068807870368</v>
      </c>
      <c r="T1681" s="9">
        <f>(((Table1[[#This Row],[deadline]]/60)/60)/24)+DATE(1970,1,1)</f>
        <v>40746.068807870368</v>
      </c>
      <c r="U1681" s="12" t="str">
        <f>TEXT(Table1[[#This Row],[Date Created Conversion]],"yyyy")</f>
        <v>2011</v>
      </c>
      <c r="V1681" s="12" t="str">
        <f>TEXT(Table1[[#This Row],[Date Created Conversion]],"mmm")</f>
        <v>Jun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 s="16">
        <v>1000</v>
      </c>
      <c r="E1682">
        <v>1175</v>
      </c>
      <c r="F1682" s="1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>Table1[[#This Row],[pledged]]/Table1[[#This Row],[goal]]</f>
        <v>1.175</v>
      </c>
      <c r="P1682">
        <f>IF(Table1[[#This Row],[pledged]]=0,0,Table1[[#This Row],[pledged]]/Table1[[#This Row],[backers_count]])</f>
        <v>47</v>
      </c>
      <c r="Q1682" t="str">
        <f>LEFT(Table1[[#This Row],[Category and Sub-Category]],FIND("/",Table1[[#This Row],[Category and Sub-Category]])-1)</f>
        <v>music</v>
      </c>
      <c r="R1682" t="str">
        <f>RIGHT(Table1[[#This Row],[Category and Sub-Category]],LEN(Table1[[#This Row],[Category and Sub-Category]])-FIND("/",Table1[[#This Row],[Category and Sub-Category]]))</f>
        <v>pop</v>
      </c>
      <c r="S1682" s="9">
        <f>(((Table1[[#This Row],[launched_at]]/60)/60)/24)+DATE(1970,1,1)</f>
        <v>41802.757719907408</v>
      </c>
      <c r="T1682" s="9">
        <f>(((Table1[[#This Row],[deadline]]/60)/60)/24)+DATE(1970,1,1)</f>
        <v>41832.757719907408</v>
      </c>
      <c r="U1682" s="12" t="str">
        <f>TEXT(Table1[[#This Row],[Date Created Conversion]],"yyyy")</f>
        <v>2014</v>
      </c>
      <c r="V1682" s="12" t="str">
        <f>TEXT(Table1[[#This Row],[Date Created Conversion]],"mmm")</f>
        <v>Jun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>Table1[[#This Row],[pledged]]/Table1[[#This Row],[goal]]</f>
        <v>1.0142212307692309</v>
      </c>
      <c r="P1683">
        <f>IF(Table1[[#This Row],[pledged]]=0,0,Table1[[#This Row],[pledged]]/Table1[[#This Row],[backers_count]])</f>
        <v>74.575090497737563</v>
      </c>
      <c r="Q1683" t="str">
        <f>LEFT(Table1[[#This Row],[Category and Sub-Category]],FIND("/",Table1[[#This Row],[Category and Sub-Category]])-1)</f>
        <v>music</v>
      </c>
      <c r="R1683" t="str">
        <f>RIGHT(Table1[[#This Row],[Category and Sub-Category]],LEN(Table1[[#This Row],[Category and Sub-Category]])-FIND("/",Table1[[#This Row],[Category and Sub-Category]]))</f>
        <v>faith</v>
      </c>
      <c r="S1683" s="9">
        <f>(((Table1[[#This Row],[launched_at]]/60)/60)/24)+DATE(1970,1,1)</f>
        <v>42774.121342592596</v>
      </c>
      <c r="T1683" s="9">
        <f>(((Table1[[#This Row],[deadline]]/60)/60)/24)+DATE(1970,1,1)</f>
        <v>42823.083333333328</v>
      </c>
      <c r="U1683" s="12" t="str">
        <f>TEXT(Table1[[#This Row],[Date Created Conversion]],"yyyy")</f>
        <v>2017</v>
      </c>
      <c r="V1683" s="12" t="str">
        <f>TEXT(Table1[[#This Row],[Date Created Conversion]],"mmm")</f>
        <v>Feb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>Table1[[#This Row],[pledged]]/Table1[[#This Row],[goal]]</f>
        <v>0</v>
      </c>
      <c r="P1684">
        <f>IF(Table1[[#This Row],[pledged]]=0,0,Table1[[#This Row],[pledged]]/Table1[[#This Row],[backers_count]])</f>
        <v>0</v>
      </c>
      <c r="Q1684" t="str">
        <f>LEFT(Table1[[#This Row],[Category and Sub-Category]],FIND("/",Table1[[#This Row],[Category and Sub-Category]])-1)</f>
        <v>music</v>
      </c>
      <c r="R1684" t="str">
        <f>RIGHT(Table1[[#This Row],[Category and Sub-Category]],LEN(Table1[[#This Row],[Category and Sub-Category]])-FIND("/",Table1[[#This Row],[Category and Sub-Category]]))</f>
        <v>faith</v>
      </c>
      <c r="S1684" s="9">
        <f>(((Table1[[#This Row],[launched_at]]/60)/60)/24)+DATE(1970,1,1)</f>
        <v>42779.21365740741</v>
      </c>
      <c r="T1684" s="9">
        <f>(((Table1[[#This Row],[deadline]]/60)/60)/24)+DATE(1970,1,1)</f>
        <v>42839.171990740739</v>
      </c>
      <c r="U1684" s="12" t="str">
        <f>TEXT(Table1[[#This Row],[Date Created Conversion]],"yyyy")</f>
        <v>2017</v>
      </c>
      <c r="V1684" s="12" t="str">
        <f>TEXT(Table1[[#This Row],[Date Created Conversion]],"mmm")</f>
        <v>Feb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>Table1[[#This Row],[pledged]]/Table1[[#This Row],[goal]]</f>
        <v>0.21714285714285714</v>
      </c>
      <c r="P1685">
        <f>IF(Table1[[#This Row],[pledged]]=0,0,Table1[[#This Row],[pledged]]/Table1[[#This Row],[backers_count]])</f>
        <v>76</v>
      </c>
      <c r="Q1685" t="str">
        <f>LEFT(Table1[[#This Row],[Category and Sub-Category]],FIND("/",Table1[[#This Row],[Category and Sub-Category]])-1)</f>
        <v>music</v>
      </c>
      <c r="R1685" t="str">
        <f>RIGHT(Table1[[#This Row],[Category and Sub-Category]],LEN(Table1[[#This Row],[Category and Sub-Category]])-FIND("/",Table1[[#This Row],[Category and Sub-Category]]))</f>
        <v>faith</v>
      </c>
      <c r="S1685" s="9">
        <f>(((Table1[[#This Row],[launched_at]]/60)/60)/24)+DATE(1970,1,1)</f>
        <v>42808.781689814816</v>
      </c>
      <c r="T1685" s="9">
        <f>(((Table1[[#This Row],[deadline]]/60)/60)/24)+DATE(1970,1,1)</f>
        <v>42832.781689814816</v>
      </c>
      <c r="U1685" s="12" t="str">
        <f>TEXT(Table1[[#This Row],[Date Created Conversion]],"yyyy")</f>
        <v>2017</v>
      </c>
      <c r="V1685" s="12" t="str">
        <f>TEXT(Table1[[#This Row],[Date Created Conversion]],"mmm")</f>
        <v>Mar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>Table1[[#This Row],[pledged]]/Table1[[#This Row],[goal]]</f>
        <v>1.0912500000000001</v>
      </c>
      <c r="P1686">
        <f>IF(Table1[[#This Row],[pledged]]=0,0,Table1[[#This Row],[pledged]]/Table1[[#This Row],[backers_count]])</f>
        <v>86.43564356435644</v>
      </c>
      <c r="Q1686" t="str">
        <f>LEFT(Table1[[#This Row],[Category and Sub-Category]],FIND("/",Table1[[#This Row],[Category and Sub-Category]])-1)</f>
        <v>music</v>
      </c>
      <c r="R1686" t="str">
        <f>RIGHT(Table1[[#This Row],[Category and Sub-Category]],LEN(Table1[[#This Row],[Category and Sub-Category]])-FIND("/",Table1[[#This Row],[Category and Sub-Category]]))</f>
        <v>faith</v>
      </c>
      <c r="S1686" s="9">
        <f>(((Table1[[#This Row],[launched_at]]/60)/60)/24)+DATE(1970,1,1)</f>
        <v>42783.815289351856</v>
      </c>
      <c r="T1686" s="9">
        <f>(((Table1[[#This Row],[deadline]]/60)/60)/24)+DATE(1970,1,1)</f>
        <v>42811.773622685185</v>
      </c>
      <c r="U1686" s="12" t="str">
        <f>TEXT(Table1[[#This Row],[Date Created Conversion]],"yyyy")</f>
        <v>2017</v>
      </c>
      <c r="V1686" s="12" t="str">
        <f>TEXT(Table1[[#This Row],[Date Created Conversion]],"mmm")</f>
        <v>Feb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>Table1[[#This Row],[pledged]]/Table1[[#This Row],[goal]]</f>
        <v>1.0285714285714285</v>
      </c>
      <c r="P1687">
        <f>IF(Table1[[#This Row],[pledged]]=0,0,Table1[[#This Row],[pledged]]/Table1[[#This Row],[backers_count]])</f>
        <v>24</v>
      </c>
      <c r="Q1687" t="str">
        <f>LEFT(Table1[[#This Row],[Category and Sub-Category]],FIND("/",Table1[[#This Row],[Category and Sub-Category]])-1)</f>
        <v>music</v>
      </c>
      <c r="R1687" t="str">
        <f>RIGHT(Table1[[#This Row],[Category and Sub-Category]],LEN(Table1[[#This Row],[Category and Sub-Category]])-FIND("/",Table1[[#This Row],[Category and Sub-Category]]))</f>
        <v>faith</v>
      </c>
      <c r="S1687" s="9">
        <f>(((Table1[[#This Row],[launched_at]]/60)/60)/24)+DATE(1970,1,1)</f>
        <v>42788.2502662037</v>
      </c>
      <c r="T1687" s="9">
        <f>(((Table1[[#This Row],[deadline]]/60)/60)/24)+DATE(1970,1,1)</f>
        <v>42818.208599537036</v>
      </c>
      <c r="U1687" s="12" t="str">
        <f>TEXT(Table1[[#This Row],[Date Created Conversion]],"yyyy")</f>
        <v>2017</v>
      </c>
      <c r="V1687" s="12" t="str">
        <f>TEXT(Table1[[#This Row],[Date Created Conversion]],"mmm")</f>
        <v>Feb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>Table1[[#This Row],[pledged]]/Table1[[#This Row],[goal]]</f>
        <v>3.5999999999999999E-3</v>
      </c>
      <c r="P1688">
        <f>IF(Table1[[#This Row],[pledged]]=0,0,Table1[[#This Row],[pledged]]/Table1[[#This Row],[backers_count]])</f>
        <v>18</v>
      </c>
      <c r="Q1688" t="str">
        <f>LEFT(Table1[[#This Row],[Category and Sub-Category]],FIND("/",Table1[[#This Row],[Category and Sub-Category]])-1)</f>
        <v>music</v>
      </c>
      <c r="R1688" t="str">
        <f>RIGHT(Table1[[#This Row],[Category and Sub-Category]],LEN(Table1[[#This Row],[Category and Sub-Category]])-FIND("/",Table1[[#This Row],[Category and Sub-Category]]))</f>
        <v>faith</v>
      </c>
      <c r="S1688" s="9">
        <f>(((Table1[[#This Row],[launched_at]]/60)/60)/24)+DATE(1970,1,1)</f>
        <v>42792.843969907408</v>
      </c>
      <c r="T1688" s="9">
        <f>(((Table1[[#This Row],[deadline]]/60)/60)/24)+DATE(1970,1,1)</f>
        <v>42852.802303240736</v>
      </c>
      <c r="U1688" s="12" t="str">
        <f>TEXT(Table1[[#This Row],[Date Created Conversion]],"yyyy")</f>
        <v>2017</v>
      </c>
      <c r="V1688" s="12" t="str">
        <f>TEXT(Table1[[#This Row],[Date Created Conversion]],"mmm")</f>
        <v>Feb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>Table1[[#This Row],[pledged]]/Table1[[#This Row],[goal]]</f>
        <v>0.3125</v>
      </c>
      <c r="P1689">
        <f>IF(Table1[[#This Row],[pledged]]=0,0,Table1[[#This Row],[pledged]]/Table1[[#This Row],[backers_count]])</f>
        <v>80.128205128205124</v>
      </c>
      <c r="Q1689" t="str">
        <f>LEFT(Table1[[#This Row],[Category and Sub-Category]],FIND("/",Table1[[#This Row],[Category and Sub-Category]])-1)</f>
        <v>music</v>
      </c>
      <c r="R1689" t="str">
        <f>RIGHT(Table1[[#This Row],[Category and Sub-Category]],LEN(Table1[[#This Row],[Category and Sub-Category]])-FIND("/",Table1[[#This Row],[Category and Sub-Category]]))</f>
        <v>faith</v>
      </c>
      <c r="S1689" s="9">
        <f>(((Table1[[#This Row],[launched_at]]/60)/60)/24)+DATE(1970,1,1)</f>
        <v>42802.046817129631</v>
      </c>
      <c r="T1689" s="9">
        <f>(((Table1[[#This Row],[deadline]]/60)/60)/24)+DATE(1970,1,1)</f>
        <v>42835.84375</v>
      </c>
      <c r="U1689" s="12" t="str">
        <f>TEXT(Table1[[#This Row],[Date Created Conversion]],"yyyy")</f>
        <v>2017</v>
      </c>
      <c r="V1689" s="12" t="str">
        <f>TEXT(Table1[[#This Row],[Date Created Conversion]],"mmm")</f>
        <v>Mar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>Table1[[#This Row],[pledged]]/Table1[[#This Row],[goal]]</f>
        <v>0.443</v>
      </c>
      <c r="P1690">
        <f>IF(Table1[[#This Row],[pledged]]=0,0,Table1[[#This Row],[pledged]]/Table1[[#This Row],[backers_count]])</f>
        <v>253.14285714285714</v>
      </c>
      <c r="Q1690" t="str">
        <f>LEFT(Table1[[#This Row],[Category and Sub-Category]],FIND("/",Table1[[#This Row],[Category and Sub-Category]])-1)</f>
        <v>music</v>
      </c>
      <c r="R1690" t="str">
        <f>RIGHT(Table1[[#This Row],[Category and Sub-Category]],LEN(Table1[[#This Row],[Category and Sub-Category]])-FIND("/",Table1[[#This Row],[Category and Sub-Category]]))</f>
        <v>faith</v>
      </c>
      <c r="S1690" s="9">
        <f>(((Table1[[#This Row],[launched_at]]/60)/60)/24)+DATE(1970,1,1)</f>
        <v>42804.534652777773</v>
      </c>
      <c r="T1690" s="9">
        <f>(((Table1[[#This Row],[deadline]]/60)/60)/24)+DATE(1970,1,1)</f>
        <v>42834.492986111116</v>
      </c>
      <c r="U1690" s="12" t="str">
        <f>TEXT(Table1[[#This Row],[Date Created Conversion]],"yyyy")</f>
        <v>2017</v>
      </c>
      <c r="V1690" s="12" t="str">
        <f>TEXT(Table1[[#This Row],[Date Created Conversion]],"mmm")</f>
        <v>Mar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>Table1[[#This Row],[pledged]]/Table1[[#This Row],[goal]]</f>
        <v>1</v>
      </c>
      <c r="P1691">
        <f>IF(Table1[[#This Row],[pledged]]=0,0,Table1[[#This Row],[pledged]]/Table1[[#This Row],[backers_count]])</f>
        <v>171.42857142857142</v>
      </c>
      <c r="Q1691" t="str">
        <f>LEFT(Table1[[#This Row],[Category and Sub-Category]],FIND("/",Table1[[#This Row],[Category and Sub-Category]])-1)</f>
        <v>music</v>
      </c>
      <c r="R1691" t="str">
        <f>RIGHT(Table1[[#This Row],[Category and Sub-Category]],LEN(Table1[[#This Row],[Category and Sub-Category]])-FIND("/",Table1[[#This Row],[Category and Sub-Category]]))</f>
        <v>faith</v>
      </c>
      <c r="S1691" s="9">
        <f>(((Table1[[#This Row],[launched_at]]/60)/60)/24)+DATE(1970,1,1)</f>
        <v>42780.942476851851</v>
      </c>
      <c r="T1691" s="9">
        <f>(((Table1[[#This Row],[deadline]]/60)/60)/24)+DATE(1970,1,1)</f>
        <v>42810.900810185187</v>
      </c>
      <c r="U1691" s="12" t="str">
        <f>TEXT(Table1[[#This Row],[Date Created Conversion]],"yyyy")</f>
        <v>2017</v>
      </c>
      <c r="V1691" s="12" t="str">
        <f>TEXT(Table1[[#This Row],[Date Created Conversion]],"mmm")</f>
        <v>Feb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>Table1[[#This Row],[pledged]]/Table1[[#This Row],[goal]]</f>
        <v>0.254</v>
      </c>
      <c r="P1692">
        <f>IF(Table1[[#This Row],[pledged]]=0,0,Table1[[#This Row],[pledged]]/Table1[[#This Row],[backers_count]])</f>
        <v>57.727272727272727</v>
      </c>
      <c r="Q1692" t="str">
        <f>LEFT(Table1[[#This Row],[Category and Sub-Category]],FIND("/",Table1[[#This Row],[Category and Sub-Category]])-1)</f>
        <v>music</v>
      </c>
      <c r="R1692" t="str">
        <f>RIGHT(Table1[[#This Row],[Category and Sub-Category]],LEN(Table1[[#This Row],[Category and Sub-Category]])-FIND("/",Table1[[#This Row],[Category and Sub-Category]]))</f>
        <v>faith</v>
      </c>
      <c r="S1692" s="9">
        <f>(((Table1[[#This Row],[launched_at]]/60)/60)/24)+DATE(1970,1,1)</f>
        <v>42801.43104166667</v>
      </c>
      <c r="T1692" s="9">
        <f>(((Table1[[#This Row],[deadline]]/60)/60)/24)+DATE(1970,1,1)</f>
        <v>42831.389374999999</v>
      </c>
      <c r="U1692" s="12" t="str">
        <f>TEXT(Table1[[#This Row],[Date Created Conversion]],"yyyy")</f>
        <v>2017</v>
      </c>
      <c r="V1692" s="12" t="str">
        <f>TEXT(Table1[[#This Row],[Date Created Conversion]],"mmm")</f>
        <v>Mar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>Table1[[#This Row],[pledged]]/Table1[[#This Row],[goal]]</f>
        <v>0.33473333333333333</v>
      </c>
      <c r="P1693">
        <f>IF(Table1[[#This Row],[pledged]]=0,0,Table1[[#This Row],[pledged]]/Table1[[#This Row],[backers_count]])</f>
        <v>264.26315789473682</v>
      </c>
      <c r="Q1693" t="str">
        <f>LEFT(Table1[[#This Row],[Category and Sub-Category]],FIND("/",Table1[[#This Row],[Category and Sub-Category]])-1)</f>
        <v>music</v>
      </c>
      <c r="R1693" t="str">
        <f>RIGHT(Table1[[#This Row],[Category and Sub-Category]],LEN(Table1[[#This Row],[Category and Sub-Category]])-FIND("/",Table1[[#This Row],[Category and Sub-Category]]))</f>
        <v>faith</v>
      </c>
      <c r="S1693" s="9">
        <f>(((Table1[[#This Row],[launched_at]]/60)/60)/24)+DATE(1970,1,1)</f>
        <v>42795.701481481476</v>
      </c>
      <c r="T1693" s="9">
        <f>(((Table1[[#This Row],[deadline]]/60)/60)/24)+DATE(1970,1,1)</f>
        <v>42828.041666666672</v>
      </c>
      <c r="U1693" s="12" t="str">
        <f>TEXT(Table1[[#This Row],[Date Created Conversion]],"yyyy")</f>
        <v>2017</v>
      </c>
      <c r="V1693" s="12" t="str">
        <f>TEXT(Table1[[#This Row],[Date Created Conversion]],"mmm")</f>
        <v>Mar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>Table1[[#This Row],[pledged]]/Table1[[#This Row],[goal]]</f>
        <v>0.47799999999999998</v>
      </c>
      <c r="P1694">
        <f>IF(Table1[[#This Row],[pledged]]=0,0,Table1[[#This Row],[pledged]]/Table1[[#This Row],[backers_count]])</f>
        <v>159.33333333333334</v>
      </c>
      <c r="Q1694" t="str">
        <f>LEFT(Table1[[#This Row],[Category and Sub-Category]],FIND("/",Table1[[#This Row],[Category and Sub-Category]])-1)</f>
        <v>music</v>
      </c>
      <c r="R1694" t="str">
        <f>RIGHT(Table1[[#This Row],[Category and Sub-Category]],LEN(Table1[[#This Row],[Category and Sub-Category]])-FIND("/",Table1[[#This Row],[Category and Sub-Category]]))</f>
        <v>faith</v>
      </c>
      <c r="S1694" s="9">
        <f>(((Table1[[#This Row],[launched_at]]/60)/60)/24)+DATE(1970,1,1)</f>
        <v>42788.151238425926</v>
      </c>
      <c r="T1694" s="9">
        <f>(((Table1[[#This Row],[deadline]]/60)/60)/24)+DATE(1970,1,1)</f>
        <v>42820.999305555553</v>
      </c>
      <c r="U1694" s="12" t="str">
        <f>TEXT(Table1[[#This Row],[Date Created Conversion]],"yyyy")</f>
        <v>2017</v>
      </c>
      <c r="V1694" s="12" t="str">
        <f>TEXT(Table1[[#This Row],[Date Created Conversion]],"mmm")</f>
        <v>Feb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>Table1[[#This Row],[pledged]]/Table1[[#This Row],[goal]]</f>
        <v>9.3333333333333338E-2</v>
      </c>
      <c r="P1695">
        <f>IF(Table1[[#This Row],[pledged]]=0,0,Table1[[#This Row],[pledged]]/Table1[[#This Row],[backers_count]])</f>
        <v>35</v>
      </c>
      <c r="Q1695" t="str">
        <f>LEFT(Table1[[#This Row],[Category and Sub-Category]],FIND("/",Table1[[#This Row],[Category and Sub-Category]])-1)</f>
        <v>music</v>
      </c>
      <c r="R1695" t="str">
        <f>RIGHT(Table1[[#This Row],[Category and Sub-Category]],LEN(Table1[[#This Row],[Category and Sub-Category]])-FIND("/",Table1[[#This Row],[Category and Sub-Category]]))</f>
        <v>faith</v>
      </c>
      <c r="S1695" s="9">
        <f>(((Table1[[#This Row],[launched_at]]/60)/60)/24)+DATE(1970,1,1)</f>
        <v>42803.920277777783</v>
      </c>
      <c r="T1695" s="9">
        <f>(((Table1[[#This Row],[deadline]]/60)/60)/24)+DATE(1970,1,1)</f>
        <v>42834.833333333328</v>
      </c>
      <c r="U1695" s="12" t="str">
        <f>TEXT(Table1[[#This Row],[Date Created Conversion]],"yyyy")</f>
        <v>2017</v>
      </c>
      <c r="V1695" s="12" t="str">
        <f>TEXT(Table1[[#This Row],[Date Created Conversion]],"mmm")</f>
        <v>Mar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>Table1[[#This Row],[pledged]]/Table1[[#This Row],[goal]]</f>
        <v>5.0000000000000001E-4</v>
      </c>
      <c r="P1696">
        <f>IF(Table1[[#This Row],[pledged]]=0,0,Table1[[#This Row],[pledged]]/Table1[[#This Row],[backers_count]])</f>
        <v>5</v>
      </c>
      <c r="Q1696" t="str">
        <f>LEFT(Table1[[#This Row],[Category and Sub-Category]],FIND("/",Table1[[#This Row],[Category and Sub-Category]])-1)</f>
        <v>music</v>
      </c>
      <c r="R1696" t="str">
        <f>RIGHT(Table1[[#This Row],[Category and Sub-Category]],LEN(Table1[[#This Row],[Category and Sub-Category]])-FIND("/",Table1[[#This Row],[Category and Sub-Category]]))</f>
        <v>faith</v>
      </c>
      <c r="S1696" s="9">
        <f>(((Table1[[#This Row],[launched_at]]/60)/60)/24)+DATE(1970,1,1)</f>
        <v>42791.669837962967</v>
      </c>
      <c r="T1696" s="9">
        <f>(((Table1[[#This Row],[deadline]]/60)/60)/24)+DATE(1970,1,1)</f>
        <v>42821.191666666666</v>
      </c>
      <c r="U1696" s="12" t="str">
        <f>TEXT(Table1[[#This Row],[Date Created Conversion]],"yyyy")</f>
        <v>2017</v>
      </c>
      <c r="V1696" s="12" t="str">
        <f>TEXT(Table1[[#This Row],[Date Created Conversion]],"mmm")</f>
        <v>Feb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>Table1[[#This Row],[pledged]]/Table1[[#This Row],[goal]]</f>
        <v>0.11708333333333333</v>
      </c>
      <c r="P1697">
        <f>IF(Table1[[#This Row],[pledged]]=0,0,Table1[[#This Row],[pledged]]/Table1[[#This Row],[backers_count]])</f>
        <v>61.086956521739133</v>
      </c>
      <c r="Q1697" t="str">
        <f>LEFT(Table1[[#This Row],[Category and Sub-Category]],FIND("/",Table1[[#This Row],[Category and Sub-Category]])-1)</f>
        <v>music</v>
      </c>
      <c r="R1697" t="str">
        <f>RIGHT(Table1[[#This Row],[Category and Sub-Category]],LEN(Table1[[#This Row],[Category and Sub-Category]])-FIND("/",Table1[[#This Row],[Category and Sub-Category]]))</f>
        <v>faith</v>
      </c>
      <c r="S1697" s="9">
        <f>(((Table1[[#This Row],[launched_at]]/60)/60)/24)+DATE(1970,1,1)</f>
        <v>42801.031412037039</v>
      </c>
      <c r="T1697" s="9">
        <f>(((Table1[[#This Row],[deadline]]/60)/60)/24)+DATE(1970,1,1)</f>
        <v>42835.041666666672</v>
      </c>
      <c r="U1697" s="12" t="str">
        <f>TEXT(Table1[[#This Row],[Date Created Conversion]],"yyyy")</f>
        <v>2017</v>
      </c>
      <c r="V1697" s="12" t="str">
        <f>TEXT(Table1[[#This Row],[Date Created Conversion]],"mmm")</f>
        <v>Mar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>Table1[[#This Row],[pledged]]/Table1[[#This Row],[goal]]</f>
        <v>0</v>
      </c>
      <c r="P1698">
        <f>IF(Table1[[#This Row],[pledged]]=0,0,Table1[[#This Row],[pledged]]/Table1[[#This Row],[backers_count]])</f>
        <v>0</v>
      </c>
      <c r="Q1698" t="str">
        <f>LEFT(Table1[[#This Row],[Category and Sub-Category]],FIND("/",Table1[[#This Row],[Category and Sub-Category]])-1)</f>
        <v>music</v>
      </c>
      <c r="R1698" t="str">
        <f>RIGHT(Table1[[#This Row],[Category and Sub-Category]],LEN(Table1[[#This Row],[Category and Sub-Category]])-FIND("/",Table1[[#This Row],[Category and Sub-Category]]))</f>
        <v>faith</v>
      </c>
      <c r="S1698" s="9">
        <f>(((Table1[[#This Row],[launched_at]]/60)/60)/24)+DATE(1970,1,1)</f>
        <v>42796.069571759261</v>
      </c>
      <c r="T1698" s="9">
        <f>(((Table1[[#This Row],[deadline]]/60)/60)/24)+DATE(1970,1,1)</f>
        <v>42826.027905092589</v>
      </c>
      <c r="U1698" s="12" t="str">
        <f>TEXT(Table1[[#This Row],[Date Created Conversion]],"yyyy")</f>
        <v>2017</v>
      </c>
      <c r="V1698" s="12" t="str">
        <f>TEXT(Table1[[#This Row],[Date Created Conversion]],"mmm")</f>
        <v>Mar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>Table1[[#This Row],[pledged]]/Table1[[#This Row],[goal]]</f>
        <v>0.20208000000000001</v>
      </c>
      <c r="P1699">
        <f>IF(Table1[[#This Row],[pledged]]=0,0,Table1[[#This Row],[pledged]]/Table1[[#This Row],[backers_count]])</f>
        <v>114.81818181818181</v>
      </c>
      <c r="Q1699" t="str">
        <f>LEFT(Table1[[#This Row],[Category and Sub-Category]],FIND("/",Table1[[#This Row],[Category and Sub-Category]])-1)</f>
        <v>music</v>
      </c>
      <c r="R1699" t="str">
        <f>RIGHT(Table1[[#This Row],[Category and Sub-Category]],LEN(Table1[[#This Row],[Category and Sub-Category]])-FIND("/",Table1[[#This Row],[Category and Sub-Category]]))</f>
        <v>faith</v>
      </c>
      <c r="S1699" s="9">
        <f>(((Table1[[#This Row],[launched_at]]/60)/60)/24)+DATE(1970,1,1)</f>
        <v>42805.032962962956</v>
      </c>
      <c r="T1699" s="9">
        <f>(((Table1[[#This Row],[deadline]]/60)/60)/24)+DATE(1970,1,1)</f>
        <v>42834.991296296299</v>
      </c>
      <c r="U1699" s="12" t="str">
        <f>TEXT(Table1[[#This Row],[Date Created Conversion]],"yyyy")</f>
        <v>2017</v>
      </c>
      <c r="V1699" s="12" t="str">
        <f>TEXT(Table1[[#This Row],[Date Created Conversion]],"mmm")</f>
        <v>Mar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>Table1[[#This Row],[pledged]]/Table1[[#This Row],[goal]]</f>
        <v>0</v>
      </c>
      <c r="P1700">
        <f>IF(Table1[[#This Row],[pledged]]=0,0,Table1[[#This Row],[pledged]]/Table1[[#This Row],[backers_count]])</f>
        <v>0</v>
      </c>
      <c r="Q1700" t="str">
        <f>LEFT(Table1[[#This Row],[Category and Sub-Category]],FIND("/",Table1[[#This Row],[Category and Sub-Category]])-1)</f>
        <v>music</v>
      </c>
      <c r="R1700" t="str">
        <f>RIGHT(Table1[[#This Row],[Category and Sub-Category]],LEN(Table1[[#This Row],[Category and Sub-Category]])-FIND("/",Table1[[#This Row],[Category and Sub-Category]]))</f>
        <v>faith</v>
      </c>
      <c r="S1700" s="9">
        <f>(((Table1[[#This Row],[launched_at]]/60)/60)/24)+DATE(1970,1,1)</f>
        <v>42796.207870370374</v>
      </c>
      <c r="T1700" s="9">
        <f>(((Table1[[#This Row],[deadline]]/60)/60)/24)+DATE(1970,1,1)</f>
        <v>42820.147916666669</v>
      </c>
      <c r="U1700" s="12" t="str">
        <f>TEXT(Table1[[#This Row],[Date Created Conversion]],"yyyy")</f>
        <v>2017</v>
      </c>
      <c r="V1700" s="12" t="str">
        <f>TEXT(Table1[[#This Row],[Date Created Conversion]],"mmm")</f>
        <v>Mar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>Table1[[#This Row],[pledged]]/Table1[[#This Row],[goal]]</f>
        <v>4.2311459353574929E-2</v>
      </c>
      <c r="P1701">
        <f>IF(Table1[[#This Row],[pledged]]=0,0,Table1[[#This Row],[pledged]]/Table1[[#This Row],[backers_count]])</f>
        <v>54</v>
      </c>
      <c r="Q1701" t="str">
        <f>LEFT(Table1[[#This Row],[Category and Sub-Category]],FIND("/",Table1[[#This Row],[Category and Sub-Category]])-1)</f>
        <v>music</v>
      </c>
      <c r="R1701" t="str">
        <f>RIGHT(Table1[[#This Row],[Category and Sub-Category]],LEN(Table1[[#This Row],[Category and Sub-Category]])-FIND("/",Table1[[#This Row],[Category and Sub-Category]]))</f>
        <v>faith</v>
      </c>
      <c r="S1701" s="9">
        <f>(((Table1[[#This Row],[launched_at]]/60)/60)/24)+DATE(1970,1,1)</f>
        <v>42806.863946759258</v>
      </c>
      <c r="T1701" s="9">
        <f>(((Table1[[#This Row],[deadline]]/60)/60)/24)+DATE(1970,1,1)</f>
        <v>42836.863946759258</v>
      </c>
      <c r="U1701" s="12" t="str">
        <f>TEXT(Table1[[#This Row],[Date Created Conversion]],"yyyy")</f>
        <v>2017</v>
      </c>
      <c r="V1701" s="12" t="str">
        <f>TEXT(Table1[[#This Row],[Date Created Conversion]],"mmm")</f>
        <v>Mar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>Table1[[#This Row],[pledged]]/Table1[[#This Row],[goal]]</f>
        <v>0.2606</v>
      </c>
      <c r="P1702">
        <f>IF(Table1[[#This Row],[pledged]]=0,0,Table1[[#This Row],[pledged]]/Table1[[#This Row],[backers_count]])</f>
        <v>65.974683544303801</v>
      </c>
      <c r="Q1702" t="str">
        <f>LEFT(Table1[[#This Row],[Category and Sub-Category]],FIND("/",Table1[[#This Row],[Category and Sub-Category]])-1)</f>
        <v>music</v>
      </c>
      <c r="R1702" t="str">
        <f>RIGHT(Table1[[#This Row],[Category and Sub-Category]],LEN(Table1[[#This Row],[Category and Sub-Category]])-FIND("/",Table1[[#This Row],[Category and Sub-Category]]))</f>
        <v>faith</v>
      </c>
      <c r="S1702" s="9">
        <f>(((Table1[[#This Row],[launched_at]]/60)/60)/24)+DATE(1970,1,1)</f>
        <v>42796.071643518517</v>
      </c>
      <c r="T1702" s="9">
        <f>(((Table1[[#This Row],[deadline]]/60)/60)/24)+DATE(1970,1,1)</f>
        <v>42826.166666666672</v>
      </c>
      <c r="U1702" s="12" t="str">
        <f>TEXT(Table1[[#This Row],[Date Created Conversion]],"yyyy")</f>
        <v>2017</v>
      </c>
      <c r="V1702" s="12" t="str">
        <f>TEXT(Table1[[#This Row],[Date Created Conversion]],"mmm")</f>
        <v>Mar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>Table1[[#This Row],[pledged]]/Table1[[#This Row],[goal]]</f>
        <v>1.9801980198019802E-3</v>
      </c>
      <c r="P1703">
        <f>IF(Table1[[#This Row],[pledged]]=0,0,Table1[[#This Row],[pledged]]/Table1[[#This Row],[backers_count]])</f>
        <v>5</v>
      </c>
      <c r="Q1703" t="str">
        <f>LEFT(Table1[[#This Row],[Category and Sub-Category]],FIND("/",Table1[[#This Row],[Category and Sub-Category]])-1)</f>
        <v>music</v>
      </c>
      <c r="R1703" t="str">
        <f>RIGHT(Table1[[#This Row],[Category and Sub-Category]],LEN(Table1[[#This Row],[Category and Sub-Category]])-FIND("/",Table1[[#This Row],[Category and Sub-Category]]))</f>
        <v>faith</v>
      </c>
      <c r="S1703" s="9">
        <f>(((Table1[[#This Row],[launched_at]]/60)/60)/24)+DATE(1970,1,1)</f>
        <v>41989.664409722223</v>
      </c>
      <c r="T1703" s="9">
        <f>(((Table1[[#This Row],[deadline]]/60)/60)/24)+DATE(1970,1,1)</f>
        <v>42019.664409722223</v>
      </c>
      <c r="U1703" s="12" t="str">
        <f>TEXT(Table1[[#This Row],[Date Created Conversion]],"yyyy")</f>
        <v>2014</v>
      </c>
      <c r="V1703" s="12" t="str">
        <f>TEXT(Table1[[#This Row],[Date Created Conversion]],"mmm")</f>
        <v>Dec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>Table1[[#This Row],[pledged]]/Table1[[#This Row],[goal]]</f>
        <v>6.0606060606060605E-5</v>
      </c>
      <c r="P1704">
        <f>IF(Table1[[#This Row],[pledged]]=0,0,Table1[[#This Row],[pledged]]/Table1[[#This Row],[backers_count]])</f>
        <v>1</v>
      </c>
      <c r="Q1704" t="str">
        <f>LEFT(Table1[[#This Row],[Category and Sub-Category]],FIND("/",Table1[[#This Row],[Category and Sub-Category]])-1)</f>
        <v>music</v>
      </c>
      <c r="R1704" t="str">
        <f>RIGHT(Table1[[#This Row],[Category and Sub-Category]],LEN(Table1[[#This Row],[Category and Sub-Category]])-FIND("/",Table1[[#This Row],[Category and Sub-Category]]))</f>
        <v>faith</v>
      </c>
      <c r="S1704" s="9">
        <f>(((Table1[[#This Row],[launched_at]]/60)/60)/24)+DATE(1970,1,1)</f>
        <v>42063.869791666672</v>
      </c>
      <c r="T1704" s="9">
        <f>(((Table1[[#This Row],[deadline]]/60)/60)/24)+DATE(1970,1,1)</f>
        <v>42093.828125</v>
      </c>
      <c r="U1704" s="12" t="str">
        <f>TEXT(Table1[[#This Row],[Date Created Conversion]],"yyyy")</f>
        <v>2015</v>
      </c>
      <c r="V1704" s="12" t="str">
        <f>TEXT(Table1[[#This Row],[Date Created Conversion]],"mmm")</f>
        <v>Feb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>Table1[[#This Row],[pledged]]/Table1[[#This Row],[goal]]</f>
        <v>1.0200000000000001E-2</v>
      </c>
      <c r="P1705">
        <f>IF(Table1[[#This Row],[pledged]]=0,0,Table1[[#This Row],[pledged]]/Table1[[#This Row],[backers_count]])</f>
        <v>25.5</v>
      </c>
      <c r="Q1705" t="str">
        <f>LEFT(Table1[[#This Row],[Category and Sub-Category]],FIND("/",Table1[[#This Row],[Category and Sub-Category]])-1)</f>
        <v>music</v>
      </c>
      <c r="R1705" t="str">
        <f>RIGHT(Table1[[#This Row],[Category and Sub-Category]],LEN(Table1[[#This Row],[Category and Sub-Category]])-FIND("/",Table1[[#This Row],[Category and Sub-Category]]))</f>
        <v>faith</v>
      </c>
      <c r="S1705" s="9">
        <f>(((Table1[[#This Row],[launched_at]]/60)/60)/24)+DATE(1970,1,1)</f>
        <v>42187.281678240746</v>
      </c>
      <c r="T1705" s="9">
        <f>(((Table1[[#This Row],[deadline]]/60)/60)/24)+DATE(1970,1,1)</f>
        <v>42247.281678240746</v>
      </c>
      <c r="U1705" s="12" t="str">
        <f>TEXT(Table1[[#This Row],[Date Created Conversion]],"yyyy")</f>
        <v>2015</v>
      </c>
      <c r="V1705" s="12" t="str">
        <f>TEXT(Table1[[#This Row],[Date Created Conversion]],"mmm")</f>
        <v>Jul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>Table1[[#This Row],[pledged]]/Table1[[#This Row],[goal]]</f>
        <v>0.65100000000000002</v>
      </c>
      <c r="P1706">
        <f>IF(Table1[[#This Row],[pledged]]=0,0,Table1[[#This Row],[pledged]]/Table1[[#This Row],[backers_count]])</f>
        <v>118.36363636363636</v>
      </c>
      <c r="Q1706" t="str">
        <f>LEFT(Table1[[#This Row],[Category and Sub-Category]],FIND("/",Table1[[#This Row],[Category and Sub-Category]])-1)</f>
        <v>music</v>
      </c>
      <c r="R1706" t="str">
        <f>RIGHT(Table1[[#This Row],[Category and Sub-Category]],LEN(Table1[[#This Row],[Category and Sub-Category]])-FIND("/",Table1[[#This Row],[Category and Sub-Category]]))</f>
        <v>faith</v>
      </c>
      <c r="S1706" s="9">
        <f>(((Table1[[#This Row],[launched_at]]/60)/60)/24)+DATE(1970,1,1)</f>
        <v>42021.139733796299</v>
      </c>
      <c r="T1706" s="9">
        <f>(((Table1[[#This Row],[deadline]]/60)/60)/24)+DATE(1970,1,1)</f>
        <v>42051.139733796299</v>
      </c>
      <c r="U1706" s="12" t="str">
        <f>TEXT(Table1[[#This Row],[Date Created Conversion]],"yyyy")</f>
        <v>2015</v>
      </c>
      <c r="V1706" s="12" t="str">
        <f>TEXT(Table1[[#This Row],[Date Created Conversion]],"mmm")</f>
        <v>Jan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>Table1[[#This Row],[pledged]]/Table1[[#This Row],[goal]]</f>
        <v>0</v>
      </c>
      <c r="P1707">
        <f>IF(Table1[[#This Row],[pledged]]=0,0,Table1[[#This Row],[pledged]]/Table1[[#This Row],[backers_count]])</f>
        <v>0</v>
      </c>
      <c r="Q1707" t="str">
        <f>LEFT(Table1[[#This Row],[Category and Sub-Category]],FIND("/",Table1[[#This Row],[Category and Sub-Category]])-1)</f>
        <v>music</v>
      </c>
      <c r="R1707" t="str">
        <f>RIGHT(Table1[[#This Row],[Category and Sub-Category]],LEN(Table1[[#This Row],[Category and Sub-Category]])-FIND("/",Table1[[#This Row],[Category and Sub-Category]]))</f>
        <v>faith</v>
      </c>
      <c r="S1707" s="9">
        <f>(((Table1[[#This Row],[launched_at]]/60)/60)/24)+DATE(1970,1,1)</f>
        <v>42245.016736111109</v>
      </c>
      <c r="T1707" s="9">
        <f>(((Table1[[#This Row],[deadline]]/60)/60)/24)+DATE(1970,1,1)</f>
        <v>42256.666666666672</v>
      </c>
      <c r="U1707" s="12" t="str">
        <f>TEXT(Table1[[#This Row],[Date Created Conversion]],"yyyy")</f>
        <v>2015</v>
      </c>
      <c r="V1707" s="12" t="str">
        <f>TEXT(Table1[[#This Row],[Date Created Conversion]],"mmm")</f>
        <v>Aug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>Table1[[#This Row],[pledged]]/Table1[[#This Row],[goal]]</f>
        <v>0</v>
      </c>
      <c r="P1708">
        <f>IF(Table1[[#This Row],[pledged]]=0,0,Table1[[#This Row],[pledged]]/Table1[[#This Row],[backers_count]])</f>
        <v>0</v>
      </c>
      <c r="Q1708" t="str">
        <f>LEFT(Table1[[#This Row],[Category and Sub-Category]],FIND("/",Table1[[#This Row],[Category and Sub-Category]])-1)</f>
        <v>music</v>
      </c>
      <c r="R1708" t="str">
        <f>RIGHT(Table1[[#This Row],[Category and Sub-Category]],LEN(Table1[[#This Row],[Category and Sub-Category]])-FIND("/",Table1[[#This Row],[Category and Sub-Category]]))</f>
        <v>faith</v>
      </c>
      <c r="S1708" s="9">
        <f>(((Table1[[#This Row],[launched_at]]/60)/60)/24)+DATE(1970,1,1)</f>
        <v>42179.306388888886</v>
      </c>
      <c r="T1708" s="9">
        <f>(((Table1[[#This Row],[deadline]]/60)/60)/24)+DATE(1970,1,1)</f>
        <v>42239.306388888886</v>
      </c>
      <c r="U1708" s="12" t="str">
        <f>TEXT(Table1[[#This Row],[Date Created Conversion]],"yyyy")</f>
        <v>2015</v>
      </c>
      <c r="V1708" s="12" t="str">
        <f>TEXT(Table1[[#This Row],[Date Created Conversion]],"mmm")</f>
        <v>Jun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>Table1[[#This Row],[pledged]]/Table1[[#This Row],[goal]]</f>
        <v>9.74E-2</v>
      </c>
      <c r="P1709">
        <f>IF(Table1[[#This Row],[pledged]]=0,0,Table1[[#This Row],[pledged]]/Table1[[#This Row],[backers_count]])</f>
        <v>54.111111111111114</v>
      </c>
      <c r="Q1709" t="str">
        <f>LEFT(Table1[[#This Row],[Category and Sub-Category]],FIND("/",Table1[[#This Row],[Category and Sub-Category]])-1)</f>
        <v>music</v>
      </c>
      <c r="R1709" t="str">
        <f>RIGHT(Table1[[#This Row],[Category and Sub-Category]],LEN(Table1[[#This Row],[Category and Sub-Category]])-FIND("/",Table1[[#This Row],[Category and Sub-Category]]))</f>
        <v>faith</v>
      </c>
      <c r="S1709" s="9">
        <f>(((Table1[[#This Row],[launched_at]]/60)/60)/24)+DATE(1970,1,1)</f>
        <v>42427.721006944441</v>
      </c>
      <c r="T1709" s="9">
        <f>(((Table1[[#This Row],[deadline]]/60)/60)/24)+DATE(1970,1,1)</f>
        <v>42457.679340277777</v>
      </c>
      <c r="U1709" s="12" t="str">
        <f>TEXT(Table1[[#This Row],[Date Created Conversion]],"yyyy")</f>
        <v>2016</v>
      </c>
      <c r="V1709" s="12" t="str">
        <f>TEXT(Table1[[#This Row],[Date Created Conversion]],"mmm")</f>
        <v>Feb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>Table1[[#This Row],[pledged]]/Table1[[#This Row],[goal]]</f>
        <v>0</v>
      </c>
      <c r="P1710">
        <f>IF(Table1[[#This Row],[pledged]]=0,0,Table1[[#This Row],[pledged]]/Table1[[#This Row],[backers_count]])</f>
        <v>0</v>
      </c>
      <c r="Q1710" t="str">
        <f>LEFT(Table1[[#This Row],[Category and Sub-Category]],FIND("/",Table1[[#This Row],[Category and Sub-Category]])-1)</f>
        <v>music</v>
      </c>
      <c r="R1710" t="str">
        <f>RIGHT(Table1[[#This Row],[Category and Sub-Category]],LEN(Table1[[#This Row],[Category and Sub-Category]])-FIND("/",Table1[[#This Row],[Category and Sub-Category]]))</f>
        <v>faith</v>
      </c>
      <c r="S1710" s="9">
        <f>(((Table1[[#This Row],[launched_at]]/60)/60)/24)+DATE(1970,1,1)</f>
        <v>42451.866967592592</v>
      </c>
      <c r="T1710" s="9">
        <f>(((Table1[[#This Row],[deadline]]/60)/60)/24)+DATE(1970,1,1)</f>
        <v>42491.866967592592</v>
      </c>
      <c r="U1710" s="12" t="str">
        <f>TEXT(Table1[[#This Row],[Date Created Conversion]],"yyyy")</f>
        <v>2016</v>
      </c>
      <c r="V1710" s="12" t="str">
        <f>TEXT(Table1[[#This Row],[Date Created Conversion]],"mmm")</f>
        <v>Mar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>Table1[[#This Row],[pledged]]/Table1[[#This Row],[goal]]</f>
        <v>4.8571428571428571E-2</v>
      </c>
      <c r="P1711">
        <f>IF(Table1[[#This Row],[pledged]]=0,0,Table1[[#This Row],[pledged]]/Table1[[#This Row],[backers_count]])</f>
        <v>21.25</v>
      </c>
      <c r="Q1711" t="str">
        <f>LEFT(Table1[[#This Row],[Category and Sub-Category]],FIND("/",Table1[[#This Row],[Category and Sub-Category]])-1)</f>
        <v>music</v>
      </c>
      <c r="R1711" t="str">
        <f>RIGHT(Table1[[#This Row],[Category and Sub-Category]],LEN(Table1[[#This Row],[Category and Sub-Category]])-FIND("/",Table1[[#This Row],[Category and Sub-Category]]))</f>
        <v>faith</v>
      </c>
      <c r="S1711" s="9">
        <f>(((Table1[[#This Row],[launched_at]]/60)/60)/24)+DATE(1970,1,1)</f>
        <v>41841.56381944444</v>
      </c>
      <c r="T1711" s="9">
        <f>(((Table1[[#This Row],[deadline]]/60)/60)/24)+DATE(1970,1,1)</f>
        <v>41882.818749999999</v>
      </c>
      <c r="U1711" s="12" t="str">
        <f>TEXT(Table1[[#This Row],[Date Created Conversion]],"yyyy")</f>
        <v>2014</v>
      </c>
      <c r="V1711" s="12" t="str">
        <f>TEXT(Table1[[#This Row],[Date Created Conversion]],"mmm")</f>
        <v>Jul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>Table1[[#This Row],[pledged]]/Table1[[#This Row],[goal]]</f>
        <v>6.7999999999999996E-3</v>
      </c>
      <c r="P1712">
        <f>IF(Table1[[#This Row],[pledged]]=0,0,Table1[[#This Row],[pledged]]/Table1[[#This Row],[backers_count]])</f>
        <v>34</v>
      </c>
      <c r="Q1712" t="str">
        <f>LEFT(Table1[[#This Row],[Category and Sub-Category]],FIND("/",Table1[[#This Row],[Category and Sub-Category]])-1)</f>
        <v>music</v>
      </c>
      <c r="R1712" t="str">
        <f>RIGHT(Table1[[#This Row],[Category and Sub-Category]],LEN(Table1[[#This Row],[Category and Sub-Category]])-FIND("/",Table1[[#This Row],[Category and Sub-Category]]))</f>
        <v>faith</v>
      </c>
      <c r="S1712" s="9">
        <f>(((Table1[[#This Row],[launched_at]]/60)/60)/24)+DATE(1970,1,1)</f>
        <v>42341.59129629629</v>
      </c>
      <c r="T1712" s="9">
        <f>(((Table1[[#This Row],[deadline]]/60)/60)/24)+DATE(1970,1,1)</f>
        <v>42387.541666666672</v>
      </c>
      <c r="U1712" s="12" t="str">
        <f>TEXT(Table1[[#This Row],[Date Created Conversion]],"yyyy")</f>
        <v>2015</v>
      </c>
      <c r="V1712" s="12" t="str">
        <f>TEXT(Table1[[#This Row],[Date Created Conversion]],"mmm")</f>
        <v>Dec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>Table1[[#This Row],[pledged]]/Table1[[#This Row],[goal]]</f>
        <v>0.105</v>
      </c>
      <c r="P1713">
        <f>IF(Table1[[#This Row],[pledged]]=0,0,Table1[[#This Row],[pledged]]/Table1[[#This Row],[backers_count]])</f>
        <v>525</v>
      </c>
      <c r="Q1713" t="str">
        <f>LEFT(Table1[[#This Row],[Category and Sub-Category]],FIND("/",Table1[[#This Row],[Category and Sub-Category]])-1)</f>
        <v>music</v>
      </c>
      <c r="R1713" t="str">
        <f>RIGHT(Table1[[#This Row],[Category and Sub-Category]],LEN(Table1[[#This Row],[Category and Sub-Category]])-FIND("/",Table1[[#This Row],[Category and Sub-Category]]))</f>
        <v>faith</v>
      </c>
      <c r="S1713" s="9">
        <f>(((Table1[[#This Row],[launched_at]]/60)/60)/24)+DATE(1970,1,1)</f>
        <v>41852.646226851852</v>
      </c>
      <c r="T1713" s="9">
        <f>(((Table1[[#This Row],[deadline]]/60)/60)/24)+DATE(1970,1,1)</f>
        <v>41883.646226851852</v>
      </c>
      <c r="U1713" s="12" t="str">
        <f>TEXT(Table1[[#This Row],[Date Created Conversion]],"yyyy")</f>
        <v>2014</v>
      </c>
      <c r="V1713" s="12" t="str">
        <f>TEXT(Table1[[#This Row],[Date Created Conversion]],"mmm")</f>
        <v>Aug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>Table1[[#This Row],[pledged]]/Table1[[#This Row],[goal]]</f>
        <v>0</v>
      </c>
      <c r="P1714">
        <f>IF(Table1[[#This Row],[pledged]]=0,0,Table1[[#This Row],[pledged]]/Table1[[#This Row],[backers_count]])</f>
        <v>0</v>
      </c>
      <c r="Q1714" t="str">
        <f>LEFT(Table1[[#This Row],[Category and Sub-Category]],FIND("/",Table1[[#This Row],[Category and Sub-Category]])-1)</f>
        <v>music</v>
      </c>
      <c r="R1714" t="str">
        <f>RIGHT(Table1[[#This Row],[Category and Sub-Category]],LEN(Table1[[#This Row],[Category and Sub-Category]])-FIND("/",Table1[[#This Row],[Category and Sub-Category]]))</f>
        <v>faith</v>
      </c>
      <c r="S1714" s="9">
        <f>(((Table1[[#This Row],[launched_at]]/60)/60)/24)+DATE(1970,1,1)</f>
        <v>42125.913807870369</v>
      </c>
      <c r="T1714" s="9">
        <f>(((Table1[[#This Row],[deadline]]/60)/60)/24)+DATE(1970,1,1)</f>
        <v>42185.913807870369</v>
      </c>
      <c r="U1714" s="12" t="str">
        <f>TEXT(Table1[[#This Row],[Date Created Conversion]],"yyyy")</f>
        <v>2015</v>
      </c>
      <c r="V1714" s="12" t="str">
        <f>TEXT(Table1[[#This Row],[Date Created Conversion]],"mmm")</f>
        <v>May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>Table1[[#This Row],[pledged]]/Table1[[#This Row],[goal]]</f>
        <v>1.6666666666666666E-2</v>
      </c>
      <c r="P1715">
        <f>IF(Table1[[#This Row],[pledged]]=0,0,Table1[[#This Row],[pledged]]/Table1[[#This Row],[backers_count]])</f>
        <v>50</v>
      </c>
      <c r="Q1715" t="str">
        <f>LEFT(Table1[[#This Row],[Category and Sub-Category]],FIND("/",Table1[[#This Row],[Category and Sub-Category]])-1)</f>
        <v>music</v>
      </c>
      <c r="R1715" t="str">
        <f>RIGHT(Table1[[#This Row],[Category and Sub-Category]],LEN(Table1[[#This Row],[Category and Sub-Category]])-FIND("/",Table1[[#This Row],[Category and Sub-Category]]))</f>
        <v>faith</v>
      </c>
      <c r="S1715" s="9">
        <f>(((Table1[[#This Row],[launched_at]]/60)/60)/24)+DATE(1970,1,1)</f>
        <v>41887.801064814819</v>
      </c>
      <c r="T1715" s="9">
        <f>(((Table1[[#This Row],[deadline]]/60)/60)/24)+DATE(1970,1,1)</f>
        <v>41917.801064814819</v>
      </c>
      <c r="U1715" s="12" t="str">
        <f>TEXT(Table1[[#This Row],[Date Created Conversion]],"yyyy")</f>
        <v>2014</v>
      </c>
      <c r="V1715" s="12" t="str">
        <f>TEXT(Table1[[#This Row],[Date Created Conversion]],"mmm")</f>
        <v>Sep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>Table1[[#This Row],[pledged]]/Table1[[#This Row],[goal]]</f>
        <v>7.868E-2</v>
      </c>
      <c r="P1716">
        <f>IF(Table1[[#This Row],[pledged]]=0,0,Table1[[#This Row],[pledged]]/Table1[[#This Row],[backers_count]])</f>
        <v>115.70588235294117</v>
      </c>
      <c r="Q1716" t="str">
        <f>LEFT(Table1[[#This Row],[Category and Sub-Category]],FIND("/",Table1[[#This Row],[Category and Sub-Category]])-1)</f>
        <v>music</v>
      </c>
      <c r="R1716" t="str">
        <f>RIGHT(Table1[[#This Row],[Category and Sub-Category]],LEN(Table1[[#This Row],[Category and Sub-Category]])-FIND("/",Table1[[#This Row],[Category and Sub-Category]]))</f>
        <v>faith</v>
      </c>
      <c r="S1716" s="9">
        <f>(((Table1[[#This Row],[launched_at]]/60)/60)/24)+DATE(1970,1,1)</f>
        <v>42095.918530092589</v>
      </c>
      <c r="T1716" s="9">
        <f>(((Table1[[#This Row],[deadline]]/60)/60)/24)+DATE(1970,1,1)</f>
        <v>42125.918530092589</v>
      </c>
      <c r="U1716" s="12" t="str">
        <f>TEXT(Table1[[#This Row],[Date Created Conversion]],"yyyy")</f>
        <v>2015</v>
      </c>
      <c r="V1716" s="12" t="str">
        <f>TEXT(Table1[[#This Row],[Date Created Conversion]],"mmm")</f>
        <v>Apr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>Table1[[#This Row],[pledged]]/Table1[[#This Row],[goal]]</f>
        <v>2.2000000000000001E-3</v>
      </c>
      <c r="P1717">
        <f>IF(Table1[[#This Row],[pledged]]=0,0,Table1[[#This Row],[pledged]]/Table1[[#This Row],[backers_count]])</f>
        <v>5.5</v>
      </c>
      <c r="Q1717" t="str">
        <f>LEFT(Table1[[#This Row],[Category and Sub-Category]],FIND("/",Table1[[#This Row],[Category and Sub-Category]])-1)</f>
        <v>music</v>
      </c>
      <c r="R1717" t="str">
        <f>RIGHT(Table1[[#This Row],[Category and Sub-Category]],LEN(Table1[[#This Row],[Category and Sub-Category]])-FIND("/",Table1[[#This Row],[Category and Sub-Category]]))</f>
        <v>faith</v>
      </c>
      <c r="S1717" s="9">
        <f>(((Table1[[#This Row],[launched_at]]/60)/60)/24)+DATE(1970,1,1)</f>
        <v>42064.217418981483</v>
      </c>
      <c r="T1717" s="9">
        <f>(((Table1[[#This Row],[deadline]]/60)/60)/24)+DATE(1970,1,1)</f>
        <v>42094.140277777777</v>
      </c>
      <c r="U1717" s="12" t="str">
        <f>TEXT(Table1[[#This Row],[Date Created Conversion]],"yyyy")</f>
        <v>2015</v>
      </c>
      <c r="V1717" s="12" t="str">
        <f>TEXT(Table1[[#This Row],[Date Created Conversion]],"mmm")</f>
        <v>Mar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>Table1[[#This Row],[pledged]]/Table1[[#This Row],[goal]]</f>
        <v>7.4999999999999997E-2</v>
      </c>
      <c r="P1718">
        <f>IF(Table1[[#This Row],[pledged]]=0,0,Table1[[#This Row],[pledged]]/Table1[[#This Row],[backers_count]])</f>
        <v>50</v>
      </c>
      <c r="Q1718" t="str">
        <f>LEFT(Table1[[#This Row],[Category and Sub-Category]],FIND("/",Table1[[#This Row],[Category and Sub-Category]])-1)</f>
        <v>music</v>
      </c>
      <c r="R1718" t="str">
        <f>RIGHT(Table1[[#This Row],[Category and Sub-Category]],LEN(Table1[[#This Row],[Category and Sub-Category]])-FIND("/",Table1[[#This Row],[Category and Sub-Category]]))</f>
        <v>faith</v>
      </c>
      <c r="S1718" s="9">
        <f>(((Table1[[#This Row],[launched_at]]/60)/60)/24)+DATE(1970,1,1)</f>
        <v>42673.577534722222</v>
      </c>
      <c r="T1718" s="9">
        <f>(((Table1[[#This Row],[deadline]]/60)/60)/24)+DATE(1970,1,1)</f>
        <v>42713.619201388887</v>
      </c>
      <c r="U1718" s="12" t="str">
        <f>TEXT(Table1[[#This Row],[Date Created Conversion]],"yyyy")</f>
        <v>2016</v>
      </c>
      <c r="V1718" s="12" t="str">
        <f>TEXT(Table1[[#This Row],[Date Created Conversion]],"mmm")</f>
        <v>Oct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>Table1[[#This Row],[pledged]]/Table1[[#This Row],[goal]]</f>
        <v>0.42725880551301687</v>
      </c>
      <c r="P1719">
        <f>IF(Table1[[#This Row],[pledged]]=0,0,Table1[[#This Row],[pledged]]/Table1[[#This Row],[backers_count]])</f>
        <v>34.024390243902438</v>
      </c>
      <c r="Q1719" t="str">
        <f>LEFT(Table1[[#This Row],[Category and Sub-Category]],FIND("/",Table1[[#This Row],[Category and Sub-Category]])-1)</f>
        <v>music</v>
      </c>
      <c r="R1719" t="str">
        <f>RIGHT(Table1[[#This Row],[Category and Sub-Category]],LEN(Table1[[#This Row],[Category and Sub-Category]])-FIND("/",Table1[[#This Row],[Category and Sub-Category]]))</f>
        <v>faith</v>
      </c>
      <c r="S1719" s="9">
        <f>(((Table1[[#This Row],[launched_at]]/60)/60)/24)+DATE(1970,1,1)</f>
        <v>42460.98192129629</v>
      </c>
      <c r="T1719" s="9">
        <f>(((Table1[[#This Row],[deadline]]/60)/60)/24)+DATE(1970,1,1)</f>
        <v>42481.166666666672</v>
      </c>
      <c r="U1719" s="12" t="str">
        <f>TEXT(Table1[[#This Row],[Date Created Conversion]],"yyyy")</f>
        <v>2016</v>
      </c>
      <c r="V1719" s="12" t="str">
        <f>TEXT(Table1[[#This Row],[Date Created Conversion]],"mmm")</f>
        <v>Mar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>Table1[[#This Row],[pledged]]/Table1[[#This Row],[goal]]</f>
        <v>2.142857142857143E-3</v>
      </c>
      <c r="P1720">
        <f>IF(Table1[[#This Row],[pledged]]=0,0,Table1[[#This Row],[pledged]]/Table1[[#This Row],[backers_count]])</f>
        <v>37.5</v>
      </c>
      <c r="Q1720" t="str">
        <f>LEFT(Table1[[#This Row],[Category and Sub-Category]],FIND("/",Table1[[#This Row],[Category and Sub-Category]])-1)</f>
        <v>music</v>
      </c>
      <c r="R1720" t="str">
        <f>RIGHT(Table1[[#This Row],[Category and Sub-Category]],LEN(Table1[[#This Row],[Category and Sub-Category]])-FIND("/",Table1[[#This Row],[Category and Sub-Category]]))</f>
        <v>faith</v>
      </c>
      <c r="S1720" s="9">
        <f>(((Table1[[#This Row],[launched_at]]/60)/60)/24)+DATE(1970,1,1)</f>
        <v>42460.610520833332</v>
      </c>
      <c r="T1720" s="9">
        <f>(((Table1[[#This Row],[deadline]]/60)/60)/24)+DATE(1970,1,1)</f>
        <v>42504.207638888889</v>
      </c>
      <c r="U1720" s="12" t="str">
        <f>TEXT(Table1[[#This Row],[Date Created Conversion]],"yyyy")</f>
        <v>2016</v>
      </c>
      <c r="V1720" s="12" t="str">
        <f>TEXT(Table1[[#This Row],[Date Created Conversion]],"mmm")</f>
        <v>Mar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>Table1[[#This Row],[pledged]]/Table1[[#This Row],[goal]]</f>
        <v>8.7500000000000008E-3</v>
      </c>
      <c r="P1721">
        <f>IF(Table1[[#This Row],[pledged]]=0,0,Table1[[#This Row],[pledged]]/Table1[[#This Row],[backers_count]])</f>
        <v>11.666666666666666</v>
      </c>
      <c r="Q1721" t="str">
        <f>LEFT(Table1[[#This Row],[Category and Sub-Category]],FIND("/",Table1[[#This Row],[Category and Sub-Category]])-1)</f>
        <v>music</v>
      </c>
      <c r="R1721" t="str">
        <f>RIGHT(Table1[[#This Row],[Category and Sub-Category]],LEN(Table1[[#This Row],[Category and Sub-Category]])-FIND("/",Table1[[#This Row],[Category and Sub-Category]]))</f>
        <v>faith</v>
      </c>
      <c r="S1721" s="9">
        <f>(((Table1[[#This Row],[launched_at]]/60)/60)/24)+DATE(1970,1,1)</f>
        <v>41869.534618055557</v>
      </c>
      <c r="T1721" s="9">
        <f>(((Table1[[#This Row],[deadline]]/60)/60)/24)+DATE(1970,1,1)</f>
        <v>41899.534618055557</v>
      </c>
      <c r="U1721" s="12" t="str">
        <f>TEXT(Table1[[#This Row],[Date Created Conversion]],"yyyy")</f>
        <v>2014</v>
      </c>
      <c r="V1721" s="12" t="str">
        <f>TEXT(Table1[[#This Row],[Date Created Conversion]],"mmm")</f>
        <v>Aug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>Table1[[#This Row],[pledged]]/Table1[[#This Row],[goal]]</f>
        <v>5.6250000000000001E-2</v>
      </c>
      <c r="P1722">
        <f>IF(Table1[[#This Row],[pledged]]=0,0,Table1[[#This Row],[pledged]]/Table1[[#This Row],[backers_count]])</f>
        <v>28.125</v>
      </c>
      <c r="Q1722" t="str">
        <f>LEFT(Table1[[#This Row],[Category and Sub-Category]],FIND("/",Table1[[#This Row],[Category and Sub-Category]])-1)</f>
        <v>music</v>
      </c>
      <c r="R1722" t="str">
        <f>RIGHT(Table1[[#This Row],[Category and Sub-Category]],LEN(Table1[[#This Row],[Category and Sub-Category]])-FIND("/",Table1[[#This Row],[Category and Sub-Category]]))</f>
        <v>faith</v>
      </c>
      <c r="S1722" s="9">
        <f>(((Table1[[#This Row],[launched_at]]/60)/60)/24)+DATE(1970,1,1)</f>
        <v>41922.783229166671</v>
      </c>
      <c r="T1722" s="9">
        <f>(((Table1[[#This Row],[deadline]]/60)/60)/24)+DATE(1970,1,1)</f>
        <v>41952.824895833335</v>
      </c>
      <c r="U1722" s="12" t="str">
        <f>TEXT(Table1[[#This Row],[Date Created Conversion]],"yyyy")</f>
        <v>2014</v>
      </c>
      <c r="V1722" s="12" t="str">
        <f>TEXT(Table1[[#This Row],[Date Created Conversion]],"mmm")</f>
        <v>Oct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>Table1[[#This Row],[pledged]]/Table1[[#This Row],[goal]]</f>
        <v>0</v>
      </c>
      <c r="P1723">
        <f>IF(Table1[[#This Row],[pledged]]=0,0,Table1[[#This Row],[pledged]]/Table1[[#This Row],[backers_count]])</f>
        <v>0</v>
      </c>
      <c r="Q1723" t="str">
        <f>LEFT(Table1[[#This Row],[Category and Sub-Category]],FIND("/",Table1[[#This Row],[Category and Sub-Category]])-1)</f>
        <v>music</v>
      </c>
      <c r="R1723" t="str">
        <f>RIGHT(Table1[[#This Row],[Category and Sub-Category]],LEN(Table1[[#This Row],[Category and Sub-Category]])-FIND("/",Table1[[#This Row],[Category and Sub-Category]]))</f>
        <v>faith</v>
      </c>
      <c r="S1723" s="9">
        <f>(((Table1[[#This Row],[launched_at]]/60)/60)/24)+DATE(1970,1,1)</f>
        <v>42319.461377314816</v>
      </c>
      <c r="T1723" s="9">
        <f>(((Table1[[#This Row],[deadline]]/60)/60)/24)+DATE(1970,1,1)</f>
        <v>42349.461377314816</v>
      </c>
      <c r="U1723" s="12" t="str">
        <f>TEXT(Table1[[#This Row],[Date Created Conversion]],"yyyy")</f>
        <v>2015</v>
      </c>
      <c r="V1723" s="12" t="str">
        <f>TEXT(Table1[[#This Row],[Date Created Conversion]],"mmm")</f>
        <v>Nov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>Table1[[#This Row],[pledged]]/Table1[[#This Row],[goal]]</f>
        <v>3.4722222222222224E-4</v>
      </c>
      <c r="P1724">
        <f>IF(Table1[[#This Row],[pledged]]=0,0,Table1[[#This Row],[pledged]]/Table1[[#This Row],[backers_count]])</f>
        <v>1</v>
      </c>
      <c r="Q1724" t="str">
        <f>LEFT(Table1[[#This Row],[Category and Sub-Category]],FIND("/",Table1[[#This Row],[Category and Sub-Category]])-1)</f>
        <v>music</v>
      </c>
      <c r="R1724" t="str">
        <f>RIGHT(Table1[[#This Row],[Category and Sub-Category]],LEN(Table1[[#This Row],[Category and Sub-Category]])-FIND("/",Table1[[#This Row],[Category and Sub-Category]]))</f>
        <v>faith</v>
      </c>
      <c r="S1724" s="9">
        <f>(((Table1[[#This Row],[launched_at]]/60)/60)/24)+DATE(1970,1,1)</f>
        <v>42425.960983796293</v>
      </c>
      <c r="T1724" s="9">
        <f>(((Table1[[#This Row],[deadline]]/60)/60)/24)+DATE(1970,1,1)</f>
        <v>42463.006944444445</v>
      </c>
      <c r="U1724" s="12" t="str">
        <f>TEXT(Table1[[#This Row],[Date Created Conversion]],"yyyy")</f>
        <v>2016</v>
      </c>
      <c r="V1724" s="12" t="str">
        <f>TEXT(Table1[[#This Row],[Date Created Conversion]],"mmm")</f>
        <v>Feb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>Table1[[#This Row],[pledged]]/Table1[[#This Row],[goal]]</f>
        <v>6.5000000000000002E-2</v>
      </c>
      <c r="P1725">
        <f>IF(Table1[[#This Row],[pledged]]=0,0,Table1[[#This Row],[pledged]]/Table1[[#This Row],[backers_count]])</f>
        <v>216.66666666666666</v>
      </c>
      <c r="Q1725" t="str">
        <f>LEFT(Table1[[#This Row],[Category and Sub-Category]],FIND("/",Table1[[#This Row],[Category and Sub-Category]])-1)</f>
        <v>music</v>
      </c>
      <c r="R1725" t="str">
        <f>RIGHT(Table1[[#This Row],[Category and Sub-Category]],LEN(Table1[[#This Row],[Category and Sub-Category]])-FIND("/",Table1[[#This Row],[Category and Sub-Category]]))</f>
        <v>faith</v>
      </c>
      <c r="S1725" s="9">
        <f>(((Table1[[#This Row],[launched_at]]/60)/60)/24)+DATE(1970,1,1)</f>
        <v>42129.82540509259</v>
      </c>
      <c r="T1725" s="9">
        <f>(((Table1[[#This Row],[deadline]]/60)/60)/24)+DATE(1970,1,1)</f>
        <v>42186.25</v>
      </c>
      <c r="U1725" s="12" t="str">
        <f>TEXT(Table1[[#This Row],[Date Created Conversion]],"yyyy")</f>
        <v>2015</v>
      </c>
      <c r="V1725" s="12" t="str">
        <f>TEXT(Table1[[#This Row],[Date Created Conversion]],"mmm")</f>
        <v>May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>Table1[[#This Row],[pledged]]/Table1[[#This Row],[goal]]</f>
        <v>5.8333333333333336E-3</v>
      </c>
      <c r="P1726">
        <f>IF(Table1[[#This Row],[pledged]]=0,0,Table1[[#This Row],[pledged]]/Table1[[#This Row],[backers_count]])</f>
        <v>8.75</v>
      </c>
      <c r="Q1726" t="str">
        <f>LEFT(Table1[[#This Row],[Category and Sub-Category]],FIND("/",Table1[[#This Row],[Category and Sub-Category]])-1)</f>
        <v>music</v>
      </c>
      <c r="R1726" t="str">
        <f>RIGHT(Table1[[#This Row],[Category and Sub-Category]],LEN(Table1[[#This Row],[Category and Sub-Category]])-FIND("/",Table1[[#This Row],[Category and Sub-Category]]))</f>
        <v>faith</v>
      </c>
      <c r="S1726" s="9">
        <f>(((Table1[[#This Row],[launched_at]]/60)/60)/24)+DATE(1970,1,1)</f>
        <v>41912.932430555556</v>
      </c>
      <c r="T1726" s="9">
        <f>(((Table1[[#This Row],[deadline]]/60)/60)/24)+DATE(1970,1,1)</f>
        <v>41942.932430555556</v>
      </c>
      <c r="U1726" s="12" t="str">
        <f>TEXT(Table1[[#This Row],[Date Created Conversion]],"yyyy")</f>
        <v>2014</v>
      </c>
      <c r="V1726" s="12" t="str">
        <f>TEXT(Table1[[#This Row],[Date Created Conversion]],"mmm")</f>
        <v>Sep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>Table1[[#This Row],[pledged]]/Table1[[#This Row],[goal]]</f>
        <v>0.10181818181818182</v>
      </c>
      <c r="P1727">
        <f>IF(Table1[[#This Row],[pledged]]=0,0,Table1[[#This Row],[pledged]]/Table1[[#This Row],[backers_count]])</f>
        <v>62.222222222222221</v>
      </c>
      <c r="Q1727" t="str">
        <f>LEFT(Table1[[#This Row],[Category and Sub-Category]],FIND("/",Table1[[#This Row],[Category and Sub-Category]])-1)</f>
        <v>music</v>
      </c>
      <c r="R1727" t="str">
        <f>RIGHT(Table1[[#This Row],[Category and Sub-Category]],LEN(Table1[[#This Row],[Category and Sub-Category]])-FIND("/",Table1[[#This Row],[Category and Sub-Category]]))</f>
        <v>faith</v>
      </c>
      <c r="S1727" s="9">
        <f>(((Table1[[#This Row],[launched_at]]/60)/60)/24)+DATE(1970,1,1)</f>
        <v>41845.968159722222</v>
      </c>
      <c r="T1727" s="9">
        <f>(((Table1[[#This Row],[deadline]]/60)/60)/24)+DATE(1970,1,1)</f>
        <v>41875.968159722222</v>
      </c>
      <c r="U1727" s="12" t="str">
        <f>TEXT(Table1[[#This Row],[Date Created Conversion]],"yyyy")</f>
        <v>2014</v>
      </c>
      <c r="V1727" s="12" t="str">
        <f>TEXT(Table1[[#This Row],[Date Created Conversion]],"mmm")</f>
        <v>Jul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>Table1[[#This Row],[pledged]]/Table1[[#This Row],[goal]]</f>
        <v>0.33784615384615385</v>
      </c>
      <c r="P1728">
        <f>IF(Table1[[#This Row],[pledged]]=0,0,Table1[[#This Row],[pledged]]/Table1[[#This Row],[backers_count]])</f>
        <v>137.25</v>
      </c>
      <c r="Q1728" t="str">
        <f>LEFT(Table1[[#This Row],[Category and Sub-Category]],FIND("/",Table1[[#This Row],[Category and Sub-Category]])-1)</f>
        <v>music</v>
      </c>
      <c r="R1728" t="str">
        <f>RIGHT(Table1[[#This Row],[Category and Sub-Category]],LEN(Table1[[#This Row],[Category and Sub-Category]])-FIND("/",Table1[[#This Row],[Category and Sub-Category]]))</f>
        <v>faith</v>
      </c>
      <c r="S1728" s="9">
        <f>(((Table1[[#This Row],[launched_at]]/60)/60)/24)+DATE(1970,1,1)</f>
        <v>41788.919722222221</v>
      </c>
      <c r="T1728" s="9">
        <f>(((Table1[[#This Row],[deadline]]/60)/60)/24)+DATE(1970,1,1)</f>
        <v>41817.919722222221</v>
      </c>
      <c r="U1728" s="12" t="str">
        <f>TEXT(Table1[[#This Row],[Date Created Conversion]],"yyyy")</f>
        <v>2014</v>
      </c>
      <c r="V1728" s="12" t="str">
        <f>TEXT(Table1[[#This Row],[Date Created Conversion]],"mmm")</f>
        <v>May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>Table1[[#This Row],[pledged]]/Table1[[#This Row],[goal]]</f>
        <v>3.3333333333333332E-4</v>
      </c>
      <c r="P1729">
        <f>IF(Table1[[#This Row],[pledged]]=0,0,Table1[[#This Row],[pledged]]/Table1[[#This Row],[backers_count]])</f>
        <v>1</v>
      </c>
      <c r="Q1729" t="str">
        <f>LEFT(Table1[[#This Row],[Category and Sub-Category]],FIND("/",Table1[[#This Row],[Category and Sub-Category]])-1)</f>
        <v>music</v>
      </c>
      <c r="R1729" t="str">
        <f>RIGHT(Table1[[#This Row],[Category and Sub-Category]],LEN(Table1[[#This Row],[Category and Sub-Category]])-FIND("/",Table1[[#This Row],[Category and Sub-Category]]))</f>
        <v>faith</v>
      </c>
      <c r="S1729" s="9">
        <f>(((Table1[[#This Row],[launched_at]]/60)/60)/24)+DATE(1970,1,1)</f>
        <v>42044.927974537044</v>
      </c>
      <c r="T1729" s="9">
        <f>(((Table1[[#This Row],[deadline]]/60)/60)/24)+DATE(1970,1,1)</f>
        <v>42099.458333333328</v>
      </c>
      <c r="U1729" s="12" t="str">
        <f>TEXT(Table1[[#This Row],[Date Created Conversion]],"yyyy")</f>
        <v>2015</v>
      </c>
      <c r="V1729" s="12" t="str">
        <f>TEXT(Table1[[#This Row],[Date Created Conversion]],"mmm")</f>
        <v>Feb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>Table1[[#This Row],[pledged]]/Table1[[#This Row],[goal]]</f>
        <v>0.68400000000000005</v>
      </c>
      <c r="P1730">
        <f>IF(Table1[[#This Row],[pledged]]=0,0,Table1[[#This Row],[pledged]]/Table1[[#This Row],[backers_count]])</f>
        <v>122.14285714285714</v>
      </c>
      <c r="Q1730" t="str">
        <f>LEFT(Table1[[#This Row],[Category and Sub-Category]],FIND("/",Table1[[#This Row],[Category and Sub-Category]])-1)</f>
        <v>music</v>
      </c>
      <c r="R1730" t="str">
        <f>RIGHT(Table1[[#This Row],[Category and Sub-Category]],LEN(Table1[[#This Row],[Category and Sub-Category]])-FIND("/",Table1[[#This Row],[Category and Sub-Category]]))</f>
        <v>faith</v>
      </c>
      <c r="S1730" s="9">
        <f>(((Table1[[#This Row],[launched_at]]/60)/60)/24)+DATE(1970,1,1)</f>
        <v>42268.625856481478</v>
      </c>
      <c r="T1730" s="9">
        <f>(((Table1[[#This Row],[deadline]]/60)/60)/24)+DATE(1970,1,1)</f>
        <v>42298.625856481478</v>
      </c>
      <c r="U1730" s="12" t="str">
        <f>TEXT(Table1[[#This Row],[Date Created Conversion]],"yyyy")</f>
        <v>2015</v>
      </c>
      <c r="V1730" s="12" t="str">
        <f>TEXT(Table1[[#This Row],[Date Created Conversion]],"mmm")</f>
        <v>Sep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>Table1[[#This Row],[pledged]]/Table1[[#This Row],[goal]]</f>
        <v>0</v>
      </c>
      <c r="P1731">
        <f>IF(Table1[[#This Row],[pledged]]=0,0,Table1[[#This Row],[pledged]]/Table1[[#This Row],[backers_count]])</f>
        <v>0</v>
      </c>
      <c r="Q1731" t="str">
        <f>LEFT(Table1[[#This Row],[Category and Sub-Category]],FIND("/",Table1[[#This Row],[Category and Sub-Category]])-1)</f>
        <v>music</v>
      </c>
      <c r="R1731" t="str">
        <f>RIGHT(Table1[[#This Row],[Category and Sub-Category]],LEN(Table1[[#This Row],[Category and Sub-Category]])-FIND("/",Table1[[#This Row],[Category and Sub-Category]]))</f>
        <v>faith</v>
      </c>
      <c r="S1731" s="9">
        <f>(((Table1[[#This Row],[launched_at]]/60)/60)/24)+DATE(1970,1,1)</f>
        <v>42471.052152777775</v>
      </c>
      <c r="T1731" s="9">
        <f>(((Table1[[#This Row],[deadline]]/60)/60)/24)+DATE(1970,1,1)</f>
        <v>42531.052152777775</v>
      </c>
      <c r="U1731" s="12" t="str">
        <f>TEXT(Table1[[#This Row],[Date Created Conversion]],"yyyy")</f>
        <v>2016</v>
      </c>
      <c r="V1731" s="12" t="str">
        <f>TEXT(Table1[[#This Row],[Date Created Conversion]],"mmm")</f>
        <v>Apr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>Table1[[#This Row],[pledged]]/Table1[[#This Row],[goal]]</f>
        <v>0</v>
      </c>
      <c r="P1732">
        <f>IF(Table1[[#This Row],[pledged]]=0,0,Table1[[#This Row],[pledged]]/Table1[[#This Row],[backers_count]])</f>
        <v>0</v>
      </c>
      <c r="Q1732" t="str">
        <f>LEFT(Table1[[#This Row],[Category and Sub-Category]],FIND("/",Table1[[#This Row],[Category and Sub-Category]])-1)</f>
        <v>music</v>
      </c>
      <c r="R1732" t="str">
        <f>RIGHT(Table1[[#This Row],[Category and Sub-Category]],LEN(Table1[[#This Row],[Category and Sub-Category]])-FIND("/",Table1[[#This Row],[Category and Sub-Category]]))</f>
        <v>faith</v>
      </c>
      <c r="S1732" s="9">
        <f>(((Table1[[#This Row],[launched_at]]/60)/60)/24)+DATE(1970,1,1)</f>
        <v>42272.087766203709</v>
      </c>
      <c r="T1732" s="9">
        <f>(((Table1[[#This Row],[deadline]]/60)/60)/24)+DATE(1970,1,1)</f>
        <v>42302.087766203709</v>
      </c>
      <c r="U1732" s="12" t="str">
        <f>TEXT(Table1[[#This Row],[Date Created Conversion]],"yyyy")</f>
        <v>2015</v>
      </c>
      <c r="V1732" s="12" t="str">
        <f>TEXT(Table1[[#This Row],[Date Created Conversion]],"mmm")</f>
        <v>Sep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>Table1[[#This Row],[pledged]]/Table1[[#This Row],[goal]]</f>
        <v>0</v>
      </c>
      <c r="P1733">
        <f>IF(Table1[[#This Row],[pledged]]=0,0,Table1[[#This Row],[pledged]]/Table1[[#This Row],[backers_count]])</f>
        <v>0</v>
      </c>
      <c r="Q1733" t="str">
        <f>LEFT(Table1[[#This Row],[Category and Sub-Category]],FIND("/",Table1[[#This Row],[Category and Sub-Category]])-1)</f>
        <v>music</v>
      </c>
      <c r="R1733" t="str">
        <f>RIGHT(Table1[[#This Row],[Category and Sub-Category]],LEN(Table1[[#This Row],[Category and Sub-Category]])-FIND("/",Table1[[#This Row],[Category and Sub-Category]]))</f>
        <v>faith</v>
      </c>
      <c r="S1733" s="9">
        <f>(((Table1[[#This Row],[launched_at]]/60)/60)/24)+DATE(1970,1,1)</f>
        <v>42152.906851851847</v>
      </c>
      <c r="T1733" s="9">
        <f>(((Table1[[#This Row],[deadline]]/60)/60)/24)+DATE(1970,1,1)</f>
        <v>42166.625</v>
      </c>
      <c r="U1733" s="12" t="str">
        <f>TEXT(Table1[[#This Row],[Date Created Conversion]],"yyyy")</f>
        <v>2015</v>
      </c>
      <c r="V1733" s="12" t="str">
        <f>TEXT(Table1[[#This Row],[Date Created Conversion]],"mmm")</f>
        <v>May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>Table1[[#This Row],[pledged]]/Table1[[#This Row],[goal]]</f>
        <v>0</v>
      </c>
      <c r="P1734">
        <f>IF(Table1[[#This Row],[pledged]]=0,0,Table1[[#This Row],[pledged]]/Table1[[#This Row],[backers_count]])</f>
        <v>0</v>
      </c>
      <c r="Q1734" t="str">
        <f>LEFT(Table1[[#This Row],[Category and Sub-Category]],FIND("/",Table1[[#This Row],[Category and Sub-Category]])-1)</f>
        <v>music</v>
      </c>
      <c r="R1734" t="str">
        <f>RIGHT(Table1[[#This Row],[Category and Sub-Category]],LEN(Table1[[#This Row],[Category and Sub-Category]])-FIND("/",Table1[[#This Row],[Category and Sub-Category]]))</f>
        <v>faith</v>
      </c>
      <c r="S1734" s="9">
        <f>(((Table1[[#This Row],[launched_at]]/60)/60)/24)+DATE(1970,1,1)</f>
        <v>42325.683807870373</v>
      </c>
      <c r="T1734" s="9">
        <f>(((Table1[[#This Row],[deadline]]/60)/60)/24)+DATE(1970,1,1)</f>
        <v>42385.208333333328</v>
      </c>
      <c r="U1734" s="12" t="str">
        <f>TEXT(Table1[[#This Row],[Date Created Conversion]],"yyyy")</f>
        <v>2015</v>
      </c>
      <c r="V1734" s="12" t="str">
        <f>TEXT(Table1[[#This Row],[Date Created Conversion]],"mmm")</f>
        <v>Nov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>Table1[[#This Row],[pledged]]/Table1[[#This Row],[goal]]</f>
        <v>0</v>
      </c>
      <c r="P1735">
        <f>IF(Table1[[#This Row],[pledged]]=0,0,Table1[[#This Row],[pledged]]/Table1[[#This Row],[backers_count]])</f>
        <v>0</v>
      </c>
      <c r="Q1735" t="str">
        <f>LEFT(Table1[[#This Row],[Category and Sub-Category]],FIND("/",Table1[[#This Row],[Category and Sub-Category]])-1)</f>
        <v>music</v>
      </c>
      <c r="R1735" t="str">
        <f>RIGHT(Table1[[#This Row],[Category and Sub-Category]],LEN(Table1[[#This Row],[Category and Sub-Category]])-FIND("/",Table1[[#This Row],[Category and Sub-Category]]))</f>
        <v>faith</v>
      </c>
      <c r="S1735" s="9">
        <f>(((Table1[[#This Row],[launched_at]]/60)/60)/24)+DATE(1970,1,1)</f>
        <v>42614.675625000003</v>
      </c>
      <c r="T1735" s="9">
        <f>(((Table1[[#This Row],[deadline]]/60)/60)/24)+DATE(1970,1,1)</f>
        <v>42626.895833333328</v>
      </c>
      <c r="U1735" s="12" t="str">
        <f>TEXT(Table1[[#This Row],[Date Created Conversion]],"yyyy")</f>
        <v>2016</v>
      </c>
      <c r="V1735" s="12" t="str">
        <f>TEXT(Table1[[#This Row],[Date Created Conversion]],"mmm")</f>
        <v>Sep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>Table1[[#This Row],[pledged]]/Table1[[#This Row],[goal]]</f>
        <v>2.2222222222222223E-4</v>
      </c>
      <c r="P1736">
        <f>IF(Table1[[#This Row],[pledged]]=0,0,Table1[[#This Row],[pledged]]/Table1[[#This Row],[backers_count]])</f>
        <v>1</v>
      </c>
      <c r="Q1736" t="str">
        <f>LEFT(Table1[[#This Row],[Category and Sub-Category]],FIND("/",Table1[[#This Row],[Category and Sub-Category]])-1)</f>
        <v>music</v>
      </c>
      <c r="R1736" t="str">
        <f>RIGHT(Table1[[#This Row],[Category and Sub-Category]],LEN(Table1[[#This Row],[Category and Sub-Category]])-FIND("/",Table1[[#This Row],[Category and Sub-Category]]))</f>
        <v>faith</v>
      </c>
      <c r="S1736" s="9">
        <f>(((Table1[[#This Row],[launched_at]]/60)/60)/24)+DATE(1970,1,1)</f>
        <v>42102.036527777775</v>
      </c>
      <c r="T1736" s="9">
        <f>(((Table1[[#This Row],[deadline]]/60)/60)/24)+DATE(1970,1,1)</f>
        <v>42132.036527777775</v>
      </c>
      <c r="U1736" s="12" t="str">
        <f>TEXT(Table1[[#This Row],[Date Created Conversion]],"yyyy")</f>
        <v>2015</v>
      </c>
      <c r="V1736" s="12" t="str">
        <f>TEXT(Table1[[#This Row],[Date Created Conversion]],"mmm")</f>
        <v>Apr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>Table1[[#This Row],[pledged]]/Table1[[#This Row],[goal]]</f>
        <v>0.11</v>
      </c>
      <c r="P1737">
        <f>IF(Table1[[#This Row],[pledged]]=0,0,Table1[[#This Row],[pledged]]/Table1[[#This Row],[backers_count]])</f>
        <v>55</v>
      </c>
      <c r="Q1737" t="str">
        <f>LEFT(Table1[[#This Row],[Category and Sub-Category]],FIND("/",Table1[[#This Row],[Category and Sub-Category]])-1)</f>
        <v>music</v>
      </c>
      <c r="R1737" t="str">
        <f>RIGHT(Table1[[#This Row],[Category and Sub-Category]],LEN(Table1[[#This Row],[Category and Sub-Category]])-FIND("/",Table1[[#This Row],[Category and Sub-Category]]))</f>
        <v>faith</v>
      </c>
      <c r="S1737" s="9">
        <f>(((Table1[[#This Row],[launched_at]]/60)/60)/24)+DATE(1970,1,1)</f>
        <v>42559.814178240747</v>
      </c>
      <c r="T1737" s="9">
        <f>(((Table1[[#This Row],[deadline]]/60)/60)/24)+DATE(1970,1,1)</f>
        <v>42589.814178240747</v>
      </c>
      <c r="U1737" s="12" t="str">
        <f>TEXT(Table1[[#This Row],[Date Created Conversion]],"yyyy")</f>
        <v>2016</v>
      </c>
      <c r="V1737" s="12" t="str">
        <f>TEXT(Table1[[#This Row],[Date Created Conversion]],"mmm")</f>
        <v>Jul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>Table1[[#This Row],[pledged]]/Table1[[#This Row],[goal]]</f>
        <v>7.3333333333333332E-3</v>
      </c>
      <c r="P1738">
        <f>IF(Table1[[#This Row],[pledged]]=0,0,Table1[[#This Row],[pledged]]/Table1[[#This Row],[backers_count]])</f>
        <v>22</v>
      </c>
      <c r="Q1738" t="str">
        <f>LEFT(Table1[[#This Row],[Category and Sub-Category]],FIND("/",Table1[[#This Row],[Category and Sub-Category]])-1)</f>
        <v>music</v>
      </c>
      <c r="R1738" t="str">
        <f>RIGHT(Table1[[#This Row],[Category and Sub-Category]],LEN(Table1[[#This Row],[Category and Sub-Category]])-FIND("/",Table1[[#This Row],[Category and Sub-Category]]))</f>
        <v>faith</v>
      </c>
      <c r="S1738" s="9">
        <f>(((Table1[[#This Row],[launched_at]]/60)/60)/24)+DATE(1970,1,1)</f>
        <v>42286.861493055556</v>
      </c>
      <c r="T1738" s="9">
        <f>(((Table1[[#This Row],[deadline]]/60)/60)/24)+DATE(1970,1,1)</f>
        <v>42316.90315972222</v>
      </c>
      <c r="U1738" s="12" t="str">
        <f>TEXT(Table1[[#This Row],[Date Created Conversion]],"yyyy")</f>
        <v>2015</v>
      </c>
      <c r="V1738" s="12" t="str">
        <f>TEXT(Table1[[#This Row],[Date Created Conversion]],"mmm")</f>
        <v>Oct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>Table1[[#This Row],[pledged]]/Table1[[#This Row],[goal]]</f>
        <v>0.21249999999999999</v>
      </c>
      <c r="P1739">
        <f>IF(Table1[[#This Row],[pledged]]=0,0,Table1[[#This Row],[pledged]]/Table1[[#This Row],[backers_count]])</f>
        <v>56.666666666666664</v>
      </c>
      <c r="Q1739" t="str">
        <f>LEFT(Table1[[#This Row],[Category and Sub-Category]],FIND("/",Table1[[#This Row],[Category and Sub-Category]])-1)</f>
        <v>music</v>
      </c>
      <c r="R1739" t="str">
        <f>RIGHT(Table1[[#This Row],[Category and Sub-Category]],LEN(Table1[[#This Row],[Category and Sub-Category]])-FIND("/",Table1[[#This Row],[Category and Sub-Category]]))</f>
        <v>faith</v>
      </c>
      <c r="S1739" s="9">
        <f>(((Table1[[#This Row],[launched_at]]/60)/60)/24)+DATE(1970,1,1)</f>
        <v>42175.948981481488</v>
      </c>
      <c r="T1739" s="9">
        <f>(((Table1[[#This Row],[deadline]]/60)/60)/24)+DATE(1970,1,1)</f>
        <v>42205.948981481488</v>
      </c>
      <c r="U1739" s="12" t="str">
        <f>TEXT(Table1[[#This Row],[Date Created Conversion]],"yyyy")</f>
        <v>2015</v>
      </c>
      <c r="V1739" s="12" t="str">
        <f>TEXT(Table1[[#This Row],[Date Created Conversion]],"mmm")</f>
        <v>Jun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>Table1[[#This Row],[pledged]]/Table1[[#This Row],[goal]]</f>
        <v>4.0000000000000001E-3</v>
      </c>
      <c r="P1740">
        <f>IF(Table1[[#This Row],[pledged]]=0,0,Table1[[#This Row],[pledged]]/Table1[[#This Row],[backers_count]])</f>
        <v>20</v>
      </c>
      <c r="Q1740" t="str">
        <f>LEFT(Table1[[#This Row],[Category and Sub-Category]],FIND("/",Table1[[#This Row],[Category and Sub-Category]])-1)</f>
        <v>music</v>
      </c>
      <c r="R1740" t="str">
        <f>RIGHT(Table1[[#This Row],[Category and Sub-Category]],LEN(Table1[[#This Row],[Category and Sub-Category]])-FIND("/",Table1[[#This Row],[Category and Sub-Category]]))</f>
        <v>faith</v>
      </c>
      <c r="S1740" s="9">
        <f>(((Table1[[#This Row],[launched_at]]/60)/60)/24)+DATE(1970,1,1)</f>
        <v>41884.874328703707</v>
      </c>
      <c r="T1740" s="9">
        <f>(((Table1[[#This Row],[deadline]]/60)/60)/24)+DATE(1970,1,1)</f>
        <v>41914.874328703707</v>
      </c>
      <c r="U1740" s="12" t="str">
        <f>TEXT(Table1[[#This Row],[Date Created Conversion]],"yyyy")</f>
        <v>2014</v>
      </c>
      <c r="V1740" s="12" t="str">
        <f>TEXT(Table1[[#This Row],[Date Created Conversion]],"mmm")</f>
        <v>Sep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>Table1[[#This Row],[pledged]]/Table1[[#This Row],[goal]]</f>
        <v>1E-3</v>
      </c>
      <c r="P1741">
        <f>IF(Table1[[#This Row],[pledged]]=0,0,Table1[[#This Row],[pledged]]/Table1[[#This Row],[backers_count]])</f>
        <v>1</v>
      </c>
      <c r="Q1741" t="str">
        <f>LEFT(Table1[[#This Row],[Category and Sub-Category]],FIND("/",Table1[[#This Row],[Category and Sub-Category]])-1)</f>
        <v>music</v>
      </c>
      <c r="R1741" t="str">
        <f>RIGHT(Table1[[#This Row],[Category and Sub-Category]],LEN(Table1[[#This Row],[Category and Sub-Category]])-FIND("/",Table1[[#This Row],[Category and Sub-Category]]))</f>
        <v>faith</v>
      </c>
      <c r="S1741" s="9">
        <f>(((Table1[[#This Row],[launched_at]]/60)/60)/24)+DATE(1970,1,1)</f>
        <v>42435.874212962968</v>
      </c>
      <c r="T1741" s="9">
        <f>(((Table1[[#This Row],[deadline]]/60)/60)/24)+DATE(1970,1,1)</f>
        <v>42494.832546296297</v>
      </c>
      <c r="U1741" s="12" t="str">
        <f>TEXT(Table1[[#This Row],[Date Created Conversion]],"yyyy")</f>
        <v>2016</v>
      </c>
      <c r="V1741" s="12" t="str">
        <f>TEXT(Table1[[#This Row],[Date Created Conversion]],"mmm")</f>
        <v>Mar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>Table1[[#This Row],[pledged]]/Table1[[#This Row],[goal]]</f>
        <v>0</v>
      </c>
      <c r="P1742">
        <f>IF(Table1[[#This Row],[pledged]]=0,0,Table1[[#This Row],[pledged]]/Table1[[#This Row],[backers_count]])</f>
        <v>0</v>
      </c>
      <c r="Q1742" t="str">
        <f>LEFT(Table1[[#This Row],[Category and Sub-Category]],FIND("/",Table1[[#This Row],[Category and Sub-Category]])-1)</f>
        <v>music</v>
      </c>
      <c r="R1742" t="str">
        <f>RIGHT(Table1[[#This Row],[Category and Sub-Category]],LEN(Table1[[#This Row],[Category and Sub-Category]])-FIND("/",Table1[[#This Row],[Category and Sub-Category]]))</f>
        <v>faith</v>
      </c>
      <c r="S1742" s="9">
        <f>(((Table1[[#This Row],[launched_at]]/60)/60)/24)+DATE(1970,1,1)</f>
        <v>42171.817384259266</v>
      </c>
      <c r="T1742" s="9">
        <f>(((Table1[[#This Row],[deadline]]/60)/60)/24)+DATE(1970,1,1)</f>
        <v>42201.817384259266</v>
      </c>
      <c r="U1742" s="12" t="str">
        <f>TEXT(Table1[[#This Row],[Date Created Conversion]],"yyyy")</f>
        <v>2015</v>
      </c>
      <c r="V1742" s="12" t="str">
        <f>TEXT(Table1[[#This Row],[Date Created Conversion]],"mmm")</f>
        <v>Jun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 s="16">
        <v>1200</v>
      </c>
      <c r="E1743">
        <v>1330</v>
      </c>
      <c r="F1743" s="12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>Table1[[#This Row],[pledged]]/Table1[[#This Row],[goal]]</f>
        <v>1.1083333333333334</v>
      </c>
      <c r="P1743">
        <f>IF(Table1[[#This Row],[pledged]]=0,0,Table1[[#This Row],[pledged]]/Table1[[#This Row],[backers_count]])</f>
        <v>25.576923076923077</v>
      </c>
      <c r="Q1743" t="str">
        <f>LEFT(Table1[[#This Row],[Category and Sub-Category]],FIND("/",Table1[[#This Row],[Category and Sub-Category]])-1)</f>
        <v>photography</v>
      </c>
      <c r="R1743" t="str">
        <f>RIGHT(Table1[[#This Row],[Category and Sub-Category]],LEN(Table1[[#This Row],[Category and Sub-Category]])-FIND("/",Table1[[#This Row],[Category and Sub-Category]]))</f>
        <v>photobooks</v>
      </c>
      <c r="S1743" s="9">
        <f>(((Table1[[#This Row],[launched_at]]/60)/60)/24)+DATE(1970,1,1)</f>
        <v>42120.628136574072</v>
      </c>
      <c r="T1743" s="9">
        <f>(((Table1[[#This Row],[deadline]]/60)/60)/24)+DATE(1970,1,1)</f>
        <v>42165.628136574072</v>
      </c>
      <c r="U1743" s="12" t="str">
        <f>TEXT(Table1[[#This Row],[Date Created Conversion]],"yyyy")</f>
        <v>2015</v>
      </c>
      <c r="V1743" s="12" t="str">
        <f>TEXT(Table1[[#This Row],[Date Created Conversion]],"mmm")</f>
        <v>Apr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 s="16">
        <v>2000</v>
      </c>
      <c r="E1744">
        <v>2175</v>
      </c>
      <c r="F1744" s="12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>Table1[[#This Row],[pledged]]/Table1[[#This Row],[goal]]</f>
        <v>1.0874999999999999</v>
      </c>
      <c r="P1744">
        <f>IF(Table1[[#This Row],[pledged]]=0,0,Table1[[#This Row],[pledged]]/Table1[[#This Row],[backers_count]])</f>
        <v>63.970588235294116</v>
      </c>
      <c r="Q1744" t="str">
        <f>LEFT(Table1[[#This Row],[Category and Sub-Category]],FIND("/",Table1[[#This Row],[Category and Sub-Category]])-1)</f>
        <v>photography</v>
      </c>
      <c r="R1744" t="str">
        <f>RIGHT(Table1[[#This Row],[Category and Sub-Category]],LEN(Table1[[#This Row],[Category and Sub-Category]])-FIND("/",Table1[[#This Row],[Category and Sub-Category]]))</f>
        <v>photobooks</v>
      </c>
      <c r="S1744" s="9">
        <f>(((Table1[[#This Row],[launched_at]]/60)/60)/24)+DATE(1970,1,1)</f>
        <v>42710.876967592587</v>
      </c>
      <c r="T1744" s="9">
        <f>(((Table1[[#This Row],[deadline]]/60)/60)/24)+DATE(1970,1,1)</f>
        <v>42742.875</v>
      </c>
      <c r="U1744" s="12" t="str">
        <f>TEXT(Table1[[#This Row],[Date Created Conversion]],"yyyy")</f>
        <v>2016</v>
      </c>
      <c r="V1744" s="12" t="str">
        <f>TEXT(Table1[[#This Row],[Date Created Conversion]],"mmm")</f>
        <v>Dec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 s="16">
        <v>6000</v>
      </c>
      <c r="E1745">
        <v>6025</v>
      </c>
      <c r="F1745" s="12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>Table1[[#This Row],[pledged]]/Table1[[#This Row],[goal]]</f>
        <v>1.0041666666666667</v>
      </c>
      <c r="P1745">
        <f>IF(Table1[[#This Row],[pledged]]=0,0,Table1[[#This Row],[pledged]]/Table1[[#This Row],[backers_count]])</f>
        <v>89.925373134328353</v>
      </c>
      <c r="Q1745" t="str">
        <f>LEFT(Table1[[#This Row],[Category and Sub-Category]],FIND("/",Table1[[#This Row],[Category and Sub-Category]])-1)</f>
        <v>photography</v>
      </c>
      <c r="R1745" t="str">
        <f>RIGHT(Table1[[#This Row],[Category and Sub-Category]],LEN(Table1[[#This Row],[Category and Sub-Category]])-FIND("/",Table1[[#This Row],[Category and Sub-Category]]))</f>
        <v>photobooks</v>
      </c>
      <c r="S1745" s="9">
        <f>(((Table1[[#This Row],[launched_at]]/60)/60)/24)+DATE(1970,1,1)</f>
        <v>42586.925636574073</v>
      </c>
      <c r="T1745" s="9">
        <f>(((Table1[[#This Row],[deadline]]/60)/60)/24)+DATE(1970,1,1)</f>
        <v>42609.165972222225</v>
      </c>
      <c r="U1745" s="12" t="str">
        <f>TEXT(Table1[[#This Row],[Date Created Conversion]],"yyyy")</f>
        <v>2016</v>
      </c>
      <c r="V1745" s="12" t="str">
        <f>TEXT(Table1[[#This Row],[Date Created Conversion]],"mmm")</f>
        <v>Aug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 s="16">
        <v>5500</v>
      </c>
      <c r="E1746">
        <v>6515</v>
      </c>
      <c r="F1746" s="12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>Table1[[#This Row],[pledged]]/Table1[[#This Row],[goal]]</f>
        <v>1.1845454545454546</v>
      </c>
      <c r="P1746">
        <f>IF(Table1[[#This Row],[pledged]]=0,0,Table1[[#This Row],[pledged]]/Table1[[#This Row],[backers_count]])</f>
        <v>93.071428571428569</v>
      </c>
      <c r="Q1746" t="str">
        <f>LEFT(Table1[[#This Row],[Category and Sub-Category]],FIND("/",Table1[[#This Row],[Category and Sub-Category]])-1)</f>
        <v>photography</v>
      </c>
      <c r="R1746" t="str">
        <f>RIGHT(Table1[[#This Row],[Category and Sub-Category]],LEN(Table1[[#This Row],[Category and Sub-Category]])-FIND("/",Table1[[#This Row],[Category and Sub-Category]]))</f>
        <v>photobooks</v>
      </c>
      <c r="S1746" s="9">
        <f>(((Table1[[#This Row],[launched_at]]/60)/60)/24)+DATE(1970,1,1)</f>
        <v>42026.605057870373</v>
      </c>
      <c r="T1746" s="9">
        <f>(((Table1[[#This Row],[deadline]]/60)/60)/24)+DATE(1970,1,1)</f>
        <v>42071.563391203701</v>
      </c>
      <c r="U1746" s="12" t="str">
        <f>TEXT(Table1[[#This Row],[Date Created Conversion]],"yyyy")</f>
        <v>2015</v>
      </c>
      <c r="V1746" s="12" t="str">
        <f>TEXT(Table1[[#This Row],[Date Created Conversion]],"mmm")</f>
        <v>Jan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 s="16">
        <v>7000</v>
      </c>
      <c r="E1747">
        <v>7981</v>
      </c>
      <c r="F1747" s="12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>Table1[[#This Row],[pledged]]/Table1[[#This Row],[goal]]</f>
        <v>1.1401428571428571</v>
      </c>
      <c r="P1747">
        <f>IF(Table1[[#This Row],[pledged]]=0,0,Table1[[#This Row],[pledged]]/Table1[[#This Row],[backers_count]])</f>
        <v>89.674157303370791</v>
      </c>
      <c r="Q1747" t="str">
        <f>LEFT(Table1[[#This Row],[Category and Sub-Category]],FIND("/",Table1[[#This Row],[Category and Sub-Category]])-1)</f>
        <v>photography</v>
      </c>
      <c r="R1747" t="str">
        <f>RIGHT(Table1[[#This Row],[Category and Sub-Category]],LEN(Table1[[#This Row],[Category and Sub-Category]])-FIND("/",Table1[[#This Row],[Category and Sub-Category]]))</f>
        <v>photobooks</v>
      </c>
      <c r="S1747" s="9">
        <f>(((Table1[[#This Row],[launched_at]]/60)/60)/24)+DATE(1970,1,1)</f>
        <v>42690.259699074071</v>
      </c>
      <c r="T1747" s="9">
        <f>(((Table1[[#This Row],[deadline]]/60)/60)/24)+DATE(1970,1,1)</f>
        <v>42726.083333333328</v>
      </c>
      <c r="U1747" s="12" t="str">
        <f>TEXT(Table1[[#This Row],[Date Created Conversion]],"yyyy")</f>
        <v>2016</v>
      </c>
      <c r="V1747" s="12" t="str">
        <f>TEXT(Table1[[#This Row],[Date Created Conversion]],"mmm")</f>
        <v>Nov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 s="16">
        <v>15000</v>
      </c>
      <c r="E1748">
        <v>22215</v>
      </c>
      <c r="F1748" s="12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>Table1[[#This Row],[pledged]]/Table1[[#This Row],[goal]]</f>
        <v>1.4810000000000001</v>
      </c>
      <c r="P1748">
        <f>IF(Table1[[#This Row],[pledged]]=0,0,Table1[[#This Row],[pledged]]/Table1[[#This Row],[backers_count]])</f>
        <v>207.61682242990653</v>
      </c>
      <c r="Q1748" t="str">
        <f>LEFT(Table1[[#This Row],[Category and Sub-Category]],FIND("/",Table1[[#This Row],[Category and Sub-Category]])-1)</f>
        <v>photography</v>
      </c>
      <c r="R1748" t="str">
        <f>RIGHT(Table1[[#This Row],[Category and Sub-Category]],LEN(Table1[[#This Row],[Category and Sub-Category]])-FIND("/",Table1[[#This Row],[Category and Sub-Category]]))</f>
        <v>photobooks</v>
      </c>
      <c r="S1748" s="9">
        <f>(((Table1[[#This Row],[launched_at]]/60)/60)/24)+DATE(1970,1,1)</f>
        <v>42668.176701388889</v>
      </c>
      <c r="T1748" s="9">
        <f>(((Table1[[#This Row],[deadline]]/60)/60)/24)+DATE(1970,1,1)</f>
        <v>42698.083333333328</v>
      </c>
      <c r="U1748" s="12" t="str">
        <f>TEXT(Table1[[#This Row],[Date Created Conversion]],"yyyy")</f>
        <v>2016</v>
      </c>
      <c r="V1748" s="12" t="str">
        <f>TEXT(Table1[[#This Row],[Date Created Conversion]],"mmm")</f>
        <v>Oct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 s="16">
        <v>9000</v>
      </c>
      <c r="E1749">
        <v>9446</v>
      </c>
      <c r="F1749" s="12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>Table1[[#This Row],[pledged]]/Table1[[#This Row],[goal]]</f>
        <v>1.0495555555555556</v>
      </c>
      <c r="P1749">
        <f>IF(Table1[[#This Row],[pledged]]=0,0,Table1[[#This Row],[pledged]]/Table1[[#This Row],[backers_count]])</f>
        <v>59.408805031446541</v>
      </c>
      <c r="Q1749" t="str">
        <f>LEFT(Table1[[#This Row],[Category and Sub-Category]],FIND("/",Table1[[#This Row],[Category and Sub-Category]])-1)</f>
        <v>photography</v>
      </c>
      <c r="R1749" t="str">
        <f>RIGHT(Table1[[#This Row],[Category and Sub-Category]],LEN(Table1[[#This Row],[Category and Sub-Category]])-FIND("/",Table1[[#This Row],[Category and Sub-Category]]))</f>
        <v>photobooks</v>
      </c>
      <c r="S1749" s="9">
        <f>(((Table1[[#This Row],[launched_at]]/60)/60)/24)+DATE(1970,1,1)</f>
        <v>42292.435532407413</v>
      </c>
      <c r="T1749" s="9">
        <f>(((Table1[[#This Row],[deadline]]/60)/60)/24)+DATE(1970,1,1)</f>
        <v>42321.625</v>
      </c>
      <c r="U1749" s="12" t="str">
        <f>TEXT(Table1[[#This Row],[Date Created Conversion]],"yyyy")</f>
        <v>2015</v>
      </c>
      <c r="V1749" s="12" t="str">
        <f>TEXT(Table1[[#This Row],[Date Created Conversion]],"mmm")</f>
        <v>Oct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 s="16">
        <v>50000</v>
      </c>
      <c r="E1750">
        <v>64974</v>
      </c>
      <c r="F1750" s="12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>Table1[[#This Row],[pledged]]/Table1[[#This Row],[goal]]</f>
        <v>1.29948</v>
      </c>
      <c r="P1750">
        <f>IF(Table1[[#This Row],[pledged]]=0,0,Table1[[#This Row],[pledged]]/Table1[[#This Row],[backers_count]])</f>
        <v>358.97237569060775</v>
      </c>
      <c r="Q1750" t="str">
        <f>LEFT(Table1[[#This Row],[Category and Sub-Category]],FIND("/",Table1[[#This Row],[Category and Sub-Category]])-1)</f>
        <v>photography</v>
      </c>
      <c r="R1750" t="str">
        <f>RIGHT(Table1[[#This Row],[Category and Sub-Category]],LEN(Table1[[#This Row],[Category and Sub-Category]])-FIND("/",Table1[[#This Row],[Category and Sub-Category]]))</f>
        <v>photobooks</v>
      </c>
      <c r="S1750" s="9">
        <f>(((Table1[[#This Row],[launched_at]]/60)/60)/24)+DATE(1970,1,1)</f>
        <v>42219.950729166667</v>
      </c>
      <c r="T1750" s="9">
        <f>(((Table1[[#This Row],[deadline]]/60)/60)/24)+DATE(1970,1,1)</f>
        <v>42249.950729166667</v>
      </c>
      <c r="U1750" s="12" t="str">
        <f>TEXT(Table1[[#This Row],[Date Created Conversion]],"yyyy")</f>
        <v>2015</v>
      </c>
      <c r="V1750" s="12" t="str">
        <f>TEXT(Table1[[#This Row],[Date Created Conversion]],"mmm")</f>
        <v>Aug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 s="16">
        <v>10050</v>
      </c>
      <c r="E1751">
        <v>12410.5</v>
      </c>
      <c r="F1751" s="12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>Table1[[#This Row],[pledged]]/Table1[[#This Row],[goal]]</f>
        <v>1.2348756218905472</v>
      </c>
      <c r="P1751">
        <f>IF(Table1[[#This Row],[pledged]]=0,0,Table1[[#This Row],[pledged]]/Table1[[#This Row],[backers_count]])</f>
        <v>94.736641221374043</v>
      </c>
      <c r="Q1751" t="str">
        <f>LEFT(Table1[[#This Row],[Category and Sub-Category]],FIND("/",Table1[[#This Row],[Category and Sub-Category]])-1)</f>
        <v>photography</v>
      </c>
      <c r="R1751" t="str">
        <f>RIGHT(Table1[[#This Row],[Category and Sub-Category]],LEN(Table1[[#This Row],[Category and Sub-Category]])-FIND("/",Table1[[#This Row],[Category and Sub-Category]]))</f>
        <v>photobooks</v>
      </c>
      <c r="S1751" s="9">
        <f>(((Table1[[#This Row],[launched_at]]/60)/60)/24)+DATE(1970,1,1)</f>
        <v>42758.975937499999</v>
      </c>
      <c r="T1751" s="9">
        <f>(((Table1[[#This Row],[deadline]]/60)/60)/24)+DATE(1970,1,1)</f>
        <v>42795.791666666672</v>
      </c>
      <c r="U1751" s="12" t="str">
        <f>TEXT(Table1[[#This Row],[Date Created Conversion]],"yyyy")</f>
        <v>2017</v>
      </c>
      <c r="V1751" s="12" t="str">
        <f>TEXT(Table1[[#This Row],[Date Created Conversion]],"mmm")</f>
        <v>Jan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 s="16">
        <v>5000</v>
      </c>
      <c r="E1752">
        <v>10081</v>
      </c>
      <c r="F1752" s="1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>Table1[[#This Row],[pledged]]/Table1[[#This Row],[goal]]</f>
        <v>2.0162</v>
      </c>
      <c r="P1752">
        <f>IF(Table1[[#This Row],[pledged]]=0,0,Table1[[#This Row],[pledged]]/Table1[[#This Row],[backers_count]])</f>
        <v>80.647999999999996</v>
      </c>
      <c r="Q1752" t="str">
        <f>LEFT(Table1[[#This Row],[Category and Sub-Category]],FIND("/",Table1[[#This Row],[Category and Sub-Category]])-1)</f>
        <v>photography</v>
      </c>
      <c r="R1752" t="str">
        <f>RIGHT(Table1[[#This Row],[Category and Sub-Category]],LEN(Table1[[#This Row],[Category and Sub-Category]])-FIND("/",Table1[[#This Row],[Category and Sub-Category]]))</f>
        <v>photobooks</v>
      </c>
      <c r="S1752" s="9">
        <f>(((Table1[[#This Row],[launched_at]]/60)/60)/24)+DATE(1970,1,1)</f>
        <v>42454.836851851855</v>
      </c>
      <c r="T1752" s="9">
        <f>(((Table1[[#This Row],[deadline]]/60)/60)/24)+DATE(1970,1,1)</f>
        <v>42479.836851851855</v>
      </c>
      <c r="U1752" s="12" t="str">
        <f>TEXT(Table1[[#This Row],[Date Created Conversion]],"yyyy")</f>
        <v>2016</v>
      </c>
      <c r="V1752" s="12" t="str">
        <f>TEXT(Table1[[#This Row],[Date Created Conversion]],"mmm")</f>
        <v>Mar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 s="16">
        <v>10000</v>
      </c>
      <c r="E1753">
        <v>10290</v>
      </c>
      <c r="F1753" s="12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>Table1[[#This Row],[pledged]]/Table1[[#This Row],[goal]]</f>
        <v>1.0289999999999999</v>
      </c>
      <c r="P1753">
        <f>IF(Table1[[#This Row],[pledged]]=0,0,Table1[[#This Row],[pledged]]/Table1[[#This Row],[backers_count]])</f>
        <v>168.68852459016392</v>
      </c>
      <c r="Q1753" t="str">
        <f>LEFT(Table1[[#This Row],[Category and Sub-Category]],FIND("/",Table1[[#This Row],[Category and Sub-Category]])-1)</f>
        <v>photography</v>
      </c>
      <c r="R1753" t="str">
        <f>RIGHT(Table1[[#This Row],[Category and Sub-Category]],LEN(Table1[[#This Row],[Category and Sub-Category]])-FIND("/",Table1[[#This Row],[Category and Sub-Category]]))</f>
        <v>photobooks</v>
      </c>
      <c r="S1753" s="9">
        <f>(((Table1[[#This Row],[launched_at]]/60)/60)/24)+DATE(1970,1,1)</f>
        <v>42052.7815162037</v>
      </c>
      <c r="T1753" s="9">
        <f>(((Table1[[#This Row],[deadline]]/60)/60)/24)+DATE(1970,1,1)</f>
        <v>42082.739849537036</v>
      </c>
      <c r="U1753" s="12" t="str">
        <f>TEXT(Table1[[#This Row],[Date Created Conversion]],"yyyy")</f>
        <v>2015</v>
      </c>
      <c r="V1753" s="12" t="str">
        <f>TEXT(Table1[[#This Row],[Date Created Conversion]],"mmm")</f>
        <v>Feb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 s="16">
        <v>1200</v>
      </c>
      <c r="E1754">
        <v>3122</v>
      </c>
      <c r="F1754" s="12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>Table1[[#This Row],[pledged]]/Table1[[#This Row],[goal]]</f>
        <v>2.6016666666666666</v>
      </c>
      <c r="P1754">
        <f>IF(Table1[[#This Row],[pledged]]=0,0,Table1[[#This Row],[pledged]]/Table1[[#This Row],[backers_count]])</f>
        <v>34.68888888888889</v>
      </c>
      <c r="Q1754" t="str">
        <f>LEFT(Table1[[#This Row],[Category and Sub-Category]],FIND("/",Table1[[#This Row],[Category and Sub-Category]])-1)</f>
        <v>photography</v>
      </c>
      <c r="R1754" t="str">
        <f>RIGHT(Table1[[#This Row],[Category and Sub-Category]],LEN(Table1[[#This Row],[Category and Sub-Category]])-FIND("/",Table1[[#This Row],[Category and Sub-Category]]))</f>
        <v>photobooks</v>
      </c>
      <c r="S1754" s="9">
        <f>(((Table1[[#This Row],[launched_at]]/60)/60)/24)+DATE(1970,1,1)</f>
        <v>42627.253263888888</v>
      </c>
      <c r="T1754" s="9">
        <f>(((Table1[[#This Row],[deadline]]/60)/60)/24)+DATE(1970,1,1)</f>
        <v>42657.253263888888</v>
      </c>
      <c r="U1754" s="12" t="str">
        <f>TEXT(Table1[[#This Row],[Date Created Conversion]],"yyyy")</f>
        <v>2016</v>
      </c>
      <c r="V1754" s="12" t="str">
        <f>TEXT(Table1[[#This Row],[Date Created Conversion]],"mmm")</f>
        <v>Sep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 s="16">
        <v>15000</v>
      </c>
      <c r="E1755">
        <v>16200</v>
      </c>
      <c r="F1755" s="12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>Table1[[#This Row],[pledged]]/Table1[[#This Row],[goal]]</f>
        <v>1.08</v>
      </c>
      <c r="P1755">
        <f>IF(Table1[[#This Row],[pledged]]=0,0,Table1[[#This Row],[pledged]]/Table1[[#This Row],[backers_count]])</f>
        <v>462.85714285714283</v>
      </c>
      <c r="Q1755" t="str">
        <f>LEFT(Table1[[#This Row],[Category and Sub-Category]],FIND("/",Table1[[#This Row],[Category and Sub-Category]])-1)</f>
        <v>photography</v>
      </c>
      <c r="R1755" t="str">
        <f>RIGHT(Table1[[#This Row],[Category and Sub-Category]],LEN(Table1[[#This Row],[Category and Sub-Category]])-FIND("/",Table1[[#This Row],[Category and Sub-Category]]))</f>
        <v>photobooks</v>
      </c>
      <c r="S1755" s="9">
        <f>(((Table1[[#This Row],[launched_at]]/60)/60)/24)+DATE(1970,1,1)</f>
        <v>42420.74962962963</v>
      </c>
      <c r="T1755" s="9">
        <f>(((Table1[[#This Row],[deadline]]/60)/60)/24)+DATE(1970,1,1)</f>
        <v>42450.707962962959</v>
      </c>
      <c r="U1755" s="12" t="str">
        <f>TEXT(Table1[[#This Row],[Date Created Conversion]],"yyyy")</f>
        <v>2016</v>
      </c>
      <c r="V1755" s="12" t="str">
        <f>TEXT(Table1[[#This Row],[Date Created Conversion]],"mmm")</f>
        <v>Feb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 s="16">
        <v>8500</v>
      </c>
      <c r="E1756">
        <v>9395</v>
      </c>
      <c r="F1756" s="12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>Table1[[#This Row],[pledged]]/Table1[[#This Row],[goal]]</f>
        <v>1.1052941176470588</v>
      </c>
      <c r="P1756">
        <f>IF(Table1[[#This Row],[pledged]]=0,0,Table1[[#This Row],[pledged]]/Table1[[#This Row],[backers_count]])</f>
        <v>104.38888888888889</v>
      </c>
      <c r="Q1756" t="str">
        <f>LEFT(Table1[[#This Row],[Category and Sub-Category]],FIND("/",Table1[[#This Row],[Category and Sub-Category]])-1)</f>
        <v>photography</v>
      </c>
      <c r="R1756" t="str">
        <f>RIGHT(Table1[[#This Row],[Category and Sub-Category]],LEN(Table1[[#This Row],[Category and Sub-Category]])-FIND("/",Table1[[#This Row],[Category and Sub-Category]]))</f>
        <v>photobooks</v>
      </c>
      <c r="S1756" s="9">
        <f>(((Table1[[#This Row],[launched_at]]/60)/60)/24)+DATE(1970,1,1)</f>
        <v>42067.876770833333</v>
      </c>
      <c r="T1756" s="9">
        <f>(((Table1[[#This Row],[deadline]]/60)/60)/24)+DATE(1970,1,1)</f>
        <v>42097.835104166668</v>
      </c>
      <c r="U1756" s="12" t="str">
        <f>TEXT(Table1[[#This Row],[Date Created Conversion]],"yyyy")</f>
        <v>2015</v>
      </c>
      <c r="V1756" s="12" t="str">
        <f>TEXT(Table1[[#This Row],[Date Created Conversion]],"mmm")</f>
        <v>Mar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 s="16">
        <v>25</v>
      </c>
      <c r="E1757">
        <v>30</v>
      </c>
      <c r="F1757" s="12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>Table1[[#This Row],[pledged]]/Table1[[#This Row],[goal]]</f>
        <v>1.2</v>
      </c>
      <c r="P1757">
        <f>IF(Table1[[#This Row],[pledged]]=0,0,Table1[[#This Row],[pledged]]/Table1[[#This Row],[backers_count]])</f>
        <v>7.5</v>
      </c>
      <c r="Q1757" t="str">
        <f>LEFT(Table1[[#This Row],[Category and Sub-Category]],FIND("/",Table1[[#This Row],[Category and Sub-Category]])-1)</f>
        <v>photography</v>
      </c>
      <c r="R1757" t="str">
        <f>RIGHT(Table1[[#This Row],[Category and Sub-Category]],LEN(Table1[[#This Row],[Category and Sub-Category]])-FIND("/",Table1[[#This Row],[Category and Sub-Category]]))</f>
        <v>photobooks</v>
      </c>
      <c r="S1757" s="9">
        <f>(((Table1[[#This Row],[launched_at]]/60)/60)/24)+DATE(1970,1,1)</f>
        <v>42252.788900462961</v>
      </c>
      <c r="T1757" s="9">
        <f>(((Table1[[#This Row],[deadline]]/60)/60)/24)+DATE(1970,1,1)</f>
        <v>42282.788900462961</v>
      </c>
      <c r="U1757" s="12" t="str">
        <f>TEXT(Table1[[#This Row],[Date Created Conversion]],"yyyy")</f>
        <v>2015</v>
      </c>
      <c r="V1757" s="12" t="str">
        <f>TEXT(Table1[[#This Row],[Date Created Conversion]],"mmm")</f>
        <v>Sep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 s="16">
        <v>5500</v>
      </c>
      <c r="E1758">
        <v>5655.6</v>
      </c>
      <c r="F1758" s="12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>Table1[[#This Row],[pledged]]/Table1[[#This Row],[goal]]</f>
        <v>1.0282909090909091</v>
      </c>
      <c r="P1758">
        <f>IF(Table1[[#This Row],[pledged]]=0,0,Table1[[#This Row],[pledged]]/Table1[[#This Row],[backers_count]])</f>
        <v>47.13</v>
      </c>
      <c r="Q1758" t="str">
        <f>LEFT(Table1[[#This Row],[Category and Sub-Category]],FIND("/",Table1[[#This Row],[Category and Sub-Category]])-1)</f>
        <v>photography</v>
      </c>
      <c r="R1758" t="str">
        <f>RIGHT(Table1[[#This Row],[Category and Sub-Category]],LEN(Table1[[#This Row],[Category and Sub-Category]])-FIND("/",Table1[[#This Row],[Category and Sub-Category]]))</f>
        <v>photobooks</v>
      </c>
      <c r="S1758" s="9">
        <f>(((Table1[[#This Row],[launched_at]]/60)/60)/24)+DATE(1970,1,1)</f>
        <v>42571.167465277773</v>
      </c>
      <c r="T1758" s="9">
        <f>(((Table1[[#This Row],[deadline]]/60)/60)/24)+DATE(1970,1,1)</f>
        <v>42611.167465277773</v>
      </c>
      <c r="U1758" s="12" t="str">
        <f>TEXT(Table1[[#This Row],[Date Created Conversion]],"yyyy")</f>
        <v>2016</v>
      </c>
      <c r="V1758" s="12" t="str">
        <f>TEXT(Table1[[#This Row],[Date Created Conversion]],"mmm")</f>
        <v>Jul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 s="16">
        <v>5000</v>
      </c>
      <c r="E1759">
        <v>5800</v>
      </c>
      <c r="F1759" s="12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>Table1[[#This Row],[pledged]]/Table1[[#This Row],[goal]]</f>
        <v>1.1599999999999999</v>
      </c>
      <c r="P1759">
        <f>IF(Table1[[#This Row],[pledged]]=0,0,Table1[[#This Row],[pledged]]/Table1[[#This Row],[backers_count]])</f>
        <v>414.28571428571428</v>
      </c>
      <c r="Q1759" t="str">
        <f>LEFT(Table1[[#This Row],[Category and Sub-Category]],FIND("/",Table1[[#This Row],[Category and Sub-Category]])-1)</f>
        <v>photography</v>
      </c>
      <c r="R1759" t="str">
        <f>RIGHT(Table1[[#This Row],[Category and Sub-Category]],LEN(Table1[[#This Row],[Category and Sub-Category]])-FIND("/",Table1[[#This Row],[Category and Sub-Category]]))</f>
        <v>photobooks</v>
      </c>
      <c r="S1759" s="9">
        <f>(((Table1[[#This Row],[launched_at]]/60)/60)/24)+DATE(1970,1,1)</f>
        <v>42733.827349537038</v>
      </c>
      <c r="T1759" s="9">
        <f>(((Table1[[#This Row],[deadline]]/60)/60)/24)+DATE(1970,1,1)</f>
        <v>42763.811805555553</v>
      </c>
      <c r="U1759" s="12" t="str">
        <f>TEXT(Table1[[#This Row],[Date Created Conversion]],"yyyy")</f>
        <v>2016</v>
      </c>
      <c r="V1759" s="12" t="str">
        <f>TEXT(Table1[[#This Row],[Date Created Conversion]],"mmm")</f>
        <v>Dec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 s="16">
        <v>1000</v>
      </c>
      <c r="E1760">
        <v>1147</v>
      </c>
      <c r="F1760" s="12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>Table1[[#This Row],[pledged]]/Table1[[#This Row],[goal]]</f>
        <v>1.147</v>
      </c>
      <c r="P1760">
        <f>IF(Table1[[#This Row],[pledged]]=0,0,Table1[[#This Row],[pledged]]/Table1[[#This Row],[backers_count]])</f>
        <v>42.481481481481481</v>
      </c>
      <c r="Q1760" t="str">
        <f>LEFT(Table1[[#This Row],[Category and Sub-Category]],FIND("/",Table1[[#This Row],[Category and Sub-Category]])-1)</f>
        <v>photography</v>
      </c>
      <c r="R1760" t="str">
        <f>RIGHT(Table1[[#This Row],[Category and Sub-Category]],LEN(Table1[[#This Row],[Category and Sub-Category]])-FIND("/",Table1[[#This Row],[Category and Sub-Category]]))</f>
        <v>photobooks</v>
      </c>
      <c r="S1760" s="9">
        <f>(((Table1[[#This Row],[launched_at]]/60)/60)/24)+DATE(1970,1,1)</f>
        <v>42505.955925925926</v>
      </c>
      <c r="T1760" s="9">
        <f>(((Table1[[#This Row],[deadline]]/60)/60)/24)+DATE(1970,1,1)</f>
        <v>42565.955925925926</v>
      </c>
      <c r="U1760" s="12" t="str">
        <f>TEXT(Table1[[#This Row],[Date Created Conversion]],"yyyy")</f>
        <v>2016</v>
      </c>
      <c r="V1760" s="12" t="str">
        <f>TEXT(Table1[[#This Row],[Date Created Conversion]],"mmm")</f>
        <v>May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 s="16">
        <v>5000</v>
      </c>
      <c r="E1761">
        <v>5330</v>
      </c>
      <c r="F1761" s="12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>Table1[[#This Row],[pledged]]/Table1[[#This Row],[goal]]</f>
        <v>1.0660000000000001</v>
      </c>
      <c r="P1761">
        <f>IF(Table1[[#This Row],[pledged]]=0,0,Table1[[#This Row],[pledged]]/Table1[[#This Row],[backers_count]])</f>
        <v>108.77551020408163</v>
      </c>
      <c r="Q1761" t="str">
        <f>LEFT(Table1[[#This Row],[Category and Sub-Category]],FIND("/",Table1[[#This Row],[Category and Sub-Category]])-1)</f>
        <v>photography</v>
      </c>
      <c r="R1761" t="str">
        <f>RIGHT(Table1[[#This Row],[Category and Sub-Category]],LEN(Table1[[#This Row],[Category and Sub-Category]])-FIND("/",Table1[[#This Row],[Category and Sub-Category]]))</f>
        <v>photobooks</v>
      </c>
      <c r="S1761" s="9">
        <f>(((Table1[[#This Row],[launched_at]]/60)/60)/24)+DATE(1970,1,1)</f>
        <v>42068.829039351855</v>
      </c>
      <c r="T1761" s="9">
        <f>(((Table1[[#This Row],[deadline]]/60)/60)/24)+DATE(1970,1,1)</f>
        <v>42088.787372685183</v>
      </c>
      <c r="U1761" s="12" t="str">
        <f>TEXT(Table1[[#This Row],[Date Created Conversion]],"yyyy")</f>
        <v>2015</v>
      </c>
      <c r="V1761" s="12" t="str">
        <f>TEXT(Table1[[#This Row],[Date Created Conversion]],"mmm")</f>
        <v>Mar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 s="16">
        <v>5000</v>
      </c>
      <c r="E1762">
        <v>8272</v>
      </c>
      <c r="F1762" s="1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>Table1[[#This Row],[pledged]]/Table1[[#This Row],[goal]]</f>
        <v>1.6544000000000001</v>
      </c>
      <c r="P1762">
        <f>IF(Table1[[#This Row],[pledged]]=0,0,Table1[[#This Row],[pledged]]/Table1[[#This Row],[backers_count]])</f>
        <v>81.098039215686271</v>
      </c>
      <c r="Q1762" t="str">
        <f>LEFT(Table1[[#This Row],[Category and Sub-Category]],FIND("/",Table1[[#This Row],[Category and Sub-Category]])-1)</f>
        <v>photography</v>
      </c>
      <c r="R1762" t="str">
        <f>RIGHT(Table1[[#This Row],[Category and Sub-Category]],LEN(Table1[[#This Row],[Category and Sub-Category]])-FIND("/",Table1[[#This Row],[Category and Sub-Category]]))</f>
        <v>photobooks</v>
      </c>
      <c r="S1762" s="9">
        <f>(((Table1[[#This Row],[launched_at]]/60)/60)/24)+DATE(1970,1,1)</f>
        <v>42405.67260416667</v>
      </c>
      <c r="T1762" s="9">
        <f>(((Table1[[#This Row],[deadline]]/60)/60)/24)+DATE(1970,1,1)</f>
        <v>42425.67260416667</v>
      </c>
      <c r="U1762" s="12" t="str">
        <f>TEXT(Table1[[#This Row],[Date Created Conversion]],"yyyy")</f>
        <v>2016</v>
      </c>
      <c r="V1762" s="12" t="str">
        <f>TEXT(Table1[[#This Row],[Date Created Conversion]],"mmm")</f>
        <v>Feb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 s="16">
        <v>100</v>
      </c>
      <c r="E1763">
        <v>155</v>
      </c>
      <c r="F1763" s="12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>Table1[[#This Row],[pledged]]/Table1[[#This Row],[goal]]</f>
        <v>1.55</v>
      </c>
      <c r="P1763">
        <f>IF(Table1[[#This Row],[pledged]]=0,0,Table1[[#This Row],[pledged]]/Table1[[#This Row],[backers_count]])</f>
        <v>51.666666666666664</v>
      </c>
      <c r="Q1763" t="str">
        <f>LEFT(Table1[[#This Row],[Category and Sub-Category]],FIND("/",Table1[[#This Row],[Category and Sub-Category]])-1)</f>
        <v>photography</v>
      </c>
      <c r="R1763" t="str">
        <f>RIGHT(Table1[[#This Row],[Category and Sub-Category]],LEN(Table1[[#This Row],[Category and Sub-Category]])-FIND("/",Table1[[#This Row],[Category and Sub-Category]]))</f>
        <v>photobooks</v>
      </c>
      <c r="S1763" s="9">
        <f>(((Table1[[#This Row],[launched_at]]/60)/60)/24)+DATE(1970,1,1)</f>
        <v>42209.567824074074</v>
      </c>
      <c r="T1763" s="9">
        <f>(((Table1[[#This Row],[deadline]]/60)/60)/24)+DATE(1970,1,1)</f>
        <v>42259.567824074074</v>
      </c>
      <c r="U1763" s="12" t="str">
        <f>TEXT(Table1[[#This Row],[Date Created Conversion]],"yyyy")</f>
        <v>2015</v>
      </c>
      <c r="V1763" s="12" t="str">
        <f>TEXT(Table1[[#This Row],[Date Created Conversion]],"mmm")</f>
        <v>Jul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 s="16">
        <v>100</v>
      </c>
      <c r="E1764">
        <v>885</v>
      </c>
      <c r="F1764" s="12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>Table1[[#This Row],[pledged]]/Table1[[#This Row],[goal]]</f>
        <v>8.85</v>
      </c>
      <c r="P1764">
        <f>IF(Table1[[#This Row],[pledged]]=0,0,Table1[[#This Row],[pledged]]/Table1[[#This Row],[backers_count]])</f>
        <v>35.4</v>
      </c>
      <c r="Q1764" t="str">
        <f>LEFT(Table1[[#This Row],[Category and Sub-Category]],FIND("/",Table1[[#This Row],[Category and Sub-Category]])-1)</f>
        <v>photography</v>
      </c>
      <c r="R1764" t="str">
        <f>RIGHT(Table1[[#This Row],[Category and Sub-Category]],LEN(Table1[[#This Row],[Category and Sub-Category]])-FIND("/",Table1[[#This Row],[Category and Sub-Category]]))</f>
        <v>photobooks</v>
      </c>
      <c r="S1764" s="9">
        <f>(((Table1[[#This Row],[launched_at]]/60)/60)/24)+DATE(1970,1,1)</f>
        <v>42410.982002314813</v>
      </c>
      <c r="T1764" s="9">
        <f>(((Table1[[#This Row],[deadline]]/60)/60)/24)+DATE(1970,1,1)</f>
        <v>42440.982002314813</v>
      </c>
      <c r="U1764" s="12" t="str">
        <f>TEXT(Table1[[#This Row],[Date Created Conversion]],"yyyy")</f>
        <v>2016</v>
      </c>
      <c r="V1764" s="12" t="str">
        <f>TEXT(Table1[[#This Row],[Date Created Conversion]],"mmm")</f>
        <v>Feb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 s="16">
        <v>12000</v>
      </c>
      <c r="E1765">
        <v>12229</v>
      </c>
      <c r="F1765" s="12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>Table1[[#This Row],[pledged]]/Table1[[#This Row],[goal]]</f>
        <v>1.0190833333333333</v>
      </c>
      <c r="P1765">
        <f>IF(Table1[[#This Row],[pledged]]=0,0,Table1[[#This Row],[pledged]]/Table1[[#This Row],[backers_count]])</f>
        <v>103.63559322033899</v>
      </c>
      <c r="Q1765" t="str">
        <f>LEFT(Table1[[#This Row],[Category and Sub-Category]],FIND("/",Table1[[#This Row],[Category and Sub-Category]])-1)</f>
        <v>photography</v>
      </c>
      <c r="R1765" t="str">
        <f>RIGHT(Table1[[#This Row],[Category and Sub-Category]],LEN(Table1[[#This Row],[Category and Sub-Category]])-FIND("/",Table1[[#This Row],[Category and Sub-Category]]))</f>
        <v>photobooks</v>
      </c>
      <c r="S1765" s="9">
        <f>(((Table1[[#This Row],[launched_at]]/60)/60)/24)+DATE(1970,1,1)</f>
        <v>42636.868518518517</v>
      </c>
      <c r="T1765" s="9">
        <f>(((Table1[[#This Row],[deadline]]/60)/60)/24)+DATE(1970,1,1)</f>
        <v>42666.868518518517</v>
      </c>
      <c r="U1765" s="12" t="str">
        <f>TEXT(Table1[[#This Row],[Date Created Conversion]],"yyyy")</f>
        <v>2016</v>
      </c>
      <c r="V1765" s="12" t="str">
        <f>TEXT(Table1[[#This Row],[Date Created Conversion]],"mmm")</f>
        <v>Sep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>Table1[[#This Row],[pledged]]/Table1[[#This Row],[goal]]</f>
        <v>0.19600000000000001</v>
      </c>
      <c r="P1766">
        <f>IF(Table1[[#This Row],[pledged]]=0,0,Table1[[#This Row],[pledged]]/Table1[[#This Row],[backers_count]])</f>
        <v>55.282051282051285</v>
      </c>
      <c r="Q1766" t="str">
        <f>LEFT(Table1[[#This Row],[Category and Sub-Category]],FIND("/",Table1[[#This Row],[Category and Sub-Category]])-1)</f>
        <v>photography</v>
      </c>
      <c r="R1766" t="str">
        <f>RIGHT(Table1[[#This Row],[Category and Sub-Category]],LEN(Table1[[#This Row],[Category and Sub-Category]])-FIND("/",Table1[[#This Row],[Category and Sub-Category]]))</f>
        <v>photobooks</v>
      </c>
      <c r="S1766" s="9">
        <f>(((Table1[[#This Row],[launched_at]]/60)/60)/24)+DATE(1970,1,1)</f>
        <v>41825.485868055555</v>
      </c>
      <c r="T1766" s="9">
        <f>(((Table1[[#This Row],[deadline]]/60)/60)/24)+DATE(1970,1,1)</f>
        <v>41854.485868055555</v>
      </c>
      <c r="U1766" s="12" t="str">
        <f>TEXT(Table1[[#This Row],[Date Created Conversion]],"yyyy")</f>
        <v>2014</v>
      </c>
      <c r="V1766" s="12" t="str">
        <f>TEXT(Table1[[#This Row],[Date Created Conversion]],"mmm")</f>
        <v>Jul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>Table1[[#This Row],[pledged]]/Table1[[#This Row],[goal]]</f>
        <v>0.59467839999999994</v>
      </c>
      <c r="P1767">
        <f>IF(Table1[[#This Row],[pledged]]=0,0,Table1[[#This Row],[pledged]]/Table1[[#This Row],[backers_count]])</f>
        <v>72.16970873786407</v>
      </c>
      <c r="Q1767" t="str">
        <f>LEFT(Table1[[#This Row],[Category and Sub-Category]],FIND("/",Table1[[#This Row],[Category and Sub-Category]])-1)</f>
        <v>photography</v>
      </c>
      <c r="R1767" t="str">
        <f>RIGHT(Table1[[#This Row],[Category and Sub-Category]],LEN(Table1[[#This Row],[Category and Sub-Category]])-FIND("/",Table1[[#This Row],[Category and Sub-Category]]))</f>
        <v>photobooks</v>
      </c>
      <c r="S1767" s="9">
        <f>(((Table1[[#This Row],[launched_at]]/60)/60)/24)+DATE(1970,1,1)</f>
        <v>41834.980462962965</v>
      </c>
      <c r="T1767" s="9">
        <f>(((Table1[[#This Row],[deadline]]/60)/60)/24)+DATE(1970,1,1)</f>
        <v>41864.980462962965</v>
      </c>
      <c r="U1767" s="12" t="str">
        <f>TEXT(Table1[[#This Row],[Date Created Conversion]],"yyyy")</f>
        <v>2014</v>
      </c>
      <c r="V1767" s="12" t="str">
        <f>TEXT(Table1[[#This Row],[Date Created Conversion]],"mmm")</f>
        <v>Jul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>Table1[[#This Row],[pledged]]/Table1[[#This Row],[goal]]</f>
        <v>0</v>
      </c>
      <c r="P1768">
        <f>IF(Table1[[#This Row],[pledged]]=0,0,Table1[[#This Row],[pledged]]/Table1[[#This Row],[backers_count]])</f>
        <v>0</v>
      </c>
      <c r="Q1768" t="str">
        <f>LEFT(Table1[[#This Row],[Category and Sub-Category]],FIND("/",Table1[[#This Row],[Category and Sub-Category]])-1)</f>
        <v>photography</v>
      </c>
      <c r="R1768" t="str">
        <f>RIGHT(Table1[[#This Row],[Category and Sub-Category]],LEN(Table1[[#This Row],[Category and Sub-Category]])-FIND("/",Table1[[#This Row],[Category and Sub-Category]]))</f>
        <v>photobooks</v>
      </c>
      <c r="S1768" s="9">
        <f>(((Table1[[#This Row],[launched_at]]/60)/60)/24)+DATE(1970,1,1)</f>
        <v>41855.859814814816</v>
      </c>
      <c r="T1768" s="9">
        <f>(((Table1[[#This Row],[deadline]]/60)/60)/24)+DATE(1970,1,1)</f>
        <v>41876.859814814816</v>
      </c>
      <c r="U1768" s="12" t="str">
        <f>TEXT(Table1[[#This Row],[Date Created Conversion]],"yyyy")</f>
        <v>2014</v>
      </c>
      <c r="V1768" s="12" t="str">
        <f>TEXT(Table1[[#This Row],[Date Created Conversion]],"mmm")</f>
        <v>Aug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>Table1[[#This Row],[pledged]]/Table1[[#This Row],[goal]]</f>
        <v>0.4572</v>
      </c>
      <c r="P1769">
        <f>IF(Table1[[#This Row],[pledged]]=0,0,Table1[[#This Row],[pledged]]/Table1[[#This Row],[backers_count]])</f>
        <v>58.615384615384613</v>
      </c>
      <c r="Q1769" t="str">
        <f>LEFT(Table1[[#This Row],[Category and Sub-Category]],FIND("/",Table1[[#This Row],[Category and Sub-Category]])-1)</f>
        <v>photography</v>
      </c>
      <c r="R1769" t="str">
        <f>RIGHT(Table1[[#This Row],[Category and Sub-Category]],LEN(Table1[[#This Row],[Category and Sub-Category]])-FIND("/",Table1[[#This Row],[Category and Sub-Category]]))</f>
        <v>photobooks</v>
      </c>
      <c r="S1769" s="9">
        <f>(((Table1[[#This Row],[launched_at]]/60)/60)/24)+DATE(1970,1,1)</f>
        <v>41824.658379629633</v>
      </c>
      <c r="T1769" s="9">
        <f>(((Table1[[#This Row],[deadline]]/60)/60)/24)+DATE(1970,1,1)</f>
        <v>41854.658379629633</v>
      </c>
      <c r="U1769" s="12" t="str">
        <f>TEXT(Table1[[#This Row],[Date Created Conversion]],"yyyy")</f>
        <v>2014</v>
      </c>
      <c r="V1769" s="12" t="str">
        <f>TEXT(Table1[[#This Row],[Date Created Conversion]],"mmm")</f>
        <v>Jul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>Table1[[#This Row],[pledged]]/Table1[[#This Row],[goal]]</f>
        <v>3.7400000000000003E-2</v>
      </c>
      <c r="P1770">
        <f>IF(Table1[[#This Row],[pledged]]=0,0,Table1[[#This Row],[pledged]]/Table1[[#This Row],[backers_count]])</f>
        <v>12.466666666666667</v>
      </c>
      <c r="Q1770" t="str">
        <f>LEFT(Table1[[#This Row],[Category and Sub-Category]],FIND("/",Table1[[#This Row],[Category and Sub-Category]])-1)</f>
        <v>photography</v>
      </c>
      <c r="R1770" t="str">
        <f>RIGHT(Table1[[#This Row],[Category and Sub-Category]],LEN(Table1[[#This Row],[Category and Sub-Category]])-FIND("/",Table1[[#This Row],[Category and Sub-Category]]))</f>
        <v>photobooks</v>
      </c>
      <c r="S1770" s="9">
        <f>(((Table1[[#This Row],[launched_at]]/60)/60)/24)+DATE(1970,1,1)</f>
        <v>41849.560694444444</v>
      </c>
      <c r="T1770" s="9">
        <f>(((Table1[[#This Row],[deadline]]/60)/60)/24)+DATE(1970,1,1)</f>
        <v>41909.560694444444</v>
      </c>
      <c r="U1770" s="12" t="str">
        <f>TEXT(Table1[[#This Row],[Date Created Conversion]],"yyyy")</f>
        <v>2014</v>
      </c>
      <c r="V1770" s="12" t="str">
        <f>TEXT(Table1[[#This Row],[Date Created Conversion]],"mmm")</f>
        <v>Jul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>Table1[[#This Row],[pledged]]/Table1[[#This Row],[goal]]</f>
        <v>2.7025E-2</v>
      </c>
      <c r="P1771">
        <f>IF(Table1[[#This Row],[pledged]]=0,0,Table1[[#This Row],[pledged]]/Table1[[#This Row],[backers_count]])</f>
        <v>49.136363636363633</v>
      </c>
      <c r="Q1771" t="str">
        <f>LEFT(Table1[[#This Row],[Category and Sub-Category]],FIND("/",Table1[[#This Row],[Category and Sub-Category]])-1)</f>
        <v>photography</v>
      </c>
      <c r="R1771" t="str">
        <f>RIGHT(Table1[[#This Row],[Category and Sub-Category]],LEN(Table1[[#This Row],[Category and Sub-Category]])-FIND("/",Table1[[#This Row],[Category and Sub-Category]]))</f>
        <v>photobooks</v>
      </c>
      <c r="S1771" s="9">
        <f>(((Table1[[#This Row],[launched_at]]/60)/60)/24)+DATE(1970,1,1)</f>
        <v>41987.818969907406</v>
      </c>
      <c r="T1771" s="9">
        <f>(((Table1[[#This Row],[deadline]]/60)/60)/24)+DATE(1970,1,1)</f>
        <v>42017.818969907406</v>
      </c>
      <c r="U1771" s="12" t="str">
        <f>TEXT(Table1[[#This Row],[Date Created Conversion]],"yyyy")</f>
        <v>2014</v>
      </c>
      <c r="V1771" s="12" t="str">
        <f>TEXT(Table1[[#This Row],[Date Created Conversion]],"mmm")</f>
        <v>Dec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>Table1[[#This Row],[pledged]]/Table1[[#This Row],[goal]]</f>
        <v>0.56514285714285717</v>
      </c>
      <c r="P1772">
        <f>IF(Table1[[#This Row],[pledged]]=0,0,Table1[[#This Row],[pledged]]/Table1[[#This Row],[backers_count]])</f>
        <v>150.5</v>
      </c>
      <c r="Q1772" t="str">
        <f>LEFT(Table1[[#This Row],[Category and Sub-Category]],FIND("/",Table1[[#This Row],[Category and Sub-Category]])-1)</f>
        <v>photography</v>
      </c>
      <c r="R1772" t="str">
        <f>RIGHT(Table1[[#This Row],[Category and Sub-Category]],LEN(Table1[[#This Row],[Category and Sub-Category]])-FIND("/",Table1[[#This Row],[Category and Sub-Category]]))</f>
        <v>photobooks</v>
      </c>
      <c r="S1772" s="9">
        <f>(((Table1[[#This Row],[launched_at]]/60)/60)/24)+DATE(1970,1,1)</f>
        <v>41891.780023148152</v>
      </c>
      <c r="T1772" s="9">
        <f>(((Table1[[#This Row],[deadline]]/60)/60)/24)+DATE(1970,1,1)</f>
        <v>41926.780023148152</v>
      </c>
      <c r="U1772" s="12" t="str">
        <f>TEXT(Table1[[#This Row],[Date Created Conversion]],"yyyy")</f>
        <v>2014</v>
      </c>
      <c r="V1772" s="12" t="str">
        <f>TEXT(Table1[[#This Row],[Date Created Conversion]],"mmm")</f>
        <v>Sep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>Table1[[#This Row],[pledged]]/Table1[[#This Row],[goal]]</f>
        <v>0.21309523809523809</v>
      </c>
      <c r="P1773">
        <f>IF(Table1[[#This Row],[pledged]]=0,0,Table1[[#This Row],[pledged]]/Table1[[#This Row],[backers_count]])</f>
        <v>35.799999999999997</v>
      </c>
      <c r="Q1773" t="str">
        <f>LEFT(Table1[[#This Row],[Category and Sub-Category]],FIND("/",Table1[[#This Row],[Category and Sub-Category]])-1)</f>
        <v>photography</v>
      </c>
      <c r="R1773" t="str">
        <f>RIGHT(Table1[[#This Row],[Category and Sub-Category]],LEN(Table1[[#This Row],[Category and Sub-Category]])-FIND("/",Table1[[#This Row],[Category and Sub-Category]]))</f>
        <v>photobooks</v>
      </c>
      <c r="S1773" s="9">
        <f>(((Table1[[#This Row],[launched_at]]/60)/60)/24)+DATE(1970,1,1)</f>
        <v>41905.979629629634</v>
      </c>
      <c r="T1773" s="9">
        <f>(((Table1[[#This Row],[deadline]]/60)/60)/24)+DATE(1970,1,1)</f>
        <v>41935.979629629634</v>
      </c>
      <c r="U1773" s="12" t="str">
        <f>TEXT(Table1[[#This Row],[Date Created Conversion]],"yyyy")</f>
        <v>2014</v>
      </c>
      <c r="V1773" s="12" t="str">
        <f>TEXT(Table1[[#This Row],[Date Created Conversion]],"mmm")</f>
        <v>Sep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>Table1[[#This Row],[pledged]]/Table1[[#This Row],[goal]]</f>
        <v>0.156</v>
      </c>
      <c r="P1774">
        <f>IF(Table1[[#This Row],[pledged]]=0,0,Table1[[#This Row],[pledged]]/Table1[[#This Row],[backers_count]])</f>
        <v>45.157894736842103</v>
      </c>
      <c r="Q1774" t="str">
        <f>LEFT(Table1[[#This Row],[Category and Sub-Category]],FIND("/",Table1[[#This Row],[Category and Sub-Category]])-1)</f>
        <v>photography</v>
      </c>
      <c r="R1774" t="str">
        <f>RIGHT(Table1[[#This Row],[Category and Sub-Category]],LEN(Table1[[#This Row],[Category and Sub-Category]])-FIND("/",Table1[[#This Row],[Category and Sub-Category]]))</f>
        <v>photobooks</v>
      </c>
      <c r="S1774" s="9">
        <f>(((Table1[[#This Row],[launched_at]]/60)/60)/24)+DATE(1970,1,1)</f>
        <v>41766.718009259261</v>
      </c>
      <c r="T1774" s="9">
        <f>(((Table1[[#This Row],[deadline]]/60)/60)/24)+DATE(1970,1,1)</f>
        <v>41826.718009259261</v>
      </c>
      <c r="U1774" s="12" t="str">
        <f>TEXT(Table1[[#This Row],[Date Created Conversion]],"yyyy")</f>
        <v>2014</v>
      </c>
      <c r="V1774" s="12" t="str">
        <f>TEXT(Table1[[#This Row],[Date Created Conversion]],"mmm")</f>
        <v>May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>Table1[[#This Row],[pledged]]/Table1[[#This Row],[goal]]</f>
        <v>6.2566666666666673E-2</v>
      </c>
      <c r="P1775">
        <f>IF(Table1[[#This Row],[pledged]]=0,0,Table1[[#This Row],[pledged]]/Table1[[#This Row],[backers_count]])</f>
        <v>98.78947368421052</v>
      </c>
      <c r="Q1775" t="str">
        <f>LEFT(Table1[[#This Row],[Category and Sub-Category]],FIND("/",Table1[[#This Row],[Category and Sub-Category]])-1)</f>
        <v>photography</v>
      </c>
      <c r="R1775" t="str">
        <f>RIGHT(Table1[[#This Row],[Category and Sub-Category]],LEN(Table1[[#This Row],[Category and Sub-Category]])-FIND("/",Table1[[#This Row],[Category and Sub-Category]]))</f>
        <v>photobooks</v>
      </c>
      <c r="S1775" s="9">
        <f>(((Table1[[#This Row],[launched_at]]/60)/60)/24)+DATE(1970,1,1)</f>
        <v>41978.760393518518</v>
      </c>
      <c r="T1775" s="9">
        <f>(((Table1[[#This Row],[deadline]]/60)/60)/24)+DATE(1970,1,1)</f>
        <v>42023.760393518518</v>
      </c>
      <c r="U1775" s="12" t="str">
        <f>TEXT(Table1[[#This Row],[Date Created Conversion]],"yyyy")</f>
        <v>2014</v>
      </c>
      <c r="V1775" s="12" t="str">
        <f>TEXT(Table1[[#This Row],[Date Created Conversion]],"mmm")</f>
        <v>Dec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>Table1[[#This Row],[pledged]]/Table1[[#This Row],[goal]]</f>
        <v>0.4592</v>
      </c>
      <c r="P1776">
        <f>IF(Table1[[#This Row],[pledged]]=0,0,Table1[[#This Row],[pledged]]/Table1[[#This Row],[backers_count]])</f>
        <v>88.307692307692307</v>
      </c>
      <c r="Q1776" t="str">
        <f>LEFT(Table1[[#This Row],[Category and Sub-Category]],FIND("/",Table1[[#This Row],[Category and Sub-Category]])-1)</f>
        <v>photography</v>
      </c>
      <c r="R1776" t="str">
        <f>RIGHT(Table1[[#This Row],[Category and Sub-Category]],LEN(Table1[[#This Row],[Category and Sub-Category]])-FIND("/",Table1[[#This Row],[Category and Sub-Category]]))</f>
        <v>photobooks</v>
      </c>
      <c r="S1776" s="9">
        <f>(((Table1[[#This Row],[launched_at]]/60)/60)/24)+DATE(1970,1,1)</f>
        <v>41930.218657407408</v>
      </c>
      <c r="T1776" s="9">
        <f>(((Table1[[#This Row],[deadline]]/60)/60)/24)+DATE(1970,1,1)</f>
        <v>41972.624305555553</v>
      </c>
      <c r="U1776" s="12" t="str">
        <f>TEXT(Table1[[#This Row],[Date Created Conversion]],"yyyy")</f>
        <v>2014</v>
      </c>
      <c r="V1776" s="12" t="str">
        <f>TEXT(Table1[[#This Row],[Date Created Conversion]],"mmm")</f>
        <v>Oct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>Table1[[#This Row],[pledged]]/Table1[[#This Row],[goal]]</f>
        <v>0.65101538461538466</v>
      </c>
      <c r="P1777">
        <f>IF(Table1[[#This Row],[pledged]]=0,0,Table1[[#This Row],[pledged]]/Table1[[#This Row],[backers_count]])</f>
        <v>170.62903225806451</v>
      </c>
      <c r="Q1777" t="str">
        <f>LEFT(Table1[[#This Row],[Category and Sub-Category]],FIND("/",Table1[[#This Row],[Category and Sub-Category]])-1)</f>
        <v>photography</v>
      </c>
      <c r="R1777" t="str">
        <f>RIGHT(Table1[[#This Row],[Category and Sub-Category]],LEN(Table1[[#This Row],[Category and Sub-Category]])-FIND("/",Table1[[#This Row],[Category and Sub-Category]]))</f>
        <v>photobooks</v>
      </c>
      <c r="S1777" s="9">
        <f>(((Table1[[#This Row],[launched_at]]/60)/60)/24)+DATE(1970,1,1)</f>
        <v>41891.976388888892</v>
      </c>
      <c r="T1777" s="9">
        <f>(((Table1[[#This Row],[deadline]]/60)/60)/24)+DATE(1970,1,1)</f>
        <v>41936.976388888892</v>
      </c>
      <c r="U1777" s="12" t="str">
        <f>TEXT(Table1[[#This Row],[Date Created Conversion]],"yyyy")</f>
        <v>2014</v>
      </c>
      <c r="V1777" s="12" t="str">
        <f>TEXT(Table1[[#This Row],[Date Created Conversion]],"mmm")</f>
        <v>Sep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>Table1[[#This Row],[pledged]]/Table1[[#This Row],[goal]]</f>
        <v>6.7000000000000004E-2</v>
      </c>
      <c r="P1778">
        <f>IF(Table1[[#This Row],[pledged]]=0,0,Table1[[#This Row],[pledged]]/Table1[[#This Row],[backers_count]])</f>
        <v>83.75</v>
      </c>
      <c r="Q1778" t="str">
        <f>LEFT(Table1[[#This Row],[Category and Sub-Category]],FIND("/",Table1[[#This Row],[Category and Sub-Category]])-1)</f>
        <v>photography</v>
      </c>
      <c r="R1778" t="str">
        <f>RIGHT(Table1[[#This Row],[Category and Sub-Category]],LEN(Table1[[#This Row],[Category and Sub-Category]])-FIND("/",Table1[[#This Row],[Category and Sub-Category]]))</f>
        <v>photobooks</v>
      </c>
      <c r="S1778" s="9">
        <f>(((Table1[[#This Row],[launched_at]]/60)/60)/24)+DATE(1970,1,1)</f>
        <v>41905.95684027778</v>
      </c>
      <c r="T1778" s="9">
        <f>(((Table1[[#This Row],[deadline]]/60)/60)/24)+DATE(1970,1,1)</f>
        <v>41941.95684027778</v>
      </c>
      <c r="U1778" s="12" t="str">
        <f>TEXT(Table1[[#This Row],[Date Created Conversion]],"yyyy")</f>
        <v>2014</v>
      </c>
      <c r="V1778" s="12" t="str">
        <f>TEXT(Table1[[#This Row],[Date Created Conversion]],"mmm")</f>
        <v>Sep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>Table1[[#This Row],[pledged]]/Table1[[#This Row],[goal]]</f>
        <v>0.135625</v>
      </c>
      <c r="P1779">
        <f>IF(Table1[[#This Row],[pledged]]=0,0,Table1[[#This Row],[pledged]]/Table1[[#This Row],[backers_count]])</f>
        <v>65.099999999999994</v>
      </c>
      <c r="Q1779" t="str">
        <f>LEFT(Table1[[#This Row],[Category and Sub-Category]],FIND("/",Table1[[#This Row],[Category and Sub-Category]])-1)</f>
        <v>photography</v>
      </c>
      <c r="R1779" t="str">
        <f>RIGHT(Table1[[#This Row],[Category and Sub-Category]],LEN(Table1[[#This Row],[Category and Sub-Category]])-FIND("/",Table1[[#This Row],[Category and Sub-Category]]))</f>
        <v>photobooks</v>
      </c>
      <c r="S1779" s="9">
        <f>(((Table1[[#This Row],[launched_at]]/60)/60)/24)+DATE(1970,1,1)</f>
        <v>42025.357094907406</v>
      </c>
      <c r="T1779" s="9">
        <f>(((Table1[[#This Row],[deadline]]/60)/60)/24)+DATE(1970,1,1)</f>
        <v>42055.357094907406</v>
      </c>
      <c r="U1779" s="12" t="str">
        <f>TEXT(Table1[[#This Row],[Date Created Conversion]],"yyyy")</f>
        <v>2015</v>
      </c>
      <c r="V1779" s="12" t="str">
        <f>TEXT(Table1[[#This Row],[Date Created Conversion]],"mmm")</f>
        <v>Jan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>Table1[[#This Row],[pledged]]/Table1[[#This Row],[goal]]</f>
        <v>1.9900000000000001E-2</v>
      </c>
      <c r="P1780">
        <f>IF(Table1[[#This Row],[pledged]]=0,0,Table1[[#This Row],[pledged]]/Table1[[#This Row],[backers_count]])</f>
        <v>66.333333333333329</v>
      </c>
      <c r="Q1780" t="str">
        <f>LEFT(Table1[[#This Row],[Category and Sub-Category]],FIND("/",Table1[[#This Row],[Category and Sub-Category]])-1)</f>
        <v>photography</v>
      </c>
      <c r="R1780" t="str">
        <f>RIGHT(Table1[[#This Row],[Category and Sub-Category]],LEN(Table1[[#This Row],[Category and Sub-Category]])-FIND("/",Table1[[#This Row],[Category and Sub-Category]]))</f>
        <v>photobooks</v>
      </c>
      <c r="S1780" s="9">
        <f>(((Table1[[#This Row],[launched_at]]/60)/60)/24)+DATE(1970,1,1)</f>
        <v>42045.86336805555</v>
      </c>
      <c r="T1780" s="9">
        <f>(((Table1[[#This Row],[deadline]]/60)/60)/24)+DATE(1970,1,1)</f>
        <v>42090.821701388893</v>
      </c>
      <c r="U1780" s="12" t="str">
        <f>TEXT(Table1[[#This Row],[Date Created Conversion]],"yyyy")</f>
        <v>2015</v>
      </c>
      <c r="V1780" s="12" t="str">
        <f>TEXT(Table1[[#This Row],[Date Created Conversion]],"mmm")</f>
        <v>Feb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>Table1[[#This Row],[pledged]]/Table1[[#This Row],[goal]]</f>
        <v>0.36236363636363639</v>
      </c>
      <c r="P1781">
        <f>IF(Table1[[#This Row],[pledged]]=0,0,Table1[[#This Row],[pledged]]/Table1[[#This Row],[backers_count]])</f>
        <v>104.89473684210526</v>
      </c>
      <c r="Q1781" t="str">
        <f>LEFT(Table1[[#This Row],[Category and Sub-Category]],FIND("/",Table1[[#This Row],[Category and Sub-Category]])-1)</f>
        <v>photography</v>
      </c>
      <c r="R1781" t="str">
        <f>RIGHT(Table1[[#This Row],[Category and Sub-Category]],LEN(Table1[[#This Row],[Category and Sub-Category]])-FIND("/",Table1[[#This Row],[Category and Sub-Category]]))</f>
        <v>photobooks</v>
      </c>
      <c r="S1781" s="9">
        <f>(((Table1[[#This Row],[launched_at]]/60)/60)/24)+DATE(1970,1,1)</f>
        <v>42585.691898148143</v>
      </c>
      <c r="T1781" s="9">
        <f>(((Table1[[#This Row],[deadline]]/60)/60)/24)+DATE(1970,1,1)</f>
        <v>42615.691898148143</v>
      </c>
      <c r="U1781" s="12" t="str">
        <f>TEXT(Table1[[#This Row],[Date Created Conversion]],"yyyy")</f>
        <v>2016</v>
      </c>
      <c r="V1781" s="12" t="str">
        <f>TEXT(Table1[[#This Row],[Date Created Conversion]],"mmm")</f>
        <v>Aug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>Table1[[#This Row],[pledged]]/Table1[[#This Row],[goal]]</f>
        <v>0.39743333333333336</v>
      </c>
      <c r="P1782">
        <f>IF(Table1[[#This Row],[pledged]]=0,0,Table1[[#This Row],[pledged]]/Table1[[#This Row],[backers_count]])</f>
        <v>78.440789473684205</v>
      </c>
      <c r="Q1782" t="str">
        <f>LEFT(Table1[[#This Row],[Category and Sub-Category]],FIND("/",Table1[[#This Row],[Category and Sub-Category]])-1)</f>
        <v>photography</v>
      </c>
      <c r="R1782" t="str">
        <f>RIGHT(Table1[[#This Row],[Category and Sub-Category]],LEN(Table1[[#This Row],[Category and Sub-Category]])-FIND("/",Table1[[#This Row],[Category and Sub-Category]]))</f>
        <v>photobooks</v>
      </c>
      <c r="S1782" s="9">
        <f>(((Table1[[#This Row],[launched_at]]/60)/60)/24)+DATE(1970,1,1)</f>
        <v>42493.600810185191</v>
      </c>
      <c r="T1782" s="9">
        <f>(((Table1[[#This Row],[deadline]]/60)/60)/24)+DATE(1970,1,1)</f>
        <v>42553.600810185191</v>
      </c>
      <c r="U1782" s="12" t="str">
        <f>TEXT(Table1[[#This Row],[Date Created Conversion]],"yyyy")</f>
        <v>2016</v>
      </c>
      <c r="V1782" s="12" t="str">
        <f>TEXT(Table1[[#This Row],[Date Created Conversion]],"mmm")</f>
        <v>May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>Table1[[#This Row],[pledged]]/Table1[[#This Row],[goal]]</f>
        <v>0.25763636363636366</v>
      </c>
      <c r="P1783">
        <f>IF(Table1[[#This Row],[pledged]]=0,0,Table1[[#This Row],[pledged]]/Table1[[#This Row],[backers_count]])</f>
        <v>59.041666666666664</v>
      </c>
      <c r="Q1783" t="str">
        <f>LEFT(Table1[[#This Row],[Category and Sub-Category]],FIND("/",Table1[[#This Row],[Category and Sub-Category]])-1)</f>
        <v>photography</v>
      </c>
      <c r="R1783" t="str">
        <f>RIGHT(Table1[[#This Row],[Category and Sub-Category]],LEN(Table1[[#This Row],[Category and Sub-Category]])-FIND("/",Table1[[#This Row],[Category and Sub-Category]]))</f>
        <v>photobooks</v>
      </c>
      <c r="S1783" s="9">
        <f>(((Table1[[#This Row],[launched_at]]/60)/60)/24)+DATE(1970,1,1)</f>
        <v>42597.617418981477</v>
      </c>
      <c r="T1783" s="9">
        <f>(((Table1[[#This Row],[deadline]]/60)/60)/24)+DATE(1970,1,1)</f>
        <v>42628.617418981477</v>
      </c>
      <c r="U1783" s="12" t="str">
        <f>TEXT(Table1[[#This Row],[Date Created Conversion]],"yyyy")</f>
        <v>2016</v>
      </c>
      <c r="V1783" s="12" t="str">
        <f>TEXT(Table1[[#This Row],[Date Created Conversion]],"mmm")</f>
        <v>Aug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>Table1[[#This Row],[pledged]]/Table1[[#This Row],[goal]]</f>
        <v>0.15491428571428573</v>
      </c>
      <c r="P1784">
        <f>IF(Table1[[#This Row],[pledged]]=0,0,Table1[[#This Row],[pledged]]/Table1[[#This Row],[backers_count]])</f>
        <v>71.34210526315789</v>
      </c>
      <c r="Q1784" t="str">
        <f>LEFT(Table1[[#This Row],[Category and Sub-Category]],FIND("/",Table1[[#This Row],[Category and Sub-Category]])-1)</f>
        <v>photography</v>
      </c>
      <c r="R1784" t="str">
        <f>RIGHT(Table1[[#This Row],[Category and Sub-Category]],LEN(Table1[[#This Row],[Category and Sub-Category]])-FIND("/",Table1[[#This Row],[Category and Sub-Category]]))</f>
        <v>photobooks</v>
      </c>
      <c r="S1784" s="9">
        <f>(((Table1[[#This Row],[launched_at]]/60)/60)/24)+DATE(1970,1,1)</f>
        <v>42388.575104166666</v>
      </c>
      <c r="T1784" s="9">
        <f>(((Table1[[#This Row],[deadline]]/60)/60)/24)+DATE(1970,1,1)</f>
        <v>42421.575104166666</v>
      </c>
      <c r="U1784" s="12" t="str">
        <f>TEXT(Table1[[#This Row],[Date Created Conversion]],"yyyy")</f>
        <v>2016</v>
      </c>
      <c r="V1784" s="12" t="str">
        <f>TEXT(Table1[[#This Row],[Date Created Conversion]],"mmm")</f>
        <v>Jan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>Table1[[#This Row],[pledged]]/Table1[[#This Row],[goal]]</f>
        <v>0.236925</v>
      </c>
      <c r="P1785">
        <f>IF(Table1[[#This Row],[pledged]]=0,0,Table1[[#This Row],[pledged]]/Table1[[#This Row],[backers_count]])</f>
        <v>51.227027027027027</v>
      </c>
      <c r="Q1785" t="str">
        <f>LEFT(Table1[[#This Row],[Category and Sub-Category]],FIND("/",Table1[[#This Row],[Category and Sub-Category]])-1)</f>
        <v>photography</v>
      </c>
      <c r="R1785" t="str">
        <f>RIGHT(Table1[[#This Row],[Category and Sub-Category]],LEN(Table1[[#This Row],[Category and Sub-Category]])-FIND("/",Table1[[#This Row],[Category and Sub-Category]]))</f>
        <v>photobooks</v>
      </c>
      <c r="S1785" s="9">
        <f>(((Table1[[#This Row],[launched_at]]/60)/60)/24)+DATE(1970,1,1)</f>
        <v>42115.949976851851</v>
      </c>
      <c r="T1785" s="9">
        <f>(((Table1[[#This Row],[deadline]]/60)/60)/24)+DATE(1970,1,1)</f>
        <v>42145.949976851851</v>
      </c>
      <c r="U1785" s="12" t="str">
        <f>TEXT(Table1[[#This Row],[Date Created Conversion]],"yyyy")</f>
        <v>2015</v>
      </c>
      <c r="V1785" s="12" t="str">
        <f>TEXT(Table1[[#This Row],[Date Created Conversion]],"mmm")</f>
        <v>Apr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>Table1[[#This Row],[pledged]]/Table1[[#This Row],[goal]]</f>
        <v>0.39760000000000001</v>
      </c>
      <c r="P1786">
        <f>IF(Table1[[#This Row],[pledged]]=0,0,Table1[[#This Row],[pledged]]/Table1[[#This Row],[backers_count]])</f>
        <v>60.242424242424242</v>
      </c>
      <c r="Q1786" t="str">
        <f>LEFT(Table1[[#This Row],[Category and Sub-Category]],FIND("/",Table1[[#This Row],[Category and Sub-Category]])-1)</f>
        <v>photography</v>
      </c>
      <c r="R1786" t="str">
        <f>RIGHT(Table1[[#This Row],[Category and Sub-Category]],LEN(Table1[[#This Row],[Category and Sub-Category]])-FIND("/",Table1[[#This Row],[Category and Sub-Category]]))</f>
        <v>photobooks</v>
      </c>
      <c r="S1786" s="9">
        <f>(((Table1[[#This Row],[launched_at]]/60)/60)/24)+DATE(1970,1,1)</f>
        <v>42003.655555555553</v>
      </c>
      <c r="T1786" s="9">
        <f>(((Table1[[#This Row],[deadline]]/60)/60)/24)+DATE(1970,1,1)</f>
        <v>42035.142361111109</v>
      </c>
      <c r="U1786" s="12" t="str">
        <f>TEXT(Table1[[#This Row],[Date Created Conversion]],"yyyy")</f>
        <v>2014</v>
      </c>
      <c r="V1786" s="12" t="str">
        <f>TEXT(Table1[[#This Row],[Date Created Conversion]],"mmm")</f>
        <v>Dec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>Table1[[#This Row],[pledged]]/Table1[[#This Row],[goal]]</f>
        <v>0.20220833333333332</v>
      </c>
      <c r="P1787">
        <f>IF(Table1[[#This Row],[pledged]]=0,0,Table1[[#This Row],[pledged]]/Table1[[#This Row],[backers_count]])</f>
        <v>44.935185185185183</v>
      </c>
      <c r="Q1787" t="str">
        <f>LEFT(Table1[[#This Row],[Category and Sub-Category]],FIND("/",Table1[[#This Row],[Category and Sub-Category]])-1)</f>
        <v>photography</v>
      </c>
      <c r="R1787" t="str">
        <f>RIGHT(Table1[[#This Row],[Category and Sub-Category]],LEN(Table1[[#This Row],[Category and Sub-Category]])-FIND("/",Table1[[#This Row],[Category and Sub-Category]]))</f>
        <v>photobooks</v>
      </c>
      <c r="S1787" s="9">
        <f>(((Table1[[#This Row],[launched_at]]/60)/60)/24)+DATE(1970,1,1)</f>
        <v>41897.134895833333</v>
      </c>
      <c r="T1787" s="9">
        <f>(((Table1[[#This Row],[deadline]]/60)/60)/24)+DATE(1970,1,1)</f>
        <v>41928</v>
      </c>
      <c r="U1787" s="12" t="str">
        <f>TEXT(Table1[[#This Row],[Date Created Conversion]],"yyyy")</f>
        <v>2014</v>
      </c>
      <c r="V1787" s="12" t="str">
        <f>TEXT(Table1[[#This Row],[Date Created Conversion]],"mmm")</f>
        <v>Sep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>Table1[[#This Row],[pledged]]/Table1[[#This Row],[goal]]</f>
        <v>0.47631578947368419</v>
      </c>
      <c r="P1788">
        <f>IF(Table1[[#This Row],[pledged]]=0,0,Table1[[#This Row],[pledged]]/Table1[[#This Row],[backers_count]])</f>
        <v>31.206896551724139</v>
      </c>
      <c r="Q1788" t="str">
        <f>LEFT(Table1[[#This Row],[Category and Sub-Category]],FIND("/",Table1[[#This Row],[Category and Sub-Category]])-1)</f>
        <v>photography</v>
      </c>
      <c r="R1788" t="str">
        <f>RIGHT(Table1[[#This Row],[Category and Sub-Category]],LEN(Table1[[#This Row],[Category and Sub-Category]])-FIND("/",Table1[[#This Row],[Category and Sub-Category]]))</f>
        <v>photobooks</v>
      </c>
      <c r="S1788" s="9">
        <f>(((Table1[[#This Row],[launched_at]]/60)/60)/24)+DATE(1970,1,1)</f>
        <v>41958.550659722227</v>
      </c>
      <c r="T1788" s="9">
        <f>(((Table1[[#This Row],[deadline]]/60)/60)/24)+DATE(1970,1,1)</f>
        <v>41988.550659722227</v>
      </c>
      <c r="U1788" s="12" t="str">
        <f>TEXT(Table1[[#This Row],[Date Created Conversion]],"yyyy")</f>
        <v>2014</v>
      </c>
      <c r="V1788" s="12" t="str">
        <f>TEXT(Table1[[#This Row],[Date Created Conversion]],"mmm")</f>
        <v>Nov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>Table1[[#This Row],[pledged]]/Table1[[#This Row],[goal]]</f>
        <v>0.15329999999999999</v>
      </c>
      <c r="P1789">
        <f>IF(Table1[[#This Row],[pledged]]=0,0,Table1[[#This Row],[pledged]]/Table1[[#This Row],[backers_count]])</f>
        <v>63.875</v>
      </c>
      <c r="Q1789" t="str">
        <f>LEFT(Table1[[#This Row],[Category and Sub-Category]],FIND("/",Table1[[#This Row],[Category and Sub-Category]])-1)</f>
        <v>photography</v>
      </c>
      <c r="R1789" t="str">
        <f>RIGHT(Table1[[#This Row],[Category and Sub-Category]],LEN(Table1[[#This Row],[Category and Sub-Category]])-FIND("/",Table1[[#This Row],[Category and Sub-Category]]))</f>
        <v>photobooks</v>
      </c>
      <c r="S1789" s="9">
        <f>(((Table1[[#This Row],[launched_at]]/60)/60)/24)+DATE(1970,1,1)</f>
        <v>42068.65552083333</v>
      </c>
      <c r="T1789" s="9">
        <f>(((Table1[[#This Row],[deadline]]/60)/60)/24)+DATE(1970,1,1)</f>
        <v>42098.613854166666</v>
      </c>
      <c r="U1789" s="12" t="str">
        <f>TEXT(Table1[[#This Row],[Date Created Conversion]],"yyyy")</f>
        <v>2015</v>
      </c>
      <c r="V1789" s="12" t="str">
        <f>TEXT(Table1[[#This Row],[Date Created Conversion]],"mmm")</f>
        <v>Mar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>Table1[[#This Row],[pledged]]/Table1[[#This Row],[goal]]</f>
        <v>1.3818181818181818E-2</v>
      </c>
      <c r="P1790">
        <f>IF(Table1[[#This Row],[pledged]]=0,0,Table1[[#This Row],[pledged]]/Table1[[#This Row],[backers_count]])</f>
        <v>19</v>
      </c>
      <c r="Q1790" t="str">
        <f>LEFT(Table1[[#This Row],[Category and Sub-Category]],FIND("/",Table1[[#This Row],[Category and Sub-Category]])-1)</f>
        <v>photography</v>
      </c>
      <c r="R1790" t="str">
        <f>RIGHT(Table1[[#This Row],[Category and Sub-Category]],LEN(Table1[[#This Row],[Category and Sub-Category]])-FIND("/",Table1[[#This Row],[Category and Sub-Category]]))</f>
        <v>photobooks</v>
      </c>
      <c r="S1790" s="9">
        <f>(((Table1[[#This Row],[launched_at]]/60)/60)/24)+DATE(1970,1,1)</f>
        <v>41913.94840277778</v>
      </c>
      <c r="T1790" s="9">
        <f>(((Table1[[#This Row],[deadline]]/60)/60)/24)+DATE(1970,1,1)</f>
        <v>41943.94840277778</v>
      </c>
      <c r="U1790" s="12" t="str">
        <f>TEXT(Table1[[#This Row],[Date Created Conversion]],"yyyy")</f>
        <v>2014</v>
      </c>
      <c r="V1790" s="12" t="str">
        <f>TEXT(Table1[[#This Row],[Date Created Conversion]],"mmm")</f>
        <v>Oct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>Table1[[#This Row],[pledged]]/Table1[[#This Row],[goal]]</f>
        <v>5.0000000000000001E-3</v>
      </c>
      <c r="P1791">
        <f>IF(Table1[[#This Row],[pledged]]=0,0,Table1[[#This Row],[pledged]]/Table1[[#This Row],[backers_count]])</f>
        <v>10</v>
      </c>
      <c r="Q1791" t="str">
        <f>LEFT(Table1[[#This Row],[Category and Sub-Category]],FIND("/",Table1[[#This Row],[Category and Sub-Category]])-1)</f>
        <v>photography</v>
      </c>
      <c r="R1791" t="str">
        <f>RIGHT(Table1[[#This Row],[Category and Sub-Category]],LEN(Table1[[#This Row],[Category and Sub-Category]])-FIND("/",Table1[[#This Row],[Category and Sub-Category]]))</f>
        <v>photobooks</v>
      </c>
      <c r="S1791" s="9">
        <f>(((Table1[[#This Row],[launched_at]]/60)/60)/24)+DATE(1970,1,1)</f>
        <v>41956.250034722223</v>
      </c>
      <c r="T1791" s="9">
        <f>(((Table1[[#This Row],[deadline]]/60)/60)/24)+DATE(1970,1,1)</f>
        <v>42016.250034722223</v>
      </c>
      <c r="U1791" s="12" t="str">
        <f>TEXT(Table1[[#This Row],[Date Created Conversion]],"yyyy")</f>
        <v>2014</v>
      </c>
      <c r="V1791" s="12" t="str">
        <f>TEXT(Table1[[#This Row],[Date Created Conversion]],"mmm")</f>
        <v>Nov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>Table1[[#This Row],[pledged]]/Table1[[#This Row],[goal]]</f>
        <v>4.9575757575757579E-2</v>
      </c>
      <c r="P1792">
        <f>IF(Table1[[#This Row],[pledged]]=0,0,Table1[[#This Row],[pledged]]/Table1[[#This Row],[backers_count]])</f>
        <v>109.06666666666666</v>
      </c>
      <c r="Q1792" t="str">
        <f>LEFT(Table1[[#This Row],[Category and Sub-Category]],FIND("/",Table1[[#This Row],[Category and Sub-Category]])-1)</f>
        <v>photography</v>
      </c>
      <c r="R1792" t="str">
        <f>RIGHT(Table1[[#This Row],[Category and Sub-Category]],LEN(Table1[[#This Row],[Category and Sub-Category]])-FIND("/",Table1[[#This Row],[Category and Sub-Category]]))</f>
        <v>photobooks</v>
      </c>
      <c r="S1792" s="9">
        <f>(((Table1[[#This Row],[launched_at]]/60)/60)/24)+DATE(1970,1,1)</f>
        <v>42010.674513888895</v>
      </c>
      <c r="T1792" s="9">
        <f>(((Table1[[#This Row],[deadline]]/60)/60)/24)+DATE(1970,1,1)</f>
        <v>42040.674513888895</v>
      </c>
      <c r="U1792" s="12" t="str">
        <f>TEXT(Table1[[#This Row],[Date Created Conversion]],"yyyy")</f>
        <v>2015</v>
      </c>
      <c r="V1792" s="12" t="str">
        <f>TEXT(Table1[[#This Row],[Date Created Conversion]],"mmm")</f>
        <v>Jan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>Table1[[#This Row],[pledged]]/Table1[[#This Row],[goal]]</f>
        <v>3.5666666666666666E-2</v>
      </c>
      <c r="P1793">
        <f>IF(Table1[[#This Row],[pledged]]=0,0,Table1[[#This Row],[pledged]]/Table1[[#This Row],[backers_count]])</f>
        <v>26.75</v>
      </c>
      <c r="Q1793" t="str">
        <f>LEFT(Table1[[#This Row],[Category and Sub-Category]],FIND("/",Table1[[#This Row],[Category and Sub-Category]])-1)</f>
        <v>photography</v>
      </c>
      <c r="R1793" t="str">
        <f>RIGHT(Table1[[#This Row],[Category and Sub-Category]],LEN(Table1[[#This Row],[Category and Sub-Category]])-FIND("/",Table1[[#This Row],[Category and Sub-Category]]))</f>
        <v>photobooks</v>
      </c>
      <c r="S1793" s="9">
        <f>(((Table1[[#This Row],[launched_at]]/60)/60)/24)+DATE(1970,1,1)</f>
        <v>41973.740335648152</v>
      </c>
      <c r="T1793" s="9">
        <f>(((Table1[[#This Row],[deadline]]/60)/60)/24)+DATE(1970,1,1)</f>
        <v>42033.740335648152</v>
      </c>
      <c r="U1793" s="12" t="str">
        <f>TEXT(Table1[[#This Row],[Date Created Conversion]],"yyyy")</f>
        <v>2014</v>
      </c>
      <c r="V1793" s="12" t="str">
        <f>TEXT(Table1[[#This Row],[Date Created Conversion]],"mmm")</f>
        <v>Nov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>Table1[[#This Row],[pledged]]/Table1[[#This Row],[goal]]</f>
        <v>0.61124000000000001</v>
      </c>
      <c r="P1794">
        <f>IF(Table1[[#This Row],[pledged]]=0,0,Table1[[#This Row],[pledged]]/Table1[[#This Row],[backers_count]])</f>
        <v>109.93525179856115</v>
      </c>
      <c r="Q1794" t="str">
        <f>LEFT(Table1[[#This Row],[Category and Sub-Category]],FIND("/",Table1[[#This Row],[Category and Sub-Category]])-1)</f>
        <v>photography</v>
      </c>
      <c r="R1794" t="str">
        <f>RIGHT(Table1[[#This Row],[Category and Sub-Category]],LEN(Table1[[#This Row],[Category and Sub-Category]])-FIND("/",Table1[[#This Row],[Category and Sub-Category]]))</f>
        <v>photobooks</v>
      </c>
      <c r="S1794" s="9">
        <f>(((Table1[[#This Row],[launched_at]]/60)/60)/24)+DATE(1970,1,1)</f>
        <v>42189.031041666662</v>
      </c>
      <c r="T1794" s="9">
        <f>(((Table1[[#This Row],[deadline]]/60)/60)/24)+DATE(1970,1,1)</f>
        <v>42226.290972222225</v>
      </c>
      <c r="U1794" s="12" t="str">
        <f>TEXT(Table1[[#This Row],[Date Created Conversion]],"yyyy")</f>
        <v>2015</v>
      </c>
      <c r="V1794" s="12" t="str">
        <f>TEXT(Table1[[#This Row],[Date Created Conversion]],"mmm")</f>
        <v>Jul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>Table1[[#This Row],[pledged]]/Table1[[#This Row],[goal]]</f>
        <v>1.3333333333333334E-2</v>
      </c>
      <c r="P1795">
        <f>IF(Table1[[#This Row],[pledged]]=0,0,Table1[[#This Row],[pledged]]/Table1[[#This Row],[backers_count]])</f>
        <v>20</v>
      </c>
      <c r="Q1795" t="str">
        <f>LEFT(Table1[[#This Row],[Category and Sub-Category]],FIND("/",Table1[[#This Row],[Category and Sub-Category]])-1)</f>
        <v>photography</v>
      </c>
      <c r="R1795" t="str">
        <f>RIGHT(Table1[[#This Row],[Category and Sub-Category]],LEN(Table1[[#This Row],[Category and Sub-Category]])-FIND("/",Table1[[#This Row],[Category and Sub-Category]]))</f>
        <v>photobooks</v>
      </c>
      <c r="S1795" s="9">
        <f>(((Table1[[#This Row],[launched_at]]/60)/60)/24)+DATE(1970,1,1)</f>
        <v>41940.89166666667</v>
      </c>
      <c r="T1795" s="9">
        <f>(((Table1[[#This Row],[deadline]]/60)/60)/24)+DATE(1970,1,1)</f>
        <v>41970.933333333334</v>
      </c>
      <c r="U1795" s="12" t="str">
        <f>TEXT(Table1[[#This Row],[Date Created Conversion]],"yyyy")</f>
        <v>2014</v>
      </c>
      <c r="V1795" s="12" t="str">
        <f>TEXT(Table1[[#This Row],[Date Created Conversion]],"mmm")</f>
        <v>Oct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>Table1[[#This Row],[pledged]]/Table1[[#This Row],[goal]]</f>
        <v>0.11077777777777778</v>
      </c>
      <c r="P1796">
        <f>IF(Table1[[#This Row],[pledged]]=0,0,Table1[[#This Row],[pledged]]/Table1[[#This Row],[backers_count]])</f>
        <v>55.388888888888886</v>
      </c>
      <c r="Q1796" t="str">
        <f>LEFT(Table1[[#This Row],[Category and Sub-Category]],FIND("/",Table1[[#This Row],[Category and Sub-Category]])-1)</f>
        <v>photography</v>
      </c>
      <c r="R1796" t="str">
        <f>RIGHT(Table1[[#This Row],[Category and Sub-Category]],LEN(Table1[[#This Row],[Category and Sub-Category]])-FIND("/",Table1[[#This Row],[Category and Sub-Category]]))</f>
        <v>photobooks</v>
      </c>
      <c r="S1796" s="9">
        <f>(((Table1[[#This Row],[launched_at]]/60)/60)/24)+DATE(1970,1,1)</f>
        <v>42011.551180555558</v>
      </c>
      <c r="T1796" s="9">
        <f>(((Table1[[#This Row],[deadline]]/60)/60)/24)+DATE(1970,1,1)</f>
        <v>42046.551180555558</v>
      </c>
      <c r="U1796" s="12" t="str">
        <f>TEXT(Table1[[#This Row],[Date Created Conversion]],"yyyy")</f>
        <v>2015</v>
      </c>
      <c r="V1796" s="12" t="str">
        <f>TEXT(Table1[[#This Row],[Date Created Conversion]],"mmm")</f>
        <v>Jan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>Table1[[#This Row],[pledged]]/Table1[[#This Row],[goal]]</f>
        <v>0.38735714285714284</v>
      </c>
      <c r="P1797">
        <f>IF(Table1[[#This Row],[pledged]]=0,0,Table1[[#This Row],[pledged]]/Table1[[#This Row],[backers_count]])</f>
        <v>133.90123456790124</v>
      </c>
      <c r="Q1797" t="str">
        <f>LEFT(Table1[[#This Row],[Category and Sub-Category]],FIND("/",Table1[[#This Row],[Category and Sub-Category]])-1)</f>
        <v>photography</v>
      </c>
      <c r="R1797" t="str">
        <f>RIGHT(Table1[[#This Row],[Category and Sub-Category]],LEN(Table1[[#This Row],[Category and Sub-Category]])-FIND("/",Table1[[#This Row],[Category and Sub-Category]]))</f>
        <v>photobooks</v>
      </c>
      <c r="S1797" s="9">
        <f>(((Table1[[#This Row],[launched_at]]/60)/60)/24)+DATE(1970,1,1)</f>
        <v>42628.288668981477</v>
      </c>
      <c r="T1797" s="9">
        <f>(((Table1[[#This Row],[deadline]]/60)/60)/24)+DATE(1970,1,1)</f>
        <v>42657.666666666672</v>
      </c>
      <c r="U1797" s="12" t="str">
        <f>TEXT(Table1[[#This Row],[Date Created Conversion]],"yyyy")</f>
        <v>2016</v>
      </c>
      <c r="V1797" s="12" t="str">
        <f>TEXT(Table1[[#This Row],[Date Created Conversion]],"mmm")</f>
        <v>Sep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>Table1[[#This Row],[pledged]]/Table1[[#This Row],[goal]]</f>
        <v>0.22052631578947368</v>
      </c>
      <c r="P1798">
        <f>IF(Table1[[#This Row],[pledged]]=0,0,Table1[[#This Row],[pledged]]/Table1[[#This Row],[backers_count]])</f>
        <v>48.720930232558139</v>
      </c>
      <c r="Q1798" t="str">
        <f>LEFT(Table1[[#This Row],[Category and Sub-Category]],FIND("/",Table1[[#This Row],[Category and Sub-Category]])-1)</f>
        <v>photography</v>
      </c>
      <c r="R1798" t="str">
        <f>RIGHT(Table1[[#This Row],[Category and Sub-Category]],LEN(Table1[[#This Row],[Category and Sub-Category]])-FIND("/",Table1[[#This Row],[Category and Sub-Category]]))</f>
        <v>photobooks</v>
      </c>
      <c r="S1798" s="9">
        <f>(((Table1[[#This Row],[launched_at]]/60)/60)/24)+DATE(1970,1,1)</f>
        <v>42515.439421296294</v>
      </c>
      <c r="T1798" s="9">
        <f>(((Table1[[#This Row],[deadline]]/60)/60)/24)+DATE(1970,1,1)</f>
        <v>42575.439421296294</v>
      </c>
      <c r="U1798" s="12" t="str">
        <f>TEXT(Table1[[#This Row],[Date Created Conversion]],"yyyy")</f>
        <v>2016</v>
      </c>
      <c r="V1798" s="12" t="str">
        <f>TEXT(Table1[[#This Row],[Date Created Conversion]],"mmm")</f>
        <v>May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>Table1[[#This Row],[pledged]]/Table1[[#This Row],[goal]]</f>
        <v>0.67549999999999999</v>
      </c>
      <c r="P1799">
        <f>IF(Table1[[#This Row],[pledged]]=0,0,Table1[[#This Row],[pledged]]/Table1[[#This Row],[backers_count]])</f>
        <v>48.25</v>
      </c>
      <c r="Q1799" t="str">
        <f>LEFT(Table1[[#This Row],[Category and Sub-Category]],FIND("/",Table1[[#This Row],[Category and Sub-Category]])-1)</f>
        <v>photography</v>
      </c>
      <c r="R1799" t="str">
        <f>RIGHT(Table1[[#This Row],[Category and Sub-Category]],LEN(Table1[[#This Row],[Category and Sub-Category]])-FIND("/",Table1[[#This Row],[Category and Sub-Category]]))</f>
        <v>photobooks</v>
      </c>
      <c r="S1799" s="9">
        <f>(((Table1[[#This Row],[launched_at]]/60)/60)/24)+DATE(1970,1,1)</f>
        <v>42689.56931712963</v>
      </c>
      <c r="T1799" s="9">
        <f>(((Table1[[#This Row],[deadline]]/60)/60)/24)+DATE(1970,1,1)</f>
        <v>42719.56931712963</v>
      </c>
      <c r="U1799" s="12" t="str">
        <f>TEXT(Table1[[#This Row],[Date Created Conversion]],"yyyy")</f>
        <v>2016</v>
      </c>
      <c r="V1799" s="12" t="str">
        <f>TEXT(Table1[[#This Row],[Date Created Conversion]],"mmm")</f>
        <v>Nov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>Table1[[#This Row],[pledged]]/Table1[[#This Row],[goal]]</f>
        <v>0.136375</v>
      </c>
      <c r="P1800">
        <f>IF(Table1[[#This Row],[pledged]]=0,0,Table1[[#This Row],[pledged]]/Table1[[#This Row],[backers_count]])</f>
        <v>58.972972972972975</v>
      </c>
      <c r="Q1800" t="str">
        <f>LEFT(Table1[[#This Row],[Category and Sub-Category]],FIND("/",Table1[[#This Row],[Category and Sub-Category]])-1)</f>
        <v>photography</v>
      </c>
      <c r="R1800" t="str">
        <f>RIGHT(Table1[[#This Row],[Category and Sub-Category]],LEN(Table1[[#This Row],[Category and Sub-Category]])-FIND("/",Table1[[#This Row],[Category and Sub-Category]]))</f>
        <v>photobooks</v>
      </c>
      <c r="S1800" s="9">
        <f>(((Table1[[#This Row],[launched_at]]/60)/60)/24)+DATE(1970,1,1)</f>
        <v>42344.32677083333</v>
      </c>
      <c r="T1800" s="9">
        <f>(((Table1[[#This Row],[deadline]]/60)/60)/24)+DATE(1970,1,1)</f>
        <v>42404.32677083333</v>
      </c>
      <c r="U1800" s="12" t="str">
        <f>TEXT(Table1[[#This Row],[Date Created Conversion]],"yyyy")</f>
        <v>2015</v>
      </c>
      <c r="V1800" s="12" t="str">
        <f>TEXT(Table1[[#This Row],[Date Created Conversion]],"mmm")</f>
        <v>Dec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>Table1[[#This Row],[pledged]]/Table1[[#This Row],[goal]]</f>
        <v>1.7457500000000001E-2</v>
      </c>
      <c r="P1801">
        <f>IF(Table1[[#This Row],[pledged]]=0,0,Table1[[#This Row],[pledged]]/Table1[[#This Row],[backers_count]])</f>
        <v>11.638333333333334</v>
      </c>
      <c r="Q1801" t="str">
        <f>LEFT(Table1[[#This Row],[Category and Sub-Category]],FIND("/",Table1[[#This Row],[Category and Sub-Category]])-1)</f>
        <v>photography</v>
      </c>
      <c r="R1801" t="str">
        <f>RIGHT(Table1[[#This Row],[Category and Sub-Category]],LEN(Table1[[#This Row],[Category and Sub-Category]])-FIND("/",Table1[[#This Row],[Category and Sub-Category]]))</f>
        <v>photobooks</v>
      </c>
      <c r="S1801" s="9">
        <f>(((Table1[[#This Row],[launched_at]]/60)/60)/24)+DATE(1970,1,1)</f>
        <v>41934.842685185184</v>
      </c>
      <c r="T1801" s="9">
        <f>(((Table1[[#This Row],[deadline]]/60)/60)/24)+DATE(1970,1,1)</f>
        <v>41954.884351851855</v>
      </c>
      <c r="U1801" s="12" t="str">
        <f>TEXT(Table1[[#This Row],[Date Created Conversion]],"yyyy")</f>
        <v>2014</v>
      </c>
      <c r="V1801" s="12" t="str">
        <f>TEXT(Table1[[#This Row],[Date Created Conversion]],"mmm")</f>
        <v>Oct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>Table1[[#This Row],[pledged]]/Table1[[#This Row],[goal]]</f>
        <v>0.20449632511889321</v>
      </c>
      <c r="P1802">
        <f>IF(Table1[[#This Row],[pledged]]=0,0,Table1[[#This Row],[pledged]]/Table1[[#This Row],[backers_count]])</f>
        <v>83.716814159292042</v>
      </c>
      <c r="Q1802" t="str">
        <f>LEFT(Table1[[#This Row],[Category and Sub-Category]],FIND("/",Table1[[#This Row],[Category and Sub-Category]])-1)</f>
        <v>photography</v>
      </c>
      <c r="R1802" t="str">
        <f>RIGHT(Table1[[#This Row],[Category and Sub-Category]],LEN(Table1[[#This Row],[Category and Sub-Category]])-FIND("/",Table1[[#This Row],[Category and Sub-Category]]))</f>
        <v>photobooks</v>
      </c>
      <c r="S1802" s="9">
        <f>(((Table1[[#This Row],[launched_at]]/60)/60)/24)+DATE(1970,1,1)</f>
        <v>42623.606134259258</v>
      </c>
      <c r="T1802" s="9">
        <f>(((Table1[[#This Row],[deadline]]/60)/60)/24)+DATE(1970,1,1)</f>
        <v>42653.606134259258</v>
      </c>
      <c r="U1802" s="12" t="str">
        <f>TEXT(Table1[[#This Row],[Date Created Conversion]],"yyyy")</f>
        <v>2016</v>
      </c>
      <c r="V1802" s="12" t="str">
        <f>TEXT(Table1[[#This Row],[Date Created Conversion]],"mmm")</f>
        <v>Sep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>Table1[[#This Row],[pledged]]/Table1[[#This Row],[goal]]</f>
        <v>0.13852941176470587</v>
      </c>
      <c r="P1803">
        <f>IF(Table1[[#This Row],[pledged]]=0,0,Table1[[#This Row],[pledged]]/Table1[[#This Row],[backers_count]])</f>
        <v>63.648648648648646</v>
      </c>
      <c r="Q1803" t="str">
        <f>LEFT(Table1[[#This Row],[Category and Sub-Category]],FIND("/",Table1[[#This Row],[Category and Sub-Category]])-1)</f>
        <v>photography</v>
      </c>
      <c r="R1803" t="str">
        <f>RIGHT(Table1[[#This Row],[Category and Sub-Category]],LEN(Table1[[#This Row],[Category and Sub-Category]])-FIND("/",Table1[[#This Row],[Category and Sub-Category]]))</f>
        <v>photobooks</v>
      </c>
      <c r="S1803" s="9">
        <f>(((Table1[[#This Row],[launched_at]]/60)/60)/24)+DATE(1970,1,1)</f>
        <v>42321.660509259258</v>
      </c>
      <c r="T1803" s="9">
        <f>(((Table1[[#This Row],[deadline]]/60)/60)/24)+DATE(1970,1,1)</f>
        <v>42353.506944444445</v>
      </c>
      <c r="U1803" s="12" t="str">
        <f>TEXT(Table1[[#This Row],[Date Created Conversion]],"yyyy")</f>
        <v>2015</v>
      </c>
      <c r="V1803" s="12" t="str">
        <f>TEXT(Table1[[#This Row],[Date Created Conversion]],"mmm")</f>
        <v>Nov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>Table1[[#This Row],[pledged]]/Table1[[#This Row],[goal]]</f>
        <v>0.48485714285714288</v>
      </c>
      <c r="P1804">
        <f>IF(Table1[[#This Row],[pledged]]=0,0,Table1[[#This Row],[pledged]]/Table1[[#This Row],[backers_count]])</f>
        <v>94.277777777777771</v>
      </c>
      <c r="Q1804" t="str">
        <f>LEFT(Table1[[#This Row],[Category and Sub-Category]],FIND("/",Table1[[#This Row],[Category and Sub-Category]])-1)</f>
        <v>photography</v>
      </c>
      <c r="R1804" t="str">
        <f>RIGHT(Table1[[#This Row],[Category and Sub-Category]],LEN(Table1[[#This Row],[Category and Sub-Category]])-FIND("/",Table1[[#This Row],[Category and Sub-Category]]))</f>
        <v>photobooks</v>
      </c>
      <c r="S1804" s="9">
        <f>(((Table1[[#This Row],[launched_at]]/60)/60)/24)+DATE(1970,1,1)</f>
        <v>42159.47256944445</v>
      </c>
      <c r="T1804" s="9">
        <f>(((Table1[[#This Row],[deadline]]/60)/60)/24)+DATE(1970,1,1)</f>
        <v>42182.915972222225</v>
      </c>
      <c r="U1804" s="12" t="str">
        <f>TEXT(Table1[[#This Row],[Date Created Conversion]],"yyyy")</f>
        <v>2015</v>
      </c>
      <c r="V1804" s="12" t="str">
        <f>TEXT(Table1[[#This Row],[Date Created Conversion]],"mmm")</f>
        <v>Jun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>Table1[[#This Row],[pledged]]/Table1[[#This Row],[goal]]</f>
        <v>0.308</v>
      </c>
      <c r="P1805">
        <f>IF(Table1[[#This Row],[pledged]]=0,0,Table1[[#This Row],[pledged]]/Table1[[#This Row],[backers_count]])</f>
        <v>71.86666666666666</v>
      </c>
      <c r="Q1805" t="str">
        <f>LEFT(Table1[[#This Row],[Category and Sub-Category]],FIND("/",Table1[[#This Row],[Category and Sub-Category]])-1)</f>
        <v>photography</v>
      </c>
      <c r="R1805" t="str">
        <f>RIGHT(Table1[[#This Row],[Category and Sub-Category]],LEN(Table1[[#This Row],[Category and Sub-Category]])-FIND("/",Table1[[#This Row],[Category and Sub-Category]]))</f>
        <v>photobooks</v>
      </c>
      <c r="S1805" s="9">
        <f>(((Table1[[#This Row],[launched_at]]/60)/60)/24)+DATE(1970,1,1)</f>
        <v>42018.071550925932</v>
      </c>
      <c r="T1805" s="9">
        <f>(((Table1[[#This Row],[deadline]]/60)/60)/24)+DATE(1970,1,1)</f>
        <v>42049.071550925932</v>
      </c>
      <c r="U1805" s="12" t="str">
        <f>TEXT(Table1[[#This Row],[Date Created Conversion]],"yyyy")</f>
        <v>2015</v>
      </c>
      <c r="V1805" s="12" t="str">
        <f>TEXT(Table1[[#This Row],[Date Created Conversion]],"mmm")</f>
        <v>Jan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>Table1[[#This Row],[pledged]]/Table1[[#This Row],[goal]]</f>
        <v>0.35174193548387095</v>
      </c>
      <c r="P1806">
        <f>IF(Table1[[#This Row],[pledged]]=0,0,Table1[[#This Row],[pledged]]/Table1[[#This Row],[backers_count]])</f>
        <v>104.84615384615384</v>
      </c>
      <c r="Q1806" t="str">
        <f>LEFT(Table1[[#This Row],[Category and Sub-Category]],FIND("/",Table1[[#This Row],[Category and Sub-Category]])-1)</f>
        <v>photography</v>
      </c>
      <c r="R1806" t="str">
        <f>RIGHT(Table1[[#This Row],[Category and Sub-Category]],LEN(Table1[[#This Row],[Category and Sub-Category]])-FIND("/",Table1[[#This Row],[Category and Sub-Category]]))</f>
        <v>photobooks</v>
      </c>
      <c r="S1806" s="9">
        <f>(((Table1[[#This Row],[launched_at]]/60)/60)/24)+DATE(1970,1,1)</f>
        <v>42282.678287037037</v>
      </c>
      <c r="T1806" s="9">
        <f>(((Table1[[#This Row],[deadline]]/60)/60)/24)+DATE(1970,1,1)</f>
        <v>42322.719953703709</v>
      </c>
      <c r="U1806" s="12" t="str">
        <f>TEXT(Table1[[#This Row],[Date Created Conversion]],"yyyy")</f>
        <v>2015</v>
      </c>
      <c r="V1806" s="12" t="str">
        <f>TEXT(Table1[[#This Row],[Date Created Conversion]],"mmm")</f>
        <v>Oct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>Table1[[#This Row],[pledged]]/Table1[[#This Row],[goal]]</f>
        <v>0.36404444444444445</v>
      </c>
      <c r="P1807">
        <f>IF(Table1[[#This Row],[pledged]]=0,0,Table1[[#This Row],[pledged]]/Table1[[#This Row],[backers_count]])</f>
        <v>67.139344262295083</v>
      </c>
      <c r="Q1807" t="str">
        <f>LEFT(Table1[[#This Row],[Category and Sub-Category]],FIND("/",Table1[[#This Row],[Category and Sub-Category]])-1)</f>
        <v>photography</v>
      </c>
      <c r="R1807" t="str">
        <f>RIGHT(Table1[[#This Row],[Category and Sub-Category]],LEN(Table1[[#This Row],[Category and Sub-Category]])-FIND("/",Table1[[#This Row],[Category and Sub-Category]]))</f>
        <v>photobooks</v>
      </c>
      <c r="S1807" s="9">
        <f>(((Table1[[#This Row],[launched_at]]/60)/60)/24)+DATE(1970,1,1)</f>
        <v>42247.803912037038</v>
      </c>
      <c r="T1807" s="9">
        <f>(((Table1[[#This Row],[deadline]]/60)/60)/24)+DATE(1970,1,1)</f>
        <v>42279.75</v>
      </c>
      <c r="U1807" s="12" t="str">
        <f>TEXT(Table1[[#This Row],[Date Created Conversion]],"yyyy")</f>
        <v>2015</v>
      </c>
      <c r="V1807" s="12" t="str">
        <f>TEXT(Table1[[#This Row],[Date Created Conversion]],"mmm")</f>
        <v>Aug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>Table1[[#This Row],[pledged]]/Table1[[#This Row],[goal]]</f>
        <v>2.955E-2</v>
      </c>
      <c r="P1808">
        <f>IF(Table1[[#This Row],[pledged]]=0,0,Table1[[#This Row],[pledged]]/Table1[[#This Row],[backers_count]])</f>
        <v>73.875</v>
      </c>
      <c r="Q1808" t="str">
        <f>LEFT(Table1[[#This Row],[Category and Sub-Category]],FIND("/",Table1[[#This Row],[Category and Sub-Category]])-1)</f>
        <v>photography</v>
      </c>
      <c r="R1808" t="str">
        <f>RIGHT(Table1[[#This Row],[Category and Sub-Category]],LEN(Table1[[#This Row],[Category and Sub-Category]])-FIND("/",Table1[[#This Row],[Category and Sub-Category]]))</f>
        <v>photobooks</v>
      </c>
      <c r="S1808" s="9">
        <f>(((Table1[[#This Row],[launched_at]]/60)/60)/24)+DATE(1970,1,1)</f>
        <v>41877.638298611113</v>
      </c>
      <c r="T1808" s="9">
        <f>(((Table1[[#This Row],[deadline]]/60)/60)/24)+DATE(1970,1,1)</f>
        <v>41912.638298611113</v>
      </c>
      <c r="U1808" s="12" t="str">
        <f>TEXT(Table1[[#This Row],[Date Created Conversion]],"yyyy")</f>
        <v>2014</v>
      </c>
      <c r="V1808" s="12" t="str">
        <f>TEXT(Table1[[#This Row],[Date Created Conversion]],"mmm")</f>
        <v>Aug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>Table1[[#This Row],[pledged]]/Table1[[#This Row],[goal]]</f>
        <v>0.1106</v>
      </c>
      <c r="P1809">
        <f>IF(Table1[[#This Row],[pledged]]=0,0,Table1[[#This Row],[pledged]]/Table1[[#This Row],[backers_count]])</f>
        <v>69.125</v>
      </c>
      <c r="Q1809" t="str">
        <f>LEFT(Table1[[#This Row],[Category and Sub-Category]],FIND("/",Table1[[#This Row],[Category and Sub-Category]])-1)</f>
        <v>photography</v>
      </c>
      <c r="R1809" t="str">
        <f>RIGHT(Table1[[#This Row],[Category and Sub-Category]],LEN(Table1[[#This Row],[Category and Sub-Category]])-FIND("/",Table1[[#This Row],[Category and Sub-Category]]))</f>
        <v>photobooks</v>
      </c>
      <c r="S1809" s="9">
        <f>(((Table1[[#This Row],[launched_at]]/60)/60)/24)+DATE(1970,1,1)</f>
        <v>41880.068437499998</v>
      </c>
      <c r="T1809" s="9">
        <f>(((Table1[[#This Row],[deadline]]/60)/60)/24)+DATE(1970,1,1)</f>
        <v>41910.068437499998</v>
      </c>
      <c r="U1809" s="12" t="str">
        <f>TEXT(Table1[[#This Row],[Date Created Conversion]],"yyyy")</f>
        <v>2014</v>
      </c>
      <c r="V1809" s="12" t="str">
        <f>TEXT(Table1[[#This Row],[Date Created Conversion]],"mmm")</f>
        <v>Aug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>Table1[[#This Row],[pledged]]/Table1[[#This Row],[goal]]</f>
        <v>0.41407142857142859</v>
      </c>
      <c r="P1810">
        <f>IF(Table1[[#This Row],[pledged]]=0,0,Table1[[#This Row],[pledged]]/Table1[[#This Row],[backers_count]])</f>
        <v>120.77083333333333</v>
      </c>
      <c r="Q1810" t="str">
        <f>LEFT(Table1[[#This Row],[Category and Sub-Category]],FIND("/",Table1[[#This Row],[Category and Sub-Category]])-1)</f>
        <v>photography</v>
      </c>
      <c r="R1810" t="str">
        <f>RIGHT(Table1[[#This Row],[Category and Sub-Category]],LEN(Table1[[#This Row],[Category and Sub-Category]])-FIND("/",Table1[[#This Row],[Category and Sub-Category]]))</f>
        <v>photobooks</v>
      </c>
      <c r="S1810" s="9">
        <f>(((Table1[[#This Row],[launched_at]]/60)/60)/24)+DATE(1970,1,1)</f>
        <v>42742.680902777778</v>
      </c>
      <c r="T1810" s="9">
        <f>(((Table1[[#This Row],[deadline]]/60)/60)/24)+DATE(1970,1,1)</f>
        <v>42777.680902777778</v>
      </c>
      <c r="U1810" s="12" t="str">
        <f>TEXT(Table1[[#This Row],[Date Created Conversion]],"yyyy")</f>
        <v>2017</v>
      </c>
      <c r="V1810" s="12" t="str">
        <f>TEXT(Table1[[#This Row],[Date Created Conversion]],"mmm")</f>
        <v>Jan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>Table1[[#This Row],[pledged]]/Table1[[#This Row],[goal]]</f>
        <v>0.10857142857142857</v>
      </c>
      <c r="P1811">
        <f>IF(Table1[[#This Row],[pledged]]=0,0,Table1[[#This Row],[pledged]]/Table1[[#This Row],[backers_count]])</f>
        <v>42.222222222222221</v>
      </c>
      <c r="Q1811" t="str">
        <f>LEFT(Table1[[#This Row],[Category and Sub-Category]],FIND("/",Table1[[#This Row],[Category and Sub-Category]])-1)</f>
        <v>photography</v>
      </c>
      <c r="R1811" t="str">
        <f>RIGHT(Table1[[#This Row],[Category and Sub-Category]],LEN(Table1[[#This Row],[Category and Sub-Category]])-FIND("/",Table1[[#This Row],[Category and Sub-Category]]))</f>
        <v>photobooks</v>
      </c>
      <c r="S1811" s="9">
        <f>(((Table1[[#This Row],[launched_at]]/60)/60)/24)+DATE(1970,1,1)</f>
        <v>42029.907858796301</v>
      </c>
      <c r="T1811" s="9">
        <f>(((Table1[[#This Row],[deadline]]/60)/60)/24)+DATE(1970,1,1)</f>
        <v>42064.907858796301</v>
      </c>
      <c r="U1811" s="12" t="str">
        <f>TEXT(Table1[[#This Row],[Date Created Conversion]],"yyyy")</f>
        <v>2015</v>
      </c>
      <c r="V1811" s="12" t="str">
        <f>TEXT(Table1[[#This Row],[Date Created Conversion]],"mmm")</f>
        <v>Jan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>Table1[[#This Row],[pledged]]/Table1[[#This Row],[goal]]</f>
        <v>3.3333333333333333E-2</v>
      </c>
      <c r="P1812">
        <f>IF(Table1[[#This Row],[pledged]]=0,0,Table1[[#This Row],[pledged]]/Table1[[#This Row],[backers_count]])</f>
        <v>7.5</v>
      </c>
      <c r="Q1812" t="str">
        <f>LEFT(Table1[[#This Row],[Category and Sub-Category]],FIND("/",Table1[[#This Row],[Category and Sub-Category]])-1)</f>
        <v>photography</v>
      </c>
      <c r="R1812" t="str">
        <f>RIGHT(Table1[[#This Row],[Category and Sub-Category]],LEN(Table1[[#This Row],[Category and Sub-Category]])-FIND("/",Table1[[#This Row],[Category and Sub-Category]]))</f>
        <v>photobooks</v>
      </c>
      <c r="S1812" s="9">
        <f>(((Table1[[#This Row],[launched_at]]/60)/60)/24)+DATE(1970,1,1)</f>
        <v>41860.91002314815</v>
      </c>
      <c r="T1812" s="9">
        <f>(((Table1[[#This Row],[deadline]]/60)/60)/24)+DATE(1970,1,1)</f>
        <v>41872.91002314815</v>
      </c>
      <c r="U1812" s="12" t="str">
        <f>TEXT(Table1[[#This Row],[Date Created Conversion]],"yyyy")</f>
        <v>2014</v>
      </c>
      <c r="V1812" s="12" t="str">
        <f>TEXT(Table1[[#This Row],[Date Created Conversion]],"mmm")</f>
        <v>Aug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>Table1[[#This Row],[pledged]]/Table1[[#This Row],[goal]]</f>
        <v>7.407407407407407E-4</v>
      </c>
      <c r="P1813">
        <f>IF(Table1[[#This Row],[pledged]]=0,0,Table1[[#This Row],[pledged]]/Table1[[#This Row],[backers_count]])</f>
        <v>1.5384615384615385</v>
      </c>
      <c r="Q1813" t="str">
        <f>LEFT(Table1[[#This Row],[Category and Sub-Category]],FIND("/",Table1[[#This Row],[Category and Sub-Category]])-1)</f>
        <v>photography</v>
      </c>
      <c r="R1813" t="str">
        <f>RIGHT(Table1[[#This Row],[Category and Sub-Category]],LEN(Table1[[#This Row],[Category and Sub-Category]])-FIND("/",Table1[[#This Row],[Category and Sub-Category]]))</f>
        <v>photobooks</v>
      </c>
      <c r="S1813" s="9">
        <f>(((Table1[[#This Row],[launched_at]]/60)/60)/24)+DATE(1970,1,1)</f>
        <v>41876.433680555558</v>
      </c>
      <c r="T1813" s="9">
        <f>(((Table1[[#This Row],[deadline]]/60)/60)/24)+DATE(1970,1,1)</f>
        <v>41936.166666666664</v>
      </c>
      <c r="U1813" s="12" t="str">
        <f>TEXT(Table1[[#This Row],[Date Created Conversion]],"yyyy")</f>
        <v>2014</v>
      </c>
      <c r="V1813" s="12" t="str">
        <f>TEXT(Table1[[#This Row],[Date Created Conversion]],"mmm")</f>
        <v>Aug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>Table1[[#This Row],[pledged]]/Table1[[#This Row],[goal]]</f>
        <v>0.13307692307692306</v>
      </c>
      <c r="P1814">
        <f>IF(Table1[[#This Row],[pledged]]=0,0,Table1[[#This Row],[pledged]]/Table1[[#This Row],[backers_count]])</f>
        <v>37.608695652173914</v>
      </c>
      <c r="Q1814" t="str">
        <f>LEFT(Table1[[#This Row],[Category and Sub-Category]],FIND("/",Table1[[#This Row],[Category and Sub-Category]])-1)</f>
        <v>photography</v>
      </c>
      <c r="R1814" t="str">
        <f>RIGHT(Table1[[#This Row],[Category and Sub-Category]],LEN(Table1[[#This Row],[Category and Sub-Category]])-FIND("/",Table1[[#This Row],[Category and Sub-Category]]))</f>
        <v>photobooks</v>
      </c>
      <c r="S1814" s="9">
        <f>(((Table1[[#This Row],[launched_at]]/60)/60)/24)+DATE(1970,1,1)</f>
        <v>42524.318703703699</v>
      </c>
      <c r="T1814" s="9">
        <f>(((Table1[[#This Row],[deadline]]/60)/60)/24)+DATE(1970,1,1)</f>
        <v>42554.318703703699</v>
      </c>
      <c r="U1814" s="12" t="str">
        <f>TEXT(Table1[[#This Row],[Date Created Conversion]],"yyyy")</f>
        <v>2016</v>
      </c>
      <c r="V1814" s="12" t="str">
        <f>TEXT(Table1[[#This Row],[Date Created Conversion]],"mmm")</f>
        <v>Jun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>Table1[[#This Row],[pledged]]/Table1[[#This Row],[goal]]</f>
        <v>0</v>
      </c>
      <c r="P1815">
        <f>IF(Table1[[#This Row],[pledged]]=0,0,Table1[[#This Row],[pledged]]/Table1[[#This Row],[backers_count]])</f>
        <v>0</v>
      </c>
      <c r="Q1815" t="str">
        <f>LEFT(Table1[[#This Row],[Category and Sub-Category]],FIND("/",Table1[[#This Row],[Category and Sub-Category]])-1)</f>
        <v>photography</v>
      </c>
      <c r="R1815" t="str">
        <f>RIGHT(Table1[[#This Row],[Category and Sub-Category]],LEN(Table1[[#This Row],[Category and Sub-Category]])-FIND("/",Table1[[#This Row],[Category and Sub-Category]]))</f>
        <v>photobooks</v>
      </c>
      <c r="S1815" s="9">
        <f>(((Table1[[#This Row],[launched_at]]/60)/60)/24)+DATE(1970,1,1)</f>
        <v>41829.889027777775</v>
      </c>
      <c r="T1815" s="9">
        <f>(((Table1[[#This Row],[deadline]]/60)/60)/24)+DATE(1970,1,1)</f>
        <v>41859.889027777775</v>
      </c>
      <c r="U1815" s="12" t="str">
        <f>TEXT(Table1[[#This Row],[Date Created Conversion]],"yyyy")</f>
        <v>2014</v>
      </c>
      <c r="V1815" s="12" t="str">
        <f>TEXT(Table1[[#This Row],[Date Created Conversion]],"mmm")</f>
        <v>Jul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>Table1[[#This Row],[pledged]]/Table1[[#This Row],[goal]]</f>
        <v>0.49183333333333334</v>
      </c>
      <c r="P1816">
        <f>IF(Table1[[#This Row],[pledged]]=0,0,Table1[[#This Row],[pledged]]/Table1[[#This Row],[backers_count]])</f>
        <v>42.157142857142858</v>
      </c>
      <c r="Q1816" t="str">
        <f>LEFT(Table1[[#This Row],[Category and Sub-Category]],FIND("/",Table1[[#This Row],[Category and Sub-Category]])-1)</f>
        <v>photography</v>
      </c>
      <c r="R1816" t="str">
        <f>RIGHT(Table1[[#This Row],[Category and Sub-Category]],LEN(Table1[[#This Row],[Category and Sub-Category]])-FIND("/",Table1[[#This Row],[Category and Sub-Category]]))</f>
        <v>photobooks</v>
      </c>
      <c r="S1816" s="9">
        <f>(((Table1[[#This Row],[launched_at]]/60)/60)/24)+DATE(1970,1,1)</f>
        <v>42033.314074074078</v>
      </c>
      <c r="T1816" s="9">
        <f>(((Table1[[#This Row],[deadline]]/60)/60)/24)+DATE(1970,1,1)</f>
        <v>42063.314074074078</v>
      </c>
      <c r="U1816" s="12" t="str">
        <f>TEXT(Table1[[#This Row],[Date Created Conversion]],"yyyy")</f>
        <v>2015</v>
      </c>
      <c r="V1816" s="12" t="str">
        <f>TEXT(Table1[[#This Row],[Date Created Conversion]],"mmm")</f>
        <v>Jan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>Table1[[#This Row],[pledged]]/Table1[[#This Row],[goal]]</f>
        <v>0</v>
      </c>
      <c r="P1817">
        <f>IF(Table1[[#This Row],[pledged]]=0,0,Table1[[#This Row],[pledged]]/Table1[[#This Row],[backers_count]])</f>
        <v>0</v>
      </c>
      <c r="Q1817" t="str">
        <f>LEFT(Table1[[#This Row],[Category and Sub-Category]],FIND("/",Table1[[#This Row],[Category and Sub-Category]])-1)</f>
        <v>photography</v>
      </c>
      <c r="R1817" t="str">
        <f>RIGHT(Table1[[#This Row],[Category and Sub-Category]],LEN(Table1[[#This Row],[Category and Sub-Category]])-FIND("/",Table1[[#This Row],[Category and Sub-Category]]))</f>
        <v>photobooks</v>
      </c>
      <c r="S1817" s="9">
        <f>(((Table1[[#This Row],[launched_at]]/60)/60)/24)+DATE(1970,1,1)</f>
        <v>42172.906678240746</v>
      </c>
      <c r="T1817" s="9">
        <f>(((Table1[[#This Row],[deadline]]/60)/60)/24)+DATE(1970,1,1)</f>
        <v>42186.906678240746</v>
      </c>
      <c r="U1817" s="12" t="str">
        <f>TEXT(Table1[[#This Row],[Date Created Conversion]],"yyyy")</f>
        <v>2015</v>
      </c>
      <c r="V1817" s="12" t="str">
        <f>TEXT(Table1[[#This Row],[Date Created Conversion]],"mmm")</f>
        <v>Jun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>Table1[[#This Row],[pledged]]/Table1[[#This Row],[goal]]</f>
        <v>2.036E-2</v>
      </c>
      <c r="P1818">
        <f>IF(Table1[[#This Row],[pledged]]=0,0,Table1[[#This Row],[pledged]]/Table1[[#This Row],[backers_count]])</f>
        <v>84.833333333333329</v>
      </c>
      <c r="Q1818" t="str">
        <f>LEFT(Table1[[#This Row],[Category and Sub-Category]],FIND("/",Table1[[#This Row],[Category and Sub-Category]])-1)</f>
        <v>photography</v>
      </c>
      <c r="R1818" t="str">
        <f>RIGHT(Table1[[#This Row],[Category and Sub-Category]],LEN(Table1[[#This Row],[Category and Sub-Category]])-FIND("/",Table1[[#This Row],[Category and Sub-Category]]))</f>
        <v>photobooks</v>
      </c>
      <c r="S1818" s="9">
        <f>(((Table1[[#This Row],[launched_at]]/60)/60)/24)+DATE(1970,1,1)</f>
        <v>42548.876192129625</v>
      </c>
      <c r="T1818" s="9">
        <f>(((Table1[[#This Row],[deadline]]/60)/60)/24)+DATE(1970,1,1)</f>
        <v>42576.791666666672</v>
      </c>
      <c r="U1818" s="12" t="str">
        <f>TEXT(Table1[[#This Row],[Date Created Conversion]],"yyyy")</f>
        <v>2016</v>
      </c>
      <c r="V1818" s="12" t="str">
        <f>TEXT(Table1[[#This Row],[Date Created Conversion]],"mmm")</f>
        <v>Jun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>Table1[[#This Row],[pledged]]/Table1[[#This Row],[goal]]</f>
        <v>0.52327777777777773</v>
      </c>
      <c r="P1819">
        <f>IF(Table1[[#This Row],[pledged]]=0,0,Table1[[#This Row],[pledged]]/Table1[[#This Row],[backers_count]])</f>
        <v>94.19</v>
      </c>
      <c r="Q1819" t="str">
        <f>LEFT(Table1[[#This Row],[Category and Sub-Category]],FIND("/",Table1[[#This Row],[Category and Sub-Category]])-1)</f>
        <v>photography</v>
      </c>
      <c r="R1819" t="str">
        <f>RIGHT(Table1[[#This Row],[Category and Sub-Category]],LEN(Table1[[#This Row],[Category and Sub-Category]])-FIND("/",Table1[[#This Row],[Category and Sub-Category]]))</f>
        <v>photobooks</v>
      </c>
      <c r="S1819" s="9">
        <f>(((Table1[[#This Row],[launched_at]]/60)/60)/24)+DATE(1970,1,1)</f>
        <v>42705.662118055552</v>
      </c>
      <c r="T1819" s="9">
        <f>(((Table1[[#This Row],[deadline]]/60)/60)/24)+DATE(1970,1,1)</f>
        <v>42765.290972222225</v>
      </c>
      <c r="U1819" s="12" t="str">
        <f>TEXT(Table1[[#This Row],[Date Created Conversion]],"yyyy")</f>
        <v>2016</v>
      </c>
      <c r="V1819" s="12" t="str">
        <f>TEXT(Table1[[#This Row],[Date Created Conversion]],"mmm")</f>
        <v>Dec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>Table1[[#This Row],[pledged]]/Table1[[#This Row],[goal]]</f>
        <v>0</v>
      </c>
      <c r="P1820">
        <f>IF(Table1[[#This Row],[pledged]]=0,0,Table1[[#This Row],[pledged]]/Table1[[#This Row],[backers_count]])</f>
        <v>0</v>
      </c>
      <c r="Q1820" t="str">
        <f>LEFT(Table1[[#This Row],[Category and Sub-Category]],FIND("/",Table1[[#This Row],[Category and Sub-Category]])-1)</f>
        <v>photography</v>
      </c>
      <c r="R1820" t="str">
        <f>RIGHT(Table1[[#This Row],[Category and Sub-Category]],LEN(Table1[[#This Row],[Category and Sub-Category]])-FIND("/",Table1[[#This Row],[Category and Sub-Category]]))</f>
        <v>photobooks</v>
      </c>
      <c r="S1820" s="9">
        <f>(((Table1[[#This Row],[launched_at]]/60)/60)/24)+DATE(1970,1,1)</f>
        <v>42067.234375</v>
      </c>
      <c r="T1820" s="9">
        <f>(((Table1[[#This Row],[deadline]]/60)/60)/24)+DATE(1970,1,1)</f>
        <v>42097.192708333328</v>
      </c>
      <c r="U1820" s="12" t="str">
        <f>TEXT(Table1[[#This Row],[Date Created Conversion]],"yyyy")</f>
        <v>2015</v>
      </c>
      <c r="V1820" s="12" t="str">
        <f>TEXT(Table1[[#This Row],[Date Created Conversion]],"mmm")</f>
        <v>Mar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>Table1[[#This Row],[pledged]]/Table1[[#This Row],[goal]]</f>
        <v>2.0833333333333332E-2</v>
      </c>
      <c r="P1821">
        <f>IF(Table1[[#This Row],[pledged]]=0,0,Table1[[#This Row],[pledged]]/Table1[[#This Row],[backers_count]])</f>
        <v>6.25</v>
      </c>
      <c r="Q1821" t="str">
        <f>LEFT(Table1[[#This Row],[Category and Sub-Category]],FIND("/",Table1[[#This Row],[Category and Sub-Category]])-1)</f>
        <v>photography</v>
      </c>
      <c r="R1821" t="str">
        <f>RIGHT(Table1[[#This Row],[Category and Sub-Category]],LEN(Table1[[#This Row],[Category and Sub-Category]])-FIND("/",Table1[[#This Row],[Category and Sub-Category]]))</f>
        <v>photobooks</v>
      </c>
      <c r="S1821" s="9">
        <f>(((Table1[[#This Row],[launched_at]]/60)/60)/24)+DATE(1970,1,1)</f>
        <v>41820.752268518518</v>
      </c>
      <c r="T1821" s="9">
        <f>(((Table1[[#This Row],[deadline]]/60)/60)/24)+DATE(1970,1,1)</f>
        <v>41850.752268518518</v>
      </c>
      <c r="U1821" s="12" t="str">
        <f>TEXT(Table1[[#This Row],[Date Created Conversion]],"yyyy")</f>
        <v>2014</v>
      </c>
      <c r="V1821" s="12" t="str">
        <f>TEXT(Table1[[#This Row],[Date Created Conversion]],"mmm")</f>
        <v>Jun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>Table1[[#This Row],[pledged]]/Table1[[#This Row],[goal]]</f>
        <v>6.565384615384616E-2</v>
      </c>
      <c r="P1822">
        <f>IF(Table1[[#This Row],[pledged]]=0,0,Table1[[#This Row],[pledged]]/Table1[[#This Row],[backers_count]])</f>
        <v>213.375</v>
      </c>
      <c r="Q1822" t="str">
        <f>LEFT(Table1[[#This Row],[Category and Sub-Category]],FIND("/",Table1[[#This Row],[Category and Sub-Category]])-1)</f>
        <v>photography</v>
      </c>
      <c r="R1822" t="str">
        <f>RIGHT(Table1[[#This Row],[Category and Sub-Category]],LEN(Table1[[#This Row],[Category and Sub-Category]])-FIND("/",Table1[[#This Row],[Category and Sub-Category]]))</f>
        <v>photobooks</v>
      </c>
      <c r="S1822" s="9">
        <f>(((Table1[[#This Row],[launched_at]]/60)/60)/24)+DATE(1970,1,1)</f>
        <v>42065.084375000006</v>
      </c>
      <c r="T1822" s="9">
        <f>(((Table1[[#This Row],[deadline]]/60)/60)/24)+DATE(1970,1,1)</f>
        <v>42095.042708333334</v>
      </c>
      <c r="U1822" s="12" t="str">
        <f>TEXT(Table1[[#This Row],[Date Created Conversion]],"yyyy")</f>
        <v>2015</v>
      </c>
      <c r="V1822" s="12" t="str">
        <f>TEXT(Table1[[#This Row],[Date Created Conversion]],"mmm")</f>
        <v>Mar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 s="16">
        <v>2500</v>
      </c>
      <c r="E1823">
        <v>3372.25</v>
      </c>
      <c r="F1823" s="12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>Table1[[#This Row],[pledged]]/Table1[[#This Row],[goal]]</f>
        <v>1.3489</v>
      </c>
      <c r="P1823">
        <f>IF(Table1[[#This Row],[pledged]]=0,0,Table1[[#This Row],[pledged]]/Table1[[#This Row],[backers_count]])</f>
        <v>59.162280701754383</v>
      </c>
      <c r="Q1823" t="str">
        <f>LEFT(Table1[[#This Row],[Category and Sub-Category]],FIND("/",Table1[[#This Row],[Category and Sub-Category]])-1)</f>
        <v>music</v>
      </c>
      <c r="R1823" t="str">
        <f>RIGHT(Table1[[#This Row],[Category and Sub-Category]],LEN(Table1[[#This Row],[Category and Sub-Category]])-FIND("/",Table1[[#This Row],[Category and Sub-Category]]))</f>
        <v>rock</v>
      </c>
      <c r="S1823" s="9">
        <f>(((Table1[[#This Row],[launched_at]]/60)/60)/24)+DATE(1970,1,1)</f>
        <v>40926.319062499999</v>
      </c>
      <c r="T1823" s="9">
        <f>(((Table1[[#This Row],[deadline]]/60)/60)/24)+DATE(1970,1,1)</f>
        <v>40971.319062499999</v>
      </c>
      <c r="U1823" s="12" t="str">
        <f>TEXT(Table1[[#This Row],[Date Created Conversion]],"yyyy")</f>
        <v>2012</v>
      </c>
      <c r="V1823" s="12" t="str">
        <f>TEXT(Table1[[#This Row],[Date Created Conversion]],"mmm")</f>
        <v>Jan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 s="16">
        <v>300</v>
      </c>
      <c r="E1824">
        <v>300</v>
      </c>
      <c r="F1824" s="12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>Table1[[#This Row],[pledged]]/Table1[[#This Row],[goal]]</f>
        <v>1</v>
      </c>
      <c r="P1824">
        <f>IF(Table1[[#This Row],[pledged]]=0,0,Table1[[#This Row],[pledged]]/Table1[[#This Row],[backers_count]])</f>
        <v>27.272727272727273</v>
      </c>
      <c r="Q1824" t="str">
        <f>LEFT(Table1[[#This Row],[Category and Sub-Category]],FIND("/",Table1[[#This Row],[Category and Sub-Category]])-1)</f>
        <v>music</v>
      </c>
      <c r="R1824" t="str">
        <f>RIGHT(Table1[[#This Row],[Category and Sub-Category]],LEN(Table1[[#This Row],[Category and Sub-Category]])-FIND("/",Table1[[#This Row],[Category and Sub-Category]]))</f>
        <v>rock</v>
      </c>
      <c r="S1824" s="9">
        <f>(((Table1[[#This Row],[launched_at]]/60)/60)/24)+DATE(1970,1,1)</f>
        <v>41634.797013888885</v>
      </c>
      <c r="T1824" s="9">
        <f>(((Table1[[#This Row],[deadline]]/60)/60)/24)+DATE(1970,1,1)</f>
        <v>41670.792361111111</v>
      </c>
      <c r="U1824" s="12" t="str">
        <f>TEXT(Table1[[#This Row],[Date Created Conversion]],"yyyy")</f>
        <v>2013</v>
      </c>
      <c r="V1824" s="12" t="str">
        <f>TEXT(Table1[[#This Row],[Date Created Conversion]],"mmm")</f>
        <v>Dec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 s="16">
        <v>700</v>
      </c>
      <c r="E1825">
        <v>811</v>
      </c>
      <c r="F1825" s="12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>Table1[[#This Row],[pledged]]/Table1[[#This Row],[goal]]</f>
        <v>1.1585714285714286</v>
      </c>
      <c r="P1825">
        <f>IF(Table1[[#This Row],[pledged]]=0,0,Table1[[#This Row],[pledged]]/Table1[[#This Row],[backers_count]])</f>
        <v>24.575757575757574</v>
      </c>
      <c r="Q1825" t="str">
        <f>LEFT(Table1[[#This Row],[Category and Sub-Category]],FIND("/",Table1[[#This Row],[Category and Sub-Category]])-1)</f>
        <v>music</v>
      </c>
      <c r="R1825" t="str">
        <f>RIGHT(Table1[[#This Row],[Category and Sub-Category]],LEN(Table1[[#This Row],[Category and Sub-Category]])-FIND("/",Table1[[#This Row],[Category and Sub-Category]]))</f>
        <v>rock</v>
      </c>
      <c r="S1825" s="9">
        <f>(((Table1[[#This Row],[launched_at]]/60)/60)/24)+DATE(1970,1,1)</f>
        <v>41176.684907407405</v>
      </c>
      <c r="T1825" s="9">
        <f>(((Table1[[#This Row],[deadline]]/60)/60)/24)+DATE(1970,1,1)</f>
        <v>41206.684907407405</v>
      </c>
      <c r="U1825" s="12" t="str">
        <f>TEXT(Table1[[#This Row],[Date Created Conversion]],"yyyy")</f>
        <v>2012</v>
      </c>
      <c r="V1825" s="12" t="str">
        <f>TEXT(Table1[[#This Row],[Date Created Conversion]],"mmm")</f>
        <v>Sep</v>
      </c>
    </row>
    <row r="1826" spans="1:22" x14ac:dyDescent="0.35">
      <c r="A1826">
        <v>1824</v>
      </c>
      <c r="B1826" s="3" t="s">
        <v>1825</v>
      </c>
      <c r="C1826" s="3" t="s">
        <v>5934</v>
      </c>
      <c r="D1826" s="16">
        <v>3000</v>
      </c>
      <c r="E1826">
        <v>3002</v>
      </c>
      <c r="F1826" s="12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>Table1[[#This Row],[pledged]]/Table1[[#This Row],[goal]]</f>
        <v>1.0006666666666666</v>
      </c>
      <c r="P1826">
        <f>IF(Table1[[#This Row],[pledged]]=0,0,Table1[[#This Row],[pledged]]/Table1[[#This Row],[backers_count]])</f>
        <v>75.05</v>
      </c>
      <c r="Q1826" t="str">
        <f>LEFT(Table1[[#This Row],[Category and Sub-Category]],FIND("/",Table1[[#This Row],[Category and Sub-Category]])-1)</f>
        <v>music</v>
      </c>
      <c r="R1826" t="str">
        <f>RIGHT(Table1[[#This Row],[Category and Sub-Category]],LEN(Table1[[#This Row],[Category and Sub-Category]])-FIND("/",Table1[[#This Row],[Category and Sub-Category]]))</f>
        <v>rock</v>
      </c>
      <c r="S1826" s="9">
        <f>(((Table1[[#This Row],[launched_at]]/60)/60)/24)+DATE(1970,1,1)</f>
        <v>41626.916284722225</v>
      </c>
      <c r="T1826" s="9">
        <f>(((Table1[[#This Row],[deadline]]/60)/60)/24)+DATE(1970,1,1)</f>
        <v>41647.088888888888</v>
      </c>
      <c r="U1826" s="12" t="str">
        <f>TEXT(Table1[[#This Row],[Date Created Conversion]],"yyyy")</f>
        <v>2013</v>
      </c>
      <c r="V1826" s="12" t="str">
        <f>TEXT(Table1[[#This Row],[Date Created Conversion]],"mmm")</f>
        <v>Dec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 s="16">
        <v>2000</v>
      </c>
      <c r="E1827">
        <v>2101</v>
      </c>
      <c r="F1827" s="12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>Table1[[#This Row],[pledged]]/Table1[[#This Row],[goal]]</f>
        <v>1.0505</v>
      </c>
      <c r="P1827">
        <f>IF(Table1[[#This Row],[pledged]]=0,0,Table1[[#This Row],[pledged]]/Table1[[#This Row],[backers_count]])</f>
        <v>42.02</v>
      </c>
      <c r="Q1827" t="str">
        <f>LEFT(Table1[[#This Row],[Category and Sub-Category]],FIND("/",Table1[[#This Row],[Category and Sub-Category]])-1)</f>
        <v>music</v>
      </c>
      <c r="R1827" t="str">
        <f>RIGHT(Table1[[#This Row],[Category and Sub-Category]],LEN(Table1[[#This Row],[Category and Sub-Category]])-FIND("/",Table1[[#This Row],[Category and Sub-Category]]))</f>
        <v>rock</v>
      </c>
      <c r="S1827" s="9">
        <f>(((Table1[[#This Row],[launched_at]]/60)/60)/24)+DATE(1970,1,1)</f>
        <v>41443.83452546296</v>
      </c>
      <c r="T1827" s="9">
        <f>(((Table1[[#This Row],[deadline]]/60)/60)/24)+DATE(1970,1,1)</f>
        <v>41466.83452546296</v>
      </c>
      <c r="U1827" s="12" t="str">
        <f>TEXT(Table1[[#This Row],[Date Created Conversion]],"yyyy")</f>
        <v>2013</v>
      </c>
      <c r="V1827" s="12" t="str">
        <f>TEXT(Table1[[#This Row],[Date Created Conversion]],"mmm")</f>
        <v>Jun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 s="16">
        <v>2000</v>
      </c>
      <c r="E1828">
        <v>2020</v>
      </c>
      <c r="F1828" s="12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>Table1[[#This Row],[pledged]]/Table1[[#This Row],[goal]]</f>
        <v>1.01</v>
      </c>
      <c r="P1828">
        <f>IF(Table1[[#This Row],[pledged]]=0,0,Table1[[#This Row],[pledged]]/Table1[[#This Row],[backers_count]])</f>
        <v>53.157894736842103</v>
      </c>
      <c r="Q1828" t="str">
        <f>LEFT(Table1[[#This Row],[Category and Sub-Category]],FIND("/",Table1[[#This Row],[Category and Sub-Category]])-1)</f>
        <v>music</v>
      </c>
      <c r="R1828" t="str">
        <f>RIGHT(Table1[[#This Row],[Category and Sub-Category]],LEN(Table1[[#This Row],[Category and Sub-Category]])-FIND("/",Table1[[#This Row],[Category and Sub-Category]]))</f>
        <v>rock</v>
      </c>
      <c r="S1828" s="9">
        <f>(((Table1[[#This Row],[launched_at]]/60)/60)/24)+DATE(1970,1,1)</f>
        <v>41657.923807870371</v>
      </c>
      <c r="T1828" s="9">
        <f>(((Table1[[#This Row],[deadline]]/60)/60)/24)+DATE(1970,1,1)</f>
        <v>41687.923807870371</v>
      </c>
      <c r="U1828" s="12" t="str">
        <f>TEXT(Table1[[#This Row],[Date Created Conversion]],"yyyy")</f>
        <v>2014</v>
      </c>
      <c r="V1828" s="12" t="str">
        <f>TEXT(Table1[[#This Row],[Date Created Conversion]],"mmm")</f>
        <v>Jan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 s="16">
        <v>8000</v>
      </c>
      <c r="E1829">
        <v>8053</v>
      </c>
      <c r="F1829" s="12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>Table1[[#This Row],[pledged]]/Table1[[#This Row],[goal]]</f>
        <v>1.0066250000000001</v>
      </c>
      <c r="P1829">
        <f>IF(Table1[[#This Row],[pledged]]=0,0,Table1[[#This Row],[pledged]]/Table1[[#This Row],[backers_count]])</f>
        <v>83.885416666666671</v>
      </c>
      <c r="Q1829" t="str">
        <f>LEFT(Table1[[#This Row],[Category and Sub-Category]],FIND("/",Table1[[#This Row],[Category and Sub-Category]])-1)</f>
        <v>music</v>
      </c>
      <c r="R1829" t="str">
        <f>RIGHT(Table1[[#This Row],[Category and Sub-Category]],LEN(Table1[[#This Row],[Category and Sub-Category]])-FIND("/",Table1[[#This Row],[Category and Sub-Category]]))</f>
        <v>rock</v>
      </c>
      <c r="S1829" s="9">
        <f>(((Table1[[#This Row],[launched_at]]/60)/60)/24)+DATE(1970,1,1)</f>
        <v>40555.325937499998</v>
      </c>
      <c r="T1829" s="9">
        <f>(((Table1[[#This Row],[deadline]]/60)/60)/24)+DATE(1970,1,1)</f>
        <v>40605.325937499998</v>
      </c>
      <c r="U1829" s="12" t="str">
        <f>TEXT(Table1[[#This Row],[Date Created Conversion]],"yyyy")</f>
        <v>2011</v>
      </c>
      <c r="V1829" s="12" t="str">
        <f>TEXT(Table1[[#This Row],[Date Created Conversion]],"mmm")</f>
        <v>Jan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 s="16">
        <v>20000</v>
      </c>
      <c r="E1830">
        <v>20032</v>
      </c>
      <c r="F1830" s="12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>Table1[[#This Row],[pledged]]/Table1[[#This Row],[goal]]</f>
        <v>1.0016</v>
      </c>
      <c r="P1830">
        <f>IF(Table1[[#This Row],[pledged]]=0,0,Table1[[#This Row],[pledged]]/Table1[[#This Row],[backers_count]])</f>
        <v>417.33333333333331</v>
      </c>
      <c r="Q1830" t="str">
        <f>LEFT(Table1[[#This Row],[Category and Sub-Category]],FIND("/",Table1[[#This Row],[Category and Sub-Category]])-1)</f>
        <v>music</v>
      </c>
      <c r="R1830" t="str">
        <f>RIGHT(Table1[[#This Row],[Category and Sub-Category]],LEN(Table1[[#This Row],[Category and Sub-Category]])-FIND("/",Table1[[#This Row],[Category and Sub-Category]]))</f>
        <v>rock</v>
      </c>
      <c r="S1830" s="9">
        <f>(((Table1[[#This Row],[launched_at]]/60)/60)/24)+DATE(1970,1,1)</f>
        <v>41736.899652777778</v>
      </c>
      <c r="T1830" s="9">
        <f>(((Table1[[#This Row],[deadline]]/60)/60)/24)+DATE(1970,1,1)</f>
        <v>41768.916666666664</v>
      </c>
      <c r="U1830" s="12" t="str">
        <f>TEXT(Table1[[#This Row],[Date Created Conversion]],"yyyy")</f>
        <v>2014</v>
      </c>
      <c r="V1830" s="12" t="str">
        <f>TEXT(Table1[[#This Row],[Date Created Conversion]],"mmm")</f>
        <v>Apr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 s="16">
        <v>1500</v>
      </c>
      <c r="E1831">
        <v>2500.25</v>
      </c>
      <c r="F1831" s="12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>Table1[[#This Row],[pledged]]/Table1[[#This Row],[goal]]</f>
        <v>1.6668333333333334</v>
      </c>
      <c r="P1831">
        <f>IF(Table1[[#This Row],[pledged]]=0,0,Table1[[#This Row],[pledged]]/Table1[[#This Row],[backers_count]])</f>
        <v>75.765151515151516</v>
      </c>
      <c r="Q1831" t="str">
        <f>LEFT(Table1[[#This Row],[Category and Sub-Category]],FIND("/",Table1[[#This Row],[Category and Sub-Category]])-1)</f>
        <v>music</v>
      </c>
      <c r="R1831" t="str">
        <f>RIGHT(Table1[[#This Row],[Category and Sub-Category]],LEN(Table1[[#This Row],[Category and Sub-Category]])-FIND("/",Table1[[#This Row],[Category and Sub-Category]]))</f>
        <v>rock</v>
      </c>
      <c r="S1831" s="9">
        <f>(((Table1[[#This Row],[launched_at]]/60)/60)/24)+DATE(1970,1,1)</f>
        <v>40516.087627314817</v>
      </c>
      <c r="T1831" s="9">
        <f>(((Table1[[#This Row],[deadline]]/60)/60)/24)+DATE(1970,1,1)</f>
        <v>40564.916666666664</v>
      </c>
      <c r="U1831" s="12" t="str">
        <f>TEXT(Table1[[#This Row],[Date Created Conversion]],"yyyy")</f>
        <v>2010</v>
      </c>
      <c r="V1831" s="12" t="str">
        <f>TEXT(Table1[[#This Row],[Date Created Conversion]],"mmm")</f>
        <v>Dec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 s="16">
        <v>15000</v>
      </c>
      <c r="E1832">
        <v>15230</v>
      </c>
      <c r="F1832" s="1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>Table1[[#This Row],[pledged]]/Table1[[#This Row],[goal]]</f>
        <v>1.0153333333333334</v>
      </c>
      <c r="P1832">
        <f>IF(Table1[[#This Row],[pledged]]=0,0,Table1[[#This Row],[pledged]]/Table1[[#This Row],[backers_count]])</f>
        <v>67.389380530973455</v>
      </c>
      <c r="Q1832" t="str">
        <f>LEFT(Table1[[#This Row],[Category and Sub-Category]],FIND("/",Table1[[#This Row],[Category and Sub-Category]])-1)</f>
        <v>music</v>
      </c>
      <c r="R1832" t="str">
        <f>RIGHT(Table1[[#This Row],[Category and Sub-Category]],LEN(Table1[[#This Row],[Category and Sub-Category]])-FIND("/",Table1[[#This Row],[Category and Sub-Category]]))</f>
        <v>rock</v>
      </c>
      <c r="S1832" s="9">
        <f>(((Table1[[#This Row],[launched_at]]/60)/60)/24)+DATE(1970,1,1)</f>
        <v>41664.684108796297</v>
      </c>
      <c r="T1832" s="9">
        <f>(((Table1[[#This Row],[deadline]]/60)/60)/24)+DATE(1970,1,1)</f>
        <v>41694.684108796297</v>
      </c>
      <c r="U1832" s="12" t="str">
        <f>TEXT(Table1[[#This Row],[Date Created Conversion]],"yyyy")</f>
        <v>2014</v>
      </c>
      <c r="V1832" s="12" t="str">
        <f>TEXT(Table1[[#This Row],[Date Created Conversion]],"mmm")</f>
        <v>Jan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 s="16">
        <v>1000</v>
      </c>
      <c r="E1833">
        <v>1030</v>
      </c>
      <c r="F1833" s="12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>Table1[[#This Row],[pledged]]/Table1[[#This Row],[goal]]</f>
        <v>1.03</v>
      </c>
      <c r="P1833">
        <f>IF(Table1[[#This Row],[pledged]]=0,0,Table1[[#This Row],[pledged]]/Table1[[#This Row],[backers_count]])</f>
        <v>73.571428571428569</v>
      </c>
      <c r="Q1833" t="str">
        <f>LEFT(Table1[[#This Row],[Category and Sub-Category]],FIND("/",Table1[[#This Row],[Category and Sub-Category]])-1)</f>
        <v>music</v>
      </c>
      <c r="R1833" t="str">
        <f>RIGHT(Table1[[#This Row],[Category and Sub-Category]],LEN(Table1[[#This Row],[Category and Sub-Category]])-FIND("/",Table1[[#This Row],[Category and Sub-Category]]))</f>
        <v>rock</v>
      </c>
      <c r="S1833" s="9">
        <f>(((Table1[[#This Row],[launched_at]]/60)/60)/24)+DATE(1970,1,1)</f>
        <v>41026.996099537035</v>
      </c>
      <c r="T1833" s="9">
        <f>(((Table1[[#This Row],[deadline]]/60)/60)/24)+DATE(1970,1,1)</f>
        <v>41041.996099537035</v>
      </c>
      <c r="U1833" s="12" t="str">
        <f>TEXT(Table1[[#This Row],[Date Created Conversion]],"yyyy")</f>
        <v>2012</v>
      </c>
      <c r="V1833" s="12" t="str">
        <f>TEXT(Table1[[#This Row],[Date Created Conversion]],"mmm")</f>
        <v>Apr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 s="16">
        <v>350</v>
      </c>
      <c r="E1834">
        <v>500</v>
      </c>
      <c r="F1834" s="12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>Table1[[#This Row],[pledged]]/Table1[[#This Row],[goal]]</f>
        <v>1.4285714285714286</v>
      </c>
      <c r="P1834">
        <f>IF(Table1[[#This Row],[pledged]]=0,0,Table1[[#This Row],[pledged]]/Table1[[#This Row],[backers_count]])</f>
        <v>25</v>
      </c>
      <c r="Q1834" t="str">
        <f>LEFT(Table1[[#This Row],[Category and Sub-Category]],FIND("/",Table1[[#This Row],[Category and Sub-Category]])-1)</f>
        <v>music</v>
      </c>
      <c r="R1834" t="str">
        <f>RIGHT(Table1[[#This Row],[Category and Sub-Category]],LEN(Table1[[#This Row],[Category and Sub-Category]])-FIND("/",Table1[[#This Row],[Category and Sub-Category]]))</f>
        <v>rock</v>
      </c>
      <c r="S1834" s="9">
        <f>(((Table1[[#This Row],[launched_at]]/60)/60)/24)+DATE(1970,1,1)</f>
        <v>40576.539664351854</v>
      </c>
      <c r="T1834" s="9">
        <f>(((Table1[[#This Row],[deadline]]/60)/60)/24)+DATE(1970,1,1)</f>
        <v>40606.539664351854</v>
      </c>
      <c r="U1834" s="12" t="str">
        <f>TEXT(Table1[[#This Row],[Date Created Conversion]],"yyyy")</f>
        <v>2011</v>
      </c>
      <c r="V1834" s="12" t="str">
        <f>TEXT(Table1[[#This Row],[Date Created Conversion]],"mmm")</f>
        <v>Feb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 s="16">
        <v>400</v>
      </c>
      <c r="E1835">
        <v>1050</v>
      </c>
      <c r="F1835" s="12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>Table1[[#This Row],[pledged]]/Table1[[#This Row],[goal]]</f>
        <v>2.625</v>
      </c>
      <c r="P1835">
        <f>IF(Table1[[#This Row],[pledged]]=0,0,Table1[[#This Row],[pledged]]/Table1[[#This Row],[backers_count]])</f>
        <v>42</v>
      </c>
      <c r="Q1835" t="str">
        <f>LEFT(Table1[[#This Row],[Category and Sub-Category]],FIND("/",Table1[[#This Row],[Category and Sub-Category]])-1)</f>
        <v>music</v>
      </c>
      <c r="R1835" t="str">
        <f>RIGHT(Table1[[#This Row],[Category and Sub-Category]],LEN(Table1[[#This Row],[Category and Sub-Category]])-FIND("/",Table1[[#This Row],[Category and Sub-Category]]))</f>
        <v>rock</v>
      </c>
      <c r="S1835" s="9">
        <f>(((Table1[[#This Row],[launched_at]]/60)/60)/24)+DATE(1970,1,1)</f>
        <v>41303.044016203705</v>
      </c>
      <c r="T1835" s="9">
        <f>(((Table1[[#This Row],[deadline]]/60)/60)/24)+DATE(1970,1,1)</f>
        <v>41335.332638888889</v>
      </c>
      <c r="U1835" s="12" t="str">
        <f>TEXT(Table1[[#This Row],[Date Created Conversion]],"yyyy")</f>
        <v>2013</v>
      </c>
      <c r="V1835" s="12" t="str">
        <f>TEXT(Table1[[#This Row],[Date Created Conversion]],"mmm")</f>
        <v>Jan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 s="16">
        <v>10000</v>
      </c>
      <c r="E1836">
        <v>11805</v>
      </c>
      <c r="F1836" s="12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>Table1[[#This Row],[pledged]]/Table1[[#This Row],[goal]]</f>
        <v>1.1805000000000001</v>
      </c>
      <c r="P1836">
        <f>IF(Table1[[#This Row],[pledged]]=0,0,Table1[[#This Row],[pledged]]/Table1[[#This Row],[backers_count]])</f>
        <v>131.16666666666666</v>
      </c>
      <c r="Q1836" t="str">
        <f>LEFT(Table1[[#This Row],[Category and Sub-Category]],FIND("/",Table1[[#This Row],[Category and Sub-Category]])-1)</f>
        <v>music</v>
      </c>
      <c r="R1836" t="str">
        <f>RIGHT(Table1[[#This Row],[Category and Sub-Category]],LEN(Table1[[#This Row],[Category and Sub-Category]])-FIND("/",Table1[[#This Row],[Category and Sub-Category]]))</f>
        <v>rock</v>
      </c>
      <c r="S1836" s="9">
        <f>(((Table1[[#This Row],[launched_at]]/60)/60)/24)+DATE(1970,1,1)</f>
        <v>41988.964062500003</v>
      </c>
      <c r="T1836" s="9">
        <f>(((Table1[[#This Row],[deadline]]/60)/60)/24)+DATE(1970,1,1)</f>
        <v>42028.964062500003</v>
      </c>
      <c r="U1836" s="12" t="str">
        <f>TEXT(Table1[[#This Row],[Date Created Conversion]],"yyyy")</f>
        <v>2014</v>
      </c>
      <c r="V1836" s="12" t="str">
        <f>TEXT(Table1[[#This Row],[Date Created Conversion]],"mmm")</f>
        <v>Dec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 s="16">
        <v>500</v>
      </c>
      <c r="E1837">
        <v>520</v>
      </c>
      <c r="F1837" s="12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>Table1[[#This Row],[pledged]]/Table1[[#This Row],[goal]]</f>
        <v>1.04</v>
      </c>
      <c r="P1837">
        <f>IF(Table1[[#This Row],[pledged]]=0,0,Table1[[#This Row],[pledged]]/Table1[[#This Row],[backers_count]])</f>
        <v>47.272727272727273</v>
      </c>
      <c r="Q1837" t="str">
        <f>LEFT(Table1[[#This Row],[Category and Sub-Category]],FIND("/",Table1[[#This Row],[Category and Sub-Category]])-1)</f>
        <v>music</v>
      </c>
      <c r="R1837" t="str">
        <f>RIGHT(Table1[[#This Row],[Category and Sub-Category]],LEN(Table1[[#This Row],[Category and Sub-Category]])-FIND("/",Table1[[#This Row],[Category and Sub-Category]]))</f>
        <v>rock</v>
      </c>
      <c r="S1837" s="9">
        <f>(((Table1[[#This Row],[launched_at]]/60)/60)/24)+DATE(1970,1,1)</f>
        <v>42430.702210648145</v>
      </c>
      <c r="T1837" s="9">
        <f>(((Table1[[#This Row],[deadline]]/60)/60)/24)+DATE(1970,1,1)</f>
        <v>42460.660543981481</v>
      </c>
      <c r="U1837" s="12" t="str">
        <f>TEXT(Table1[[#This Row],[Date Created Conversion]],"yyyy")</f>
        <v>2016</v>
      </c>
      <c r="V1837" s="12" t="str">
        <f>TEXT(Table1[[#This Row],[Date Created Conversion]],"mmm")</f>
        <v>Mar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 s="16">
        <v>5000</v>
      </c>
      <c r="E1838">
        <v>10017</v>
      </c>
      <c r="F1838" s="12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>Table1[[#This Row],[pledged]]/Table1[[#This Row],[goal]]</f>
        <v>2.0034000000000001</v>
      </c>
      <c r="P1838">
        <f>IF(Table1[[#This Row],[pledged]]=0,0,Table1[[#This Row],[pledged]]/Table1[[#This Row],[backers_count]])</f>
        <v>182.12727272727273</v>
      </c>
      <c r="Q1838" t="str">
        <f>LEFT(Table1[[#This Row],[Category and Sub-Category]],FIND("/",Table1[[#This Row],[Category and Sub-Category]])-1)</f>
        <v>music</v>
      </c>
      <c r="R1838" t="str">
        <f>RIGHT(Table1[[#This Row],[Category and Sub-Category]],LEN(Table1[[#This Row],[Category and Sub-Category]])-FIND("/",Table1[[#This Row],[Category and Sub-Category]]))</f>
        <v>rock</v>
      </c>
      <c r="S1838" s="9">
        <f>(((Table1[[#This Row],[launched_at]]/60)/60)/24)+DATE(1970,1,1)</f>
        <v>41305.809363425928</v>
      </c>
      <c r="T1838" s="9">
        <f>(((Table1[[#This Row],[deadline]]/60)/60)/24)+DATE(1970,1,1)</f>
        <v>41322.809363425928</v>
      </c>
      <c r="U1838" s="12" t="str">
        <f>TEXT(Table1[[#This Row],[Date Created Conversion]],"yyyy")</f>
        <v>2013</v>
      </c>
      <c r="V1838" s="12" t="str">
        <f>TEXT(Table1[[#This Row],[Date Created Conversion]],"mmm")</f>
        <v>Jan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 s="16">
        <v>600</v>
      </c>
      <c r="E1839">
        <v>1841</v>
      </c>
      <c r="F1839" s="12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>Table1[[#This Row],[pledged]]/Table1[[#This Row],[goal]]</f>
        <v>3.0683333333333334</v>
      </c>
      <c r="P1839">
        <f>IF(Table1[[#This Row],[pledged]]=0,0,Table1[[#This Row],[pledged]]/Table1[[#This Row],[backers_count]])</f>
        <v>61.366666666666667</v>
      </c>
      <c r="Q1839" t="str">
        <f>LEFT(Table1[[#This Row],[Category and Sub-Category]],FIND("/",Table1[[#This Row],[Category and Sub-Category]])-1)</f>
        <v>music</v>
      </c>
      <c r="R1839" t="str">
        <f>RIGHT(Table1[[#This Row],[Category and Sub-Category]],LEN(Table1[[#This Row],[Category and Sub-Category]])-FIND("/",Table1[[#This Row],[Category and Sub-Category]]))</f>
        <v>rock</v>
      </c>
      <c r="S1839" s="9">
        <f>(((Table1[[#This Row],[launched_at]]/60)/60)/24)+DATE(1970,1,1)</f>
        <v>40926.047858796301</v>
      </c>
      <c r="T1839" s="9">
        <f>(((Table1[[#This Row],[deadline]]/60)/60)/24)+DATE(1970,1,1)</f>
        <v>40986.006192129629</v>
      </c>
      <c r="U1839" s="12" t="str">
        <f>TEXT(Table1[[#This Row],[Date Created Conversion]],"yyyy")</f>
        <v>2012</v>
      </c>
      <c r="V1839" s="12" t="str">
        <f>TEXT(Table1[[#This Row],[Date Created Conversion]],"mmm")</f>
        <v>Jan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 s="16">
        <v>1000</v>
      </c>
      <c r="E1840">
        <v>1001.49</v>
      </c>
      <c r="F1840" s="12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>Table1[[#This Row],[pledged]]/Table1[[#This Row],[goal]]</f>
        <v>1.00149</v>
      </c>
      <c r="P1840">
        <f>IF(Table1[[#This Row],[pledged]]=0,0,Table1[[#This Row],[pledged]]/Table1[[#This Row],[backers_count]])</f>
        <v>35.767499999999998</v>
      </c>
      <c r="Q1840" t="str">
        <f>LEFT(Table1[[#This Row],[Category and Sub-Category]],FIND("/",Table1[[#This Row],[Category and Sub-Category]])-1)</f>
        <v>music</v>
      </c>
      <c r="R1840" t="str">
        <f>RIGHT(Table1[[#This Row],[Category and Sub-Category]],LEN(Table1[[#This Row],[Category and Sub-Category]])-FIND("/",Table1[[#This Row],[Category and Sub-Category]]))</f>
        <v>rock</v>
      </c>
      <c r="S1840" s="9">
        <f>(((Table1[[#This Row],[launched_at]]/60)/60)/24)+DATE(1970,1,1)</f>
        <v>40788.786539351851</v>
      </c>
      <c r="T1840" s="9">
        <f>(((Table1[[#This Row],[deadline]]/60)/60)/24)+DATE(1970,1,1)</f>
        <v>40817.125</v>
      </c>
      <c r="U1840" s="12" t="str">
        <f>TEXT(Table1[[#This Row],[Date Created Conversion]],"yyyy")</f>
        <v>2011</v>
      </c>
      <c r="V1840" s="12" t="str">
        <f>TEXT(Table1[[#This Row],[Date Created Conversion]],"mmm")</f>
        <v>Sep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 s="16">
        <v>1000</v>
      </c>
      <c r="E1841">
        <v>2053</v>
      </c>
      <c r="F1841" s="12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>Table1[[#This Row],[pledged]]/Table1[[#This Row],[goal]]</f>
        <v>2.0529999999999999</v>
      </c>
      <c r="P1841">
        <f>IF(Table1[[#This Row],[pledged]]=0,0,Table1[[#This Row],[pledged]]/Table1[[#This Row],[backers_count]])</f>
        <v>45.62222222222222</v>
      </c>
      <c r="Q1841" t="str">
        <f>LEFT(Table1[[#This Row],[Category and Sub-Category]],FIND("/",Table1[[#This Row],[Category and Sub-Category]])-1)</f>
        <v>music</v>
      </c>
      <c r="R1841" t="str">
        <f>RIGHT(Table1[[#This Row],[Category and Sub-Category]],LEN(Table1[[#This Row],[Category and Sub-Category]])-FIND("/",Table1[[#This Row],[Category and Sub-Category]]))</f>
        <v>rock</v>
      </c>
      <c r="S1841" s="9">
        <f>(((Table1[[#This Row],[launched_at]]/60)/60)/24)+DATE(1970,1,1)</f>
        <v>42614.722013888888</v>
      </c>
      <c r="T1841" s="9">
        <f>(((Table1[[#This Row],[deadline]]/60)/60)/24)+DATE(1970,1,1)</f>
        <v>42644.722013888888</v>
      </c>
      <c r="U1841" s="12" t="str">
        <f>TEXT(Table1[[#This Row],[Date Created Conversion]],"yyyy")</f>
        <v>2016</v>
      </c>
      <c r="V1841" s="12" t="str">
        <f>TEXT(Table1[[#This Row],[Date Created Conversion]],"mmm")</f>
        <v>Sep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 s="16">
        <v>900</v>
      </c>
      <c r="E1842">
        <v>980</v>
      </c>
      <c r="F1842" s="1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>Table1[[#This Row],[pledged]]/Table1[[#This Row],[goal]]</f>
        <v>1.0888888888888888</v>
      </c>
      <c r="P1842">
        <f>IF(Table1[[#This Row],[pledged]]=0,0,Table1[[#This Row],[pledged]]/Table1[[#This Row],[backers_count]])</f>
        <v>75.384615384615387</v>
      </c>
      <c r="Q1842" t="str">
        <f>LEFT(Table1[[#This Row],[Category and Sub-Category]],FIND("/",Table1[[#This Row],[Category and Sub-Category]])-1)</f>
        <v>music</v>
      </c>
      <c r="R1842" t="str">
        <f>RIGHT(Table1[[#This Row],[Category and Sub-Category]],LEN(Table1[[#This Row],[Category and Sub-Category]])-FIND("/",Table1[[#This Row],[Category and Sub-Category]]))</f>
        <v>rock</v>
      </c>
      <c r="S1842" s="9">
        <f>(((Table1[[#This Row],[launched_at]]/60)/60)/24)+DATE(1970,1,1)</f>
        <v>41382.096180555556</v>
      </c>
      <c r="T1842" s="9">
        <f>(((Table1[[#This Row],[deadline]]/60)/60)/24)+DATE(1970,1,1)</f>
        <v>41401.207638888889</v>
      </c>
      <c r="U1842" s="12" t="str">
        <f>TEXT(Table1[[#This Row],[Date Created Conversion]],"yyyy")</f>
        <v>2013</v>
      </c>
      <c r="V1842" s="12" t="str">
        <f>TEXT(Table1[[#This Row],[Date Created Conversion]],"mmm")</f>
        <v>Apr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 s="16">
        <v>2000</v>
      </c>
      <c r="E1843">
        <v>2035</v>
      </c>
      <c r="F1843" s="12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>Table1[[#This Row],[pledged]]/Table1[[#This Row],[goal]]</f>
        <v>1.0175000000000001</v>
      </c>
      <c r="P1843">
        <f>IF(Table1[[#This Row],[pledged]]=0,0,Table1[[#This Row],[pledged]]/Table1[[#This Row],[backers_count]])</f>
        <v>50.875</v>
      </c>
      <c r="Q1843" t="str">
        <f>LEFT(Table1[[#This Row],[Category and Sub-Category]],FIND("/",Table1[[#This Row],[Category and Sub-Category]])-1)</f>
        <v>music</v>
      </c>
      <c r="R1843" t="str">
        <f>RIGHT(Table1[[#This Row],[Category and Sub-Category]],LEN(Table1[[#This Row],[Category and Sub-Category]])-FIND("/",Table1[[#This Row],[Category and Sub-Category]]))</f>
        <v>rock</v>
      </c>
      <c r="S1843" s="9">
        <f>(((Table1[[#This Row],[launched_at]]/60)/60)/24)+DATE(1970,1,1)</f>
        <v>41745.84542824074</v>
      </c>
      <c r="T1843" s="9">
        <f>(((Table1[[#This Row],[deadline]]/60)/60)/24)+DATE(1970,1,1)</f>
        <v>41779.207638888889</v>
      </c>
      <c r="U1843" s="12" t="str">
        <f>TEXT(Table1[[#This Row],[Date Created Conversion]],"yyyy")</f>
        <v>2014</v>
      </c>
      <c r="V1843" s="12" t="str">
        <f>TEXT(Table1[[#This Row],[Date Created Conversion]],"mmm")</f>
        <v>Apr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 s="16">
        <v>2000</v>
      </c>
      <c r="E1844">
        <v>2505</v>
      </c>
      <c r="F1844" s="12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>Table1[[#This Row],[pledged]]/Table1[[#This Row],[goal]]</f>
        <v>1.2524999999999999</v>
      </c>
      <c r="P1844">
        <f>IF(Table1[[#This Row],[pledged]]=0,0,Table1[[#This Row],[pledged]]/Table1[[#This Row],[backers_count]])</f>
        <v>119.28571428571429</v>
      </c>
      <c r="Q1844" t="str">
        <f>LEFT(Table1[[#This Row],[Category and Sub-Category]],FIND("/",Table1[[#This Row],[Category and Sub-Category]])-1)</f>
        <v>music</v>
      </c>
      <c r="R1844" t="str">
        <f>RIGHT(Table1[[#This Row],[Category and Sub-Category]],LEN(Table1[[#This Row],[Category and Sub-Category]])-FIND("/",Table1[[#This Row],[Category and Sub-Category]]))</f>
        <v>rock</v>
      </c>
      <c r="S1844" s="9">
        <f>(((Table1[[#This Row],[launched_at]]/60)/60)/24)+DATE(1970,1,1)</f>
        <v>42031.631724537037</v>
      </c>
      <c r="T1844" s="9">
        <f>(((Table1[[#This Row],[deadline]]/60)/60)/24)+DATE(1970,1,1)</f>
        <v>42065.249305555553</v>
      </c>
      <c r="U1844" s="12" t="str">
        <f>TEXT(Table1[[#This Row],[Date Created Conversion]],"yyyy")</f>
        <v>2015</v>
      </c>
      <c r="V1844" s="12" t="str">
        <f>TEXT(Table1[[#This Row],[Date Created Conversion]],"mmm")</f>
        <v>Jan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 s="16">
        <v>10000</v>
      </c>
      <c r="E1845">
        <v>12400.61</v>
      </c>
      <c r="F1845" s="12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>Table1[[#This Row],[pledged]]/Table1[[#This Row],[goal]]</f>
        <v>1.2400610000000001</v>
      </c>
      <c r="P1845">
        <f>IF(Table1[[#This Row],[pledged]]=0,0,Table1[[#This Row],[pledged]]/Table1[[#This Row],[backers_count]])</f>
        <v>92.541865671641801</v>
      </c>
      <c r="Q1845" t="str">
        <f>LEFT(Table1[[#This Row],[Category and Sub-Category]],FIND("/",Table1[[#This Row],[Category and Sub-Category]])-1)</f>
        <v>music</v>
      </c>
      <c r="R1845" t="str">
        <f>RIGHT(Table1[[#This Row],[Category and Sub-Category]],LEN(Table1[[#This Row],[Category and Sub-Category]])-FIND("/",Table1[[#This Row],[Category and Sub-Category]]))</f>
        <v>rock</v>
      </c>
      <c r="S1845" s="9">
        <f>(((Table1[[#This Row],[launched_at]]/60)/60)/24)+DATE(1970,1,1)</f>
        <v>40564.994837962964</v>
      </c>
      <c r="T1845" s="9">
        <f>(((Table1[[#This Row],[deadline]]/60)/60)/24)+DATE(1970,1,1)</f>
        <v>40594.994837962964</v>
      </c>
      <c r="U1845" s="12" t="str">
        <f>TEXT(Table1[[#This Row],[Date Created Conversion]],"yyyy")</f>
        <v>2011</v>
      </c>
      <c r="V1845" s="12" t="str">
        <f>TEXT(Table1[[#This Row],[Date Created Conversion]],"mmm")</f>
        <v>Jan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 s="16">
        <v>1500</v>
      </c>
      <c r="E1846">
        <v>1521</v>
      </c>
      <c r="F1846" s="12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>Table1[[#This Row],[pledged]]/Table1[[#This Row],[goal]]</f>
        <v>1.014</v>
      </c>
      <c r="P1846">
        <f>IF(Table1[[#This Row],[pledged]]=0,0,Table1[[#This Row],[pledged]]/Table1[[#This Row],[backers_count]])</f>
        <v>76.05</v>
      </c>
      <c r="Q1846" t="str">
        <f>LEFT(Table1[[#This Row],[Category and Sub-Category]],FIND("/",Table1[[#This Row],[Category and Sub-Category]])-1)</f>
        <v>music</v>
      </c>
      <c r="R1846" t="str">
        <f>RIGHT(Table1[[#This Row],[Category and Sub-Category]],LEN(Table1[[#This Row],[Category and Sub-Category]])-FIND("/",Table1[[#This Row],[Category and Sub-Category]]))</f>
        <v>rock</v>
      </c>
      <c r="S1846" s="9">
        <f>(((Table1[[#This Row],[launched_at]]/60)/60)/24)+DATE(1970,1,1)</f>
        <v>40666.973541666666</v>
      </c>
      <c r="T1846" s="9">
        <f>(((Table1[[#This Row],[deadline]]/60)/60)/24)+DATE(1970,1,1)</f>
        <v>40705.125</v>
      </c>
      <c r="U1846" s="12" t="str">
        <f>TEXT(Table1[[#This Row],[Date Created Conversion]],"yyyy")</f>
        <v>2011</v>
      </c>
      <c r="V1846" s="12" t="str">
        <f>TEXT(Table1[[#This Row],[Date Created Conversion]],"mmm")</f>
        <v>May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 s="16">
        <v>1000</v>
      </c>
      <c r="E1847">
        <v>1000</v>
      </c>
      <c r="F1847" s="12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>Table1[[#This Row],[pledged]]/Table1[[#This Row],[goal]]</f>
        <v>1</v>
      </c>
      <c r="P1847">
        <f>IF(Table1[[#This Row],[pledged]]=0,0,Table1[[#This Row],[pledged]]/Table1[[#This Row],[backers_count]])</f>
        <v>52.631578947368418</v>
      </c>
      <c r="Q1847" t="str">
        <f>LEFT(Table1[[#This Row],[Category and Sub-Category]],FIND("/",Table1[[#This Row],[Category and Sub-Category]])-1)</f>
        <v>music</v>
      </c>
      <c r="R1847" t="str">
        <f>RIGHT(Table1[[#This Row],[Category and Sub-Category]],LEN(Table1[[#This Row],[Category and Sub-Category]])-FIND("/",Table1[[#This Row],[Category and Sub-Category]]))</f>
        <v>rock</v>
      </c>
      <c r="S1847" s="9">
        <f>(((Table1[[#This Row],[launched_at]]/60)/60)/24)+DATE(1970,1,1)</f>
        <v>42523.333310185189</v>
      </c>
      <c r="T1847" s="9">
        <f>(((Table1[[#This Row],[deadline]]/60)/60)/24)+DATE(1970,1,1)</f>
        <v>42538.204861111109</v>
      </c>
      <c r="U1847" s="12" t="str">
        <f>TEXT(Table1[[#This Row],[Date Created Conversion]],"yyyy")</f>
        <v>2016</v>
      </c>
      <c r="V1847" s="12" t="str">
        <f>TEXT(Table1[[#This Row],[Date Created Conversion]],"mmm")</f>
        <v>Jun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 s="16">
        <v>15000</v>
      </c>
      <c r="E1848">
        <v>20689</v>
      </c>
      <c r="F1848" s="12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>Table1[[#This Row],[pledged]]/Table1[[#This Row],[goal]]</f>
        <v>1.3792666666666666</v>
      </c>
      <c r="P1848">
        <f>IF(Table1[[#This Row],[pledged]]=0,0,Table1[[#This Row],[pledged]]/Table1[[#This Row],[backers_count]])</f>
        <v>98.990430622009569</v>
      </c>
      <c r="Q1848" t="str">
        <f>LEFT(Table1[[#This Row],[Category and Sub-Category]],FIND("/",Table1[[#This Row],[Category and Sub-Category]])-1)</f>
        <v>music</v>
      </c>
      <c r="R1848" t="str">
        <f>RIGHT(Table1[[#This Row],[Category and Sub-Category]],LEN(Table1[[#This Row],[Category and Sub-Category]])-FIND("/",Table1[[#This Row],[Category and Sub-Category]]))</f>
        <v>rock</v>
      </c>
      <c r="S1848" s="9">
        <f>(((Table1[[#This Row],[launched_at]]/60)/60)/24)+DATE(1970,1,1)</f>
        <v>41228.650196759263</v>
      </c>
      <c r="T1848" s="9">
        <f>(((Table1[[#This Row],[deadline]]/60)/60)/24)+DATE(1970,1,1)</f>
        <v>41258.650196759263</v>
      </c>
      <c r="U1848" s="12" t="str">
        <f>TEXT(Table1[[#This Row],[Date Created Conversion]],"yyyy")</f>
        <v>2012</v>
      </c>
      <c r="V1848" s="12" t="str">
        <f>TEXT(Table1[[#This Row],[Date Created Conversion]],"mmm")</f>
        <v>Nov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 s="16">
        <v>2500</v>
      </c>
      <c r="E1849">
        <v>3022</v>
      </c>
      <c r="F1849" s="12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>Table1[[#This Row],[pledged]]/Table1[[#This Row],[goal]]</f>
        <v>1.2088000000000001</v>
      </c>
      <c r="P1849">
        <f>IF(Table1[[#This Row],[pledged]]=0,0,Table1[[#This Row],[pledged]]/Table1[[#This Row],[backers_count]])</f>
        <v>79.526315789473685</v>
      </c>
      <c r="Q1849" t="str">
        <f>LEFT(Table1[[#This Row],[Category and Sub-Category]],FIND("/",Table1[[#This Row],[Category and Sub-Category]])-1)</f>
        <v>music</v>
      </c>
      <c r="R1849" t="str">
        <f>RIGHT(Table1[[#This Row],[Category and Sub-Category]],LEN(Table1[[#This Row],[Category and Sub-Category]])-FIND("/",Table1[[#This Row],[Category and Sub-Category]]))</f>
        <v>rock</v>
      </c>
      <c r="S1849" s="9">
        <f>(((Table1[[#This Row],[launched_at]]/60)/60)/24)+DATE(1970,1,1)</f>
        <v>42094.236481481479</v>
      </c>
      <c r="T1849" s="9">
        <f>(((Table1[[#This Row],[deadline]]/60)/60)/24)+DATE(1970,1,1)</f>
        <v>42115.236481481479</v>
      </c>
      <c r="U1849" s="12" t="str">
        <f>TEXT(Table1[[#This Row],[Date Created Conversion]],"yyyy")</f>
        <v>2015</v>
      </c>
      <c r="V1849" s="12" t="str">
        <f>TEXT(Table1[[#This Row],[Date Created Conversion]],"mmm")</f>
        <v>Mar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 s="16">
        <v>3000</v>
      </c>
      <c r="E1850">
        <v>3221</v>
      </c>
      <c r="F1850" s="12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>Table1[[#This Row],[pledged]]/Table1[[#This Row],[goal]]</f>
        <v>1.0736666666666668</v>
      </c>
      <c r="P1850">
        <f>IF(Table1[[#This Row],[pledged]]=0,0,Table1[[#This Row],[pledged]]/Table1[[#This Row],[backers_count]])</f>
        <v>134.20833333333334</v>
      </c>
      <c r="Q1850" t="str">
        <f>LEFT(Table1[[#This Row],[Category and Sub-Category]],FIND("/",Table1[[#This Row],[Category and Sub-Category]])-1)</f>
        <v>music</v>
      </c>
      <c r="R1850" t="str">
        <f>RIGHT(Table1[[#This Row],[Category and Sub-Category]],LEN(Table1[[#This Row],[Category and Sub-Category]])-FIND("/",Table1[[#This Row],[Category and Sub-Category]]))</f>
        <v>rock</v>
      </c>
      <c r="S1850" s="9">
        <f>(((Table1[[#This Row],[launched_at]]/60)/60)/24)+DATE(1970,1,1)</f>
        <v>40691.788055555553</v>
      </c>
      <c r="T1850" s="9">
        <f>(((Table1[[#This Row],[deadline]]/60)/60)/24)+DATE(1970,1,1)</f>
        <v>40755.290972222225</v>
      </c>
      <c r="U1850" s="12" t="str">
        <f>TEXT(Table1[[#This Row],[Date Created Conversion]],"yyyy")</f>
        <v>2011</v>
      </c>
      <c r="V1850" s="12" t="str">
        <f>TEXT(Table1[[#This Row],[Date Created Conversion]],"mmm")</f>
        <v>May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 s="16">
        <v>300</v>
      </c>
      <c r="E1851">
        <v>301</v>
      </c>
      <c r="F1851" s="12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>Table1[[#This Row],[pledged]]/Table1[[#This Row],[goal]]</f>
        <v>1.0033333333333334</v>
      </c>
      <c r="P1851">
        <f>IF(Table1[[#This Row],[pledged]]=0,0,Table1[[#This Row],[pledged]]/Table1[[#This Row],[backers_count]])</f>
        <v>37.625</v>
      </c>
      <c r="Q1851" t="str">
        <f>LEFT(Table1[[#This Row],[Category and Sub-Category]],FIND("/",Table1[[#This Row],[Category and Sub-Category]])-1)</f>
        <v>music</v>
      </c>
      <c r="R1851" t="str">
        <f>RIGHT(Table1[[#This Row],[Category and Sub-Category]],LEN(Table1[[#This Row],[Category and Sub-Category]])-FIND("/",Table1[[#This Row],[Category and Sub-Category]]))</f>
        <v>rock</v>
      </c>
      <c r="S1851" s="9">
        <f>(((Table1[[#This Row],[launched_at]]/60)/60)/24)+DATE(1970,1,1)</f>
        <v>41169.845590277779</v>
      </c>
      <c r="T1851" s="9">
        <f>(((Table1[[#This Row],[deadline]]/60)/60)/24)+DATE(1970,1,1)</f>
        <v>41199.845590277779</v>
      </c>
      <c r="U1851" s="12" t="str">
        <f>TEXT(Table1[[#This Row],[Date Created Conversion]],"yyyy")</f>
        <v>2012</v>
      </c>
      <c r="V1851" s="12" t="str">
        <f>TEXT(Table1[[#This Row],[Date Created Conversion]],"mmm")</f>
        <v>Sep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 s="16">
        <v>9000</v>
      </c>
      <c r="E1852">
        <v>9137</v>
      </c>
      <c r="F1852" s="1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>Table1[[#This Row],[pledged]]/Table1[[#This Row],[goal]]</f>
        <v>1.0152222222222222</v>
      </c>
      <c r="P1852">
        <f>IF(Table1[[#This Row],[pledged]]=0,0,Table1[[#This Row],[pledged]]/Table1[[#This Row],[backers_count]])</f>
        <v>51.044692737430168</v>
      </c>
      <c r="Q1852" t="str">
        <f>LEFT(Table1[[#This Row],[Category and Sub-Category]],FIND("/",Table1[[#This Row],[Category and Sub-Category]])-1)</f>
        <v>music</v>
      </c>
      <c r="R1852" t="str">
        <f>RIGHT(Table1[[#This Row],[Category and Sub-Category]],LEN(Table1[[#This Row],[Category and Sub-Category]])-FIND("/",Table1[[#This Row],[Category and Sub-Category]]))</f>
        <v>rock</v>
      </c>
      <c r="S1852" s="9">
        <f>(((Table1[[#This Row],[launched_at]]/60)/60)/24)+DATE(1970,1,1)</f>
        <v>41800.959490740745</v>
      </c>
      <c r="T1852" s="9">
        <f>(((Table1[[#This Row],[deadline]]/60)/60)/24)+DATE(1970,1,1)</f>
        <v>41830.959490740745</v>
      </c>
      <c r="U1852" s="12" t="str">
        <f>TEXT(Table1[[#This Row],[Date Created Conversion]],"yyyy")</f>
        <v>2014</v>
      </c>
      <c r="V1852" s="12" t="str">
        <f>TEXT(Table1[[#This Row],[Date Created Conversion]],"mmm")</f>
        <v>Jun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 s="16">
        <v>1300</v>
      </c>
      <c r="E1853">
        <v>1301</v>
      </c>
      <c r="F1853" s="12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>Table1[[#This Row],[pledged]]/Table1[[#This Row],[goal]]</f>
        <v>1.0007692307692309</v>
      </c>
      <c r="P1853">
        <f>IF(Table1[[#This Row],[pledged]]=0,0,Table1[[#This Row],[pledged]]/Table1[[#This Row],[backers_count]])</f>
        <v>50.03846153846154</v>
      </c>
      <c r="Q1853" t="str">
        <f>LEFT(Table1[[#This Row],[Category and Sub-Category]],FIND("/",Table1[[#This Row],[Category and Sub-Category]])-1)</f>
        <v>music</v>
      </c>
      <c r="R1853" t="str">
        <f>RIGHT(Table1[[#This Row],[Category and Sub-Category]],LEN(Table1[[#This Row],[Category and Sub-Category]])-FIND("/",Table1[[#This Row],[Category and Sub-Category]]))</f>
        <v>rock</v>
      </c>
      <c r="S1853" s="9">
        <f>(((Table1[[#This Row],[launched_at]]/60)/60)/24)+DATE(1970,1,1)</f>
        <v>41827.906689814816</v>
      </c>
      <c r="T1853" s="9">
        <f>(((Table1[[#This Row],[deadline]]/60)/60)/24)+DATE(1970,1,1)</f>
        <v>41848.041666666664</v>
      </c>
      <c r="U1853" s="12" t="str">
        <f>TEXT(Table1[[#This Row],[Date Created Conversion]],"yyyy")</f>
        <v>2014</v>
      </c>
      <c r="V1853" s="12" t="str">
        <f>TEXT(Table1[[#This Row],[Date Created Conversion]],"mmm")</f>
        <v>Jul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 s="16">
        <v>15000</v>
      </c>
      <c r="E1854">
        <v>17545</v>
      </c>
      <c r="F1854" s="12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>Table1[[#This Row],[pledged]]/Table1[[#This Row],[goal]]</f>
        <v>1.1696666666666666</v>
      </c>
      <c r="P1854">
        <f>IF(Table1[[#This Row],[pledged]]=0,0,Table1[[#This Row],[pledged]]/Table1[[#This Row],[backers_count]])</f>
        <v>133.93129770992365</v>
      </c>
      <c r="Q1854" t="str">
        <f>LEFT(Table1[[#This Row],[Category and Sub-Category]],FIND("/",Table1[[#This Row],[Category and Sub-Category]])-1)</f>
        <v>music</v>
      </c>
      <c r="R1854" t="str">
        <f>RIGHT(Table1[[#This Row],[Category and Sub-Category]],LEN(Table1[[#This Row],[Category and Sub-Category]])-FIND("/",Table1[[#This Row],[Category and Sub-Category]]))</f>
        <v>rock</v>
      </c>
      <c r="S1854" s="9">
        <f>(((Table1[[#This Row],[launched_at]]/60)/60)/24)+DATE(1970,1,1)</f>
        <v>42081.77143518519</v>
      </c>
      <c r="T1854" s="9">
        <f>(((Table1[[#This Row],[deadline]]/60)/60)/24)+DATE(1970,1,1)</f>
        <v>42119</v>
      </c>
      <c r="U1854" s="12" t="str">
        <f>TEXT(Table1[[#This Row],[Date Created Conversion]],"yyyy")</f>
        <v>2015</v>
      </c>
      <c r="V1854" s="12" t="str">
        <f>TEXT(Table1[[#This Row],[Date Created Conversion]],"mmm")</f>
        <v>Mar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 s="16">
        <v>800</v>
      </c>
      <c r="E1855">
        <v>815</v>
      </c>
      <c r="F1855" s="12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>Table1[[#This Row],[pledged]]/Table1[[#This Row],[goal]]</f>
        <v>1.01875</v>
      </c>
      <c r="P1855">
        <f>IF(Table1[[#This Row],[pledged]]=0,0,Table1[[#This Row],[pledged]]/Table1[[#This Row],[backers_count]])</f>
        <v>58.214285714285715</v>
      </c>
      <c r="Q1855" t="str">
        <f>LEFT(Table1[[#This Row],[Category and Sub-Category]],FIND("/",Table1[[#This Row],[Category and Sub-Category]])-1)</f>
        <v>music</v>
      </c>
      <c r="R1855" t="str">
        <f>RIGHT(Table1[[#This Row],[Category and Sub-Category]],LEN(Table1[[#This Row],[Category and Sub-Category]])-FIND("/",Table1[[#This Row],[Category and Sub-Category]]))</f>
        <v>rock</v>
      </c>
      <c r="S1855" s="9">
        <f>(((Table1[[#This Row],[launched_at]]/60)/60)/24)+DATE(1970,1,1)</f>
        <v>41177.060381944444</v>
      </c>
      <c r="T1855" s="9">
        <f>(((Table1[[#This Row],[deadline]]/60)/60)/24)+DATE(1970,1,1)</f>
        <v>41227.102048611108</v>
      </c>
      <c r="U1855" s="12" t="str">
        <f>TEXT(Table1[[#This Row],[Date Created Conversion]],"yyyy")</f>
        <v>2012</v>
      </c>
      <c r="V1855" s="12" t="str">
        <f>TEXT(Table1[[#This Row],[Date Created Conversion]],"mmm")</f>
        <v>Sep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 s="16">
        <v>15000</v>
      </c>
      <c r="E1856">
        <v>15318.55</v>
      </c>
      <c r="F1856" s="12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>Table1[[#This Row],[pledged]]/Table1[[#This Row],[goal]]</f>
        <v>1.0212366666666666</v>
      </c>
      <c r="P1856">
        <f>IF(Table1[[#This Row],[pledged]]=0,0,Table1[[#This Row],[pledged]]/Table1[[#This Row],[backers_count]])</f>
        <v>88.037643678160919</v>
      </c>
      <c r="Q1856" t="str">
        <f>LEFT(Table1[[#This Row],[Category and Sub-Category]],FIND("/",Table1[[#This Row],[Category and Sub-Category]])-1)</f>
        <v>music</v>
      </c>
      <c r="R1856" t="str">
        <f>RIGHT(Table1[[#This Row],[Category and Sub-Category]],LEN(Table1[[#This Row],[Category and Sub-Category]])-FIND("/",Table1[[#This Row],[Category and Sub-Category]]))</f>
        <v>rock</v>
      </c>
      <c r="S1856" s="9">
        <f>(((Table1[[#This Row],[launched_at]]/60)/60)/24)+DATE(1970,1,1)</f>
        <v>41388.021261574075</v>
      </c>
      <c r="T1856" s="9">
        <f>(((Table1[[#This Row],[deadline]]/60)/60)/24)+DATE(1970,1,1)</f>
        <v>41418.021261574075</v>
      </c>
      <c r="U1856" s="12" t="str">
        <f>TEXT(Table1[[#This Row],[Date Created Conversion]],"yyyy")</f>
        <v>2013</v>
      </c>
      <c r="V1856" s="12" t="str">
        <f>TEXT(Table1[[#This Row],[Date Created Conversion]],"mmm")</f>
        <v>Apr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 s="16">
        <v>8750</v>
      </c>
      <c r="E1857">
        <v>13480.16</v>
      </c>
      <c r="F1857" s="12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>Table1[[#This Row],[pledged]]/Table1[[#This Row],[goal]]</f>
        <v>1.5405897142857143</v>
      </c>
      <c r="P1857">
        <f>IF(Table1[[#This Row],[pledged]]=0,0,Table1[[#This Row],[pledged]]/Table1[[#This Row],[backers_count]])</f>
        <v>70.576753926701571</v>
      </c>
      <c r="Q1857" t="str">
        <f>LEFT(Table1[[#This Row],[Category and Sub-Category]],FIND("/",Table1[[#This Row],[Category and Sub-Category]])-1)</f>
        <v>music</v>
      </c>
      <c r="R1857" t="str">
        <f>RIGHT(Table1[[#This Row],[Category and Sub-Category]],LEN(Table1[[#This Row],[Category and Sub-Category]])-FIND("/",Table1[[#This Row],[Category and Sub-Category]]))</f>
        <v>rock</v>
      </c>
      <c r="S1857" s="9">
        <f>(((Table1[[#This Row],[launched_at]]/60)/60)/24)+DATE(1970,1,1)</f>
        <v>41600.538657407407</v>
      </c>
      <c r="T1857" s="9">
        <f>(((Table1[[#This Row],[deadline]]/60)/60)/24)+DATE(1970,1,1)</f>
        <v>41645.538657407407</v>
      </c>
      <c r="U1857" s="12" t="str">
        <f>TEXT(Table1[[#This Row],[Date Created Conversion]],"yyyy")</f>
        <v>2013</v>
      </c>
      <c r="V1857" s="12" t="str">
        <f>TEXT(Table1[[#This Row],[Date Created Conversion]],"mmm")</f>
        <v>Nov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 s="16">
        <v>2000</v>
      </c>
      <c r="E1858">
        <v>2025</v>
      </c>
      <c r="F1858" s="12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>Table1[[#This Row],[pledged]]/Table1[[#This Row],[goal]]</f>
        <v>1.0125</v>
      </c>
      <c r="P1858">
        <f>IF(Table1[[#This Row],[pledged]]=0,0,Table1[[#This Row],[pledged]]/Table1[[#This Row],[backers_count]])</f>
        <v>53.289473684210527</v>
      </c>
      <c r="Q1858" t="str">
        <f>LEFT(Table1[[#This Row],[Category and Sub-Category]],FIND("/",Table1[[#This Row],[Category and Sub-Category]])-1)</f>
        <v>music</v>
      </c>
      <c r="R1858" t="str">
        <f>RIGHT(Table1[[#This Row],[Category and Sub-Category]],LEN(Table1[[#This Row],[Category and Sub-Category]])-FIND("/",Table1[[#This Row],[Category and Sub-Category]]))</f>
        <v>rock</v>
      </c>
      <c r="S1858" s="9">
        <f>(((Table1[[#This Row],[launched_at]]/60)/60)/24)+DATE(1970,1,1)</f>
        <v>41817.854999999996</v>
      </c>
      <c r="T1858" s="9">
        <f>(((Table1[[#This Row],[deadline]]/60)/60)/24)+DATE(1970,1,1)</f>
        <v>41838.854999999996</v>
      </c>
      <c r="U1858" s="12" t="str">
        <f>TEXT(Table1[[#This Row],[Date Created Conversion]],"yyyy")</f>
        <v>2014</v>
      </c>
      <c r="V1858" s="12" t="str">
        <f>TEXT(Table1[[#This Row],[Date Created Conversion]],"mmm")</f>
        <v>Jun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 s="16">
        <v>3000</v>
      </c>
      <c r="E1859">
        <v>3000</v>
      </c>
      <c r="F1859" s="12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>Table1[[#This Row],[pledged]]/Table1[[#This Row],[goal]]</f>
        <v>1</v>
      </c>
      <c r="P1859">
        <f>IF(Table1[[#This Row],[pledged]]=0,0,Table1[[#This Row],[pledged]]/Table1[[#This Row],[backers_count]])</f>
        <v>136.36363636363637</v>
      </c>
      <c r="Q1859" t="str">
        <f>LEFT(Table1[[#This Row],[Category and Sub-Category]],FIND("/",Table1[[#This Row],[Category and Sub-Category]])-1)</f>
        <v>music</v>
      </c>
      <c r="R1859" t="str">
        <f>RIGHT(Table1[[#This Row],[Category and Sub-Category]],LEN(Table1[[#This Row],[Category and Sub-Category]])-FIND("/",Table1[[#This Row],[Category and Sub-Category]]))</f>
        <v>rock</v>
      </c>
      <c r="S1859" s="9">
        <f>(((Table1[[#This Row],[launched_at]]/60)/60)/24)+DATE(1970,1,1)</f>
        <v>41864.76866898148</v>
      </c>
      <c r="T1859" s="9">
        <f>(((Table1[[#This Row],[deadline]]/60)/60)/24)+DATE(1970,1,1)</f>
        <v>41894.76866898148</v>
      </c>
      <c r="U1859" s="12" t="str">
        <f>TEXT(Table1[[#This Row],[Date Created Conversion]],"yyyy")</f>
        <v>2014</v>
      </c>
      <c r="V1859" s="12" t="str">
        <f>TEXT(Table1[[#This Row],[Date Created Conversion]],"mmm")</f>
        <v>Aug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 s="16">
        <v>5555.55</v>
      </c>
      <c r="E1860">
        <v>6041.55</v>
      </c>
      <c r="F1860" s="12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>Table1[[#This Row],[pledged]]/Table1[[#This Row],[goal]]</f>
        <v>1.0874800874800874</v>
      </c>
      <c r="P1860">
        <f>IF(Table1[[#This Row],[pledged]]=0,0,Table1[[#This Row],[pledged]]/Table1[[#This Row],[backers_count]])</f>
        <v>40.547315436241611</v>
      </c>
      <c r="Q1860" t="str">
        <f>LEFT(Table1[[#This Row],[Category and Sub-Category]],FIND("/",Table1[[#This Row],[Category and Sub-Category]])-1)</f>
        <v>music</v>
      </c>
      <c r="R1860" t="str">
        <f>RIGHT(Table1[[#This Row],[Category and Sub-Category]],LEN(Table1[[#This Row],[Category and Sub-Category]])-FIND("/",Table1[[#This Row],[Category and Sub-Category]]))</f>
        <v>rock</v>
      </c>
      <c r="S1860" s="9">
        <f>(((Table1[[#This Row],[launched_at]]/60)/60)/24)+DATE(1970,1,1)</f>
        <v>40833.200474537036</v>
      </c>
      <c r="T1860" s="9">
        <f>(((Table1[[#This Row],[deadline]]/60)/60)/24)+DATE(1970,1,1)</f>
        <v>40893.242141203707</v>
      </c>
      <c r="U1860" s="12" t="str">
        <f>TEXT(Table1[[#This Row],[Date Created Conversion]],"yyyy")</f>
        <v>2011</v>
      </c>
      <c r="V1860" s="12" t="str">
        <f>TEXT(Table1[[#This Row],[Date Created Conversion]],"mmm")</f>
        <v>Oct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 s="16">
        <v>3000</v>
      </c>
      <c r="E1861">
        <v>3955</v>
      </c>
      <c r="F1861" s="12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>Table1[[#This Row],[pledged]]/Table1[[#This Row],[goal]]</f>
        <v>1.3183333333333334</v>
      </c>
      <c r="P1861">
        <f>IF(Table1[[#This Row],[pledged]]=0,0,Table1[[#This Row],[pledged]]/Table1[[#This Row],[backers_count]])</f>
        <v>70.625</v>
      </c>
      <c r="Q1861" t="str">
        <f>LEFT(Table1[[#This Row],[Category and Sub-Category]],FIND("/",Table1[[#This Row],[Category and Sub-Category]])-1)</f>
        <v>music</v>
      </c>
      <c r="R1861" t="str">
        <f>RIGHT(Table1[[#This Row],[Category and Sub-Category]],LEN(Table1[[#This Row],[Category and Sub-Category]])-FIND("/",Table1[[#This Row],[Category and Sub-Category]]))</f>
        <v>rock</v>
      </c>
      <c r="S1861" s="9">
        <f>(((Table1[[#This Row],[launched_at]]/60)/60)/24)+DATE(1970,1,1)</f>
        <v>40778.770011574074</v>
      </c>
      <c r="T1861" s="9">
        <f>(((Table1[[#This Row],[deadline]]/60)/60)/24)+DATE(1970,1,1)</f>
        <v>40808.770011574074</v>
      </c>
      <c r="U1861" s="12" t="str">
        <f>TEXT(Table1[[#This Row],[Date Created Conversion]],"yyyy")</f>
        <v>2011</v>
      </c>
      <c r="V1861" s="12" t="str">
        <f>TEXT(Table1[[#This Row],[Date Created Conversion]],"mmm")</f>
        <v>Aug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 s="16">
        <v>750</v>
      </c>
      <c r="E1862">
        <v>1001</v>
      </c>
      <c r="F1862" s="1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>Table1[[#This Row],[pledged]]/Table1[[#This Row],[goal]]</f>
        <v>1.3346666666666667</v>
      </c>
      <c r="P1862">
        <f>IF(Table1[[#This Row],[pledged]]=0,0,Table1[[#This Row],[pledged]]/Table1[[#This Row],[backers_count]])</f>
        <v>52.684210526315788</v>
      </c>
      <c r="Q1862" t="str">
        <f>LEFT(Table1[[#This Row],[Category and Sub-Category]],FIND("/",Table1[[#This Row],[Category and Sub-Category]])-1)</f>
        <v>music</v>
      </c>
      <c r="R1862" t="str">
        <f>RIGHT(Table1[[#This Row],[Category and Sub-Category]],LEN(Table1[[#This Row],[Category and Sub-Category]])-FIND("/",Table1[[#This Row],[Category and Sub-Category]]))</f>
        <v>rock</v>
      </c>
      <c r="S1862" s="9">
        <f>(((Table1[[#This Row],[launched_at]]/60)/60)/24)+DATE(1970,1,1)</f>
        <v>41655.709305555552</v>
      </c>
      <c r="T1862" s="9">
        <f>(((Table1[[#This Row],[deadline]]/60)/60)/24)+DATE(1970,1,1)</f>
        <v>41676.709305555552</v>
      </c>
      <c r="U1862" s="12" t="str">
        <f>TEXT(Table1[[#This Row],[Date Created Conversion]],"yyyy")</f>
        <v>2014</v>
      </c>
      <c r="V1862" s="12" t="str">
        <f>TEXT(Table1[[#This Row],[Date Created Conversion]],"mmm")</f>
        <v>Jan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>Table1[[#This Row],[pledged]]/Table1[[#This Row],[goal]]</f>
        <v>0</v>
      </c>
      <c r="P1863">
        <f>IF(Table1[[#This Row],[pledged]]=0,0,Table1[[#This Row],[pledged]]/Table1[[#This Row],[backers_count]])</f>
        <v>0</v>
      </c>
      <c r="Q1863" t="str">
        <f>LEFT(Table1[[#This Row],[Category and Sub-Category]],FIND("/",Table1[[#This Row],[Category and Sub-Category]])-1)</f>
        <v>games</v>
      </c>
      <c r="R1863" t="str">
        <f>RIGHT(Table1[[#This Row],[Category and Sub-Category]],LEN(Table1[[#This Row],[Category and Sub-Category]])-FIND("/",Table1[[#This Row],[Category and Sub-Category]]))</f>
        <v>mobile games</v>
      </c>
      <c r="S1863" s="9">
        <f>(((Table1[[#This Row],[launched_at]]/60)/60)/24)+DATE(1970,1,1)</f>
        <v>42000.300243055557</v>
      </c>
      <c r="T1863" s="9">
        <f>(((Table1[[#This Row],[deadline]]/60)/60)/24)+DATE(1970,1,1)</f>
        <v>42030.300243055557</v>
      </c>
      <c r="U1863" s="12" t="str">
        <f>TEXT(Table1[[#This Row],[Date Created Conversion]],"yyyy")</f>
        <v>2014</v>
      </c>
      <c r="V1863" s="12" t="str">
        <f>TEXT(Table1[[#This Row],[Date Created Conversion]],"mmm")</f>
        <v>Dec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>Table1[[#This Row],[pledged]]/Table1[[#This Row],[goal]]</f>
        <v>8.0833333333333326E-2</v>
      </c>
      <c r="P1864">
        <f>IF(Table1[[#This Row],[pledged]]=0,0,Table1[[#This Row],[pledged]]/Table1[[#This Row],[backers_count]])</f>
        <v>90.9375</v>
      </c>
      <c r="Q1864" t="str">
        <f>LEFT(Table1[[#This Row],[Category and Sub-Category]],FIND("/",Table1[[#This Row],[Category and Sub-Category]])-1)</f>
        <v>games</v>
      </c>
      <c r="R1864" t="str">
        <f>RIGHT(Table1[[#This Row],[Category and Sub-Category]],LEN(Table1[[#This Row],[Category and Sub-Category]])-FIND("/",Table1[[#This Row],[Category and Sub-Category]]))</f>
        <v>mobile games</v>
      </c>
      <c r="S1864" s="9">
        <f>(((Table1[[#This Row],[launched_at]]/60)/60)/24)+DATE(1970,1,1)</f>
        <v>42755.492754629624</v>
      </c>
      <c r="T1864" s="9">
        <f>(((Table1[[#This Row],[deadline]]/60)/60)/24)+DATE(1970,1,1)</f>
        <v>42802.3125</v>
      </c>
      <c r="U1864" s="12" t="str">
        <f>TEXT(Table1[[#This Row],[Date Created Conversion]],"yyyy")</f>
        <v>2017</v>
      </c>
      <c r="V1864" s="12" t="str">
        <f>TEXT(Table1[[#This Row],[Date Created Conversion]],"mmm")</f>
        <v>Jan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>Table1[[#This Row],[pledged]]/Table1[[#This Row],[goal]]</f>
        <v>4.0000000000000001E-3</v>
      </c>
      <c r="P1865">
        <f>IF(Table1[[#This Row],[pledged]]=0,0,Table1[[#This Row],[pledged]]/Table1[[#This Row],[backers_count]])</f>
        <v>5</v>
      </c>
      <c r="Q1865" t="str">
        <f>LEFT(Table1[[#This Row],[Category and Sub-Category]],FIND("/",Table1[[#This Row],[Category and Sub-Category]])-1)</f>
        <v>games</v>
      </c>
      <c r="R1865" t="str">
        <f>RIGHT(Table1[[#This Row],[Category and Sub-Category]],LEN(Table1[[#This Row],[Category and Sub-Category]])-FIND("/",Table1[[#This Row],[Category and Sub-Category]]))</f>
        <v>mobile games</v>
      </c>
      <c r="S1865" s="9">
        <f>(((Table1[[#This Row],[launched_at]]/60)/60)/24)+DATE(1970,1,1)</f>
        <v>41772.797280092593</v>
      </c>
      <c r="T1865" s="9">
        <f>(((Table1[[#This Row],[deadline]]/60)/60)/24)+DATE(1970,1,1)</f>
        <v>41802.797280092593</v>
      </c>
      <c r="U1865" s="12" t="str">
        <f>TEXT(Table1[[#This Row],[Date Created Conversion]],"yyyy")</f>
        <v>2014</v>
      </c>
      <c r="V1865" s="12" t="str">
        <f>TEXT(Table1[[#This Row],[Date Created Conversion]],"mmm")</f>
        <v>May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>Table1[[#This Row],[pledged]]/Table1[[#This Row],[goal]]</f>
        <v>0.42892307692307691</v>
      </c>
      <c r="P1866">
        <f>IF(Table1[[#This Row],[pledged]]=0,0,Table1[[#This Row],[pledged]]/Table1[[#This Row],[backers_count]])</f>
        <v>58.083333333333336</v>
      </c>
      <c r="Q1866" t="str">
        <f>LEFT(Table1[[#This Row],[Category and Sub-Category]],FIND("/",Table1[[#This Row],[Category and Sub-Category]])-1)</f>
        <v>games</v>
      </c>
      <c r="R1866" t="str">
        <f>RIGHT(Table1[[#This Row],[Category and Sub-Category]],LEN(Table1[[#This Row],[Category and Sub-Category]])-FIND("/",Table1[[#This Row],[Category and Sub-Category]]))</f>
        <v>mobile games</v>
      </c>
      <c r="S1866" s="9">
        <f>(((Table1[[#This Row],[launched_at]]/60)/60)/24)+DATE(1970,1,1)</f>
        <v>41733.716435185182</v>
      </c>
      <c r="T1866" s="9">
        <f>(((Table1[[#This Row],[deadline]]/60)/60)/24)+DATE(1970,1,1)</f>
        <v>41763.716435185182</v>
      </c>
      <c r="U1866" s="12" t="str">
        <f>TEXT(Table1[[#This Row],[Date Created Conversion]],"yyyy")</f>
        <v>2014</v>
      </c>
      <c r="V1866" s="12" t="str">
        <f>TEXT(Table1[[#This Row],[Date Created Conversion]],"mmm")</f>
        <v>Apr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>Table1[[#This Row],[pledged]]/Table1[[#This Row],[goal]]</f>
        <v>3.6363636363636364E-5</v>
      </c>
      <c r="P1867">
        <f>IF(Table1[[#This Row],[pledged]]=0,0,Table1[[#This Row],[pledged]]/Table1[[#This Row],[backers_count]])</f>
        <v>2</v>
      </c>
      <c r="Q1867" t="str">
        <f>LEFT(Table1[[#This Row],[Category and Sub-Category]],FIND("/",Table1[[#This Row],[Category and Sub-Category]])-1)</f>
        <v>games</v>
      </c>
      <c r="R1867" t="str">
        <f>RIGHT(Table1[[#This Row],[Category and Sub-Category]],LEN(Table1[[#This Row],[Category and Sub-Category]])-FIND("/",Table1[[#This Row],[Category and Sub-Category]]))</f>
        <v>mobile games</v>
      </c>
      <c r="S1867" s="9">
        <f>(((Table1[[#This Row],[launched_at]]/60)/60)/24)+DATE(1970,1,1)</f>
        <v>42645.367442129631</v>
      </c>
      <c r="T1867" s="9">
        <f>(((Table1[[#This Row],[deadline]]/60)/60)/24)+DATE(1970,1,1)</f>
        <v>42680.409108796302</v>
      </c>
      <c r="U1867" s="12" t="str">
        <f>TEXT(Table1[[#This Row],[Date Created Conversion]],"yyyy")</f>
        <v>2016</v>
      </c>
      <c r="V1867" s="12" t="str">
        <f>TEXT(Table1[[#This Row],[Date Created Conversion]],"mmm")</f>
        <v>Oct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>Table1[[#This Row],[pledged]]/Table1[[#This Row],[goal]]</f>
        <v>5.0000000000000001E-3</v>
      </c>
      <c r="P1868">
        <f>IF(Table1[[#This Row],[pledged]]=0,0,Table1[[#This Row],[pledged]]/Table1[[#This Row],[backers_count]])</f>
        <v>62.5</v>
      </c>
      <c r="Q1868" t="str">
        <f>LEFT(Table1[[#This Row],[Category and Sub-Category]],FIND("/",Table1[[#This Row],[Category and Sub-Category]])-1)</f>
        <v>games</v>
      </c>
      <c r="R1868" t="str">
        <f>RIGHT(Table1[[#This Row],[Category and Sub-Category]],LEN(Table1[[#This Row],[Category and Sub-Category]])-FIND("/",Table1[[#This Row],[Category and Sub-Category]]))</f>
        <v>mobile games</v>
      </c>
      <c r="S1868" s="9">
        <f>(((Table1[[#This Row],[launched_at]]/60)/60)/24)+DATE(1970,1,1)</f>
        <v>42742.246493055558</v>
      </c>
      <c r="T1868" s="9">
        <f>(((Table1[[#This Row],[deadline]]/60)/60)/24)+DATE(1970,1,1)</f>
        <v>42795.166666666672</v>
      </c>
      <c r="U1868" s="12" t="str">
        <f>TEXT(Table1[[#This Row],[Date Created Conversion]],"yyyy")</f>
        <v>2017</v>
      </c>
      <c r="V1868" s="12" t="str">
        <f>TEXT(Table1[[#This Row],[Date Created Conversion]],"mmm")</f>
        <v>Jan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>Table1[[#This Row],[pledged]]/Table1[[#This Row],[goal]]</f>
        <v>5.0000000000000001E-4</v>
      </c>
      <c r="P1869">
        <f>IF(Table1[[#This Row],[pledged]]=0,0,Table1[[#This Row],[pledged]]/Table1[[#This Row],[backers_count]])</f>
        <v>10</v>
      </c>
      <c r="Q1869" t="str">
        <f>LEFT(Table1[[#This Row],[Category and Sub-Category]],FIND("/",Table1[[#This Row],[Category and Sub-Category]])-1)</f>
        <v>games</v>
      </c>
      <c r="R1869" t="str">
        <f>RIGHT(Table1[[#This Row],[Category and Sub-Category]],LEN(Table1[[#This Row],[Category and Sub-Category]])-FIND("/",Table1[[#This Row],[Category and Sub-Category]]))</f>
        <v>mobile games</v>
      </c>
      <c r="S1869" s="9">
        <f>(((Table1[[#This Row],[launched_at]]/60)/60)/24)+DATE(1970,1,1)</f>
        <v>42649.924907407403</v>
      </c>
      <c r="T1869" s="9">
        <f>(((Table1[[#This Row],[deadline]]/60)/60)/24)+DATE(1970,1,1)</f>
        <v>42679.924907407403</v>
      </c>
      <c r="U1869" s="12" t="str">
        <f>TEXT(Table1[[#This Row],[Date Created Conversion]],"yyyy")</f>
        <v>2016</v>
      </c>
      <c r="V1869" s="12" t="str">
        <f>TEXT(Table1[[#This Row],[Date Created Conversion]],"mmm")</f>
        <v>Oct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>Table1[[#This Row],[pledged]]/Table1[[#This Row],[goal]]</f>
        <v>4.8680000000000001E-2</v>
      </c>
      <c r="P1870">
        <f>IF(Table1[[#This Row],[pledged]]=0,0,Table1[[#This Row],[pledged]]/Table1[[#This Row],[backers_count]])</f>
        <v>71.588235294117652</v>
      </c>
      <c r="Q1870" t="str">
        <f>LEFT(Table1[[#This Row],[Category and Sub-Category]],FIND("/",Table1[[#This Row],[Category and Sub-Category]])-1)</f>
        <v>games</v>
      </c>
      <c r="R1870" t="str">
        <f>RIGHT(Table1[[#This Row],[Category and Sub-Category]],LEN(Table1[[#This Row],[Category and Sub-Category]])-FIND("/",Table1[[#This Row],[Category and Sub-Category]]))</f>
        <v>mobile games</v>
      </c>
      <c r="S1870" s="9">
        <f>(((Table1[[#This Row],[launched_at]]/60)/60)/24)+DATE(1970,1,1)</f>
        <v>42328.779224537036</v>
      </c>
      <c r="T1870" s="9">
        <f>(((Table1[[#This Row],[deadline]]/60)/60)/24)+DATE(1970,1,1)</f>
        <v>42353.332638888889</v>
      </c>
      <c r="U1870" s="12" t="str">
        <f>TEXT(Table1[[#This Row],[Date Created Conversion]],"yyyy")</f>
        <v>2015</v>
      </c>
      <c r="V1870" s="12" t="str">
        <f>TEXT(Table1[[#This Row],[Date Created Conversion]],"mmm")</f>
        <v>Nov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>Table1[[#This Row],[pledged]]/Table1[[#This Row],[goal]]</f>
        <v>0</v>
      </c>
      <c r="P1871">
        <f>IF(Table1[[#This Row],[pledged]]=0,0,Table1[[#This Row],[pledged]]/Table1[[#This Row],[backers_count]])</f>
        <v>0</v>
      </c>
      <c r="Q1871" t="str">
        <f>LEFT(Table1[[#This Row],[Category and Sub-Category]],FIND("/",Table1[[#This Row],[Category and Sub-Category]])-1)</f>
        <v>games</v>
      </c>
      <c r="R1871" t="str">
        <f>RIGHT(Table1[[#This Row],[Category and Sub-Category]],LEN(Table1[[#This Row],[Category and Sub-Category]])-FIND("/",Table1[[#This Row],[Category and Sub-Category]]))</f>
        <v>mobile games</v>
      </c>
      <c r="S1871" s="9">
        <f>(((Table1[[#This Row],[launched_at]]/60)/60)/24)+DATE(1970,1,1)</f>
        <v>42709.002881944441</v>
      </c>
      <c r="T1871" s="9">
        <f>(((Table1[[#This Row],[deadline]]/60)/60)/24)+DATE(1970,1,1)</f>
        <v>42739.002881944441</v>
      </c>
      <c r="U1871" s="12" t="str">
        <f>TEXT(Table1[[#This Row],[Date Created Conversion]],"yyyy")</f>
        <v>2016</v>
      </c>
      <c r="V1871" s="12" t="str">
        <f>TEXT(Table1[[#This Row],[Date Created Conversion]],"mmm")</f>
        <v>Dec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>Table1[[#This Row],[pledged]]/Table1[[#This Row],[goal]]</f>
        <v>0.10314285714285715</v>
      </c>
      <c r="P1872">
        <f>IF(Table1[[#This Row],[pledged]]=0,0,Table1[[#This Row],[pledged]]/Table1[[#This Row],[backers_count]])</f>
        <v>32.81818181818182</v>
      </c>
      <c r="Q1872" t="str">
        <f>LEFT(Table1[[#This Row],[Category and Sub-Category]],FIND("/",Table1[[#This Row],[Category and Sub-Category]])-1)</f>
        <v>games</v>
      </c>
      <c r="R1872" t="str">
        <f>RIGHT(Table1[[#This Row],[Category and Sub-Category]],LEN(Table1[[#This Row],[Category and Sub-Category]])-FIND("/",Table1[[#This Row],[Category and Sub-Category]]))</f>
        <v>mobile games</v>
      </c>
      <c r="S1872" s="9">
        <f>(((Table1[[#This Row],[launched_at]]/60)/60)/24)+DATE(1970,1,1)</f>
        <v>42371.355729166666</v>
      </c>
      <c r="T1872" s="9">
        <f>(((Table1[[#This Row],[deadline]]/60)/60)/24)+DATE(1970,1,1)</f>
        <v>42400.178472222222</v>
      </c>
      <c r="U1872" s="12" t="str">
        <f>TEXT(Table1[[#This Row],[Date Created Conversion]],"yyyy")</f>
        <v>2016</v>
      </c>
      <c r="V1872" s="12" t="str">
        <f>TEXT(Table1[[#This Row],[Date Created Conversion]],"mmm")</f>
        <v>Jan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>Table1[[#This Row],[pledged]]/Table1[[#This Row],[goal]]</f>
        <v>0.7178461538461538</v>
      </c>
      <c r="P1873">
        <f>IF(Table1[[#This Row],[pledged]]=0,0,Table1[[#This Row],[pledged]]/Table1[[#This Row],[backers_count]])</f>
        <v>49.11578947368421</v>
      </c>
      <c r="Q1873" t="str">
        <f>LEFT(Table1[[#This Row],[Category and Sub-Category]],FIND("/",Table1[[#This Row],[Category and Sub-Category]])-1)</f>
        <v>games</v>
      </c>
      <c r="R1873" t="str">
        <f>RIGHT(Table1[[#This Row],[Category and Sub-Category]],LEN(Table1[[#This Row],[Category and Sub-Category]])-FIND("/",Table1[[#This Row],[Category and Sub-Category]]))</f>
        <v>mobile games</v>
      </c>
      <c r="S1873" s="9">
        <f>(((Table1[[#This Row],[launched_at]]/60)/60)/24)+DATE(1970,1,1)</f>
        <v>41923.783576388887</v>
      </c>
      <c r="T1873" s="9">
        <f>(((Table1[[#This Row],[deadline]]/60)/60)/24)+DATE(1970,1,1)</f>
        <v>41963.825243055559</v>
      </c>
      <c r="U1873" s="12" t="str">
        <f>TEXT(Table1[[#This Row],[Date Created Conversion]],"yyyy")</f>
        <v>2014</v>
      </c>
      <c r="V1873" s="12" t="str">
        <f>TEXT(Table1[[#This Row],[Date Created Conversion]],"mmm")</f>
        <v>Oct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>Table1[[#This Row],[pledged]]/Table1[[#This Row],[goal]]</f>
        <v>1.06E-2</v>
      </c>
      <c r="P1874">
        <f>IF(Table1[[#This Row],[pledged]]=0,0,Table1[[#This Row],[pledged]]/Table1[[#This Row],[backers_count]])</f>
        <v>16.307692307692307</v>
      </c>
      <c r="Q1874" t="str">
        <f>LEFT(Table1[[#This Row],[Category and Sub-Category]],FIND("/",Table1[[#This Row],[Category and Sub-Category]])-1)</f>
        <v>games</v>
      </c>
      <c r="R1874" t="str">
        <f>RIGHT(Table1[[#This Row],[Category and Sub-Category]],LEN(Table1[[#This Row],[Category and Sub-Category]])-FIND("/",Table1[[#This Row],[Category and Sub-Category]]))</f>
        <v>mobile games</v>
      </c>
      <c r="S1874" s="9">
        <f>(((Table1[[#This Row],[launched_at]]/60)/60)/24)+DATE(1970,1,1)</f>
        <v>42155.129652777774</v>
      </c>
      <c r="T1874" s="9">
        <f>(((Table1[[#This Row],[deadline]]/60)/60)/24)+DATE(1970,1,1)</f>
        <v>42185.129652777774</v>
      </c>
      <c r="U1874" s="12" t="str">
        <f>TEXT(Table1[[#This Row],[Date Created Conversion]],"yyyy")</f>
        <v>2015</v>
      </c>
      <c r="V1874" s="12" t="str">
        <f>TEXT(Table1[[#This Row],[Date Created Conversion]],"mmm")</f>
        <v>May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>Table1[[#This Row],[pledged]]/Table1[[#This Row],[goal]]</f>
        <v>4.4999999999999997E-3</v>
      </c>
      <c r="P1875">
        <f>IF(Table1[[#This Row],[pledged]]=0,0,Table1[[#This Row],[pledged]]/Table1[[#This Row],[backers_count]])</f>
        <v>18</v>
      </c>
      <c r="Q1875" t="str">
        <f>LEFT(Table1[[#This Row],[Category and Sub-Category]],FIND("/",Table1[[#This Row],[Category and Sub-Category]])-1)</f>
        <v>games</v>
      </c>
      <c r="R1875" t="str">
        <f>RIGHT(Table1[[#This Row],[Category and Sub-Category]],LEN(Table1[[#This Row],[Category and Sub-Category]])-FIND("/",Table1[[#This Row],[Category and Sub-Category]]))</f>
        <v>mobile games</v>
      </c>
      <c r="S1875" s="9">
        <f>(((Table1[[#This Row],[launched_at]]/60)/60)/24)+DATE(1970,1,1)</f>
        <v>42164.615856481483</v>
      </c>
      <c r="T1875" s="9">
        <f>(((Table1[[#This Row],[deadline]]/60)/60)/24)+DATE(1970,1,1)</f>
        <v>42193.697916666672</v>
      </c>
      <c r="U1875" s="12" t="str">
        <f>TEXT(Table1[[#This Row],[Date Created Conversion]],"yyyy")</f>
        <v>2015</v>
      </c>
      <c r="V1875" s="12" t="str">
        <f>TEXT(Table1[[#This Row],[Date Created Conversion]],"mmm")</f>
        <v>Jun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>Table1[[#This Row],[pledged]]/Table1[[#This Row],[goal]]</f>
        <v>1.6249999999999999E-4</v>
      </c>
      <c r="P1876">
        <f>IF(Table1[[#This Row],[pledged]]=0,0,Table1[[#This Row],[pledged]]/Table1[[#This Row],[backers_count]])</f>
        <v>13</v>
      </c>
      <c r="Q1876" t="str">
        <f>LEFT(Table1[[#This Row],[Category and Sub-Category]],FIND("/",Table1[[#This Row],[Category and Sub-Category]])-1)</f>
        <v>games</v>
      </c>
      <c r="R1876" t="str">
        <f>RIGHT(Table1[[#This Row],[Category and Sub-Category]],LEN(Table1[[#This Row],[Category and Sub-Category]])-FIND("/",Table1[[#This Row],[Category and Sub-Category]]))</f>
        <v>mobile games</v>
      </c>
      <c r="S1876" s="9">
        <f>(((Table1[[#This Row],[launched_at]]/60)/60)/24)+DATE(1970,1,1)</f>
        <v>42529.969131944439</v>
      </c>
      <c r="T1876" s="9">
        <f>(((Table1[[#This Row],[deadline]]/60)/60)/24)+DATE(1970,1,1)</f>
        <v>42549.969131944439</v>
      </c>
      <c r="U1876" s="12" t="str">
        <f>TEXT(Table1[[#This Row],[Date Created Conversion]],"yyyy")</f>
        <v>2016</v>
      </c>
      <c r="V1876" s="12" t="str">
        <f>TEXT(Table1[[#This Row],[Date Created Conversion]],"mmm")</f>
        <v>Jun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>Table1[[#This Row],[pledged]]/Table1[[#This Row],[goal]]</f>
        <v>5.1000000000000004E-3</v>
      </c>
      <c r="P1877">
        <f>IF(Table1[[#This Row],[pledged]]=0,0,Table1[[#This Row],[pledged]]/Table1[[#This Row],[backers_count]])</f>
        <v>17</v>
      </c>
      <c r="Q1877" t="str">
        <f>LEFT(Table1[[#This Row],[Category and Sub-Category]],FIND("/",Table1[[#This Row],[Category and Sub-Category]])-1)</f>
        <v>games</v>
      </c>
      <c r="R1877" t="str">
        <f>RIGHT(Table1[[#This Row],[Category and Sub-Category]],LEN(Table1[[#This Row],[Category and Sub-Category]])-FIND("/",Table1[[#This Row],[Category and Sub-Category]]))</f>
        <v>mobile games</v>
      </c>
      <c r="S1877" s="9">
        <f>(((Table1[[#This Row],[launched_at]]/60)/60)/24)+DATE(1970,1,1)</f>
        <v>42528.899398148147</v>
      </c>
      <c r="T1877" s="9">
        <f>(((Table1[[#This Row],[deadline]]/60)/60)/24)+DATE(1970,1,1)</f>
        <v>42588.899398148147</v>
      </c>
      <c r="U1877" s="12" t="str">
        <f>TEXT(Table1[[#This Row],[Date Created Conversion]],"yyyy")</f>
        <v>2016</v>
      </c>
      <c r="V1877" s="12" t="str">
        <f>TEXT(Table1[[#This Row],[Date Created Conversion]],"mmm")</f>
        <v>Jun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>Table1[[#This Row],[pledged]]/Table1[[#This Row],[goal]]</f>
        <v>0</v>
      </c>
      <c r="P1878">
        <f>IF(Table1[[#This Row],[pledged]]=0,0,Table1[[#This Row],[pledged]]/Table1[[#This Row],[backers_count]])</f>
        <v>0</v>
      </c>
      <c r="Q1878" t="str">
        <f>LEFT(Table1[[#This Row],[Category and Sub-Category]],FIND("/",Table1[[#This Row],[Category and Sub-Category]])-1)</f>
        <v>games</v>
      </c>
      <c r="R1878" t="str">
        <f>RIGHT(Table1[[#This Row],[Category and Sub-Category]],LEN(Table1[[#This Row],[Category and Sub-Category]])-FIND("/",Table1[[#This Row],[Category and Sub-Category]]))</f>
        <v>mobile games</v>
      </c>
      <c r="S1878" s="9">
        <f>(((Table1[[#This Row],[launched_at]]/60)/60)/24)+DATE(1970,1,1)</f>
        <v>41776.284780092588</v>
      </c>
      <c r="T1878" s="9">
        <f>(((Table1[[#This Row],[deadline]]/60)/60)/24)+DATE(1970,1,1)</f>
        <v>41806.284780092588</v>
      </c>
      <c r="U1878" s="12" t="str">
        <f>TEXT(Table1[[#This Row],[Date Created Conversion]],"yyyy")</f>
        <v>2014</v>
      </c>
      <c r="V1878" s="12" t="str">
        <f>TEXT(Table1[[#This Row],[Date Created Conversion]],"mmm")</f>
        <v>May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>Table1[[#This Row],[pledged]]/Table1[[#This Row],[goal]]</f>
        <v>0</v>
      </c>
      <c r="P1879">
        <f>IF(Table1[[#This Row],[pledged]]=0,0,Table1[[#This Row],[pledged]]/Table1[[#This Row],[backers_count]])</f>
        <v>0</v>
      </c>
      <c r="Q1879" t="str">
        <f>LEFT(Table1[[#This Row],[Category and Sub-Category]],FIND("/",Table1[[#This Row],[Category and Sub-Category]])-1)</f>
        <v>games</v>
      </c>
      <c r="R1879" t="str">
        <f>RIGHT(Table1[[#This Row],[Category and Sub-Category]],LEN(Table1[[#This Row],[Category and Sub-Category]])-FIND("/",Table1[[#This Row],[Category and Sub-Category]]))</f>
        <v>mobile games</v>
      </c>
      <c r="S1879" s="9">
        <f>(((Table1[[#This Row],[launched_at]]/60)/60)/24)+DATE(1970,1,1)</f>
        <v>42035.029224537036</v>
      </c>
      <c r="T1879" s="9">
        <f>(((Table1[[#This Row],[deadline]]/60)/60)/24)+DATE(1970,1,1)</f>
        <v>42064.029224537036</v>
      </c>
      <c r="U1879" s="12" t="str">
        <f>TEXT(Table1[[#This Row],[Date Created Conversion]],"yyyy")</f>
        <v>2015</v>
      </c>
      <c r="V1879" s="12" t="str">
        <f>TEXT(Table1[[#This Row],[Date Created Conversion]],"mmm")</f>
        <v>Jan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>Table1[[#This Row],[pledged]]/Table1[[#This Row],[goal]]</f>
        <v>0</v>
      </c>
      <c r="P1880">
        <f>IF(Table1[[#This Row],[pledged]]=0,0,Table1[[#This Row],[pledged]]/Table1[[#This Row],[backers_count]])</f>
        <v>0</v>
      </c>
      <c r="Q1880" t="str">
        <f>LEFT(Table1[[#This Row],[Category and Sub-Category]],FIND("/",Table1[[#This Row],[Category and Sub-Category]])-1)</f>
        <v>games</v>
      </c>
      <c r="R1880" t="str">
        <f>RIGHT(Table1[[#This Row],[Category and Sub-Category]],LEN(Table1[[#This Row],[Category and Sub-Category]])-FIND("/",Table1[[#This Row],[Category and Sub-Category]]))</f>
        <v>mobile games</v>
      </c>
      <c r="S1880" s="9">
        <f>(((Table1[[#This Row],[launched_at]]/60)/60)/24)+DATE(1970,1,1)</f>
        <v>41773.008738425924</v>
      </c>
      <c r="T1880" s="9">
        <f>(((Table1[[#This Row],[deadline]]/60)/60)/24)+DATE(1970,1,1)</f>
        <v>41803.008738425924</v>
      </c>
      <c r="U1880" s="12" t="str">
        <f>TEXT(Table1[[#This Row],[Date Created Conversion]],"yyyy")</f>
        <v>2014</v>
      </c>
      <c r="V1880" s="12" t="str">
        <f>TEXT(Table1[[#This Row],[Date Created Conversion]],"mmm")</f>
        <v>May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>Table1[[#This Row],[pledged]]/Table1[[#This Row],[goal]]</f>
        <v>1.1999999999999999E-3</v>
      </c>
      <c r="P1881">
        <f>IF(Table1[[#This Row],[pledged]]=0,0,Table1[[#This Row],[pledged]]/Table1[[#This Row],[backers_count]])</f>
        <v>3</v>
      </c>
      <c r="Q1881" t="str">
        <f>LEFT(Table1[[#This Row],[Category and Sub-Category]],FIND("/",Table1[[#This Row],[Category and Sub-Category]])-1)</f>
        <v>games</v>
      </c>
      <c r="R1881" t="str">
        <f>RIGHT(Table1[[#This Row],[Category and Sub-Category]],LEN(Table1[[#This Row],[Category and Sub-Category]])-FIND("/",Table1[[#This Row],[Category and Sub-Category]]))</f>
        <v>mobile games</v>
      </c>
      <c r="S1881" s="9">
        <f>(((Table1[[#This Row],[launched_at]]/60)/60)/24)+DATE(1970,1,1)</f>
        <v>42413.649641203709</v>
      </c>
      <c r="T1881" s="9">
        <f>(((Table1[[#This Row],[deadline]]/60)/60)/24)+DATE(1970,1,1)</f>
        <v>42443.607974537037</v>
      </c>
      <c r="U1881" s="12" t="str">
        <f>TEXT(Table1[[#This Row],[Date Created Conversion]],"yyyy")</f>
        <v>2016</v>
      </c>
      <c r="V1881" s="12" t="str">
        <f>TEXT(Table1[[#This Row],[Date Created Conversion]],"mmm")</f>
        <v>Feb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>Table1[[#This Row],[pledged]]/Table1[[#This Row],[goal]]</f>
        <v>0.20080000000000001</v>
      </c>
      <c r="P1882">
        <f>IF(Table1[[#This Row],[pledged]]=0,0,Table1[[#This Row],[pledged]]/Table1[[#This Row],[backers_count]])</f>
        <v>41.833333333333336</v>
      </c>
      <c r="Q1882" t="str">
        <f>LEFT(Table1[[#This Row],[Category and Sub-Category]],FIND("/",Table1[[#This Row],[Category and Sub-Category]])-1)</f>
        <v>games</v>
      </c>
      <c r="R1882" t="str">
        <f>RIGHT(Table1[[#This Row],[Category and Sub-Category]],LEN(Table1[[#This Row],[Category and Sub-Category]])-FIND("/",Table1[[#This Row],[Category and Sub-Category]]))</f>
        <v>mobile games</v>
      </c>
      <c r="S1882" s="9">
        <f>(((Table1[[#This Row],[launched_at]]/60)/60)/24)+DATE(1970,1,1)</f>
        <v>42430.566898148143</v>
      </c>
      <c r="T1882" s="9">
        <f>(((Table1[[#This Row],[deadline]]/60)/60)/24)+DATE(1970,1,1)</f>
        <v>42459.525231481486</v>
      </c>
      <c r="U1882" s="12" t="str">
        <f>TEXT(Table1[[#This Row],[Date Created Conversion]],"yyyy")</f>
        <v>2016</v>
      </c>
      <c r="V1882" s="12" t="str">
        <f>TEXT(Table1[[#This Row],[Date Created Conversion]],"mmm")</f>
        <v>Mar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 s="16">
        <v>2000</v>
      </c>
      <c r="E1883">
        <v>3453.69</v>
      </c>
      <c r="F1883" s="12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>Table1[[#This Row],[pledged]]/Table1[[#This Row],[goal]]</f>
        <v>1.726845</v>
      </c>
      <c r="P1883">
        <f>IF(Table1[[#This Row],[pledged]]=0,0,Table1[[#This Row],[pledged]]/Table1[[#This Row],[backers_count]])</f>
        <v>49.338428571428572</v>
      </c>
      <c r="Q1883" t="str">
        <f>LEFT(Table1[[#This Row],[Category and Sub-Category]],FIND("/",Table1[[#This Row],[Category and Sub-Category]])-1)</f>
        <v>music</v>
      </c>
      <c r="R1883" t="str">
        <f>RIGHT(Table1[[#This Row],[Category and Sub-Category]],LEN(Table1[[#This Row],[Category and Sub-Category]])-FIND("/",Table1[[#This Row],[Category and Sub-Category]]))</f>
        <v>indie rock</v>
      </c>
      <c r="S1883" s="9">
        <f>(((Table1[[#This Row],[launched_at]]/60)/60)/24)+DATE(1970,1,1)</f>
        <v>42043.152650462958</v>
      </c>
      <c r="T1883" s="9">
        <f>(((Table1[[#This Row],[deadline]]/60)/60)/24)+DATE(1970,1,1)</f>
        <v>42073.110983796301</v>
      </c>
      <c r="U1883" s="12" t="str">
        <f>TEXT(Table1[[#This Row],[Date Created Conversion]],"yyyy")</f>
        <v>2015</v>
      </c>
      <c r="V1883" s="12" t="str">
        <f>TEXT(Table1[[#This Row],[Date Created Conversion]],"mmm")</f>
        <v>Feb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 s="16">
        <v>3350</v>
      </c>
      <c r="E1884">
        <v>3380</v>
      </c>
      <c r="F1884" s="12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>Table1[[#This Row],[pledged]]/Table1[[#This Row],[goal]]</f>
        <v>1.008955223880597</v>
      </c>
      <c r="P1884">
        <f>IF(Table1[[#This Row],[pledged]]=0,0,Table1[[#This Row],[pledged]]/Table1[[#This Row],[backers_count]])</f>
        <v>41.728395061728392</v>
      </c>
      <c r="Q1884" t="str">
        <f>LEFT(Table1[[#This Row],[Category and Sub-Category]],FIND("/",Table1[[#This Row],[Category and Sub-Category]])-1)</f>
        <v>music</v>
      </c>
      <c r="R1884" t="str">
        <f>RIGHT(Table1[[#This Row],[Category and Sub-Category]],LEN(Table1[[#This Row],[Category and Sub-Category]])-FIND("/",Table1[[#This Row],[Category and Sub-Category]]))</f>
        <v>indie rock</v>
      </c>
      <c r="S1884" s="9">
        <f>(((Table1[[#This Row],[launched_at]]/60)/60)/24)+DATE(1970,1,1)</f>
        <v>41067.949212962965</v>
      </c>
      <c r="T1884" s="9">
        <f>(((Table1[[#This Row],[deadline]]/60)/60)/24)+DATE(1970,1,1)</f>
        <v>41100.991666666669</v>
      </c>
      <c r="U1884" s="12" t="str">
        <f>TEXT(Table1[[#This Row],[Date Created Conversion]],"yyyy")</f>
        <v>2012</v>
      </c>
      <c r="V1884" s="12" t="str">
        <f>TEXT(Table1[[#This Row],[Date Created Conversion]],"mmm")</f>
        <v>Jun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 s="16">
        <v>999</v>
      </c>
      <c r="E1885">
        <v>1047</v>
      </c>
      <c r="F1885" s="12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>Table1[[#This Row],[pledged]]/Table1[[#This Row],[goal]]</f>
        <v>1.0480480480480481</v>
      </c>
      <c r="P1885">
        <f>IF(Table1[[#This Row],[pledged]]=0,0,Table1[[#This Row],[pledged]]/Table1[[#This Row],[backers_count]])</f>
        <v>32.71875</v>
      </c>
      <c r="Q1885" t="str">
        <f>LEFT(Table1[[#This Row],[Category and Sub-Category]],FIND("/",Table1[[#This Row],[Category and Sub-Category]])-1)</f>
        <v>music</v>
      </c>
      <c r="R1885" t="str">
        <f>RIGHT(Table1[[#This Row],[Category and Sub-Category]],LEN(Table1[[#This Row],[Category and Sub-Category]])-FIND("/",Table1[[#This Row],[Category and Sub-Category]]))</f>
        <v>indie rock</v>
      </c>
      <c r="S1885" s="9">
        <f>(((Table1[[#This Row],[launched_at]]/60)/60)/24)+DATE(1970,1,1)</f>
        <v>40977.948009259257</v>
      </c>
      <c r="T1885" s="9">
        <f>(((Table1[[#This Row],[deadline]]/60)/60)/24)+DATE(1970,1,1)</f>
        <v>41007.906342592592</v>
      </c>
      <c r="U1885" s="12" t="str">
        <f>TEXT(Table1[[#This Row],[Date Created Conversion]],"yyyy")</f>
        <v>2012</v>
      </c>
      <c r="V1885" s="12" t="str">
        <f>TEXT(Table1[[#This Row],[Date Created Conversion]],"mmm")</f>
        <v>Mar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 s="16">
        <v>1000</v>
      </c>
      <c r="E1886">
        <v>1351</v>
      </c>
      <c r="F1886" s="12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>Table1[[#This Row],[pledged]]/Table1[[#This Row],[goal]]</f>
        <v>1.351</v>
      </c>
      <c r="P1886">
        <f>IF(Table1[[#This Row],[pledged]]=0,0,Table1[[#This Row],[pledged]]/Table1[[#This Row],[backers_count]])</f>
        <v>51.96153846153846</v>
      </c>
      <c r="Q1886" t="str">
        <f>LEFT(Table1[[#This Row],[Category and Sub-Category]],FIND("/",Table1[[#This Row],[Category and Sub-Category]])-1)</f>
        <v>music</v>
      </c>
      <c r="R1886" t="str">
        <f>RIGHT(Table1[[#This Row],[Category and Sub-Category]],LEN(Table1[[#This Row],[Category and Sub-Category]])-FIND("/",Table1[[#This Row],[Category and Sub-Category]]))</f>
        <v>indie rock</v>
      </c>
      <c r="S1886" s="9">
        <f>(((Table1[[#This Row],[launched_at]]/60)/60)/24)+DATE(1970,1,1)</f>
        <v>41205.198321759257</v>
      </c>
      <c r="T1886" s="9">
        <f>(((Table1[[#This Row],[deadline]]/60)/60)/24)+DATE(1970,1,1)</f>
        <v>41240.5</v>
      </c>
      <c r="U1886" s="12" t="str">
        <f>TEXT(Table1[[#This Row],[Date Created Conversion]],"yyyy")</f>
        <v>2012</v>
      </c>
      <c r="V1886" s="12" t="str">
        <f>TEXT(Table1[[#This Row],[Date Created Conversion]],"mmm")</f>
        <v>Oct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 s="16">
        <v>4575</v>
      </c>
      <c r="E1887">
        <v>5322</v>
      </c>
      <c r="F1887" s="12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>Table1[[#This Row],[pledged]]/Table1[[#This Row],[goal]]</f>
        <v>1.1632786885245903</v>
      </c>
      <c r="P1887">
        <f>IF(Table1[[#This Row],[pledged]]=0,0,Table1[[#This Row],[pledged]]/Table1[[#This Row],[backers_count]])</f>
        <v>50.685714285714283</v>
      </c>
      <c r="Q1887" t="str">
        <f>LEFT(Table1[[#This Row],[Category and Sub-Category]],FIND("/",Table1[[#This Row],[Category and Sub-Category]])-1)</f>
        <v>music</v>
      </c>
      <c r="R1887" t="str">
        <f>RIGHT(Table1[[#This Row],[Category and Sub-Category]],LEN(Table1[[#This Row],[Category and Sub-Category]])-FIND("/",Table1[[#This Row],[Category and Sub-Category]]))</f>
        <v>indie rock</v>
      </c>
      <c r="S1887" s="9">
        <f>(((Table1[[#This Row],[launched_at]]/60)/60)/24)+DATE(1970,1,1)</f>
        <v>41099.093865740739</v>
      </c>
      <c r="T1887" s="9">
        <f>(((Table1[[#This Row],[deadline]]/60)/60)/24)+DATE(1970,1,1)</f>
        <v>41131.916666666664</v>
      </c>
      <c r="U1887" s="12" t="str">
        <f>TEXT(Table1[[#This Row],[Date Created Conversion]],"yyyy")</f>
        <v>2012</v>
      </c>
      <c r="V1887" s="12" t="str">
        <f>TEXT(Table1[[#This Row],[Date Created Conversion]],"mmm")</f>
        <v>Jul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 s="16">
        <v>1200</v>
      </c>
      <c r="E1888">
        <v>1225</v>
      </c>
      <c r="F1888" s="12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>Table1[[#This Row],[pledged]]/Table1[[#This Row],[goal]]</f>
        <v>1.0208333333333333</v>
      </c>
      <c r="P1888">
        <f>IF(Table1[[#This Row],[pledged]]=0,0,Table1[[#This Row],[pledged]]/Table1[[#This Row],[backers_count]])</f>
        <v>42.241379310344826</v>
      </c>
      <c r="Q1888" t="str">
        <f>LEFT(Table1[[#This Row],[Category and Sub-Category]],FIND("/",Table1[[#This Row],[Category and Sub-Category]])-1)</f>
        <v>music</v>
      </c>
      <c r="R1888" t="str">
        <f>RIGHT(Table1[[#This Row],[Category and Sub-Category]],LEN(Table1[[#This Row],[Category and Sub-Category]])-FIND("/",Table1[[#This Row],[Category and Sub-Category]]))</f>
        <v>indie rock</v>
      </c>
      <c r="S1888" s="9">
        <f>(((Table1[[#This Row],[launched_at]]/60)/60)/24)+DATE(1970,1,1)</f>
        <v>41925.906689814816</v>
      </c>
      <c r="T1888" s="9">
        <f>(((Table1[[#This Row],[deadline]]/60)/60)/24)+DATE(1970,1,1)</f>
        <v>41955.94835648148</v>
      </c>
      <c r="U1888" s="12" t="str">
        <f>TEXT(Table1[[#This Row],[Date Created Conversion]],"yyyy")</f>
        <v>2014</v>
      </c>
      <c r="V1888" s="12" t="str">
        <f>TEXT(Table1[[#This Row],[Date Created Conversion]],"mmm")</f>
        <v>Oct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 s="16">
        <v>3000</v>
      </c>
      <c r="E1889">
        <v>3335</v>
      </c>
      <c r="F1889" s="12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>Table1[[#This Row],[pledged]]/Table1[[#This Row],[goal]]</f>
        <v>1.1116666666666666</v>
      </c>
      <c r="P1889">
        <f>IF(Table1[[#This Row],[pledged]]=0,0,Table1[[#This Row],[pledged]]/Table1[[#This Row],[backers_count]])</f>
        <v>416.875</v>
      </c>
      <c r="Q1889" t="str">
        <f>LEFT(Table1[[#This Row],[Category and Sub-Category]],FIND("/",Table1[[#This Row],[Category and Sub-Category]])-1)</f>
        <v>music</v>
      </c>
      <c r="R1889" t="str">
        <f>RIGHT(Table1[[#This Row],[Category and Sub-Category]],LEN(Table1[[#This Row],[Category and Sub-Category]])-FIND("/",Table1[[#This Row],[Category and Sub-Category]]))</f>
        <v>indie rock</v>
      </c>
      <c r="S1889" s="9">
        <f>(((Table1[[#This Row],[launched_at]]/60)/60)/24)+DATE(1970,1,1)</f>
        <v>42323.800138888888</v>
      </c>
      <c r="T1889" s="9">
        <f>(((Table1[[#This Row],[deadline]]/60)/60)/24)+DATE(1970,1,1)</f>
        <v>42341.895833333328</v>
      </c>
      <c r="U1889" s="12" t="str">
        <f>TEXT(Table1[[#This Row],[Date Created Conversion]],"yyyy")</f>
        <v>2015</v>
      </c>
      <c r="V1889" s="12" t="str">
        <f>TEXT(Table1[[#This Row],[Date Created Conversion]],"mmm")</f>
        <v>Nov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 s="16">
        <v>2500</v>
      </c>
      <c r="E1890">
        <v>4152</v>
      </c>
      <c r="F1890" s="12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>Table1[[#This Row],[pledged]]/Table1[[#This Row],[goal]]</f>
        <v>1.6608000000000001</v>
      </c>
      <c r="P1890">
        <f>IF(Table1[[#This Row],[pledged]]=0,0,Table1[[#This Row],[pledged]]/Table1[[#This Row],[backers_count]])</f>
        <v>46.651685393258425</v>
      </c>
      <c r="Q1890" t="str">
        <f>LEFT(Table1[[#This Row],[Category and Sub-Category]],FIND("/",Table1[[#This Row],[Category and Sub-Category]])-1)</f>
        <v>music</v>
      </c>
      <c r="R1890" t="str">
        <f>RIGHT(Table1[[#This Row],[Category and Sub-Category]],LEN(Table1[[#This Row],[Category and Sub-Category]])-FIND("/",Table1[[#This Row],[Category and Sub-Category]]))</f>
        <v>indie rock</v>
      </c>
      <c r="S1890" s="9">
        <f>(((Table1[[#This Row],[launched_at]]/60)/60)/24)+DATE(1970,1,1)</f>
        <v>40299.239953703705</v>
      </c>
      <c r="T1890" s="9">
        <f>(((Table1[[#This Row],[deadline]]/60)/60)/24)+DATE(1970,1,1)</f>
        <v>40330.207638888889</v>
      </c>
      <c r="U1890" s="12" t="str">
        <f>TEXT(Table1[[#This Row],[Date Created Conversion]],"yyyy")</f>
        <v>2010</v>
      </c>
      <c r="V1890" s="12" t="str">
        <f>TEXT(Table1[[#This Row],[Date Created Conversion]],"mmm")</f>
        <v>May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 s="16">
        <v>2000</v>
      </c>
      <c r="E1891">
        <v>2132</v>
      </c>
      <c r="F1891" s="12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>Table1[[#This Row],[pledged]]/Table1[[#This Row],[goal]]</f>
        <v>1.0660000000000001</v>
      </c>
      <c r="P1891">
        <f>IF(Table1[[#This Row],[pledged]]=0,0,Table1[[#This Row],[pledged]]/Table1[[#This Row],[backers_count]])</f>
        <v>48.454545454545453</v>
      </c>
      <c r="Q1891" t="str">
        <f>LEFT(Table1[[#This Row],[Category and Sub-Category]],FIND("/",Table1[[#This Row],[Category and Sub-Category]])-1)</f>
        <v>music</v>
      </c>
      <c r="R1891" t="str">
        <f>RIGHT(Table1[[#This Row],[Category and Sub-Category]],LEN(Table1[[#This Row],[Category and Sub-Category]])-FIND("/",Table1[[#This Row],[Category and Sub-Category]]))</f>
        <v>indie rock</v>
      </c>
      <c r="S1891" s="9">
        <f>(((Table1[[#This Row],[launched_at]]/60)/60)/24)+DATE(1970,1,1)</f>
        <v>41299.793356481481</v>
      </c>
      <c r="T1891" s="9">
        <f>(((Table1[[#This Row],[deadline]]/60)/60)/24)+DATE(1970,1,1)</f>
        <v>41344.751689814817</v>
      </c>
      <c r="U1891" s="12" t="str">
        <f>TEXT(Table1[[#This Row],[Date Created Conversion]],"yyyy")</f>
        <v>2013</v>
      </c>
      <c r="V1891" s="12" t="str">
        <f>TEXT(Table1[[#This Row],[Date Created Conversion]],"mmm")</f>
        <v>Jan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 s="16">
        <v>12000</v>
      </c>
      <c r="E1892">
        <v>17350.13</v>
      </c>
      <c r="F1892" s="1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>Table1[[#This Row],[pledged]]/Table1[[#This Row],[goal]]</f>
        <v>1.4458441666666668</v>
      </c>
      <c r="P1892">
        <f>IF(Table1[[#This Row],[pledged]]=0,0,Table1[[#This Row],[pledged]]/Table1[[#This Row],[backers_count]])</f>
        <v>70.5289837398374</v>
      </c>
      <c r="Q1892" t="str">
        <f>LEFT(Table1[[#This Row],[Category and Sub-Category]],FIND("/",Table1[[#This Row],[Category and Sub-Category]])-1)</f>
        <v>music</v>
      </c>
      <c r="R1892" t="str">
        <f>RIGHT(Table1[[#This Row],[Category and Sub-Category]],LEN(Table1[[#This Row],[Category and Sub-Category]])-FIND("/",Table1[[#This Row],[Category and Sub-Category]]))</f>
        <v>indie rock</v>
      </c>
      <c r="S1892" s="9">
        <f>(((Table1[[#This Row],[launched_at]]/60)/60)/24)+DATE(1970,1,1)</f>
        <v>41228.786203703705</v>
      </c>
      <c r="T1892" s="9">
        <f>(((Table1[[#This Row],[deadline]]/60)/60)/24)+DATE(1970,1,1)</f>
        <v>41258.786203703705</v>
      </c>
      <c r="U1892" s="12" t="str">
        <f>TEXT(Table1[[#This Row],[Date Created Conversion]],"yyyy")</f>
        <v>2012</v>
      </c>
      <c r="V1892" s="12" t="str">
        <f>TEXT(Table1[[#This Row],[Date Created Conversion]],"mmm")</f>
        <v>Nov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 s="16">
        <v>10000</v>
      </c>
      <c r="E1893">
        <v>10555</v>
      </c>
      <c r="F1893" s="12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>Table1[[#This Row],[pledged]]/Table1[[#This Row],[goal]]</f>
        <v>1.0555000000000001</v>
      </c>
      <c r="P1893">
        <f>IF(Table1[[#This Row],[pledged]]=0,0,Table1[[#This Row],[pledged]]/Table1[[#This Row],[backers_count]])</f>
        <v>87.958333333333329</v>
      </c>
      <c r="Q1893" t="str">
        <f>LEFT(Table1[[#This Row],[Category and Sub-Category]],FIND("/",Table1[[#This Row],[Category and Sub-Category]])-1)</f>
        <v>music</v>
      </c>
      <c r="R1893" t="str">
        <f>RIGHT(Table1[[#This Row],[Category and Sub-Category]],LEN(Table1[[#This Row],[Category and Sub-Category]])-FIND("/",Table1[[#This Row],[Category and Sub-Category]]))</f>
        <v>indie rock</v>
      </c>
      <c r="S1893" s="9">
        <f>(((Table1[[#This Row],[launched_at]]/60)/60)/24)+DATE(1970,1,1)</f>
        <v>40335.798078703701</v>
      </c>
      <c r="T1893" s="9">
        <f>(((Table1[[#This Row],[deadline]]/60)/60)/24)+DATE(1970,1,1)</f>
        <v>40381.25</v>
      </c>
      <c r="U1893" s="12" t="str">
        <f>TEXT(Table1[[#This Row],[Date Created Conversion]],"yyyy")</f>
        <v>2010</v>
      </c>
      <c r="V1893" s="12" t="str">
        <f>TEXT(Table1[[#This Row],[Date Created Conversion]],"mmm")</f>
        <v>Jun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 s="16">
        <v>500</v>
      </c>
      <c r="E1894">
        <v>683</v>
      </c>
      <c r="F1894" s="12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>Table1[[#This Row],[pledged]]/Table1[[#This Row],[goal]]</f>
        <v>1.3660000000000001</v>
      </c>
      <c r="P1894">
        <f>IF(Table1[[#This Row],[pledged]]=0,0,Table1[[#This Row],[pledged]]/Table1[[#This Row],[backers_count]])</f>
        <v>26.26923076923077</v>
      </c>
      <c r="Q1894" t="str">
        <f>LEFT(Table1[[#This Row],[Category and Sub-Category]],FIND("/",Table1[[#This Row],[Category and Sub-Category]])-1)</f>
        <v>music</v>
      </c>
      <c r="R1894" t="str">
        <f>RIGHT(Table1[[#This Row],[Category and Sub-Category]],LEN(Table1[[#This Row],[Category and Sub-Category]])-FIND("/",Table1[[#This Row],[Category and Sub-Category]]))</f>
        <v>indie rock</v>
      </c>
      <c r="S1894" s="9">
        <f>(((Table1[[#This Row],[launched_at]]/60)/60)/24)+DATE(1970,1,1)</f>
        <v>40671.637511574074</v>
      </c>
      <c r="T1894" s="9">
        <f>(((Table1[[#This Row],[deadline]]/60)/60)/24)+DATE(1970,1,1)</f>
        <v>40701.637511574074</v>
      </c>
      <c r="U1894" s="12" t="str">
        <f>TEXT(Table1[[#This Row],[Date Created Conversion]],"yyyy")</f>
        <v>2011</v>
      </c>
      <c r="V1894" s="12" t="str">
        <f>TEXT(Table1[[#This Row],[Date Created Conversion]],"mmm")</f>
        <v>May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 s="16">
        <v>2500</v>
      </c>
      <c r="E1895">
        <v>2600</v>
      </c>
      <c r="F1895" s="12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>Table1[[#This Row],[pledged]]/Table1[[#This Row],[goal]]</f>
        <v>1.04</v>
      </c>
      <c r="P1895">
        <f>IF(Table1[[#This Row],[pledged]]=0,0,Table1[[#This Row],[pledged]]/Table1[[#This Row],[backers_count]])</f>
        <v>57.777777777777779</v>
      </c>
      <c r="Q1895" t="str">
        <f>LEFT(Table1[[#This Row],[Category and Sub-Category]],FIND("/",Table1[[#This Row],[Category and Sub-Category]])-1)</f>
        <v>music</v>
      </c>
      <c r="R1895" t="str">
        <f>RIGHT(Table1[[#This Row],[Category and Sub-Category]],LEN(Table1[[#This Row],[Category and Sub-Category]])-FIND("/",Table1[[#This Row],[Category and Sub-Category]]))</f>
        <v>indie rock</v>
      </c>
      <c r="S1895" s="9">
        <f>(((Table1[[#This Row],[launched_at]]/60)/60)/24)+DATE(1970,1,1)</f>
        <v>40632.94195601852</v>
      </c>
      <c r="T1895" s="9">
        <f>(((Table1[[#This Row],[deadline]]/60)/60)/24)+DATE(1970,1,1)</f>
        <v>40649.165972222225</v>
      </c>
      <c r="U1895" s="12" t="str">
        <f>TEXT(Table1[[#This Row],[Date Created Conversion]],"yyyy")</f>
        <v>2011</v>
      </c>
      <c r="V1895" s="12" t="str">
        <f>TEXT(Table1[[#This Row],[Date Created Conversion]],"mmm")</f>
        <v>Mar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 s="16">
        <v>1000</v>
      </c>
      <c r="E1896">
        <v>1145</v>
      </c>
      <c r="F1896" s="12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>Table1[[#This Row],[pledged]]/Table1[[#This Row],[goal]]</f>
        <v>1.145</v>
      </c>
      <c r="P1896">
        <f>IF(Table1[[#This Row],[pledged]]=0,0,Table1[[#This Row],[pledged]]/Table1[[#This Row],[backers_count]])</f>
        <v>57.25</v>
      </c>
      <c r="Q1896" t="str">
        <f>LEFT(Table1[[#This Row],[Category and Sub-Category]],FIND("/",Table1[[#This Row],[Category and Sub-Category]])-1)</f>
        <v>music</v>
      </c>
      <c r="R1896" t="str">
        <f>RIGHT(Table1[[#This Row],[Category and Sub-Category]],LEN(Table1[[#This Row],[Category and Sub-Category]])-FIND("/",Table1[[#This Row],[Category and Sub-Category]]))</f>
        <v>indie rock</v>
      </c>
      <c r="S1896" s="9">
        <f>(((Table1[[#This Row],[launched_at]]/60)/60)/24)+DATE(1970,1,1)</f>
        <v>40920.904895833337</v>
      </c>
      <c r="T1896" s="9">
        <f>(((Table1[[#This Row],[deadline]]/60)/60)/24)+DATE(1970,1,1)</f>
        <v>40951.904895833337</v>
      </c>
      <c r="U1896" s="12" t="str">
        <f>TEXT(Table1[[#This Row],[Date Created Conversion]],"yyyy")</f>
        <v>2012</v>
      </c>
      <c r="V1896" s="12" t="str">
        <f>TEXT(Table1[[#This Row],[Date Created Conversion]],"mmm")</f>
        <v>Jan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 s="16">
        <v>9072</v>
      </c>
      <c r="E1897">
        <v>9228</v>
      </c>
      <c r="F1897" s="12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>Table1[[#This Row],[pledged]]/Table1[[#This Row],[goal]]</f>
        <v>1.0171957671957672</v>
      </c>
      <c r="P1897">
        <f>IF(Table1[[#This Row],[pledged]]=0,0,Table1[[#This Row],[pledged]]/Table1[[#This Row],[backers_count]])</f>
        <v>196.34042553191489</v>
      </c>
      <c r="Q1897" t="str">
        <f>LEFT(Table1[[#This Row],[Category and Sub-Category]],FIND("/",Table1[[#This Row],[Category and Sub-Category]])-1)</f>
        <v>music</v>
      </c>
      <c r="R1897" t="str">
        <f>RIGHT(Table1[[#This Row],[Category and Sub-Category]],LEN(Table1[[#This Row],[Category and Sub-Category]])-FIND("/",Table1[[#This Row],[Category and Sub-Category]]))</f>
        <v>indie rock</v>
      </c>
      <c r="S1897" s="9">
        <f>(((Table1[[#This Row],[launched_at]]/60)/60)/24)+DATE(1970,1,1)</f>
        <v>42267.746782407412</v>
      </c>
      <c r="T1897" s="9">
        <f>(((Table1[[#This Row],[deadline]]/60)/60)/24)+DATE(1970,1,1)</f>
        <v>42297.746782407412</v>
      </c>
      <c r="U1897" s="12" t="str">
        <f>TEXT(Table1[[#This Row],[Date Created Conversion]],"yyyy")</f>
        <v>2015</v>
      </c>
      <c r="V1897" s="12" t="str">
        <f>TEXT(Table1[[#This Row],[Date Created Conversion]],"mmm")</f>
        <v>Sep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 s="16">
        <v>451</v>
      </c>
      <c r="E1898">
        <v>559</v>
      </c>
      <c r="F1898" s="12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>Table1[[#This Row],[pledged]]/Table1[[#This Row],[goal]]</f>
        <v>1.2394678492239468</v>
      </c>
      <c r="P1898">
        <f>IF(Table1[[#This Row],[pledged]]=0,0,Table1[[#This Row],[pledged]]/Table1[[#This Row],[backers_count]])</f>
        <v>43</v>
      </c>
      <c r="Q1898" t="str">
        <f>LEFT(Table1[[#This Row],[Category and Sub-Category]],FIND("/",Table1[[#This Row],[Category and Sub-Category]])-1)</f>
        <v>music</v>
      </c>
      <c r="R1898" t="str">
        <f>RIGHT(Table1[[#This Row],[Category and Sub-Category]],LEN(Table1[[#This Row],[Category and Sub-Category]])-FIND("/",Table1[[#This Row],[Category and Sub-Category]]))</f>
        <v>indie rock</v>
      </c>
      <c r="S1898" s="9">
        <f>(((Table1[[#This Row],[launched_at]]/60)/60)/24)+DATE(1970,1,1)</f>
        <v>40981.710243055553</v>
      </c>
      <c r="T1898" s="9">
        <f>(((Table1[[#This Row],[deadline]]/60)/60)/24)+DATE(1970,1,1)</f>
        <v>41011.710243055553</v>
      </c>
      <c r="U1898" s="12" t="str">
        <f>TEXT(Table1[[#This Row],[Date Created Conversion]],"yyyy")</f>
        <v>2012</v>
      </c>
      <c r="V1898" s="12" t="str">
        <f>TEXT(Table1[[#This Row],[Date Created Conversion]],"mmm")</f>
        <v>Mar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 s="16">
        <v>6350</v>
      </c>
      <c r="E1899">
        <v>6506</v>
      </c>
      <c r="F1899" s="12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>Table1[[#This Row],[pledged]]/Table1[[#This Row],[goal]]</f>
        <v>1.0245669291338582</v>
      </c>
      <c r="P1899">
        <f>IF(Table1[[#This Row],[pledged]]=0,0,Table1[[#This Row],[pledged]]/Table1[[#This Row],[backers_count]])</f>
        <v>35.551912568306008</v>
      </c>
      <c r="Q1899" t="str">
        <f>LEFT(Table1[[#This Row],[Category and Sub-Category]],FIND("/",Table1[[#This Row],[Category and Sub-Category]])-1)</f>
        <v>music</v>
      </c>
      <c r="R1899" t="str">
        <f>RIGHT(Table1[[#This Row],[Category and Sub-Category]],LEN(Table1[[#This Row],[Category and Sub-Category]])-FIND("/",Table1[[#This Row],[Category and Sub-Category]]))</f>
        <v>indie rock</v>
      </c>
      <c r="S1899" s="9">
        <f>(((Table1[[#This Row],[launched_at]]/60)/60)/24)+DATE(1970,1,1)</f>
        <v>41680.583402777782</v>
      </c>
      <c r="T1899" s="9">
        <f>(((Table1[[#This Row],[deadline]]/60)/60)/24)+DATE(1970,1,1)</f>
        <v>41702.875</v>
      </c>
      <c r="U1899" s="12" t="str">
        <f>TEXT(Table1[[#This Row],[Date Created Conversion]],"yyyy")</f>
        <v>2014</v>
      </c>
      <c r="V1899" s="12" t="str">
        <f>TEXT(Table1[[#This Row],[Date Created Conversion]],"mmm")</f>
        <v>Feb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 s="16">
        <v>1000</v>
      </c>
      <c r="E1900">
        <v>1445</v>
      </c>
      <c r="F1900" s="12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>Table1[[#This Row],[pledged]]/Table1[[#This Row],[goal]]</f>
        <v>1.4450000000000001</v>
      </c>
      <c r="P1900">
        <f>IF(Table1[[#This Row],[pledged]]=0,0,Table1[[#This Row],[pledged]]/Table1[[#This Row],[backers_count]])</f>
        <v>68.80952380952381</v>
      </c>
      <c r="Q1900" t="str">
        <f>LEFT(Table1[[#This Row],[Category and Sub-Category]],FIND("/",Table1[[#This Row],[Category and Sub-Category]])-1)</f>
        <v>music</v>
      </c>
      <c r="R1900" t="str">
        <f>RIGHT(Table1[[#This Row],[Category and Sub-Category]],LEN(Table1[[#This Row],[Category and Sub-Category]])-FIND("/",Table1[[#This Row],[Category and Sub-Category]]))</f>
        <v>indie rock</v>
      </c>
      <c r="S1900" s="9">
        <f>(((Table1[[#This Row],[launched_at]]/60)/60)/24)+DATE(1970,1,1)</f>
        <v>42366.192974537036</v>
      </c>
      <c r="T1900" s="9">
        <f>(((Table1[[#This Row],[deadline]]/60)/60)/24)+DATE(1970,1,1)</f>
        <v>42401.75</v>
      </c>
      <c r="U1900" s="12" t="str">
        <f>TEXT(Table1[[#This Row],[Date Created Conversion]],"yyyy")</f>
        <v>2015</v>
      </c>
      <c r="V1900" s="12" t="str">
        <f>TEXT(Table1[[#This Row],[Date Created Conversion]],"mmm")</f>
        <v>Dec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 s="16">
        <v>900</v>
      </c>
      <c r="E1901">
        <v>1200</v>
      </c>
      <c r="F1901" s="12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>Table1[[#This Row],[pledged]]/Table1[[#This Row],[goal]]</f>
        <v>1.3333333333333333</v>
      </c>
      <c r="P1901">
        <f>IF(Table1[[#This Row],[pledged]]=0,0,Table1[[#This Row],[pledged]]/Table1[[#This Row],[backers_count]])</f>
        <v>28.571428571428573</v>
      </c>
      <c r="Q1901" t="str">
        <f>LEFT(Table1[[#This Row],[Category and Sub-Category]],FIND("/",Table1[[#This Row],[Category and Sub-Category]])-1)</f>
        <v>music</v>
      </c>
      <c r="R1901" t="str">
        <f>RIGHT(Table1[[#This Row],[Category and Sub-Category]],LEN(Table1[[#This Row],[Category and Sub-Category]])-FIND("/",Table1[[#This Row],[Category and Sub-Category]]))</f>
        <v>indie rock</v>
      </c>
      <c r="S1901" s="9">
        <f>(((Table1[[#This Row],[launched_at]]/60)/60)/24)+DATE(1970,1,1)</f>
        <v>42058.941736111112</v>
      </c>
      <c r="T1901" s="9">
        <f>(((Table1[[#This Row],[deadline]]/60)/60)/24)+DATE(1970,1,1)</f>
        <v>42088.90006944444</v>
      </c>
      <c r="U1901" s="12" t="str">
        <f>TEXT(Table1[[#This Row],[Date Created Conversion]],"yyyy")</f>
        <v>2015</v>
      </c>
      <c r="V1901" s="12" t="str">
        <f>TEXT(Table1[[#This Row],[Date Created Conversion]],"mmm")</f>
        <v>Feb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 s="16">
        <v>2500</v>
      </c>
      <c r="E1902">
        <v>2734.11</v>
      </c>
      <c r="F1902" s="1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>Table1[[#This Row],[pledged]]/Table1[[#This Row],[goal]]</f>
        <v>1.0936440000000001</v>
      </c>
      <c r="P1902">
        <f>IF(Table1[[#This Row],[pledged]]=0,0,Table1[[#This Row],[pledged]]/Table1[[#This Row],[backers_count]])</f>
        <v>50.631666666666668</v>
      </c>
      <c r="Q1902" t="str">
        <f>LEFT(Table1[[#This Row],[Category and Sub-Category]],FIND("/",Table1[[#This Row],[Category and Sub-Category]])-1)</f>
        <v>music</v>
      </c>
      <c r="R1902" t="str">
        <f>RIGHT(Table1[[#This Row],[Category and Sub-Category]],LEN(Table1[[#This Row],[Category and Sub-Category]])-FIND("/",Table1[[#This Row],[Category and Sub-Category]]))</f>
        <v>indie rock</v>
      </c>
      <c r="S1902" s="9">
        <f>(((Table1[[#This Row],[launched_at]]/60)/60)/24)+DATE(1970,1,1)</f>
        <v>41160.871886574074</v>
      </c>
      <c r="T1902" s="9">
        <f>(((Table1[[#This Row],[deadline]]/60)/60)/24)+DATE(1970,1,1)</f>
        <v>41188.415972222225</v>
      </c>
      <c r="U1902" s="12" t="str">
        <f>TEXT(Table1[[#This Row],[Date Created Conversion]],"yyyy")</f>
        <v>2012</v>
      </c>
      <c r="V1902" s="12" t="str">
        <f>TEXT(Table1[[#This Row],[Date Created Conversion]],"mmm")</f>
        <v>Sep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>Table1[[#This Row],[pledged]]/Table1[[#This Row],[goal]]</f>
        <v>2.696969696969697E-2</v>
      </c>
      <c r="P1903">
        <f>IF(Table1[[#This Row],[pledged]]=0,0,Table1[[#This Row],[pledged]]/Table1[[#This Row],[backers_count]])</f>
        <v>106.8</v>
      </c>
      <c r="Q1903" t="str">
        <f>LEFT(Table1[[#This Row],[Category and Sub-Category]],FIND("/",Table1[[#This Row],[Category and Sub-Category]])-1)</f>
        <v>technology</v>
      </c>
      <c r="R1903" t="str">
        <f>RIGHT(Table1[[#This Row],[Category and Sub-Category]],LEN(Table1[[#This Row],[Category and Sub-Category]])-FIND("/",Table1[[#This Row],[Category and Sub-Category]]))</f>
        <v>gadgets</v>
      </c>
      <c r="S1903" s="9">
        <f>(((Table1[[#This Row],[launched_at]]/60)/60)/24)+DATE(1970,1,1)</f>
        <v>42116.54315972222</v>
      </c>
      <c r="T1903" s="9">
        <f>(((Table1[[#This Row],[deadline]]/60)/60)/24)+DATE(1970,1,1)</f>
        <v>42146.541666666672</v>
      </c>
      <c r="U1903" s="12" t="str">
        <f>TEXT(Table1[[#This Row],[Date Created Conversion]],"yyyy")</f>
        <v>2015</v>
      </c>
      <c r="V1903" s="12" t="str">
        <f>TEXT(Table1[[#This Row],[Date Created Conversion]],"mmm")</f>
        <v>Apr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>Table1[[#This Row],[pledged]]/Table1[[#This Row],[goal]]</f>
        <v>1.2E-2</v>
      </c>
      <c r="P1904">
        <f>IF(Table1[[#This Row],[pledged]]=0,0,Table1[[#This Row],[pledged]]/Table1[[#This Row],[backers_count]])</f>
        <v>4</v>
      </c>
      <c r="Q1904" t="str">
        <f>LEFT(Table1[[#This Row],[Category and Sub-Category]],FIND("/",Table1[[#This Row],[Category and Sub-Category]])-1)</f>
        <v>technology</v>
      </c>
      <c r="R1904" t="str">
        <f>RIGHT(Table1[[#This Row],[Category and Sub-Category]],LEN(Table1[[#This Row],[Category and Sub-Category]])-FIND("/",Table1[[#This Row],[Category and Sub-Category]]))</f>
        <v>gadgets</v>
      </c>
      <c r="S1904" s="9">
        <f>(((Table1[[#This Row],[launched_at]]/60)/60)/24)+DATE(1970,1,1)</f>
        <v>42037.789895833332</v>
      </c>
      <c r="T1904" s="9">
        <f>(((Table1[[#This Row],[deadline]]/60)/60)/24)+DATE(1970,1,1)</f>
        <v>42067.789895833332</v>
      </c>
      <c r="U1904" s="12" t="str">
        <f>TEXT(Table1[[#This Row],[Date Created Conversion]],"yyyy")</f>
        <v>2015</v>
      </c>
      <c r="V1904" s="12" t="str">
        <f>TEXT(Table1[[#This Row],[Date Created Conversion]],"mmm")</f>
        <v>Feb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>Table1[[#This Row],[pledged]]/Table1[[#This Row],[goal]]</f>
        <v>0.46600000000000003</v>
      </c>
      <c r="P1905">
        <f>IF(Table1[[#This Row],[pledged]]=0,0,Table1[[#This Row],[pledged]]/Table1[[#This Row],[backers_count]])</f>
        <v>34.097560975609753</v>
      </c>
      <c r="Q1905" t="str">
        <f>LEFT(Table1[[#This Row],[Category and Sub-Category]],FIND("/",Table1[[#This Row],[Category and Sub-Category]])-1)</f>
        <v>technology</v>
      </c>
      <c r="R1905" t="str">
        <f>RIGHT(Table1[[#This Row],[Category and Sub-Category]],LEN(Table1[[#This Row],[Category and Sub-Category]])-FIND("/",Table1[[#This Row],[Category and Sub-Category]]))</f>
        <v>gadgets</v>
      </c>
      <c r="S1905" s="9">
        <f>(((Table1[[#This Row],[launched_at]]/60)/60)/24)+DATE(1970,1,1)</f>
        <v>42702.770729166667</v>
      </c>
      <c r="T1905" s="9">
        <f>(((Table1[[#This Row],[deadline]]/60)/60)/24)+DATE(1970,1,1)</f>
        <v>42762.770729166667</v>
      </c>
      <c r="U1905" s="12" t="str">
        <f>TEXT(Table1[[#This Row],[Date Created Conversion]],"yyyy")</f>
        <v>2016</v>
      </c>
      <c r="V1905" s="12" t="str">
        <f>TEXT(Table1[[#This Row],[Date Created Conversion]],"mmm")</f>
        <v>Nov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>Table1[[#This Row],[pledged]]/Table1[[#This Row],[goal]]</f>
        <v>1E-3</v>
      </c>
      <c r="P1906">
        <f>IF(Table1[[#This Row],[pledged]]=0,0,Table1[[#This Row],[pledged]]/Table1[[#This Row],[backers_count]])</f>
        <v>25</v>
      </c>
      <c r="Q1906" t="str">
        <f>LEFT(Table1[[#This Row],[Category and Sub-Category]],FIND("/",Table1[[#This Row],[Category and Sub-Category]])-1)</f>
        <v>technology</v>
      </c>
      <c r="R1906" t="str">
        <f>RIGHT(Table1[[#This Row],[Category and Sub-Category]],LEN(Table1[[#This Row],[Category and Sub-Category]])-FIND("/",Table1[[#This Row],[Category and Sub-Category]]))</f>
        <v>gadgets</v>
      </c>
      <c r="S1906" s="9">
        <f>(((Table1[[#This Row],[launched_at]]/60)/60)/24)+DATE(1970,1,1)</f>
        <v>42326.685428240744</v>
      </c>
      <c r="T1906" s="9">
        <f>(((Table1[[#This Row],[deadline]]/60)/60)/24)+DATE(1970,1,1)</f>
        <v>42371.685428240744</v>
      </c>
      <c r="U1906" s="12" t="str">
        <f>TEXT(Table1[[#This Row],[Date Created Conversion]],"yyyy")</f>
        <v>2015</v>
      </c>
      <c r="V1906" s="12" t="str">
        <f>TEXT(Table1[[#This Row],[Date Created Conversion]],"mmm")</f>
        <v>Nov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>Table1[[#This Row],[pledged]]/Table1[[#This Row],[goal]]</f>
        <v>1.6800000000000001E-3</v>
      </c>
      <c r="P1907">
        <f>IF(Table1[[#This Row],[pledged]]=0,0,Table1[[#This Row],[pledged]]/Table1[[#This Row],[backers_count]])</f>
        <v>10.5</v>
      </c>
      <c r="Q1907" t="str">
        <f>LEFT(Table1[[#This Row],[Category and Sub-Category]],FIND("/",Table1[[#This Row],[Category and Sub-Category]])-1)</f>
        <v>technology</v>
      </c>
      <c r="R1907" t="str">
        <f>RIGHT(Table1[[#This Row],[Category and Sub-Category]],LEN(Table1[[#This Row],[Category and Sub-Category]])-FIND("/",Table1[[#This Row],[Category and Sub-Category]]))</f>
        <v>gadgets</v>
      </c>
      <c r="S1907" s="9">
        <f>(((Table1[[#This Row],[launched_at]]/60)/60)/24)+DATE(1970,1,1)</f>
        <v>41859.925856481481</v>
      </c>
      <c r="T1907" s="9">
        <f>(((Table1[[#This Row],[deadline]]/60)/60)/24)+DATE(1970,1,1)</f>
        <v>41889.925856481481</v>
      </c>
      <c r="U1907" s="12" t="str">
        <f>TEXT(Table1[[#This Row],[Date Created Conversion]],"yyyy")</f>
        <v>2014</v>
      </c>
      <c r="V1907" s="12" t="str">
        <f>TEXT(Table1[[#This Row],[Date Created Conversion]],"mmm")</f>
        <v>Aug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>Table1[[#This Row],[pledged]]/Table1[[#This Row],[goal]]</f>
        <v>0.42759999999999998</v>
      </c>
      <c r="P1908">
        <f>IF(Table1[[#This Row],[pledged]]=0,0,Table1[[#This Row],[pledged]]/Table1[[#This Row],[backers_count]])</f>
        <v>215.95959595959596</v>
      </c>
      <c r="Q1908" t="str">
        <f>LEFT(Table1[[#This Row],[Category and Sub-Category]],FIND("/",Table1[[#This Row],[Category and Sub-Category]])-1)</f>
        <v>technology</v>
      </c>
      <c r="R1908" t="str">
        <f>RIGHT(Table1[[#This Row],[Category and Sub-Category]],LEN(Table1[[#This Row],[Category and Sub-Category]])-FIND("/",Table1[[#This Row],[Category and Sub-Category]]))</f>
        <v>gadgets</v>
      </c>
      <c r="S1908" s="9">
        <f>(((Table1[[#This Row],[launched_at]]/60)/60)/24)+DATE(1970,1,1)</f>
        <v>42514.671099537038</v>
      </c>
      <c r="T1908" s="9">
        <f>(((Table1[[#This Row],[deadline]]/60)/60)/24)+DATE(1970,1,1)</f>
        <v>42544.671099537038</v>
      </c>
      <c r="U1908" s="12" t="str">
        <f>TEXT(Table1[[#This Row],[Date Created Conversion]],"yyyy")</f>
        <v>2016</v>
      </c>
      <c r="V1908" s="12" t="str">
        <f>TEXT(Table1[[#This Row],[Date Created Conversion]],"mmm")</f>
        <v>May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>Table1[[#This Row],[pledged]]/Table1[[#This Row],[goal]]</f>
        <v>2.8333333333333335E-3</v>
      </c>
      <c r="P1909">
        <f>IF(Table1[[#This Row],[pledged]]=0,0,Table1[[#This Row],[pledged]]/Table1[[#This Row],[backers_count]])</f>
        <v>21.25</v>
      </c>
      <c r="Q1909" t="str">
        <f>LEFT(Table1[[#This Row],[Category and Sub-Category]],FIND("/",Table1[[#This Row],[Category and Sub-Category]])-1)</f>
        <v>technology</v>
      </c>
      <c r="R1909" t="str">
        <f>RIGHT(Table1[[#This Row],[Category and Sub-Category]],LEN(Table1[[#This Row],[Category and Sub-Category]])-FIND("/",Table1[[#This Row],[Category and Sub-Category]]))</f>
        <v>gadgets</v>
      </c>
      <c r="S1909" s="9">
        <f>(((Table1[[#This Row],[launched_at]]/60)/60)/24)+DATE(1970,1,1)</f>
        <v>41767.587094907409</v>
      </c>
      <c r="T1909" s="9">
        <f>(((Table1[[#This Row],[deadline]]/60)/60)/24)+DATE(1970,1,1)</f>
        <v>41782.587094907409</v>
      </c>
      <c r="U1909" s="12" t="str">
        <f>TEXT(Table1[[#This Row],[Date Created Conversion]],"yyyy")</f>
        <v>2014</v>
      </c>
      <c r="V1909" s="12" t="str">
        <f>TEXT(Table1[[#This Row],[Date Created Conversion]],"mmm")</f>
        <v>May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>Table1[[#This Row],[pledged]]/Table1[[#This Row],[goal]]</f>
        <v>1.7319999999999999E-2</v>
      </c>
      <c r="P1910">
        <f>IF(Table1[[#This Row],[pledged]]=0,0,Table1[[#This Row],[pledged]]/Table1[[#This Row],[backers_count]])</f>
        <v>108.25</v>
      </c>
      <c r="Q1910" t="str">
        <f>LEFT(Table1[[#This Row],[Category and Sub-Category]],FIND("/",Table1[[#This Row],[Category and Sub-Category]])-1)</f>
        <v>technology</v>
      </c>
      <c r="R1910" t="str">
        <f>RIGHT(Table1[[#This Row],[Category and Sub-Category]],LEN(Table1[[#This Row],[Category and Sub-Category]])-FIND("/",Table1[[#This Row],[Category and Sub-Category]]))</f>
        <v>gadgets</v>
      </c>
      <c r="S1910" s="9">
        <f>(((Table1[[#This Row],[launched_at]]/60)/60)/24)+DATE(1970,1,1)</f>
        <v>42703.917824074073</v>
      </c>
      <c r="T1910" s="9">
        <f>(((Table1[[#This Row],[deadline]]/60)/60)/24)+DATE(1970,1,1)</f>
        <v>42733.917824074073</v>
      </c>
      <c r="U1910" s="12" t="str">
        <f>TEXT(Table1[[#This Row],[Date Created Conversion]],"yyyy")</f>
        <v>2016</v>
      </c>
      <c r="V1910" s="12" t="str">
        <f>TEXT(Table1[[#This Row],[Date Created Conversion]],"mmm")</f>
        <v>Nov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>Table1[[#This Row],[pledged]]/Table1[[#This Row],[goal]]</f>
        <v>0.14111428571428572</v>
      </c>
      <c r="P1911">
        <f>IF(Table1[[#This Row],[pledged]]=0,0,Table1[[#This Row],[pledged]]/Table1[[#This Row],[backers_count]])</f>
        <v>129.97368421052633</v>
      </c>
      <c r="Q1911" t="str">
        <f>LEFT(Table1[[#This Row],[Category and Sub-Category]],FIND("/",Table1[[#This Row],[Category and Sub-Category]])-1)</f>
        <v>technology</v>
      </c>
      <c r="R1911" t="str">
        <f>RIGHT(Table1[[#This Row],[Category and Sub-Category]],LEN(Table1[[#This Row],[Category and Sub-Category]])-FIND("/",Table1[[#This Row],[Category and Sub-Category]]))</f>
        <v>gadgets</v>
      </c>
      <c r="S1911" s="9">
        <f>(((Table1[[#This Row],[launched_at]]/60)/60)/24)+DATE(1970,1,1)</f>
        <v>41905.429155092592</v>
      </c>
      <c r="T1911" s="9">
        <f>(((Table1[[#This Row],[deadline]]/60)/60)/24)+DATE(1970,1,1)</f>
        <v>41935.429155092592</v>
      </c>
      <c r="U1911" s="12" t="str">
        <f>TEXT(Table1[[#This Row],[Date Created Conversion]],"yyyy")</f>
        <v>2014</v>
      </c>
      <c r="V1911" s="12" t="str">
        <f>TEXT(Table1[[#This Row],[Date Created Conversion]],"mmm")</f>
        <v>Sep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>Table1[[#This Row],[pledged]]/Table1[[#This Row],[goal]]</f>
        <v>0.39395294117647056</v>
      </c>
      <c r="P1912">
        <f>IF(Table1[[#This Row],[pledged]]=0,0,Table1[[#This Row],[pledged]]/Table1[[#This Row],[backers_count]])</f>
        <v>117.49473684210527</v>
      </c>
      <c r="Q1912" t="str">
        <f>LEFT(Table1[[#This Row],[Category and Sub-Category]],FIND("/",Table1[[#This Row],[Category and Sub-Category]])-1)</f>
        <v>technology</v>
      </c>
      <c r="R1912" t="str">
        <f>RIGHT(Table1[[#This Row],[Category and Sub-Category]],LEN(Table1[[#This Row],[Category and Sub-Category]])-FIND("/",Table1[[#This Row],[Category and Sub-Category]]))</f>
        <v>gadgets</v>
      </c>
      <c r="S1912" s="9">
        <f>(((Table1[[#This Row],[launched_at]]/60)/60)/24)+DATE(1970,1,1)</f>
        <v>42264.963159722218</v>
      </c>
      <c r="T1912" s="9">
        <f>(((Table1[[#This Row],[deadline]]/60)/60)/24)+DATE(1970,1,1)</f>
        <v>42308.947916666672</v>
      </c>
      <c r="U1912" s="12" t="str">
        <f>TEXT(Table1[[#This Row],[Date Created Conversion]],"yyyy")</f>
        <v>2015</v>
      </c>
      <c r="V1912" s="12" t="str">
        <f>TEXT(Table1[[#This Row],[Date Created Conversion]],"mmm")</f>
        <v>Sep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>Table1[[#This Row],[pledged]]/Table1[[#This Row],[goal]]</f>
        <v>2.3529411764705883E-4</v>
      </c>
      <c r="P1913">
        <f>IF(Table1[[#This Row],[pledged]]=0,0,Table1[[#This Row],[pledged]]/Table1[[#This Row],[backers_count]])</f>
        <v>10</v>
      </c>
      <c r="Q1913" t="str">
        <f>LEFT(Table1[[#This Row],[Category and Sub-Category]],FIND("/",Table1[[#This Row],[Category and Sub-Category]])-1)</f>
        <v>technology</v>
      </c>
      <c r="R1913" t="str">
        <f>RIGHT(Table1[[#This Row],[Category and Sub-Category]],LEN(Table1[[#This Row],[Category and Sub-Category]])-FIND("/",Table1[[#This Row],[Category and Sub-Category]]))</f>
        <v>gadgets</v>
      </c>
      <c r="S1913" s="9">
        <f>(((Table1[[#This Row],[launched_at]]/60)/60)/24)+DATE(1970,1,1)</f>
        <v>41830.033958333333</v>
      </c>
      <c r="T1913" s="9">
        <f>(((Table1[[#This Row],[deadline]]/60)/60)/24)+DATE(1970,1,1)</f>
        <v>41860.033958333333</v>
      </c>
      <c r="U1913" s="12" t="str">
        <f>TEXT(Table1[[#This Row],[Date Created Conversion]],"yyyy")</f>
        <v>2014</v>
      </c>
      <c r="V1913" s="12" t="str">
        <f>TEXT(Table1[[#This Row],[Date Created Conversion]],"mmm")</f>
        <v>Jul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>Table1[[#This Row],[pledged]]/Table1[[#This Row],[goal]]</f>
        <v>0.59299999999999997</v>
      </c>
      <c r="P1914">
        <f>IF(Table1[[#This Row],[pledged]]=0,0,Table1[[#This Row],[pledged]]/Table1[[#This Row],[backers_count]])</f>
        <v>70.595238095238102</v>
      </c>
      <c r="Q1914" t="str">
        <f>LEFT(Table1[[#This Row],[Category and Sub-Category]],FIND("/",Table1[[#This Row],[Category and Sub-Category]])-1)</f>
        <v>technology</v>
      </c>
      <c r="R1914" t="str">
        <f>RIGHT(Table1[[#This Row],[Category and Sub-Category]],LEN(Table1[[#This Row],[Category and Sub-Category]])-FIND("/",Table1[[#This Row],[Category and Sub-Category]]))</f>
        <v>gadgets</v>
      </c>
      <c r="S1914" s="9">
        <f>(((Table1[[#This Row],[launched_at]]/60)/60)/24)+DATE(1970,1,1)</f>
        <v>42129.226388888885</v>
      </c>
      <c r="T1914" s="9">
        <f>(((Table1[[#This Row],[deadline]]/60)/60)/24)+DATE(1970,1,1)</f>
        <v>42159.226388888885</v>
      </c>
      <c r="U1914" s="12" t="str">
        <f>TEXT(Table1[[#This Row],[Date Created Conversion]],"yyyy")</f>
        <v>2015</v>
      </c>
      <c r="V1914" s="12" t="str">
        <f>TEXT(Table1[[#This Row],[Date Created Conversion]],"mmm")</f>
        <v>May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>Table1[[#This Row],[pledged]]/Table1[[#This Row],[goal]]</f>
        <v>1.3270833333333334E-2</v>
      </c>
      <c r="P1915">
        <f>IF(Table1[[#This Row],[pledged]]=0,0,Table1[[#This Row],[pledged]]/Table1[[#This Row],[backers_count]])</f>
        <v>24.5</v>
      </c>
      <c r="Q1915" t="str">
        <f>LEFT(Table1[[#This Row],[Category and Sub-Category]],FIND("/",Table1[[#This Row],[Category and Sub-Category]])-1)</f>
        <v>technology</v>
      </c>
      <c r="R1915" t="str">
        <f>RIGHT(Table1[[#This Row],[Category and Sub-Category]],LEN(Table1[[#This Row],[Category and Sub-Category]])-FIND("/",Table1[[#This Row],[Category and Sub-Category]]))</f>
        <v>gadgets</v>
      </c>
      <c r="S1915" s="9">
        <f>(((Table1[[#This Row],[launched_at]]/60)/60)/24)+DATE(1970,1,1)</f>
        <v>41890.511319444442</v>
      </c>
      <c r="T1915" s="9">
        <f>(((Table1[[#This Row],[deadline]]/60)/60)/24)+DATE(1970,1,1)</f>
        <v>41920.511319444442</v>
      </c>
      <c r="U1915" s="12" t="str">
        <f>TEXT(Table1[[#This Row],[Date Created Conversion]],"yyyy")</f>
        <v>2014</v>
      </c>
      <c r="V1915" s="12" t="str">
        <f>TEXT(Table1[[#This Row],[Date Created Conversion]],"mmm")</f>
        <v>Sep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>Table1[[#This Row],[pledged]]/Table1[[#This Row],[goal]]</f>
        <v>9.0090090090090086E-2</v>
      </c>
      <c r="P1916">
        <f>IF(Table1[[#This Row],[pledged]]=0,0,Table1[[#This Row],[pledged]]/Table1[[#This Row],[backers_count]])</f>
        <v>30</v>
      </c>
      <c r="Q1916" t="str">
        <f>LEFT(Table1[[#This Row],[Category and Sub-Category]],FIND("/",Table1[[#This Row],[Category and Sub-Category]])-1)</f>
        <v>technology</v>
      </c>
      <c r="R1916" t="str">
        <f>RIGHT(Table1[[#This Row],[Category and Sub-Category]],LEN(Table1[[#This Row],[Category and Sub-Category]])-FIND("/",Table1[[#This Row],[Category and Sub-Category]]))</f>
        <v>gadgets</v>
      </c>
      <c r="S1916" s="9">
        <f>(((Table1[[#This Row],[launched_at]]/60)/60)/24)+DATE(1970,1,1)</f>
        <v>41929.174456018518</v>
      </c>
      <c r="T1916" s="9">
        <f>(((Table1[[#This Row],[deadline]]/60)/60)/24)+DATE(1970,1,1)</f>
        <v>41944.165972222225</v>
      </c>
      <c r="U1916" s="12" t="str">
        <f>TEXT(Table1[[#This Row],[Date Created Conversion]],"yyyy")</f>
        <v>2014</v>
      </c>
      <c r="V1916" s="12" t="str">
        <f>TEXT(Table1[[#This Row],[Date Created Conversion]],"mmm")</f>
        <v>Oct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>Table1[[#This Row],[pledged]]/Table1[[#This Row],[goal]]</f>
        <v>1.6E-2</v>
      </c>
      <c r="P1917">
        <f>IF(Table1[[#This Row],[pledged]]=0,0,Table1[[#This Row],[pledged]]/Table1[[#This Row],[backers_count]])</f>
        <v>2</v>
      </c>
      <c r="Q1917" t="str">
        <f>LEFT(Table1[[#This Row],[Category and Sub-Category]],FIND("/",Table1[[#This Row],[Category and Sub-Category]])-1)</f>
        <v>technology</v>
      </c>
      <c r="R1917" t="str">
        <f>RIGHT(Table1[[#This Row],[Category and Sub-Category]],LEN(Table1[[#This Row],[Category and Sub-Category]])-FIND("/",Table1[[#This Row],[Category and Sub-Category]]))</f>
        <v>gadgets</v>
      </c>
      <c r="S1917" s="9">
        <f>(((Table1[[#This Row],[launched_at]]/60)/60)/24)+DATE(1970,1,1)</f>
        <v>41864.04886574074</v>
      </c>
      <c r="T1917" s="9">
        <f>(((Table1[[#This Row],[deadline]]/60)/60)/24)+DATE(1970,1,1)</f>
        <v>41884.04886574074</v>
      </c>
      <c r="U1917" s="12" t="str">
        <f>TEXT(Table1[[#This Row],[Date Created Conversion]],"yyyy")</f>
        <v>2014</v>
      </c>
      <c r="V1917" s="12" t="str">
        <f>TEXT(Table1[[#This Row],[Date Created Conversion]],"mmm")</f>
        <v>Aug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>Table1[[#This Row],[pledged]]/Table1[[#This Row],[goal]]</f>
        <v>5.1000000000000004E-3</v>
      </c>
      <c r="P1918">
        <f>IF(Table1[[#This Row],[pledged]]=0,0,Table1[[#This Row],[pledged]]/Table1[[#This Row],[backers_count]])</f>
        <v>17</v>
      </c>
      <c r="Q1918" t="str">
        <f>LEFT(Table1[[#This Row],[Category and Sub-Category]],FIND("/",Table1[[#This Row],[Category and Sub-Category]])-1)</f>
        <v>technology</v>
      </c>
      <c r="R1918" t="str">
        <f>RIGHT(Table1[[#This Row],[Category and Sub-Category]],LEN(Table1[[#This Row],[Category and Sub-Category]])-FIND("/",Table1[[#This Row],[Category and Sub-Category]]))</f>
        <v>gadgets</v>
      </c>
      <c r="S1918" s="9">
        <f>(((Table1[[#This Row],[launched_at]]/60)/60)/24)+DATE(1970,1,1)</f>
        <v>42656.717303240745</v>
      </c>
      <c r="T1918" s="9">
        <f>(((Table1[[#This Row],[deadline]]/60)/60)/24)+DATE(1970,1,1)</f>
        <v>42681.758969907409</v>
      </c>
      <c r="U1918" s="12" t="str">
        <f>TEXT(Table1[[#This Row],[Date Created Conversion]],"yyyy")</f>
        <v>2016</v>
      </c>
      <c r="V1918" s="12" t="str">
        <f>TEXT(Table1[[#This Row],[Date Created Conversion]],"mmm")</f>
        <v>Oct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>Table1[[#This Row],[pledged]]/Table1[[#This Row],[goal]]</f>
        <v>0.52570512820512816</v>
      </c>
      <c r="P1919">
        <f>IF(Table1[[#This Row],[pledged]]=0,0,Table1[[#This Row],[pledged]]/Table1[[#This Row],[backers_count]])</f>
        <v>2928.9285714285716</v>
      </c>
      <c r="Q1919" t="str">
        <f>LEFT(Table1[[#This Row],[Category and Sub-Category]],FIND("/",Table1[[#This Row],[Category and Sub-Category]])-1)</f>
        <v>technology</v>
      </c>
      <c r="R1919" t="str">
        <f>RIGHT(Table1[[#This Row],[Category and Sub-Category]],LEN(Table1[[#This Row],[Category and Sub-Category]])-FIND("/",Table1[[#This Row],[Category and Sub-Category]]))</f>
        <v>gadgets</v>
      </c>
      <c r="S1919" s="9">
        <f>(((Table1[[#This Row],[launched_at]]/60)/60)/24)+DATE(1970,1,1)</f>
        <v>42746.270057870366</v>
      </c>
      <c r="T1919" s="9">
        <f>(((Table1[[#This Row],[deadline]]/60)/60)/24)+DATE(1970,1,1)</f>
        <v>42776.270057870366</v>
      </c>
      <c r="U1919" s="12" t="str">
        <f>TEXT(Table1[[#This Row],[Date Created Conversion]],"yyyy")</f>
        <v>2017</v>
      </c>
      <c r="V1919" s="12" t="str">
        <f>TEXT(Table1[[#This Row],[Date Created Conversion]],"mmm")</f>
        <v>Jan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>Table1[[#This Row],[pledged]]/Table1[[#This Row],[goal]]</f>
        <v>1.04E-2</v>
      </c>
      <c r="P1920">
        <f>IF(Table1[[#This Row],[pledged]]=0,0,Table1[[#This Row],[pledged]]/Table1[[#This Row],[backers_count]])</f>
        <v>28.888888888888889</v>
      </c>
      <c r="Q1920" t="str">
        <f>LEFT(Table1[[#This Row],[Category and Sub-Category]],FIND("/",Table1[[#This Row],[Category and Sub-Category]])-1)</f>
        <v>technology</v>
      </c>
      <c r="R1920" t="str">
        <f>RIGHT(Table1[[#This Row],[Category and Sub-Category]],LEN(Table1[[#This Row],[Category and Sub-Category]])-FIND("/",Table1[[#This Row],[Category and Sub-Category]]))</f>
        <v>gadgets</v>
      </c>
      <c r="S1920" s="9">
        <f>(((Table1[[#This Row],[launched_at]]/60)/60)/24)+DATE(1970,1,1)</f>
        <v>41828.789942129632</v>
      </c>
      <c r="T1920" s="9">
        <f>(((Table1[[#This Row],[deadline]]/60)/60)/24)+DATE(1970,1,1)</f>
        <v>41863.789942129632</v>
      </c>
      <c r="U1920" s="12" t="str">
        <f>TEXT(Table1[[#This Row],[Date Created Conversion]],"yyyy")</f>
        <v>2014</v>
      </c>
      <c r="V1920" s="12" t="str">
        <f>TEXT(Table1[[#This Row],[Date Created Conversion]],"mmm")</f>
        <v>Jul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>Table1[[#This Row],[pledged]]/Table1[[#This Row],[goal]]</f>
        <v>0.47399999999999998</v>
      </c>
      <c r="P1921">
        <f>IF(Table1[[#This Row],[pledged]]=0,0,Table1[[#This Row],[pledged]]/Table1[[#This Row],[backers_count]])</f>
        <v>29.625</v>
      </c>
      <c r="Q1921" t="str">
        <f>LEFT(Table1[[#This Row],[Category and Sub-Category]],FIND("/",Table1[[#This Row],[Category and Sub-Category]])-1)</f>
        <v>technology</v>
      </c>
      <c r="R1921" t="str">
        <f>RIGHT(Table1[[#This Row],[Category and Sub-Category]],LEN(Table1[[#This Row],[Category and Sub-Category]])-FIND("/",Table1[[#This Row],[Category and Sub-Category]]))</f>
        <v>gadgets</v>
      </c>
      <c r="S1921" s="9">
        <f>(((Table1[[#This Row],[launched_at]]/60)/60)/24)+DATE(1970,1,1)</f>
        <v>42113.875567129624</v>
      </c>
      <c r="T1921" s="9">
        <f>(((Table1[[#This Row],[deadline]]/60)/60)/24)+DATE(1970,1,1)</f>
        <v>42143.875567129624</v>
      </c>
      <c r="U1921" s="12" t="str">
        <f>TEXT(Table1[[#This Row],[Date Created Conversion]],"yyyy")</f>
        <v>2015</v>
      </c>
      <c r="V1921" s="12" t="str">
        <f>TEXT(Table1[[#This Row],[Date Created Conversion]],"mmm")</f>
        <v>Apr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>Table1[[#This Row],[pledged]]/Table1[[#This Row],[goal]]</f>
        <v>0.43030000000000002</v>
      </c>
      <c r="P1922">
        <f>IF(Table1[[#This Row],[pledged]]=0,0,Table1[[#This Row],[pledged]]/Table1[[#This Row],[backers_count]])</f>
        <v>40.980952380952381</v>
      </c>
      <c r="Q1922" t="str">
        <f>LEFT(Table1[[#This Row],[Category and Sub-Category]],FIND("/",Table1[[#This Row],[Category and Sub-Category]])-1)</f>
        <v>technology</v>
      </c>
      <c r="R1922" t="str">
        <f>RIGHT(Table1[[#This Row],[Category and Sub-Category]],LEN(Table1[[#This Row],[Category and Sub-Category]])-FIND("/",Table1[[#This Row],[Category and Sub-Category]]))</f>
        <v>gadgets</v>
      </c>
      <c r="S1922" s="9">
        <f>(((Table1[[#This Row],[launched_at]]/60)/60)/24)+DATE(1970,1,1)</f>
        <v>42270.875706018516</v>
      </c>
      <c r="T1922" s="9">
        <f>(((Table1[[#This Row],[deadline]]/60)/60)/24)+DATE(1970,1,1)</f>
        <v>42298.958333333328</v>
      </c>
      <c r="U1922" s="12" t="str">
        <f>TEXT(Table1[[#This Row],[Date Created Conversion]],"yyyy")</f>
        <v>2015</v>
      </c>
      <c r="V1922" s="12" t="str">
        <f>TEXT(Table1[[#This Row],[Date Created Conversion]],"mmm")</f>
        <v>Sep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 s="16">
        <v>1500</v>
      </c>
      <c r="E1923">
        <v>2052</v>
      </c>
      <c r="F1923" s="12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>Table1[[#This Row],[pledged]]/Table1[[#This Row],[goal]]</f>
        <v>1.3680000000000001</v>
      </c>
      <c r="P1923">
        <f>IF(Table1[[#This Row],[pledged]]=0,0,Table1[[#This Row],[pledged]]/Table1[[#This Row],[backers_count]])</f>
        <v>54</v>
      </c>
      <c r="Q1923" t="str">
        <f>LEFT(Table1[[#This Row],[Category and Sub-Category]],FIND("/",Table1[[#This Row],[Category and Sub-Category]])-1)</f>
        <v>music</v>
      </c>
      <c r="R1923" t="str">
        <f>RIGHT(Table1[[#This Row],[Category and Sub-Category]],LEN(Table1[[#This Row],[Category and Sub-Category]])-FIND("/",Table1[[#This Row],[Category and Sub-Category]]))</f>
        <v>indie rock</v>
      </c>
      <c r="S1923" s="9">
        <f>(((Table1[[#This Row],[launched_at]]/60)/60)/24)+DATE(1970,1,1)</f>
        <v>41074.221562500003</v>
      </c>
      <c r="T1923" s="9">
        <f>(((Table1[[#This Row],[deadline]]/60)/60)/24)+DATE(1970,1,1)</f>
        <v>41104.221562500003</v>
      </c>
      <c r="U1923" s="12" t="str">
        <f>TEXT(Table1[[#This Row],[Date Created Conversion]],"yyyy")</f>
        <v>2012</v>
      </c>
      <c r="V1923" s="12" t="str">
        <f>TEXT(Table1[[#This Row],[Date Created Conversion]],"mmm")</f>
        <v>Jun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 s="16">
        <v>2000</v>
      </c>
      <c r="E1924">
        <v>2311</v>
      </c>
      <c r="F1924" s="12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>Table1[[#This Row],[pledged]]/Table1[[#This Row],[goal]]</f>
        <v>1.1555</v>
      </c>
      <c r="P1924">
        <f>IF(Table1[[#This Row],[pledged]]=0,0,Table1[[#This Row],[pledged]]/Table1[[#This Row],[backers_count]])</f>
        <v>36.109375</v>
      </c>
      <c r="Q1924" t="str">
        <f>LEFT(Table1[[#This Row],[Category and Sub-Category]],FIND("/",Table1[[#This Row],[Category and Sub-Category]])-1)</f>
        <v>music</v>
      </c>
      <c r="R1924" t="str">
        <f>RIGHT(Table1[[#This Row],[Category and Sub-Category]],LEN(Table1[[#This Row],[Category and Sub-Category]])-FIND("/",Table1[[#This Row],[Category and Sub-Category]]))</f>
        <v>indie rock</v>
      </c>
      <c r="S1924" s="9">
        <f>(((Table1[[#This Row],[launched_at]]/60)/60)/24)+DATE(1970,1,1)</f>
        <v>41590.255868055552</v>
      </c>
      <c r="T1924" s="9">
        <f>(((Table1[[#This Row],[deadline]]/60)/60)/24)+DATE(1970,1,1)</f>
        <v>41620.255868055552</v>
      </c>
      <c r="U1924" s="12" t="str">
        <f>TEXT(Table1[[#This Row],[Date Created Conversion]],"yyyy")</f>
        <v>2013</v>
      </c>
      <c r="V1924" s="12" t="str">
        <f>TEXT(Table1[[#This Row],[Date Created Conversion]],"mmm")</f>
        <v>Nov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 s="16">
        <v>125</v>
      </c>
      <c r="E1925">
        <v>301</v>
      </c>
      <c r="F1925" s="12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>Table1[[#This Row],[pledged]]/Table1[[#This Row],[goal]]</f>
        <v>2.4079999999999999</v>
      </c>
      <c r="P1925">
        <f>IF(Table1[[#This Row],[pledged]]=0,0,Table1[[#This Row],[pledged]]/Table1[[#This Row],[backers_count]])</f>
        <v>23.153846153846153</v>
      </c>
      <c r="Q1925" t="str">
        <f>LEFT(Table1[[#This Row],[Category and Sub-Category]],FIND("/",Table1[[#This Row],[Category and Sub-Category]])-1)</f>
        <v>music</v>
      </c>
      <c r="R1925" t="str">
        <f>RIGHT(Table1[[#This Row],[Category and Sub-Category]],LEN(Table1[[#This Row],[Category and Sub-Category]])-FIND("/",Table1[[#This Row],[Category and Sub-Category]]))</f>
        <v>indie rock</v>
      </c>
      <c r="S1925" s="9">
        <f>(((Table1[[#This Row],[launched_at]]/60)/60)/24)+DATE(1970,1,1)</f>
        <v>40772.848749999997</v>
      </c>
      <c r="T1925" s="9">
        <f>(((Table1[[#This Row],[deadline]]/60)/60)/24)+DATE(1970,1,1)</f>
        <v>40813.207638888889</v>
      </c>
      <c r="U1925" s="12" t="str">
        <f>TEXT(Table1[[#This Row],[Date Created Conversion]],"yyyy")</f>
        <v>2011</v>
      </c>
      <c r="V1925" s="12" t="str">
        <f>TEXT(Table1[[#This Row],[Date Created Conversion]],"mmm")</f>
        <v>Aug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 s="16">
        <v>3000</v>
      </c>
      <c r="E1926">
        <v>3432</v>
      </c>
      <c r="F1926" s="12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>Table1[[#This Row],[pledged]]/Table1[[#This Row],[goal]]</f>
        <v>1.1439999999999999</v>
      </c>
      <c r="P1926">
        <f>IF(Table1[[#This Row],[pledged]]=0,0,Table1[[#This Row],[pledged]]/Table1[[#This Row],[backers_count]])</f>
        <v>104</v>
      </c>
      <c r="Q1926" t="str">
        <f>LEFT(Table1[[#This Row],[Category and Sub-Category]],FIND("/",Table1[[#This Row],[Category and Sub-Category]])-1)</f>
        <v>music</v>
      </c>
      <c r="R1926" t="str">
        <f>RIGHT(Table1[[#This Row],[Category and Sub-Category]],LEN(Table1[[#This Row],[Category and Sub-Category]])-FIND("/",Table1[[#This Row],[Category and Sub-Category]]))</f>
        <v>indie rock</v>
      </c>
      <c r="S1926" s="9">
        <f>(((Table1[[#This Row],[launched_at]]/60)/60)/24)+DATE(1970,1,1)</f>
        <v>41626.761053240742</v>
      </c>
      <c r="T1926" s="9">
        <f>(((Table1[[#This Row],[deadline]]/60)/60)/24)+DATE(1970,1,1)</f>
        <v>41654.814583333333</v>
      </c>
      <c r="U1926" s="12" t="str">
        <f>TEXT(Table1[[#This Row],[Date Created Conversion]],"yyyy")</f>
        <v>2013</v>
      </c>
      <c r="V1926" s="12" t="str">
        <f>TEXT(Table1[[#This Row],[Date Created Conversion]],"mmm")</f>
        <v>Dec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 s="16">
        <v>1500</v>
      </c>
      <c r="E1927">
        <v>1655</v>
      </c>
      <c r="F1927" s="12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>Table1[[#This Row],[pledged]]/Table1[[#This Row],[goal]]</f>
        <v>1.1033333333333333</v>
      </c>
      <c r="P1927">
        <f>IF(Table1[[#This Row],[pledged]]=0,0,Table1[[#This Row],[pledged]]/Table1[[#This Row],[backers_count]])</f>
        <v>31.826923076923077</v>
      </c>
      <c r="Q1927" t="str">
        <f>LEFT(Table1[[#This Row],[Category and Sub-Category]],FIND("/",Table1[[#This Row],[Category and Sub-Category]])-1)</f>
        <v>music</v>
      </c>
      <c r="R1927" t="str">
        <f>RIGHT(Table1[[#This Row],[Category and Sub-Category]],LEN(Table1[[#This Row],[Category and Sub-Category]])-FIND("/",Table1[[#This Row],[Category and Sub-Category]]))</f>
        <v>indie rock</v>
      </c>
      <c r="S1927" s="9">
        <f>(((Table1[[#This Row],[launched_at]]/60)/60)/24)+DATE(1970,1,1)</f>
        <v>41535.90148148148</v>
      </c>
      <c r="T1927" s="9">
        <f>(((Table1[[#This Row],[deadline]]/60)/60)/24)+DATE(1970,1,1)</f>
        <v>41558</v>
      </c>
      <c r="U1927" s="12" t="str">
        <f>TEXT(Table1[[#This Row],[Date Created Conversion]],"yyyy")</f>
        <v>2013</v>
      </c>
      <c r="V1927" s="12" t="str">
        <f>TEXT(Table1[[#This Row],[Date Created Conversion]],"mmm")</f>
        <v>Sep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 s="16">
        <v>1500</v>
      </c>
      <c r="E1928">
        <v>2930.69</v>
      </c>
      <c r="F1928" s="12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>Table1[[#This Row],[pledged]]/Table1[[#This Row],[goal]]</f>
        <v>1.9537933333333333</v>
      </c>
      <c r="P1928">
        <f>IF(Table1[[#This Row],[pledged]]=0,0,Table1[[#This Row],[pledged]]/Table1[[#This Row],[backers_count]])</f>
        <v>27.3896261682243</v>
      </c>
      <c r="Q1928" t="str">
        <f>LEFT(Table1[[#This Row],[Category and Sub-Category]],FIND("/",Table1[[#This Row],[Category and Sub-Category]])-1)</f>
        <v>music</v>
      </c>
      <c r="R1928" t="str">
        <f>RIGHT(Table1[[#This Row],[Category and Sub-Category]],LEN(Table1[[#This Row],[Category and Sub-Category]])-FIND("/",Table1[[#This Row],[Category and Sub-Category]]))</f>
        <v>indie rock</v>
      </c>
      <c r="S1928" s="9">
        <f>(((Table1[[#This Row],[launched_at]]/60)/60)/24)+DATE(1970,1,1)</f>
        <v>40456.954351851848</v>
      </c>
      <c r="T1928" s="9">
        <f>(((Table1[[#This Row],[deadline]]/60)/60)/24)+DATE(1970,1,1)</f>
        <v>40484.018055555556</v>
      </c>
      <c r="U1928" s="12" t="str">
        <f>TEXT(Table1[[#This Row],[Date Created Conversion]],"yyyy")</f>
        <v>2010</v>
      </c>
      <c r="V1928" s="12" t="str">
        <f>TEXT(Table1[[#This Row],[Date Created Conversion]],"mmm")</f>
        <v>Oct</v>
      </c>
    </row>
    <row r="1929" spans="1:22" x14ac:dyDescent="0.35">
      <c r="A1929">
        <v>1927</v>
      </c>
      <c r="B1929" s="3" t="s">
        <v>1928</v>
      </c>
      <c r="C1929" s="3" t="s">
        <v>6037</v>
      </c>
      <c r="D1929" s="16">
        <v>600</v>
      </c>
      <c r="E1929">
        <v>620</v>
      </c>
      <c r="F1929" s="12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>Table1[[#This Row],[pledged]]/Table1[[#This Row],[goal]]</f>
        <v>1.0333333333333334</v>
      </c>
      <c r="P1929">
        <f>IF(Table1[[#This Row],[pledged]]=0,0,Table1[[#This Row],[pledged]]/Table1[[#This Row],[backers_count]])</f>
        <v>56.363636363636367</v>
      </c>
      <c r="Q1929" t="str">
        <f>LEFT(Table1[[#This Row],[Category and Sub-Category]],FIND("/",Table1[[#This Row],[Category and Sub-Category]])-1)</f>
        <v>music</v>
      </c>
      <c r="R1929" t="str">
        <f>RIGHT(Table1[[#This Row],[Category and Sub-Category]],LEN(Table1[[#This Row],[Category and Sub-Category]])-FIND("/",Table1[[#This Row],[Category and Sub-Category]]))</f>
        <v>indie rock</v>
      </c>
      <c r="S1929" s="9">
        <f>(((Table1[[#This Row],[launched_at]]/60)/60)/24)+DATE(1970,1,1)</f>
        <v>40960.861562500002</v>
      </c>
      <c r="T1929" s="9">
        <f>(((Table1[[#This Row],[deadline]]/60)/60)/24)+DATE(1970,1,1)</f>
        <v>40976.207638888889</v>
      </c>
      <c r="U1929" s="12" t="str">
        <f>TEXT(Table1[[#This Row],[Date Created Conversion]],"yyyy")</f>
        <v>2012</v>
      </c>
      <c r="V1929" s="12" t="str">
        <f>TEXT(Table1[[#This Row],[Date Created Conversion]],"mmm")</f>
        <v>Feb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 s="16">
        <v>2550</v>
      </c>
      <c r="E1930">
        <v>2630</v>
      </c>
      <c r="F1930" s="12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>Table1[[#This Row],[pledged]]/Table1[[#This Row],[goal]]</f>
        <v>1.031372549019608</v>
      </c>
      <c r="P1930">
        <f>IF(Table1[[#This Row],[pledged]]=0,0,Table1[[#This Row],[pledged]]/Table1[[#This Row],[backers_count]])</f>
        <v>77.352941176470594</v>
      </c>
      <c r="Q1930" t="str">
        <f>LEFT(Table1[[#This Row],[Category and Sub-Category]],FIND("/",Table1[[#This Row],[Category and Sub-Category]])-1)</f>
        <v>music</v>
      </c>
      <c r="R1930" t="str">
        <f>RIGHT(Table1[[#This Row],[Category and Sub-Category]],LEN(Table1[[#This Row],[Category and Sub-Category]])-FIND("/",Table1[[#This Row],[Category and Sub-Category]]))</f>
        <v>indie rock</v>
      </c>
      <c r="S1930" s="9">
        <f>(((Table1[[#This Row],[launched_at]]/60)/60)/24)+DATE(1970,1,1)</f>
        <v>41371.648078703707</v>
      </c>
      <c r="T1930" s="9">
        <f>(((Table1[[#This Row],[deadline]]/60)/60)/24)+DATE(1970,1,1)</f>
        <v>41401.648078703707</v>
      </c>
      <c r="U1930" s="12" t="str">
        <f>TEXT(Table1[[#This Row],[Date Created Conversion]],"yyyy")</f>
        <v>2013</v>
      </c>
      <c r="V1930" s="12" t="str">
        <f>TEXT(Table1[[#This Row],[Date Created Conversion]],"mmm")</f>
        <v>Apr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 s="16">
        <v>3200</v>
      </c>
      <c r="E1931">
        <v>3210</v>
      </c>
      <c r="F1931" s="12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>Table1[[#This Row],[pledged]]/Table1[[#This Row],[goal]]</f>
        <v>1.003125</v>
      </c>
      <c r="P1931">
        <f>IF(Table1[[#This Row],[pledged]]=0,0,Table1[[#This Row],[pledged]]/Table1[[#This Row],[backers_count]])</f>
        <v>42.8</v>
      </c>
      <c r="Q1931" t="str">
        <f>LEFT(Table1[[#This Row],[Category and Sub-Category]],FIND("/",Table1[[#This Row],[Category and Sub-Category]])-1)</f>
        <v>music</v>
      </c>
      <c r="R1931" t="str">
        <f>RIGHT(Table1[[#This Row],[Category and Sub-Category]],LEN(Table1[[#This Row],[Category and Sub-Category]])-FIND("/",Table1[[#This Row],[Category and Sub-Category]]))</f>
        <v>indie rock</v>
      </c>
      <c r="S1931" s="9">
        <f>(((Table1[[#This Row],[launched_at]]/60)/60)/24)+DATE(1970,1,1)</f>
        <v>40687.021597222221</v>
      </c>
      <c r="T1931" s="9">
        <f>(((Table1[[#This Row],[deadline]]/60)/60)/24)+DATE(1970,1,1)</f>
        <v>40729.021597222221</v>
      </c>
      <c r="U1931" s="12" t="str">
        <f>TEXT(Table1[[#This Row],[Date Created Conversion]],"yyyy")</f>
        <v>2011</v>
      </c>
      <c r="V1931" s="12" t="str">
        <f>TEXT(Table1[[#This Row],[Date Created Conversion]],"mmm")</f>
        <v>May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 s="16">
        <v>1000</v>
      </c>
      <c r="E1932">
        <v>1270</v>
      </c>
      <c r="F1932" s="1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>Table1[[#This Row],[pledged]]/Table1[[#This Row],[goal]]</f>
        <v>1.27</v>
      </c>
      <c r="P1932">
        <f>IF(Table1[[#This Row],[pledged]]=0,0,Table1[[#This Row],[pledged]]/Table1[[#This Row],[backers_count]])</f>
        <v>48.846153846153847</v>
      </c>
      <c r="Q1932" t="str">
        <f>LEFT(Table1[[#This Row],[Category and Sub-Category]],FIND("/",Table1[[#This Row],[Category and Sub-Category]])-1)</f>
        <v>music</v>
      </c>
      <c r="R1932" t="str">
        <f>RIGHT(Table1[[#This Row],[Category and Sub-Category]],LEN(Table1[[#This Row],[Category and Sub-Category]])-FIND("/",Table1[[#This Row],[Category and Sub-Category]]))</f>
        <v>indie rock</v>
      </c>
      <c r="S1932" s="9">
        <f>(((Table1[[#This Row],[launched_at]]/60)/60)/24)+DATE(1970,1,1)</f>
        <v>41402.558819444443</v>
      </c>
      <c r="T1932" s="9">
        <f>(((Table1[[#This Row],[deadline]]/60)/60)/24)+DATE(1970,1,1)</f>
        <v>41462.558819444443</v>
      </c>
      <c r="U1932" s="12" t="str">
        <f>TEXT(Table1[[#This Row],[Date Created Conversion]],"yyyy")</f>
        <v>2013</v>
      </c>
      <c r="V1932" s="12" t="str">
        <f>TEXT(Table1[[#This Row],[Date Created Conversion]],"mmm")</f>
        <v>May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 s="16">
        <v>2000</v>
      </c>
      <c r="E1933">
        <v>2412.02</v>
      </c>
      <c r="F1933" s="12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>Table1[[#This Row],[pledged]]/Table1[[#This Row],[goal]]</f>
        <v>1.20601</v>
      </c>
      <c r="P1933">
        <f>IF(Table1[[#This Row],[pledged]]=0,0,Table1[[#This Row],[pledged]]/Table1[[#This Row],[backers_count]])</f>
        <v>48.240400000000001</v>
      </c>
      <c r="Q1933" t="str">
        <f>LEFT(Table1[[#This Row],[Category and Sub-Category]],FIND("/",Table1[[#This Row],[Category and Sub-Category]])-1)</f>
        <v>music</v>
      </c>
      <c r="R1933" t="str">
        <f>RIGHT(Table1[[#This Row],[Category and Sub-Category]],LEN(Table1[[#This Row],[Category and Sub-Category]])-FIND("/",Table1[[#This Row],[Category and Sub-Category]]))</f>
        <v>indie rock</v>
      </c>
      <c r="S1933" s="9">
        <f>(((Table1[[#This Row],[launched_at]]/60)/60)/24)+DATE(1970,1,1)</f>
        <v>41037.892465277779</v>
      </c>
      <c r="T1933" s="9">
        <f>(((Table1[[#This Row],[deadline]]/60)/60)/24)+DATE(1970,1,1)</f>
        <v>41051.145833333336</v>
      </c>
      <c r="U1933" s="12" t="str">
        <f>TEXT(Table1[[#This Row],[Date Created Conversion]],"yyyy")</f>
        <v>2012</v>
      </c>
      <c r="V1933" s="12" t="str">
        <f>TEXT(Table1[[#This Row],[Date Created Conversion]],"mmm")</f>
        <v>May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 s="16">
        <v>5250</v>
      </c>
      <c r="E1934">
        <v>5617</v>
      </c>
      <c r="F1934" s="12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>Table1[[#This Row],[pledged]]/Table1[[#This Row],[goal]]</f>
        <v>1.0699047619047619</v>
      </c>
      <c r="P1934">
        <f>IF(Table1[[#This Row],[pledged]]=0,0,Table1[[#This Row],[pledged]]/Table1[[#This Row],[backers_count]])</f>
        <v>70.212500000000006</v>
      </c>
      <c r="Q1934" t="str">
        <f>LEFT(Table1[[#This Row],[Category and Sub-Category]],FIND("/",Table1[[#This Row],[Category and Sub-Category]])-1)</f>
        <v>music</v>
      </c>
      <c r="R1934" t="str">
        <f>RIGHT(Table1[[#This Row],[Category and Sub-Category]],LEN(Table1[[#This Row],[Category and Sub-Category]])-FIND("/",Table1[[#This Row],[Category and Sub-Category]]))</f>
        <v>indie rock</v>
      </c>
      <c r="S1934" s="9">
        <f>(((Table1[[#This Row],[launched_at]]/60)/60)/24)+DATE(1970,1,1)</f>
        <v>40911.809872685182</v>
      </c>
      <c r="T1934" s="9">
        <f>(((Table1[[#This Row],[deadline]]/60)/60)/24)+DATE(1970,1,1)</f>
        <v>40932.809872685182</v>
      </c>
      <c r="U1934" s="12" t="str">
        <f>TEXT(Table1[[#This Row],[Date Created Conversion]],"yyyy")</f>
        <v>2012</v>
      </c>
      <c r="V1934" s="12" t="str">
        <f>TEXT(Table1[[#This Row],[Date Created Conversion]],"mmm")</f>
        <v>Jan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 s="16">
        <v>6000</v>
      </c>
      <c r="E1935">
        <v>10346</v>
      </c>
      <c r="F1935" s="12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>Table1[[#This Row],[pledged]]/Table1[[#This Row],[goal]]</f>
        <v>1.7243333333333333</v>
      </c>
      <c r="P1935">
        <f>IF(Table1[[#This Row],[pledged]]=0,0,Table1[[#This Row],[pledged]]/Table1[[#This Row],[backers_count]])</f>
        <v>94.054545454545448</v>
      </c>
      <c r="Q1935" t="str">
        <f>LEFT(Table1[[#This Row],[Category and Sub-Category]],FIND("/",Table1[[#This Row],[Category and Sub-Category]])-1)</f>
        <v>music</v>
      </c>
      <c r="R1935" t="str">
        <f>RIGHT(Table1[[#This Row],[Category and Sub-Category]],LEN(Table1[[#This Row],[Category and Sub-Category]])-FIND("/",Table1[[#This Row],[Category and Sub-Category]]))</f>
        <v>indie rock</v>
      </c>
      <c r="S1935" s="9">
        <f>(((Table1[[#This Row],[launched_at]]/60)/60)/24)+DATE(1970,1,1)</f>
        <v>41879.130868055552</v>
      </c>
      <c r="T1935" s="9">
        <f>(((Table1[[#This Row],[deadline]]/60)/60)/24)+DATE(1970,1,1)</f>
        <v>41909.130868055552</v>
      </c>
      <c r="U1935" s="12" t="str">
        <f>TEXT(Table1[[#This Row],[Date Created Conversion]],"yyyy")</f>
        <v>2014</v>
      </c>
      <c r="V1935" s="12" t="str">
        <f>TEXT(Table1[[#This Row],[Date Created Conversion]],"mmm")</f>
        <v>Aug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 s="16">
        <v>5000</v>
      </c>
      <c r="E1936">
        <v>6181</v>
      </c>
      <c r="F1936" s="12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>Table1[[#This Row],[pledged]]/Table1[[#This Row],[goal]]</f>
        <v>1.2362</v>
      </c>
      <c r="P1936">
        <f>IF(Table1[[#This Row],[pledged]]=0,0,Table1[[#This Row],[pledged]]/Table1[[#This Row],[backers_count]])</f>
        <v>80.272727272727266</v>
      </c>
      <c r="Q1936" t="str">
        <f>LEFT(Table1[[#This Row],[Category and Sub-Category]],FIND("/",Table1[[#This Row],[Category and Sub-Category]])-1)</f>
        <v>music</v>
      </c>
      <c r="R1936" t="str">
        <f>RIGHT(Table1[[#This Row],[Category and Sub-Category]],LEN(Table1[[#This Row],[Category and Sub-Category]])-FIND("/",Table1[[#This Row],[Category and Sub-Category]]))</f>
        <v>indie rock</v>
      </c>
      <c r="S1936" s="9">
        <f>(((Table1[[#This Row],[launched_at]]/60)/60)/24)+DATE(1970,1,1)</f>
        <v>40865.867141203707</v>
      </c>
      <c r="T1936" s="9">
        <f>(((Table1[[#This Row],[deadline]]/60)/60)/24)+DATE(1970,1,1)</f>
        <v>40902.208333333336</v>
      </c>
      <c r="U1936" s="12" t="str">
        <f>TEXT(Table1[[#This Row],[Date Created Conversion]],"yyyy")</f>
        <v>2011</v>
      </c>
      <c r="V1936" s="12" t="str">
        <f>TEXT(Table1[[#This Row],[Date Created Conversion]],"mmm")</f>
        <v>Nov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 s="16">
        <v>2500</v>
      </c>
      <c r="E1937">
        <v>2710</v>
      </c>
      <c r="F1937" s="12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>Table1[[#This Row],[pledged]]/Table1[[#This Row],[goal]]</f>
        <v>1.0840000000000001</v>
      </c>
      <c r="P1937">
        <f>IF(Table1[[#This Row],[pledged]]=0,0,Table1[[#This Row],[pledged]]/Table1[[#This Row],[backers_count]])</f>
        <v>54.2</v>
      </c>
      <c r="Q1937" t="str">
        <f>LEFT(Table1[[#This Row],[Category and Sub-Category]],FIND("/",Table1[[#This Row],[Category and Sub-Category]])-1)</f>
        <v>music</v>
      </c>
      <c r="R1937" t="str">
        <f>RIGHT(Table1[[#This Row],[Category and Sub-Category]],LEN(Table1[[#This Row],[Category and Sub-Category]])-FIND("/",Table1[[#This Row],[Category and Sub-Category]]))</f>
        <v>indie rock</v>
      </c>
      <c r="S1937" s="9">
        <f>(((Table1[[#This Row],[launched_at]]/60)/60)/24)+DATE(1970,1,1)</f>
        <v>41773.932534722226</v>
      </c>
      <c r="T1937" s="9">
        <f>(((Table1[[#This Row],[deadline]]/60)/60)/24)+DATE(1970,1,1)</f>
        <v>41811.207638888889</v>
      </c>
      <c r="U1937" s="12" t="str">
        <f>TEXT(Table1[[#This Row],[Date Created Conversion]],"yyyy")</f>
        <v>2014</v>
      </c>
      <c r="V1937" s="12" t="str">
        <f>TEXT(Table1[[#This Row],[Date Created Conversion]],"mmm")</f>
        <v>May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 s="16">
        <v>7500</v>
      </c>
      <c r="E1938">
        <v>8739.01</v>
      </c>
      <c r="F1938" s="12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>Table1[[#This Row],[pledged]]/Table1[[#This Row],[goal]]</f>
        <v>1.1652013333333333</v>
      </c>
      <c r="P1938">
        <f>IF(Table1[[#This Row],[pledged]]=0,0,Table1[[#This Row],[pledged]]/Table1[[#This Row],[backers_count]])</f>
        <v>60.26903448275862</v>
      </c>
      <c r="Q1938" t="str">
        <f>LEFT(Table1[[#This Row],[Category and Sub-Category]],FIND("/",Table1[[#This Row],[Category and Sub-Category]])-1)</f>
        <v>music</v>
      </c>
      <c r="R1938" t="str">
        <f>RIGHT(Table1[[#This Row],[Category and Sub-Category]],LEN(Table1[[#This Row],[Category and Sub-Category]])-FIND("/",Table1[[#This Row],[Category and Sub-Category]]))</f>
        <v>indie rock</v>
      </c>
      <c r="S1938" s="9">
        <f>(((Table1[[#This Row],[launched_at]]/60)/60)/24)+DATE(1970,1,1)</f>
        <v>40852.889699074076</v>
      </c>
      <c r="T1938" s="9">
        <f>(((Table1[[#This Row],[deadline]]/60)/60)/24)+DATE(1970,1,1)</f>
        <v>40883.249305555553</v>
      </c>
      <c r="U1938" s="12" t="str">
        <f>TEXT(Table1[[#This Row],[Date Created Conversion]],"yyyy")</f>
        <v>2011</v>
      </c>
      <c r="V1938" s="12" t="str">
        <f>TEXT(Table1[[#This Row],[Date Created Conversion]],"mmm")</f>
        <v>Nov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 s="16">
        <v>600</v>
      </c>
      <c r="E1939">
        <v>1123.47</v>
      </c>
      <c r="F1939" s="12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>Table1[[#This Row],[pledged]]/Table1[[#This Row],[goal]]</f>
        <v>1.8724499999999999</v>
      </c>
      <c r="P1939">
        <f>IF(Table1[[#This Row],[pledged]]=0,0,Table1[[#This Row],[pledged]]/Table1[[#This Row],[backers_count]])</f>
        <v>38.740344827586206</v>
      </c>
      <c r="Q1939" t="str">
        <f>LEFT(Table1[[#This Row],[Category and Sub-Category]],FIND("/",Table1[[#This Row],[Category and Sub-Category]])-1)</f>
        <v>music</v>
      </c>
      <c r="R1939" t="str">
        <f>RIGHT(Table1[[#This Row],[Category and Sub-Category]],LEN(Table1[[#This Row],[Category and Sub-Category]])-FIND("/",Table1[[#This Row],[Category and Sub-Category]]))</f>
        <v>indie rock</v>
      </c>
      <c r="S1939" s="9">
        <f>(((Table1[[#This Row],[launched_at]]/60)/60)/24)+DATE(1970,1,1)</f>
        <v>41059.118993055556</v>
      </c>
      <c r="T1939" s="9">
        <f>(((Table1[[#This Row],[deadline]]/60)/60)/24)+DATE(1970,1,1)</f>
        <v>41075.165972222225</v>
      </c>
      <c r="U1939" s="12" t="str">
        <f>TEXT(Table1[[#This Row],[Date Created Conversion]],"yyyy")</f>
        <v>2012</v>
      </c>
      <c r="V1939" s="12" t="str">
        <f>TEXT(Table1[[#This Row],[Date Created Conversion]],"mmm")</f>
        <v>May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 s="16">
        <v>15000</v>
      </c>
      <c r="E1940">
        <v>17390</v>
      </c>
      <c r="F1940" s="12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>Table1[[#This Row],[pledged]]/Table1[[#This Row],[goal]]</f>
        <v>1.1593333333333333</v>
      </c>
      <c r="P1940">
        <f>IF(Table1[[#This Row],[pledged]]=0,0,Table1[[#This Row],[pledged]]/Table1[[#This Row],[backers_count]])</f>
        <v>152.54385964912279</v>
      </c>
      <c r="Q1940" t="str">
        <f>LEFT(Table1[[#This Row],[Category and Sub-Category]],FIND("/",Table1[[#This Row],[Category and Sub-Category]])-1)</f>
        <v>music</v>
      </c>
      <c r="R1940" t="str">
        <f>RIGHT(Table1[[#This Row],[Category and Sub-Category]],LEN(Table1[[#This Row],[Category and Sub-Category]])-FIND("/",Table1[[#This Row],[Category and Sub-Category]]))</f>
        <v>indie rock</v>
      </c>
      <c r="S1940" s="9">
        <f>(((Table1[[#This Row],[launched_at]]/60)/60)/24)+DATE(1970,1,1)</f>
        <v>41426.259618055556</v>
      </c>
      <c r="T1940" s="9">
        <f>(((Table1[[#This Row],[deadline]]/60)/60)/24)+DATE(1970,1,1)</f>
        <v>41457.208333333336</v>
      </c>
      <c r="U1940" s="12" t="str">
        <f>TEXT(Table1[[#This Row],[Date Created Conversion]],"yyyy")</f>
        <v>2013</v>
      </c>
      <c r="V1940" s="12" t="str">
        <f>TEXT(Table1[[#This Row],[Date Created Conversion]],"mmm")</f>
        <v>Jun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 s="16">
        <v>10000</v>
      </c>
      <c r="E1941">
        <v>11070</v>
      </c>
      <c r="F1941" s="12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>Table1[[#This Row],[pledged]]/Table1[[#This Row],[goal]]</f>
        <v>1.107</v>
      </c>
      <c r="P1941">
        <f>IF(Table1[[#This Row],[pledged]]=0,0,Table1[[#This Row],[pledged]]/Table1[[#This Row],[backers_count]])</f>
        <v>115.3125</v>
      </c>
      <c r="Q1941" t="str">
        <f>LEFT(Table1[[#This Row],[Category and Sub-Category]],FIND("/",Table1[[#This Row],[Category and Sub-Category]])-1)</f>
        <v>music</v>
      </c>
      <c r="R1941" t="str">
        <f>RIGHT(Table1[[#This Row],[Category and Sub-Category]],LEN(Table1[[#This Row],[Category and Sub-Category]])-FIND("/",Table1[[#This Row],[Category and Sub-Category]]))</f>
        <v>indie rock</v>
      </c>
      <c r="S1941" s="9">
        <f>(((Table1[[#This Row],[launched_at]]/60)/60)/24)+DATE(1970,1,1)</f>
        <v>41313.985046296293</v>
      </c>
      <c r="T1941" s="9">
        <f>(((Table1[[#This Row],[deadline]]/60)/60)/24)+DATE(1970,1,1)</f>
        <v>41343.943379629629</v>
      </c>
      <c r="U1941" s="12" t="str">
        <f>TEXT(Table1[[#This Row],[Date Created Conversion]],"yyyy")</f>
        <v>2013</v>
      </c>
      <c r="V1941" s="12" t="str">
        <f>TEXT(Table1[[#This Row],[Date Created Conversion]],"mmm")</f>
        <v>Feb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 s="16">
        <v>650</v>
      </c>
      <c r="E1942">
        <v>1111</v>
      </c>
      <c r="F1942" s="1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>Table1[[#This Row],[pledged]]/Table1[[#This Row],[goal]]</f>
        <v>1.7092307692307693</v>
      </c>
      <c r="P1942">
        <f>IF(Table1[[#This Row],[pledged]]=0,0,Table1[[#This Row],[pledged]]/Table1[[#This Row],[backers_count]])</f>
        <v>35.838709677419352</v>
      </c>
      <c r="Q1942" t="str">
        <f>LEFT(Table1[[#This Row],[Category and Sub-Category]],FIND("/",Table1[[#This Row],[Category and Sub-Category]])-1)</f>
        <v>music</v>
      </c>
      <c r="R1942" t="str">
        <f>RIGHT(Table1[[#This Row],[Category and Sub-Category]],LEN(Table1[[#This Row],[Category and Sub-Category]])-FIND("/",Table1[[#This Row],[Category and Sub-Category]]))</f>
        <v>indie rock</v>
      </c>
      <c r="S1942" s="9">
        <f>(((Table1[[#This Row],[launched_at]]/60)/60)/24)+DATE(1970,1,1)</f>
        <v>40670.507326388892</v>
      </c>
      <c r="T1942" s="9">
        <f>(((Table1[[#This Row],[deadline]]/60)/60)/24)+DATE(1970,1,1)</f>
        <v>40709.165972222225</v>
      </c>
      <c r="U1942" s="12" t="str">
        <f>TEXT(Table1[[#This Row],[Date Created Conversion]],"yyyy")</f>
        <v>2011</v>
      </c>
      <c r="V1942" s="12" t="str">
        <f>TEXT(Table1[[#This Row],[Date Created Conversion]],"mmm")</f>
        <v>May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 s="16">
        <v>250000</v>
      </c>
      <c r="E1943">
        <v>315295.89</v>
      </c>
      <c r="F1943" s="12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>Table1[[#This Row],[pledged]]/Table1[[#This Row],[goal]]</f>
        <v>1.2611835600000001</v>
      </c>
      <c r="P1943">
        <f>IF(Table1[[#This Row],[pledged]]=0,0,Table1[[#This Row],[pledged]]/Table1[[#This Row],[backers_count]])</f>
        <v>64.570118779438872</v>
      </c>
      <c r="Q1943" t="str">
        <f>LEFT(Table1[[#This Row],[Category and Sub-Category]],FIND("/",Table1[[#This Row],[Category and Sub-Category]])-1)</f>
        <v>technology</v>
      </c>
      <c r="R1943" t="str">
        <f>RIGHT(Table1[[#This Row],[Category and Sub-Category]],LEN(Table1[[#This Row],[Category and Sub-Category]])-FIND("/",Table1[[#This Row],[Category and Sub-Category]]))</f>
        <v>hardware</v>
      </c>
      <c r="S1943" s="9">
        <f>(((Table1[[#This Row],[launched_at]]/60)/60)/24)+DATE(1970,1,1)</f>
        <v>41744.290868055556</v>
      </c>
      <c r="T1943" s="9">
        <f>(((Table1[[#This Row],[deadline]]/60)/60)/24)+DATE(1970,1,1)</f>
        <v>41774.290868055556</v>
      </c>
      <c r="U1943" s="12" t="str">
        <f>TEXT(Table1[[#This Row],[Date Created Conversion]],"yyyy")</f>
        <v>2014</v>
      </c>
      <c r="V1943" s="12" t="str">
        <f>TEXT(Table1[[#This Row],[Date Created Conversion]],"mmm")</f>
        <v>Apr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 s="16">
        <v>6000</v>
      </c>
      <c r="E1944">
        <v>8306.42</v>
      </c>
      <c r="F1944" s="12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>Table1[[#This Row],[pledged]]/Table1[[#This Row],[goal]]</f>
        <v>1.3844033333333334</v>
      </c>
      <c r="P1944">
        <f>IF(Table1[[#This Row],[pledged]]=0,0,Table1[[#This Row],[pledged]]/Table1[[#This Row],[backers_count]])</f>
        <v>87.436000000000007</v>
      </c>
      <c r="Q1944" t="str">
        <f>LEFT(Table1[[#This Row],[Category and Sub-Category]],FIND("/",Table1[[#This Row],[Category and Sub-Category]])-1)</f>
        <v>technology</v>
      </c>
      <c r="R1944" t="str">
        <f>RIGHT(Table1[[#This Row],[Category and Sub-Category]],LEN(Table1[[#This Row],[Category and Sub-Category]])-FIND("/",Table1[[#This Row],[Category and Sub-Category]]))</f>
        <v>hardware</v>
      </c>
      <c r="S1944" s="9">
        <f>(((Table1[[#This Row],[launched_at]]/60)/60)/24)+DATE(1970,1,1)</f>
        <v>40638.828009259261</v>
      </c>
      <c r="T1944" s="9">
        <f>(((Table1[[#This Row],[deadline]]/60)/60)/24)+DATE(1970,1,1)</f>
        <v>40728.828009259261</v>
      </c>
      <c r="U1944" s="12" t="str">
        <f>TEXT(Table1[[#This Row],[Date Created Conversion]],"yyyy")</f>
        <v>2011</v>
      </c>
      <c r="V1944" s="12" t="str">
        <f>TEXT(Table1[[#This Row],[Date Created Conversion]],"mmm")</f>
        <v>Apr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 s="16">
        <v>10000</v>
      </c>
      <c r="E1945">
        <v>170525</v>
      </c>
      <c r="F1945" s="12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>Table1[[#This Row],[pledged]]/Table1[[#This Row],[goal]]</f>
        <v>17.052499999999998</v>
      </c>
      <c r="P1945">
        <f>IF(Table1[[#This Row],[pledged]]=0,0,Table1[[#This Row],[pledged]]/Table1[[#This Row],[backers_count]])</f>
        <v>68.815577078288939</v>
      </c>
      <c r="Q1945" t="str">
        <f>LEFT(Table1[[#This Row],[Category and Sub-Category]],FIND("/",Table1[[#This Row],[Category and Sub-Category]])-1)</f>
        <v>technology</v>
      </c>
      <c r="R1945" t="str">
        <f>RIGHT(Table1[[#This Row],[Category and Sub-Category]],LEN(Table1[[#This Row],[Category and Sub-Category]])-FIND("/",Table1[[#This Row],[Category and Sub-Category]]))</f>
        <v>hardware</v>
      </c>
      <c r="S1945" s="9">
        <f>(((Table1[[#This Row],[launched_at]]/60)/60)/24)+DATE(1970,1,1)</f>
        <v>42548.269861111112</v>
      </c>
      <c r="T1945" s="9">
        <f>(((Table1[[#This Row],[deadline]]/60)/60)/24)+DATE(1970,1,1)</f>
        <v>42593.269861111112</v>
      </c>
      <c r="U1945" s="12" t="str">
        <f>TEXT(Table1[[#This Row],[Date Created Conversion]],"yyyy")</f>
        <v>2016</v>
      </c>
      <c r="V1945" s="12" t="str">
        <f>TEXT(Table1[[#This Row],[Date Created Conversion]],"mmm")</f>
        <v>Jun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 s="16">
        <v>40000</v>
      </c>
      <c r="E1946">
        <v>315222.2</v>
      </c>
      <c r="F1946" s="12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>Table1[[#This Row],[pledged]]/Table1[[#This Row],[goal]]</f>
        <v>7.8805550000000002</v>
      </c>
      <c r="P1946">
        <f>IF(Table1[[#This Row],[pledged]]=0,0,Table1[[#This Row],[pledged]]/Table1[[#This Row],[backers_count]])</f>
        <v>176.200223588597</v>
      </c>
      <c r="Q1946" t="str">
        <f>LEFT(Table1[[#This Row],[Category and Sub-Category]],FIND("/",Table1[[#This Row],[Category and Sub-Category]])-1)</f>
        <v>technology</v>
      </c>
      <c r="R1946" t="str">
        <f>RIGHT(Table1[[#This Row],[Category and Sub-Category]],LEN(Table1[[#This Row],[Category and Sub-Category]])-FIND("/",Table1[[#This Row],[Category and Sub-Category]]))</f>
        <v>hardware</v>
      </c>
      <c r="S1946" s="9">
        <f>(((Table1[[#This Row],[launched_at]]/60)/60)/24)+DATE(1970,1,1)</f>
        <v>41730.584374999999</v>
      </c>
      <c r="T1946" s="9">
        <f>(((Table1[[#This Row],[deadline]]/60)/60)/24)+DATE(1970,1,1)</f>
        <v>41760.584374999999</v>
      </c>
      <c r="U1946" s="12" t="str">
        <f>TEXT(Table1[[#This Row],[Date Created Conversion]],"yyyy")</f>
        <v>2014</v>
      </c>
      <c r="V1946" s="12" t="str">
        <f>TEXT(Table1[[#This Row],[Date Created Conversion]],"mmm")</f>
        <v>Apr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 s="16">
        <v>100000</v>
      </c>
      <c r="E1947">
        <v>348018</v>
      </c>
      <c r="F1947" s="12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>Table1[[#This Row],[pledged]]/Table1[[#This Row],[goal]]</f>
        <v>3.4801799999999998</v>
      </c>
      <c r="P1947">
        <f>IF(Table1[[#This Row],[pledged]]=0,0,Table1[[#This Row],[pledged]]/Table1[[#This Row],[backers_count]])</f>
        <v>511.79117647058825</v>
      </c>
      <c r="Q1947" t="str">
        <f>LEFT(Table1[[#This Row],[Category and Sub-Category]],FIND("/",Table1[[#This Row],[Category and Sub-Category]])-1)</f>
        <v>technology</v>
      </c>
      <c r="R1947" t="str">
        <f>RIGHT(Table1[[#This Row],[Category and Sub-Category]],LEN(Table1[[#This Row],[Category and Sub-Category]])-FIND("/",Table1[[#This Row],[Category and Sub-Category]]))</f>
        <v>hardware</v>
      </c>
      <c r="S1947" s="9">
        <f>(((Table1[[#This Row],[launched_at]]/60)/60)/24)+DATE(1970,1,1)</f>
        <v>42157.251828703709</v>
      </c>
      <c r="T1947" s="9">
        <f>(((Table1[[#This Row],[deadline]]/60)/60)/24)+DATE(1970,1,1)</f>
        <v>42197.251828703709</v>
      </c>
      <c r="U1947" s="12" t="str">
        <f>TEXT(Table1[[#This Row],[Date Created Conversion]],"yyyy")</f>
        <v>2015</v>
      </c>
      <c r="V1947" s="12" t="str">
        <f>TEXT(Table1[[#This Row],[Date Created Conversion]],"mmm")</f>
        <v>Jun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 s="16">
        <v>7500</v>
      </c>
      <c r="E1948">
        <v>11231</v>
      </c>
      <c r="F1948" s="12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>Table1[[#This Row],[pledged]]/Table1[[#This Row],[goal]]</f>
        <v>1.4974666666666667</v>
      </c>
      <c r="P1948">
        <f>IF(Table1[[#This Row],[pledged]]=0,0,Table1[[#This Row],[pledged]]/Table1[[#This Row],[backers_count]])</f>
        <v>160.44285714285715</v>
      </c>
      <c r="Q1948" t="str">
        <f>LEFT(Table1[[#This Row],[Category and Sub-Category]],FIND("/",Table1[[#This Row],[Category and Sub-Category]])-1)</f>
        <v>technology</v>
      </c>
      <c r="R1948" t="str">
        <f>RIGHT(Table1[[#This Row],[Category and Sub-Category]],LEN(Table1[[#This Row],[Category and Sub-Category]])-FIND("/",Table1[[#This Row],[Category and Sub-Category]]))</f>
        <v>hardware</v>
      </c>
      <c r="S1948" s="9">
        <f>(((Table1[[#This Row],[launched_at]]/60)/60)/24)+DATE(1970,1,1)</f>
        <v>41689.150011574071</v>
      </c>
      <c r="T1948" s="9">
        <f>(((Table1[[#This Row],[deadline]]/60)/60)/24)+DATE(1970,1,1)</f>
        <v>41749.108344907407</v>
      </c>
      <c r="U1948" s="12" t="str">
        <f>TEXT(Table1[[#This Row],[Date Created Conversion]],"yyyy")</f>
        <v>2014</v>
      </c>
      <c r="V1948" s="12" t="str">
        <f>TEXT(Table1[[#This Row],[Date Created Conversion]],"mmm")</f>
        <v>Feb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 s="16">
        <v>800</v>
      </c>
      <c r="E1949">
        <v>805.07</v>
      </c>
      <c r="F1949" s="12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>Table1[[#This Row],[pledged]]/Table1[[#This Row],[goal]]</f>
        <v>1.0063375000000001</v>
      </c>
      <c r="P1949">
        <f>IF(Table1[[#This Row],[pledged]]=0,0,Table1[[#This Row],[pledged]]/Table1[[#This Row],[backers_count]])</f>
        <v>35.003043478260871</v>
      </c>
      <c r="Q1949" t="str">
        <f>LEFT(Table1[[#This Row],[Category and Sub-Category]],FIND("/",Table1[[#This Row],[Category and Sub-Category]])-1)</f>
        <v>technology</v>
      </c>
      <c r="R1949" t="str">
        <f>RIGHT(Table1[[#This Row],[Category and Sub-Category]],LEN(Table1[[#This Row],[Category and Sub-Category]])-FIND("/",Table1[[#This Row],[Category and Sub-Category]]))</f>
        <v>hardware</v>
      </c>
      <c r="S1949" s="9">
        <f>(((Table1[[#This Row],[launched_at]]/60)/60)/24)+DATE(1970,1,1)</f>
        <v>40102.918055555558</v>
      </c>
      <c r="T1949" s="9">
        <f>(((Table1[[#This Row],[deadline]]/60)/60)/24)+DATE(1970,1,1)</f>
        <v>40140.249305555553</v>
      </c>
      <c r="U1949" s="12" t="str">
        <f>TEXT(Table1[[#This Row],[Date Created Conversion]],"yyyy")</f>
        <v>2009</v>
      </c>
      <c r="V1949" s="12" t="str">
        <f>TEXT(Table1[[#This Row],[Date Created Conversion]],"mmm")</f>
        <v>Oct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 s="16">
        <v>100000</v>
      </c>
      <c r="E1950">
        <v>800211</v>
      </c>
      <c r="F1950" s="12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>Table1[[#This Row],[pledged]]/Table1[[#This Row],[goal]]</f>
        <v>8.0021100000000001</v>
      </c>
      <c r="P1950">
        <f>IF(Table1[[#This Row],[pledged]]=0,0,Table1[[#This Row],[pledged]]/Table1[[#This Row],[backers_count]])</f>
        <v>188.50671378091872</v>
      </c>
      <c r="Q1950" t="str">
        <f>LEFT(Table1[[#This Row],[Category and Sub-Category]],FIND("/",Table1[[#This Row],[Category and Sub-Category]])-1)</f>
        <v>technology</v>
      </c>
      <c r="R1950" t="str">
        <f>RIGHT(Table1[[#This Row],[Category and Sub-Category]],LEN(Table1[[#This Row],[Category and Sub-Category]])-FIND("/",Table1[[#This Row],[Category and Sub-Category]]))</f>
        <v>hardware</v>
      </c>
      <c r="S1950" s="9">
        <f>(((Table1[[#This Row],[launched_at]]/60)/60)/24)+DATE(1970,1,1)</f>
        <v>42473.604270833333</v>
      </c>
      <c r="T1950" s="9">
        <f>(((Table1[[#This Row],[deadline]]/60)/60)/24)+DATE(1970,1,1)</f>
        <v>42527.709722222222</v>
      </c>
      <c r="U1950" s="12" t="str">
        <f>TEXT(Table1[[#This Row],[Date Created Conversion]],"yyyy")</f>
        <v>2016</v>
      </c>
      <c r="V1950" s="12" t="str">
        <f>TEXT(Table1[[#This Row],[Date Created Conversion]],"mmm")</f>
        <v>Apr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 s="16">
        <v>50000</v>
      </c>
      <c r="E1951">
        <v>53001.3</v>
      </c>
      <c r="F1951" s="12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>Table1[[#This Row],[pledged]]/Table1[[#This Row],[goal]]</f>
        <v>1.0600260000000001</v>
      </c>
      <c r="P1951">
        <f>IF(Table1[[#This Row],[pledged]]=0,0,Table1[[#This Row],[pledged]]/Table1[[#This Row],[backers_count]])</f>
        <v>56.204984093319197</v>
      </c>
      <c r="Q1951" t="str">
        <f>LEFT(Table1[[#This Row],[Category and Sub-Category]],FIND("/",Table1[[#This Row],[Category and Sub-Category]])-1)</f>
        <v>technology</v>
      </c>
      <c r="R1951" t="str">
        <f>RIGHT(Table1[[#This Row],[Category and Sub-Category]],LEN(Table1[[#This Row],[Category and Sub-Category]])-FIND("/",Table1[[#This Row],[Category and Sub-Category]]))</f>
        <v>hardware</v>
      </c>
      <c r="S1951" s="9">
        <f>(((Table1[[#This Row],[launched_at]]/60)/60)/24)+DATE(1970,1,1)</f>
        <v>41800.423043981478</v>
      </c>
      <c r="T1951" s="9">
        <f>(((Table1[[#This Row],[deadline]]/60)/60)/24)+DATE(1970,1,1)</f>
        <v>41830.423043981478</v>
      </c>
      <c r="U1951" s="12" t="str">
        <f>TEXT(Table1[[#This Row],[Date Created Conversion]],"yyyy")</f>
        <v>2014</v>
      </c>
      <c r="V1951" s="12" t="str">
        <f>TEXT(Table1[[#This Row],[Date Created Conversion]],"mmm")</f>
        <v>Jun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 s="16">
        <v>48000</v>
      </c>
      <c r="E1952">
        <v>96248.960000000006</v>
      </c>
      <c r="F1952" s="1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>Table1[[#This Row],[pledged]]/Table1[[#This Row],[goal]]</f>
        <v>2.0051866666666669</v>
      </c>
      <c r="P1952">
        <f>IF(Table1[[#This Row],[pledged]]=0,0,Table1[[#This Row],[pledged]]/Table1[[#This Row],[backers_count]])</f>
        <v>51.3054157782516</v>
      </c>
      <c r="Q1952" t="str">
        <f>LEFT(Table1[[#This Row],[Category and Sub-Category]],FIND("/",Table1[[#This Row],[Category and Sub-Category]])-1)</f>
        <v>technology</v>
      </c>
      <c r="R1952" t="str">
        <f>RIGHT(Table1[[#This Row],[Category and Sub-Category]],LEN(Table1[[#This Row],[Category and Sub-Category]])-FIND("/",Table1[[#This Row],[Category and Sub-Category]]))</f>
        <v>hardware</v>
      </c>
      <c r="S1952" s="9">
        <f>(((Table1[[#This Row],[launched_at]]/60)/60)/24)+DATE(1970,1,1)</f>
        <v>40624.181400462963</v>
      </c>
      <c r="T1952" s="9">
        <f>(((Table1[[#This Row],[deadline]]/60)/60)/24)+DATE(1970,1,1)</f>
        <v>40655.181400462963</v>
      </c>
      <c r="U1952" s="12" t="str">
        <f>TEXT(Table1[[#This Row],[Date Created Conversion]],"yyyy")</f>
        <v>2011</v>
      </c>
      <c r="V1952" s="12" t="str">
        <f>TEXT(Table1[[#This Row],[Date Created Conversion]],"mmm")</f>
        <v>Mar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 s="16">
        <v>50000</v>
      </c>
      <c r="E1953">
        <v>106222</v>
      </c>
      <c r="F1953" s="12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>Table1[[#This Row],[pledged]]/Table1[[#This Row],[goal]]</f>
        <v>2.1244399999999999</v>
      </c>
      <c r="P1953">
        <f>IF(Table1[[#This Row],[pledged]]=0,0,Table1[[#This Row],[pledged]]/Table1[[#This Row],[backers_count]])</f>
        <v>127.36450839328538</v>
      </c>
      <c r="Q1953" t="str">
        <f>LEFT(Table1[[#This Row],[Category and Sub-Category]],FIND("/",Table1[[#This Row],[Category and Sub-Category]])-1)</f>
        <v>technology</v>
      </c>
      <c r="R1953" t="str">
        <f>RIGHT(Table1[[#This Row],[Category and Sub-Category]],LEN(Table1[[#This Row],[Category and Sub-Category]])-FIND("/",Table1[[#This Row],[Category and Sub-Category]]))</f>
        <v>hardware</v>
      </c>
      <c r="S1953" s="9">
        <f>(((Table1[[#This Row],[launched_at]]/60)/60)/24)+DATE(1970,1,1)</f>
        <v>42651.420567129629</v>
      </c>
      <c r="T1953" s="9">
        <f>(((Table1[[#This Row],[deadline]]/60)/60)/24)+DATE(1970,1,1)</f>
        <v>42681.462233796294</v>
      </c>
      <c r="U1953" s="12" t="str">
        <f>TEXT(Table1[[#This Row],[Date Created Conversion]],"yyyy")</f>
        <v>2016</v>
      </c>
      <c r="V1953" s="12" t="str">
        <f>TEXT(Table1[[#This Row],[Date Created Conversion]],"mmm")</f>
        <v>Oct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 s="16">
        <v>35000</v>
      </c>
      <c r="E1954">
        <v>69465.33</v>
      </c>
      <c r="F1954" s="12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>Table1[[#This Row],[pledged]]/Table1[[#This Row],[goal]]</f>
        <v>1.9847237142857144</v>
      </c>
      <c r="P1954">
        <f>IF(Table1[[#This Row],[pledged]]=0,0,Table1[[#This Row],[pledged]]/Table1[[#This Row],[backers_count]])</f>
        <v>101.85532258064516</v>
      </c>
      <c r="Q1954" t="str">
        <f>LEFT(Table1[[#This Row],[Category and Sub-Category]],FIND("/",Table1[[#This Row],[Category and Sub-Category]])-1)</f>
        <v>technology</v>
      </c>
      <c r="R1954" t="str">
        <f>RIGHT(Table1[[#This Row],[Category and Sub-Category]],LEN(Table1[[#This Row],[Category and Sub-Category]])-FIND("/",Table1[[#This Row],[Category and Sub-Category]]))</f>
        <v>hardware</v>
      </c>
      <c r="S1954" s="9">
        <f>(((Table1[[#This Row],[launched_at]]/60)/60)/24)+DATE(1970,1,1)</f>
        <v>41526.60665509259</v>
      </c>
      <c r="T1954" s="9">
        <f>(((Table1[[#This Row],[deadline]]/60)/60)/24)+DATE(1970,1,1)</f>
        <v>41563.60665509259</v>
      </c>
      <c r="U1954" s="12" t="str">
        <f>TEXT(Table1[[#This Row],[Date Created Conversion]],"yyyy")</f>
        <v>2013</v>
      </c>
      <c r="V1954" s="12" t="str">
        <f>TEXT(Table1[[#This Row],[Date Created Conversion]],"mmm")</f>
        <v>Sep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 s="16">
        <v>15000</v>
      </c>
      <c r="E1955">
        <v>33892</v>
      </c>
      <c r="F1955" s="12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>Table1[[#This Row],[pledged]]/Table1[[#This Row],[goal]]</f>
        <v>2.2594666666666665</v>
      </c>
      <c r="P1955">
        <f>IF(Table1[[#This Row],[pledged]]=0,0,Table1[[#This Row],[pledged]]/Table1[[#This Row],[backers_count]])</f>
        <v>230.55782312925169</v>
      </c>
      <c r="Q1955" t="str">
        <f>LEFT(Table1[[#This Row],[Category and Sub-Category]],FIND("/",Table1[[#This Row],[Category and Sub-Category]])-1)</f>
        <v>technology</v>
      </c>
      <c r="R1955" t="str">
        <f>RIGHT(Table1[[#This Row],[Category and Sub-Category]],LEN(Table1[[#This Row],[Category and Sub-Category]])-FIND("/",Table1[[#This Row],[Category and Sub-Category]]))</f>
        <v>hardware</v>
      </c>
      <c r="S1955" s="9">
        <f>(((Table1[[#This Row],[launched_at]]/60)/60)/24)+DATE(1970,1,1)</f>
        <v>40941.199826388889</v>
      </c>
      <c r="T1955" s="9">
        <f>(((Table1[[#This Row],[deadline]]/60)/60)/24)+DATE(1970,1,1)</f>
        <v>40970.125</v>
      </c>
      <c r="U1955" s="12" t="str">
        <f>TEXT(Table1[[#This Row],[Date Created Conversion]],"yyyy")</f>
        <v>2012</v>
      </c>
      <c r="V1955" s="12" t="str">
        <f>TEXT(Table1[[#This Row],[Date Created Conversion]],"mmm")</f>
        <v>Feb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 s="16">
        <v>50000</v>
      </c>
      <c r="E1956">
        <v>349474</v>
      </c>
      <c r="F1956" s="12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>Table1[[#This Row],[pledged]]/Table1[[#This Row],[goal]]</f>
        <v>6.9894800000000004</v>
      </c>
      <c r="P1956">
        <f>IF(Table1[[#This Row],[pledged]]=0,0,Table1[[#This Row],[pledged]]/Table1[[#This Row],[backers_count]])</f>
        <v>842.10602409638557</v>
      </c>
      <c r="Q1956" t="str">
        <f>LEFT(Table1[[#This Row],[Category and Sub-Category]],FIND("/",Table1[[#This Row],[Category and Sub-Category]])-1)</f>
        <v>technology</v>
      </c>
      <c r="R1956" t="str">
        <f>RIGHT(Table1[[#This Row],[Category and Sub-Category]],LEN(Table1[[#This Row],[Category and Sub-Category]])-FIND("/",Table1[[#This Row],[Category and Sub-Category]]))</f>
        <v>hardware</v>
      </c>
      <c r="S1956" s="9">
        <f>(((Table1[[#This Row],[launched_at]]/60)/60)/24)+DATE(1970,1,1)</f>
        <v>42394.580740740741</v>
      </c>
      <c r="T1956" s="9">
        <f>(((Table1[[#This Row],[deadline]]/60)/60)/24)+DATE(1970,1,1)</f>
        <v>42441.208333333328</v>
      </c>
      <c r="U1956" s="12" t="str">
        <f>TEXT(Table1[[#This Row],[Date Created Conversion]],"yyyy")</f>
        <v>2016</v>
      </c>
      <c r="V1956" s="12" t="str">
        <f>TEXT(Table1[[#This Row],[Date Created Conversion]],"mmm")</f>
        <v>Jan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 s="16">
        <v>42000</v>
      </c>
      <c r="E1957">
        <v>167410.01999999999</v>
      </c>
      <c r="F1957" s="12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>Table1[[#This Row],[pledged]]/Table1[[#This Row],[goal]]</f>
        <v>3.9859528571428569</v>
      </c>
      <c r="P1957">
        <f>IF(Table1[[#This Row],[pledged]]=0,0,Table1[[#This Row],[pledged]]/Table1[[#This Row],[backers_count]])</f>
        <v>577.27593103448271</v>
      </c>
      <c r="Q1957" t="str">
        <f>LEFT(Table1[[#This Row],[Category and Sub-Category]],FIND("/",Table1[[#This Row],[Category and Sub-Category]])-1)</f>
        <v>technology</v>
      </c>
      <c r="R1957" t="str">
        <f>RIGHT(Table1[[#This Row],[Category and Sub-Category]],LEN(Table1[[#This Row],[Category and Sub-Category]])-FIND("/",Table1[[#This Row],[Category and Sub-Category]]))</f>
        <v>hardware</v>
      </c>
      <c r="S1957" s="9">
        <f>(((Table1[[#This Row],[launched_at]]/60)/60)/24)+DATE(1970,1,1)</f>
        <v>41020.271770833337</v>
      </c>
      <c r="T1957" s="9">
        <f>(((Table1[[#This Row],[deadline]]/60)/60)/24)+DATE(1970,1,1)</f>
        <v>41052.791666666664</v>
      </c>
      <c r="U1957" s="12" t="str">
        <f>TEXT(Table1[[#This Row],[Date Created Conversion]],"yyyy")</f>
        <v>2012</v>
      </c>
      <c r="V1957" s="12" t="str">
        <f>TEXT(Table1[[#This Row],[Date Created Conversion]],"mmm")</f>
        <v>Apr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 s="16">
        <v>60000</v>
      </c>
      <c r="E1958">
        <v>176420</v>
      </c>
      <c r="F1958" s="12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>Table1[[#This Row],[pledged]]/Table1[[#This Row],[goal]]</f>
        <v>2.9403333333333332</v>
      </c>
      <c r="P1958">
        <f>IF(Table1[[#This Row],[pledged]]=0,0,Table1[[#This Row],[pledged]]/Table1[[#This Row],[backers_count]])</f>
        <v>483.34246575342468</v>
      </c>
      <c r="Q1958" t="str">
        <f>LEFT(Table1[[#This Row],[Category and Sub-Category]],FIND("/",Table1[[#This Row],[Category and Sub-Category]])-1)</f>
        <v>technology</v>
      </c>
      <c r="R1958" t="str">
        <f>RIGHT(Table1[[#This Row],[Category and Sub-Category]],LEN(Table1[[#This Row],[Category and Sub-Category]])-FIND("/",Table1[[#This Row],[Category and Sub-Category]]))</f>
        <v>hardware</v>
      </c>
      <c r="S1958" s="9">
        <f>(((Table1[[#This Row],[launched_at]]/60)/60)/24)+DATE(1970,1,1)</f>
        <v>42067.923668981486</v>
      </c>
      <c r="T1958" s="9">
        <f>(((Table1[[#This Row],[deadline]]/60)/60)/24)+DATE(1970,1,1)</f>
        <v>42112.882002314815</v>
      </c>
      <c r="U1958" s="12" t="str">
        <f>TEXT(Table1[[#This Row],[Date Created Conversion]],"yyyy")</f>
        <v>2015</v>
      </c>
      <c r="V1958" s="12" t="str">
        <f>TEXT(Table1[[#This Row],[Date Created Conversion]],"mmm")</f>
        <v>Mar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 s="16">
        <v>30000</v>
      </c>
      <c r="E1959">
        <v>50251.41</v>
      </c>
      <c r="F1959" s="12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>Table1[[#This Row],[pledged]]/Table1[[#This Row],[goal]]</f>
        <v>1.6750470000000002</v>
      </c>
      <c r="P1959">
        <f>IF(Table1[[#This Row],[pledged]]=0,0,Table1[[#This Row],[pledged]]/Table1[[#This Row],[backers_count]])</f>
        <v>76.138500000000008</v>
      </c>
      <c r="Q1959" t="str">
        <f>LEFT(Table1[[#This Row],[Category and Sub-Category]],FIND("/",Table1[[#This Row],[Category and Sub-Category]])-1)</f>
        <v>technology</v>
      </c>
      <c r="R1959" t="str">
        <f>RIGHT(Table1[[#This Row],[Category and Sub-Category]],LEN(Table1[[#This Row],[Category and Sub-Category]])-FIND("/",Table1[[#This Row],[Category and Sub-Category]]))</f>
        <v>hardware</v>
      </c>
      <c r="S1959" s="9">
        <f>(((Table1[[#This Row],[launched_at]]/60)/60)/24)+DATE(1970,1,1)</f>
        <v>41179.098530092589</v>
      </c>
      <c r="T1959" s="9">
        <f>(((Table1[[#This Row],[deadline]]/60)/60)/24)+DATE(1970,1,1)</f>
        <v>41209.098530092589</v>
      </c>
      <c r="U1959" s="12" t="str">
        <f>TEXT(Table1[[#This Row],[Date Created Conversion]],"yyyy")</f>
        <v>2012</v>
      </c>
      <c r="V1959" s="12" t="str">
        <f>TEXT(Table1[[#This Row],[Date Created Conversion]],"mmm")</f>
        <v>Sep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 s="16">
        <v>7000</v>
      </c>
      <c r="E1960">
        <v>100490.02</v>
      </c>
      <c r="F1960" s="12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>Table1[[#This Row],[pledged]]/Table1[[#This Row],[goal]]</f>
        <v>14.355717142857143</v>
      </c>
      <c r="P1960">
        <f>IF(Table1[[#This Row],[pledged]]=0,0,Table1[[#This Row],[pledged]]/Table1[[#This Row],[backers_count]])</f>
        <v>74.107684365781708</v>
      </c>
      <c r="Q1960" t="str">
        <f>LEFT(Table1[[#This Row],[Category and Sub-Category]],FIND("/",Table1[[#This Row],[Category and Sub-Category]])-1)</f>
        <v>technology</v>
      </c>
      <c r="R1960" t="str">
        <f>RIGHT(Table1[[#This Row],[Category and Sub-Category]],LEN(Table1[[#This Row],[Category and Sub-Category]])-FIND("/",Table1[[#This Row],[Category and Sub-Category]]))</f>
        <v>hardware</v>
      </c>
      <c r="S1960" s="9">
        <f>(((Table1[[#This Row],[launched_at]]/60)/60)/24)+DATE(1970,1,1)</f>
        <v>41326.987974537034</v>
      </c>
      <c r="T1960" s="9">
        <f>(((Table1[[#This Row],[deadline]]/60)/60)/24)+DATE(1970,1,1)</f>
        <v>41356.94630787037</v>
      </c>
      <c r="U1960" s="12" t="str">
        <f>TEXT(Table1[[#This Row],[Date Created Conversion]],"yyyy")</f>
        <v>2013</v>
      </c>
      <c r="V1960" s="12" t="str">
        <f>TEXT(Table1[[#This Row],[Date Created Conversion]],"mmm")</f>
        <v>Feb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 s="16">
        <v>10000</v>
      </c>
      <c r="E1961">
        <v>15673.44</v>
      </c>
      <c r="F1961" s="12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>Table1[[#This Row],[pledged]]/Table1[[#This Row],[goal]]</f>
        <v>1.5673440000000001</v>
      </c>
      <c r="P1961">
        <f>IF(Table1[[#This Row],[pledged]]=0,0,Table1[[#This Row],[pledged]]/Table1[[#This Row],[backers_count]])</f>
        <v>36.965660377358489</v>
      </c>
      <c r="Q1961" t="str">
        <f>LEFT(Table1[[#This Row],[Category and Sub-Category]],FIND("/",Table1[[#This Row],[Category and Sub-Category]])-1)</f>
        <v>technology</v>
      </c>
      <c r="R1961" t="str">
        <f>RIGHT(Table1[[#This Row],[Category and Sub-Category]],LEN(Table1[[#This Row],[Category and Sub-Category]])-FIND("/",Table1[[#This Row],[Category and Sub-Category]]))</f>
        <v>hardware</v>
      </c>
      <c r="S1961" s="9">
        <f>(((Table1[[#This Row],[launched_at]]/60)/60)/24)+DATE(1970,1,1)</f>
        <v>41871.845601851855</v>
      </c>
      <c r="T1961" s="9">
        <f>(((Table1[[#This Row],[deadline]]/60)/60)/24)+DATE(1970,1,1)</f>
        <v>41913</v>
      </c>
      <c r="U1961" s="12" t="str">
        <f>TEXT(Table1[[#This Row],[Date Created Conversion]],"yyyy")</f>
        <v>2014</v>
      </c>
      <c r="V1961" s="12" t="str">
        <f>TEXT(Table1[[#This Row],[Date Created Conversion]],"mmm")</f>
        <v>Aug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 s="16">
        <v>70000</v>
      </c>
      <c r="E1962">
        <v>82532</v>
      </c>
      <c r="F1962" s="1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>Table1[[#This Row],[pledged]]/Table1[[#This Row],[goal]]</f>
        <v>1.1790285714285715</v>
      </c>
      <c r="P1962">
        <f>IF(Table1[[#This Row],[pledged]]=0,0,Table1[[#This Row],[pledged]]/Table1[[#This Row],[backers_count]])</f>
        <v>2500.969696969697</v>
      </c>
      <c r="Q1962" t="str">
        <f>LEFT(Table1[[#This Row],[Category and Sub-Category]],FIND("/",Table1[[#This Row],[Category and Sub-Category]])-1)</f>
        <v>technology</v>
      </c>
      <c r="R1962" t="str">
        <f>RIGHT(Table1[[#This Row],[Category and Sub-Category]],LEN(Table1[[#This Row],[Category and Sub-Category]])-FIND("/",Table1[[#This Row],[Category and Sub-Category]]))</f>
        <v>hardware</v>
      </c>
      <c r="S1962" s="9">
        <f>(((Table1[[#This Row],[launched_at]]/60)/60)/24)+DATE(1970,1,1)</f>
        <v>41964.362743055557</v>
      </c>
      <c r="T1962" s="9">
        <f>(((Table1[[#This Row],[deadline]]/60)/60)/24)+DATE(1970,1,1)</f>
        <v>41994.362743055557</v>
      </c>
      <c r="U1962" s="12" t="str">
        <f>TEXT(Table1[[#This Row],[Date Created Conversion]],"yyyy")</f>
        <v>2014</v>
      </c>
      <c r="V1962" s="12" t="str">
        <f>TEXT(Table1[[#This Row],[Date Created Conversion]],"mmm")</f>
        <v>Nov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 s="16">
        <v>10000</v>
      </c>
      <c r="E1963">
        <v>110538.12</v>
      </c>
      <c r="F1963" s="12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>Table1[[#This Row],[pledged]]/Table1[[#This Row],[goal]]</f>
        <v>11.053811999999999</v>
      </c>
      <c r="P1963">
        <f>IF(Table1[[#This Row],[pledged]]=0,0,Table1[[#This Row],[pledged]]/Table1[[#This Row],[backers_count]])</f>
        <v>67.690214329454989</v>
      </c>
      <c r="Q1963" t="str">
        <f>LEFT(Table1[[#This Row],[Category and Sub-Category]],FIND("/",Table1[[#This Row],[Category and Sub-Category]])-1)</f>
        <v>technology</v>
      </c>
      <c r="R1963" t="str">
        <f>RIGHT(Table1[[#This Row],[Category and Sub-Category]],LEN(Table1[[#This Row],[Category and Sub-Category]])-FIND("/",Table1[[#This Row],[Category and Sub-Category]]))</f>
        <v>hardware</v>
      </c>
      <c r="S1963" s="9">
        <f>(((Table1[[#This Row],[launched_at]]/60)/60)/24)+DATE(1970,1,1)</f>
        <v>41148.194641203707</v>
      </c>
      <c r="T1963" s="9">
        <f>(((Table1[[#This Row],[deadline]]/60)/60)/24)+DATE(1970,1,1)</f>
        <v>41188.165972222225</v>
      </c>
      <c r="U1963" s="12" t="str">
        <f>TEXT(Table1[[#This Row],[Date Created Conversion]],"yyyy")</f>
        <v>2012</v>
      </c>
      <c r="V1963" s="12" t="str">
        <f>TEXT(Table1[[#This Row],[Date Created Conversion]],"mmm")</f>
        <v>Aug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 s="16">
        <v>10000</v>
      </c>
      <c r="E1964">
        <v>19292.5</v>
      </c>
      <c r="F1964" s="12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>Table1[[#This Row],[pledged]]/Table1[[#This Row],[goal]]</f>
        <v>1.9292499999999999</v>
      </c>
      <c r="P1964">
        <f>IF(Table1[[#This Row],[pledged]]=0,0,Table1[[#This Row],[pledged]]/Table1[[#This Row],[backers_count]])</f>
        <v>63.04738562091503</v>
      </c>
      <c r="Q1964" t="str">
        <f>LEFT(Table1[[#This Row],[Category and Sub-Category]],FIND("/",Table1[[#This Row],[Category and Sub-Category]])-1)</f>
        <v>technology</v>
      </c>
      <c r="R1964" t="str">
        <f>RIGHT(Table1[[#This Row],[Category and Sub-Category]],LEN(Table1[[#This Row],[Category and Sub-Category]])-FIND("/",Table1[[#This Row],[Category and Sub-Category]]))</f>
        <v>hardware</v>
      </c>
      <c r="S1964" s="9">
        <f>(((Table1[[#This Row],[launched_at]]/60)/60)/24)+DATE(1970,1,1)</f>
        <v>41742.780509259261</v>
      </c>
      <c r="T1964" s="9">
        <f>(((Table1[[#This Row],[deadline]]/60)/60)/24)+DATE(1970,1,1)</f>
        <v>41772.780509259261</v>
      </c>
      <c r="U1964" s="12" t="str">
        <f>TEXT(Table1[[#This Row],[Date Created Conversion]],"yyyy")</f>
        <v>2014</v>
      </c>
      <c r="V1964" s="12" t="str">
        <f>TEXT(Table1[[#This Row],[Date Created Conversion]],"mmm")</f>
        <v>Apr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 s="16">
        <v>19000</v>
      </c>
      <c r="E1965">
        <v>24108</v>
      </c>
      <c r="F1965" s="12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>Table1[[#This Row],[pledged]]/Table1[[#This Row],[goal]]</f>
        <v>1.268842105263158</v>
      </c>
      <c r="P1965">
        <f>IF(Table1[[#This Row],[pledged]]=0,0,Table1[[#This Row],[pledged]]/Table1[[#This Row],[backers_count]])</f>
        <v>117.6</v>
      </c>
      <c r="Q1965" t="str">
        <f>LEFT(Table1[[#This Row],[Category and Sub-Category]],FIND("/",Table1[[#This Row],[Category and Sub-Category]])-1)</f>
        <v>technology</v>
      </c>
      <c r="R1965" t="str">
        <f>RIGHT(Table1[[#This Row],[Category and Sub-Category]],LEN(Table1[[#This Row],[Category and Sub-Category]])-FIND("/",Table1[[#This Row],[Category and Sub-Category]]))</f>
        <v>hardware</v>
      </c>
      <c r="S1965" s="9">
        <f>(((Table1[[#This Row],[launched_at]]/60)/60)/24)+DATE(1970,1,1)</f>
        <v>41863.429791666669</v>
      </c>
      <c r="T1965" s="9">
        <f>(((Table1[[#This Row],[deadline]]/60)/60)/24)+DATE(1970,1,1)</f>
        <v>41898.429791666669</v>
      </c>
      <c r="U1965" s="12" t="str">
        <f>TEXT(Table1[[#This Row],[Date Created Conversion]],"yyyy")</f>
        <v>2014</v>
      </c>
      <c r="V1965" s="12" t="str">
        <f>TEXT(Table1[[#This Row],[Date Created Conversion]],"mmm")</f>
        <v>Aug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 s="16">
        <v>89200</v>
      </c>
      <c r="E1966">
        <v>231543.12</v>
      </c>
      <c r="F1966" s="12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>Table1[[#This Row],[pledged]]/Table1[[#This Row],[goal]]</f>
        <v>2.5957748878923765</v>
      </c>
      <c r="P1966">
        <f>IF(Table1[[#This Row],[pledged]]=0,0,Table1[[#This Row],[pledged]]/Table1[[#This Row],[backers_count]])</f>
        <v>180.75185011709601</v>
      </c>
      <c r="Q1966" t="str">
        <f>LEFT(Table1[[#This Row],[Category and Sub-Category]],FIND("/",Table1[[#This Row],[Category and Sub-Category]])-1)</f>
        <v>technology</v>
      </c>
      <c r="R1966" t="str">
        <f>RIGHT(Table1[[#This Row],[Category and Sub-Category]],LEN(Table1[[#This Row],[Category and Sub-Category]])-FIND("/",Table1[[#This Row],[Category and Sub-Category]]))</f>
        <v>hardware</v>
      </c>
      <c r="S1966" s="9">
        <f>(((Table1[[#This Row],[launched_at]]/60)/60)/24)+DATE(1970,1,1)</f>
        <v>42452.272824074069</v>
      </c>
      <c r="T1966" s="9">
        <f>(((Table1[[#This Row],[deadline]]/60)/60)/24)+DATE(1970,1,1)</f>
        <v>42482.272824074069</v>
      </c>
      <c r="U1966" s="12" t="str">
        <f>TEXT(Table1[[#This Row],[Date Created Conversion]],"yyyy")</f>
        <v>2016</v>
      </c>
      <c r="V1966" s="12" t="str">
        <f>TEXT(Table1[[#This Row],[Date Created Conversion]],"mmm")</f>
        <v>Mar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 s="16">
        <v>5000</v>
      </c>
      <c r="E1967">
        <v>13114</v>
      </c>
      <c r="F1967" s="12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>Table1[[#This Row],[pledged]]/Table1[[#This Row],[goal]]</f>
        <v>2.6227999999999998</v>
      </c>
      <c r="P1967">
        <f>IF(Table1[[#This Row],[pledged]]=0,0,Table1[[#This Row],[pledged]]/Table1[[#This Row],[backers_count]])</f>
        <v>127.32038834951456</v>
      </c>
      <c r="Q1967" t="str">
        <f>LEFT(Table1[[#This Row],[Category and Sub-Category]],FIND("/",Table1[[#This Row],[Category and Sub-Category]])-1)</f>
        <v>technology</v>
      </c>
      <c r="R1967" t="str">
        <f>RIGHT(Table1[[#This Row],[Category and Sub-Category]],LEN(Table1[[#This Row],[Category and Sub-Category]])-FIND("/",Table1[[#This Row],[Category and Sub-Category]]))</f>
        <v>hardware</v>
      </c>
      <c r="S1967" s="9">
        <f>(((Table1[[#This Row],[launched_at]]/60)/60)/24)+DATE(1970,1,1)</f>
        <v>40898.089236111111</v>
      </c>
      <c r="T1967" s="9">
        <f>(((Table1[[#This Row],[deadline]]/60)/60)/24)+DATE(1970,1,1)</f>
        <v>40920.041666666664</v>
      </c>
      <c r="U1967" s="12" t="str">
        <f>TEXT(Table1[[#This Row],[Date Created Conversion]],"yyyy")</f>
        <v>2011</v>
      </c>
      <c r="V1967" s="12" t="str">
        <f>TEXT(Table1[[#This Row],[Date Created Conversion]],"mmm")</f>
        <v>Dec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 s="16">
        <v>100000</v>
      </c>
      <c r="E1968">
        <v>206743.09</v>
      </c>
      <c r="F1968" s="12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>Table1[[#This Row],[pledged]]/Table1[[#This Row],[goal]]</f>
        <v>2.0674309000000002</v>
      </c>
      <c r="P1968">
        <f>IF(Table1[[#This Row],[pledged]]=0,0,Table1[[#This Row],[pledged]]/Table1[[#This Row],[backers_count]])</f>
        <v>136.6444745538665</v>
      </c>
      <c r="Q1968" t="str">
        <f>LEFT(Table1[[#This Row],[Category and Sub-Category]],FIND("/",Table1[[#This Row],[Category and Sub-Category]])-1)</f>
        <v>technology</v>
      </c>
      <c r="R1968" t="str">
        <f>RIGHT(Table1[[#This Row],[Category and Sub-Category]],LEN(Table1[[#This Row],[Category and Sub-Category]])-FIND("/",Table1[[#This Row],[Category and Sub-Category]]))</f>
        <v>hardware</v>
      </c>
      <c r="S1968" s="9">
        <f>(((Table1[[#This Row],[launched_at]]/60)/60)/24)+DATE(1970,1,1)</f>
        <v>41835.540486111109</v>
      </c>
      <c r="T1968" s="9">
        <f>(((Table1[[#This Row],[deadline]]/60)/60)/24)+DATE(1970,1,1)</f>
        <v>41865.540486111109</v>
      </c>
      <c r="U1968" s="12" t="str">
        <f>TEXT(Table1[[#This Row],[Date Created Conversion]],"yyyy")</f>
        <v>2014</v>
      </c>
      <c r="V1968" s="12" t="str">
        <f>TEXT(Table1[[#This Row],[Date Created Conversion]],"mmm")</f>
        <v>Jul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 s="16">
        <v>20000</v>
      </c>
      <c r="E1969">
        <v>74026</v>
      </c>
      <c r="F1969" s="12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>Table1[[#This Row],[pledged]]/Table1[[#This Row],[goal]]</f>
        <v>3.7012999999999998</v>
      </c>
      <c r="P1969">
        <f>IF(Table1[[#This Row],[pledged]]=0,0,Table1[[#This Row],[pledged]]/Table1[[#This Row],[backers_count]])</f>
        <v>182.78024691358024</v>
      </c>
      <c r="Q1969" t="str">
        <f>LEFT(Table1[[#This Row],[Category and Sub-Category]],FIND("/",Table1[[#This Row],[Category and Sub-Category]])-1)</f>
        <v>technology</v>
      </c>
      <c r="R1969" t="str">
        <f>RIGHT(Table1[[#This Row],[Category and Sub-Category]],LEN(Table1[[#This Row],[Category and Sub-Category]])-FIND("/",Table1[[#This Row],[Category and Sub-Category]]))</f>
        <v>hardware</v>
      </c>
      <c r="S1969" s="9">
        <f>(((Table1[[#This Row],[launched_at]]/60)/60)/24)+DATE(1970,1,1)</f>
        <v>41730.663530092592</v>
      </c>
      <c r="T1969" s="9">
        <f>(((Table1[[#This Row],[deadline]]/60)/60)/24)+DATE(1970,1,1)</f>
        <v>41760.663530092592</v>
      </c>
      <c r="U1969" s="12" t="str">
        <f>TEXT(Table1[[#This Row],[Date Created Conversion]],"yyyy")</f>
        <v>2014</v>
      </c>
      <c r="V1969" s="12" t="str">
        <f>TEXT(Table1[[#This Row],[Date Created Conversion]],"mmm")</f>
        <v>Apr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 s="16">
        <v>50000</v>
      </c>
      <c r="E1970">
        <v>142483</v>
      </c>
      <c r="F1970" s="12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>Table1[[#This Row],[pledged]]/Table1[[#This Row],[goal]]</f>
        <v>2.8496600000000001</v>
      </c>
      <c r="P1970">
        <f>IF(Table1[[#This Row],[pledged]]=0,0,Table1[[#This Row],[pledged]]/Table1[[#This Row],[backers_count]])</f>
        <v>279.37843137254902</v>
      </c>
      <c r="Q1970" t="str">
        <f>LEFT(Table1[[#This Row],[Category and Sub-Category]],FIND("/",Table1[[#This Row],[Category and Sub-Category]])-1)</f>
        <v>technology</v>
      </c>
      <c r="R1970" t="str">
        <f>RIGHT(Table1[[#This Row],[Category and Sub-Category]],LEN(Table1[[#This Row],[Category and Sub-Category]])-FIND("/",Table1[[#This Row],[Category and Sub-Category]]))</f>
        <v>hardware</v>
      </c>
      <c r="S1970" s="9">
        <f>(((Table1[[#This Row],[launched_at]]/60)/60)/24)+DATE(1970,1,1)</f>
        <v>42676.586979166663</v>
      </c>
      <c r="T1970" s="9">
        <f>(((Table1[[#This Row],[deadline]]/60)/60)/24)+DATE(1970,1,1)</f>
        <v>42707.628645833334</v>
      </c>
      <c r="U1970" s="12" t="str">
        <f>TEXT(Table1[[#This Row],[Date Created Conversion]],"yyyy")</f>
        <v>2016</v>
      </c>
      <c r="V1970" s="12" t="str">
        <f>TEXT(Table1[[#This Row],[Date Created Conversion]],"mmm")</f>
        <v>Nov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 s="16">
        <v>20000</v>
      </c>
      <c r="E1971">
        <v>115816</v>
      </c>
      <c r="F1971" s="12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>Table1[[#This Row],[pledged]]/Table1[[#This Row],[goal]]</f>
        <v>5.7907999999999999</v>
      </c>
      <c r="P1971">
        <f>IF(Table1[[#This Row],[pledged]]=0,0,Table1[[#This Row],[pledged]]/Table1[[#This Row],[backers_count]])</f>
        <v>61.375728669846318</v>
      </c>
      <c r="Q1971" t="str">
        <f>LEFT(Table1[[#This Row],[Category and Sub-Category]],FIND("/",Table1[[#This Row],[Category and Sub-Category]])-1)</f>
        <v>technology</v>
      </c>
      <c r="R1971" t="str">
        <f>RIGHT(Table1[[#This Row],[Category and Sub-Category]],LEN(Table1[[#This Row],[Category and Sub-Category]])-FIND("/",Table1[[#This Row],[Category and Sub-Category]]))</f>
        <v>hardware</v>
      </c>
      <c r="S1971" s="9">
        <f>(((Table1[[#This Row],[launched_at]]/60)/60)/24)+DATE(1970,1,1)</f>
        <v>42557.792453703703</v>
      </c>
      <c r="T1971" s="9">
        <f>(((Table1[[#This Row],[deadline]]/60)/60)/24)+DATE(1970,1,1)</f>
        <v>42587.792453703703</v>
      </c>
      <c r="U1971" s="12" t="str">
        <f>TEXT(Table1[[#This Row],[Date Created Conversion]],"yyyy")</f>
        <v>2016</v>
      </c>
      <c r="V1971" s="12" t="str">
        <f>TEXT(Table1[[#This Row],[Date Created Conversion]],"mmm")</f>
        <v>Jul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 s="16">
        <v>5000</v>
      </c>
      <c r="E1972">
        <v>56590</v>
      </c>
      <c r="F1972" s="1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>Table1[[#This Row],[pledged]]/Table1[[#This Row],[goal]]</f>
        <v>11.318</v>
      </c>
      <c r="P1972">
        <f>IF(Table1[[#This Row],[pledged]]=0,0,Table1[[#This Row],[pledged]]/Table1[[#This Row],[backers_count]])</f>
        <v>80.727532097004286</v>
      </c>
      <c r="Q1972" t="str">
        <f>LEFT(Table1[[#This Row],[Category and Sub-Category]],FIND("/",Table1[[#This Row],[Category and Sub-Category]])-1)</f>
        <v>technology</v>
      </c>
      <c r="R1972" t="str">
        <f>RIGHT(Table1[[#This Row],[Category and Sub-Category]],LEN(Table1[[#This Row],[Category and Sub-Category]])-FIND("/",Table1[[#This Row],[Category and Sub-Category]]))</f>
        <v>hardware</v>
      </c>
      <c r="S1972" s="9">
        <f>(((Table1[[#This Row],[launched_at]]/60)/60)/24)+DATE(1970,1,1)</f>
        <v>41324.193298611113</v>
      </c>
      <c r="T1972" s="9">
        <f>(((Table1[[#This Row],[deadline]]/60)/60)/24)+DATE(1970,1,1)</f>
        <v>41384.151631944449</v>
      </c>
      <c r="U1972" s="12" t="str">
        <f>TEXT(Table1[[#This Row],[Date Created Conversion]],"yyyy")</f>
        <v>2013</v>
      </c>
      <c r="V1972" s="12" t="str">
        <f>TEXT(Table1[[#This Row],[Date Created Conversion]],"mmm")</f>
        <v>Feb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 s="16">
        <v>400000</v>
      </c>
      <c r="E1973">
        <v>1052110.8700000001</v>
      </c>
      <c r="F1973" s="12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>Table1[[#This Row],[pledged]]/Table1[[#This Row],[goal]]</f>
        <v>2.6302771750000002</v>
      </c>
      <c r="P1973">
        <f>IF(Table1[[#This Row],[pledged]]=0,0,Table1[[#This Row],[pledged]]/Table1[[#This Row],[backers_count]])</f>
        <v>272.35590732591254</v>
      </c>
      <c r="Q1973" t="str">
        <f>LEFT(Table1[[#This Row],[Category and Sub-Category]],FIND("/",Table1[[#This Row],[Category and Sub-Category]])-1)</f>
        <v>technology</v>
      </c>
      <c r="R1973" t="str">
        <f>RIGHT(Table1[[#This Row],[Category and Sub-Category]],LEN(Table1[[#This Row],[Category and Sub-Category]])-FIND("/",Table1[[#This Row],[Category and Sub-Category]]))</f>
        <v>hardware</v>
      </c>
      <c r="S1973" s="9">
        <f>(((Table1[[#This Row],[launched_at]]/60)/60)/24)+DATE(1970,1,1)</f>
        <v>41561.500706018516</v>
      </c>
      <c r="T1973" s="9">
        <f>(((Table1[[#This Row],[deadline]]/60)/60)/24)+DATE(1970,1,1)</f>
        <v>41593.166666666664</v>
      </c>
      <c r="U1973" s="12" t="str">
        <f>TEXT(Table1[[#This Row],[Date Created Conversion]],"yyyy")</f>
        <v>2013</v>
      </c>
      <c r="V1973" s="12" t="str">
        <f>TEXT(Table1[[#This Row],[Date Created Conversion]],"mmm")</f>
        <v>Oct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 s="16">
        <v>2500</v>
      </c>
      <c r="E1974">
        <v>16862</v>
      </c>
      <c r="F1974" s="12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>Table1[[#This Row],[pledged]]/Table1[[#This Row],[goal]]</f>
        <v>6.7447999999999997</v>
      </c>
      <c r="P1974">
        <f>IF(Table1[[#This Row],[pledged]]=0,0,Table1[[#This Row],[pledged]]/Table1[[#This Row],[backers_count]])</f>
        <v>70.848739495798313</v>
      </c>
      <c r="Q1974" t="str">
        <f>LEFT(Table1[[#This Row],[Category and Sub-Category]],FIND("/",Table1[[#This Row],[Category and Sub-Category]])-1)</f>
        <v>technology</v>
      </c>
      <c r="R1974" t="str">
        <f>RIGHT(Table1[[#This Row],[Category and Sub-Category]],LEN(Table1[[#This Row],[Category and Sub-Category]])-FIND("/",Table1[[#This Row],[Category and Sub-Category]]))</f>
        <v>hardware</v>
      </c>
      <c r="S1974" s="9">
        <f>(((Table1[[#This Row],[launched_at]]/60)/60)/24)+DATE(1970,1,1)</f>
        <v>41201.012083333335</v>
      </c>
      <c r="T1974" s="9">
        <f>(((Table1[[#This Row],[deadline]]/60)/60)/24)+DATE(1970,1,1)</f>
        <v>41231.053749999999</v>
      </c>
      <c r="U1974" s="12" t="str">
        <f>TEXT(Table1[[#This Row],[Date Created Conversion]],"yyyy")</f>
        <v>2012</v>
      </c>
      <c r="V1974" s="12" t="str">
        <f>TEXT(Table1[[#This Row],[Date Created Conversion]],"mmm")</f>
        <v>Oct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 s="16">
        <v>198000</v>
      </c>
      <c r="E1975">
        <v>508525.01</v>
      </c>
      <c r="F1975" s="12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>Table1[[#This Row],[pledged]]/Table1[[#This Row],[goal]]</f>
        <v>2.5683081313131315</v>
      </c>
      <c r="P1975">
        <f>IF(Table1[[#This Row],[pledged]]=0,0,Table1[[#This Row],[pledged]]/Table1[[#This Row],[backers_count]])</f>
        <v>247.94003412969283</v>
      </c>
      <c r="Q1975" t="str">
        <f>LEFT(Table1[[#This Row],[Category and Sub-Category]],FIND("/",Table1[[#This Row],[Category and Sub-Category]])-1)</f>
        <v>technology</v>
      </c>
      <c r="R1975" t="str">
        <f>RIGHT(Table1[[#This Row],[Category and Sub-Category]],LEN(Table1[[#This Row],[Category and Sub-Category]])-FIND("/",Table1[[#This Row],[Category and Sub-Category]]))</f>
        <v>hardware</v>
      </c>
      <c r="S1975" s="9">
        <f>(((Table1[[#This Row],[launched_at]]/60)/60)/24)+DATE(1970,1,1)</f>
        <v>42549.722962962958</v>
      </c>
      <c r="T1975" s="9">
        <f>(((Table1[[#This Row],[deadline]]/60)/60)/24)+DATE(1970,1,1)</f>
        <v>42588.291666666672</v>
      </c>
      <c r="U1975" s="12" t="str">
        <f>TEXT(Table1[[#This Row],[Date Created Conversion]],"yyyy")</f>
        <v>2016</v>
      </c>
      <c r="V1975" s="12" t="str">
        <f>TEXT(Table1[[#This Row],[Date Created Conversion]],"mmm")</f>
        <v>Jun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 s="16">
        <v>20000</v>
      </c>
      <c r="E1976">
        <v>75099.199999999997</v>
      </c>
      <c r="F1976" s="12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>Table1[[#This Row],[pledged]]/Table1[[#This Row],[goal]]</f>
        <v>3.7549600000000001</v>
      </c>
      <c r="P1976">
        <f>IF(Table1[[#This Row],[pledged]]=0,0,Table1[[#This Row],[pledged]]/Table1[[#This Row],[backers_count]])</f>
        <v>186.81393034825871</v>
      </c>
      <c r="Q1976" t="str">
        <f>LEFT(Table1[[#This Row],[Category and Sub-Category]],FIND("/",Table1[[#This Row],[Category and Sub-Category]])-1)</f>
        <v>technology</v>
      </c>
      <c r="R1976" t="str">
        <f>RIGHT(Table1[[#This Row],[Category and Sub-Category]],LEN(Table1[[#This Row],[Category and Sub-Category]])-FIND("/",Table1[[#This Row],[Category and Sub-Category]]))</f>
        <v>hardware</v>
      </c>
      <c r="S1976" s="9">
        <f>(((Table1[[#This Row],[launched_at]]/60)/60)/24)+DATE(1970,1,1)</f>
        <v>41445.334131944444</v>
      </c>
      <c r="T1976" s="9">
        <f>(((Table1[[#This Row],[deadline]]/60)/60)/24)+DATE(1970,1,1)</f>
        <v>41505.334131944444</v>
      </c>
      <c r="U1976" s="12" t="str">
        <f>TEXT(Table1[[#This Row],[Date Created Conversion]],"yyyy")</f>
        <v>2013</v>
      </c>
      <c r="V1976" s="12" t="str">
        <f>TEXT(Table1[[#This Row],[Date Created Conversion]],"mmm")</f>
        <v>Jun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 s="16">
        <v>16000</v>
      </c>
      <c r="E1977">
        <v>33393.339999999997</v>
      </c>
      <c r="F1977" s="12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>Table1[[#This Row],[pledged]]/Table1[[#This Row],[goal]]</f>
        <v>2.0870837499999997</v>
      </c>
      <c r="P1977">
        <f>IF(Table1[[#This Row],[pledged]]=0,0,Table1[[#This Row],[pledged]]/Table1[[#This Row],[backers_count]])</f>
        <v>131.98948616600788</v>
      </c>
      <c r="Q1977" t="str">
        <f>LEFT(Table1[[#This Row],[Category and Sub-Category]],FIND("/",Table1[[#This Row],[Category and Sub-Category]])-1)</f>
        <v>technology</v>
      </c>
      <c r="R1977" t="str">
        <f>RIGHT(Table1[[#This Row],[Category and Sub-Category]],LEN(Table1[[#This Row],[Category and Sub-Category]])-FIND("/",Table1[[#This Row],[Category and Sub-Category]]))</f>
        <v>hardware</v>
      </c>
      <c r="S1977" s="9">
        <f>(((Table1[[#This Row],[launched_at]]/60)/60)/24)+DATE(1970,1,1)</f>
        <v>41313.755219907405</v>
      </c>
      <c r="T1977" s="9">
        <f>(((Table1[[#This Row],[deadline]]/60)/60)/24)+DATE(1970,1,1)</f>
        <v>41343.755219907405</v>
      </c>
      <c r="U1977" s="12" t="str">
        <f>TEXT(Table1[[#This Row],[Date Created Conversion]],"yyyy")</f>
        <v>2013</v>
      </c>
      <c r="V1977" s="12" t="str">
        <f>TEXT(Table1[[#This Row],[Date Created Conversion]],"mmm")</f>
        <v>Feb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 s="16">
        <v>4000</v>
      </c>
      <c r="E1978">
        <v>13864</v>
      </c>
      <c r="F1978" s="12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>Table1[[#This Row],[pledged]]/Table1[[#This Row],[goal]]</f>
        <v>3.4660000000000002</v>
      </c>
      <c r="P1978">
        <f>IF(Table1[[#This Row],[pledged]]=0,0,Table1[[#This Row],[pledged]]/Table1[[#This Row],[backers_count]])</f>
        <v>29.310782241014799</v>
      </c>
      <c r="Q1978" t="str">
        <f>LEFT(Table1[[#This Row],[Category and Sub-Category]],FIND("/",Table1[[#This Row],[Category and Sub-Category]])-1)</f>
        <v>technology</v>
      </c>
      <c r="R1978" t="str">
        <f>RIGHT(Table1[[#This Row],[Category and Sub-Category]],LEN(Table1[[#This Row],[Category and Sub-Category]])-FIND("/",Table1[[#This Row],[Category and Sub-Category]]))</f>
        <v>hardware</v>
      </c>
      <c r="S1978" s="9">
        <f>(((Table1[[#This Row],[launched_at]]/60)/60)/24)+DATE(1970,1,1)</f>
        <v>41438.899594907409</v>
      </c>
      <c r="T1978" s="9">
        <f>(((Table1[[#This Row],[deadline]]/60)/60)/24)+DATE(1970,1,1)</f>
        <v>41468.899594907409</v>
      </c>
      <c r="U1978" s="12" t="str">
        <f>TEXT(Table1[[#This Row],[Date Created Conversion]],"yyyy")</f>
        <v>2013</v>
      </c>
      <c r="V1978" s="12" t="str">
        <f>TEXT(Table1[[#This Row],[Date Created Conversion]],"mmm")</f>
        <v>Jun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 s="16">
        <v>50000</v>
      </c>
      <c r="E1979">
        <v>201165</v>
      </c>
      <c r="F1979" s="12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>Table1[[#This Row],[pledged]]/Table1[[#This Row],[goal]]</f>
        <v>4.0232999999999999</v>
      </c>
      <c r="P1979">
        <f>IF(Table1[[#This Row],[pledged]]=0,0,Table1[[#This Row],[pledged]]/Table1[[#This Row],[backers_count]])</f>
        <v>245.02436053593178</v>
      </c>
      <c r="Q1979" t="str">
        <f>LEFT(Table1[[#This Row],[Category and Sub-Category]],FIND("/",Table1[[#This Row],[Category and Sub-Category]])-1)</f>
        <v>technology</v>
      </c>
      <c r="R1979" t="str">
        <f>RIGHT(Table1[[#This Row],[Category and Sub-Category]],LEN(Table1[[#This Row],[Category and Sub-Category]])-FIND("/",Table1[[#This Row],[Category and Sub-Category]]))</f>
        <v>hardware</v>
      </c>
      <c r="S1979" s="9">
        <f>(((Table1[[#This Row],[launched_at]]/60)/60)/24)+DATE(1970,1,1)</f>
        <v>42311.216898148152</v>
      </c>
      <c r="T1979" s="9">
        <f>(((Table1[[#This Row],[deadline]]/60)/60)/24)+DATE(1970,1,1)</f>
        <v>42357.332638888889</v>
      </c>
      <c r="U1979" s="12" t="str">
        <f>TEXT(Table1[[#This Row],[Date Created Conversion]],"yyyy")</f>
        <v>2015</v>
      </c>
      <c r="V1979" s="12" t="str">
        <f>TEXT(Table1[[#This Row],[Date Created Conversion]],"mmm")</f>
        <v>Nov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 s="16">
        <v>50000</v>
      </c>
      <c r="E1980">
        <v>513422.57</v>
      </c>
      <c r="F1980" s="12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>Table1[[#This Row],[pledged]]/Table1[[#This Row],[goal]]</f>
        <v>10.2684514</v>
      </c>
      <c r="P1980">
        <f>IF(Table1[[#This Row],[pledged]]=0,0,Table1[[#This Row],[pledged]]/Table1[[#This Row],[backers_count]])</f>
        <v>1323.2540463917526</v>
      </c>
      <c r="Q1980" t="str">
        <f>LEFT(Table1[[#This Row],[Category and Sub-Category]],FIND("/",Table1[[#This Row],[Category and Sub-Category]])-1)</f>
        <v>technology</v>
      </c>
      <c r="R1980" t="str">
        <f>RIGHT(Table1[[#This Row],[Category and Sub-Category]],LEN(Table1[[#This Row],[Category and Sub-Category]])-FIND("/",Table1[[#This Row],[Category and Sub-Category]]))</f>
        <v>hardware</v>
      </c>
      <c r="S1980" s="9">
        <f>(((Table1[[#This Row],[launched_at]]/60)/60)/24)+DATE(1970,1,1)</f>
        <v>41039.225601851853</v>
      </c>
      <c r="T1980" s="9">
        <f>(((Table1[[#This Row],[deadline]]/60)/60)/24)+DATE(1970,1,1)</f>
        <v>41072.291666666664</v>
      </c>
      <c r="U1980" s="12" t="str">
        <f>TEXT(Table1[[#This Row],[Date Created Conversion]],"yyyy")</f>
        <v>2012</v>
      </c>
      <c r="V1980" s="12" t="str">
        <f>TEXT(Table1[[#This Row],[Date Created Conversion]],"mmm")</f>
        <v>May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 s="16">
        <v>200000</v>
      </c>
      <c r="E1981">
        <v>229802.31</v>
      </c>
      <c r="F1981" s="12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>Table1[[#This Row],[pledged]]/Table1[[#This Row],[goal]]</f>
        <v>1.14901155</v>
      </c>
      <c r="P1981">
        <f>IF(Table1[[#This Row],[pledged]]=0,0,Table1[[#This Row],[pledged]]/Table1[[#This Row],[backers_count]])</f>
        <v>282.65966789667897</v>
      </c>
      <c r="Q1981" t="str">
        <f>LEFT(Table1[[#This Row],[Category and Sub-Category]],FIND("/",Table1[[#This Row],[Category and Sub-Category]])-1)</f>
        <v>technology</v>
      </c>
      <c r="R1981" t="str">
        <f>RIGHT(Table1[[#This Row],[Category and Sub-Category]],LEN(Table1[[#This Row],[Category and Sub-Category]])-FIND("/",Table1[[#This Row],[Category and Sub-Category]]))</f>
        <v>hardware</v>
      </c>
      <c r="S1981" s="9">
        <f>(((Table1[[#This Row],[launched_at]]/60)/60)/24)+DATE(1970,1,1)</f>
        <v>42290.460023148145</v>
      </c>
      <c r="T1981" s="9">
        <f>(((Table1[[#This Row],[deadline]]/60)/60)/24)+DATE(1970,1,1)</f>
        <v>42327.207638888889</v>
      </c>
      <c r="U1981" s="12" t="str">
        <f>TEXT(Table1[[#This Row],[Date Created Conversion]],"yyyy")</f>
        <v>2015</v>
      </c>
      <c r="V1981" s="12" t="str">
        <f>TEXT(Table1[[#This Row],[Date Created Conversion]],"mmm")</f>
        <v>Oct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 s="16">
        <v>50000</v>
      </c>
      <c r="E1982">
        <v>177412.01</v>
      </c>
      <c r="F1982" s="1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>Table1[[#This Row],[pledged]]/Table1[[#This Row],[goal]]</f>
        <v>3.5482402000000004</v>
      </c>
      <c r="P1982">
        <f>IF(Table1[[#This Row],[pledged]]=0,0,Table1[[#This Row],[pledged]]/Table1[[#This Row],[backers_count]])</f>
        <v>91.214401028277635</v>
      </c>
      <c r="Q1982" t="str">
        <f>LEFT(Table1[[#This Row],[Category and Sub-Category]],FIND("/",Table1[[#This Row],[Category and Sub-Category]])-1)</f>
        <v>technology</v>
      </c>
      <c r="R1982" t="str">
        <f>RIGHT(Table1[[#This Row],[Category and Sub-Category]],LEN(Table1[[#This Row],[Category and Sub-Category]])-FIND("/",Table1[[#This Row],[Category and Sub-Category]]))</f>
        <v>hardware</v>
      </c>
      <c r="S1982" s="9">
        <f>(((Table1[[#This Row],[launched_at]]/60)/60)/24)+DATE(1970,1,1)</f>
        <v>42423.542384259257</v>
      </c>
      <c r="T1982" s="9">
        <f>(((Table1[[#This Row],[deadline]]/60)/60)/24)+DATE(1970,1,1)</f>
        <v>42463.500717592593</v>
      </c>
      <c r="U1982" s="12" t="str">
        <f>TEXT(Table1[[#This Row],[Date Created Conversion]],"yyyy")</f>
        <v>2016</v>
      </c>
      <c r="V1982" s="12" t="str">
        <f>TEXT(Table1[[#This Row],[Date Created Conversion]],"mmm")</f>
        <v>Feb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>Table1[[#This Row],[pledged]]/Table1[[#This Row],[goal]]</f>
        <v>5.0799999999999998E-2</v>
      </c>
      <c r="P1983">
        <f>IF(Table1[[#This Row],[pledged]]=0,0,Table1[[#This Row],[pledged]]/Table1[[#This Row],[backers_count]])</f>
        <v>31.75</v>
      </c>
      <c r="Q1983" t="str">
        <f>LEFT(Table1[[#This Row],[Category and Sub-Category]],FIND("/",Table1[[#This Row],[Category and Sub-Category]])-1)</f>
        <v>photography</v>
      </c>
      <c r="R1983" t="str">
        <f>RIGHT(Table1[[#This Row],[Category and Sub-Category]],LEN(Table1[[#This Row],[Category and Sub-Category]])-FIND("/",Table1[[#This Row],[Category and Sub-Category]]))</f>
        <v>people</v>
      </c>
      <c r="S1983" s="9">
        <f>(((Table1[[#This Row],[launched_at]]/60)/60)/24)+DATE(1970,1,1)</f>
        <v>41799.725289351853</v>
      </c>
      <c r="T1983" s="9">
        <f>(((Table1[[#This Row],[deadline]]/60)/60)/24)+DATE(1970,1,1)</f>
        <v>41829.725289351853</v>
      </c>
      <c r="U1983" s="12" t="str">
        <f>TEXT(Table1[[#This Row],[Date Created Conversion]],"yyyy")</f>
        <v>2014</v>
      </c>
      <c r="V1983" s="12" t="str">
        <f>TEXT(Table1[[#This Row],[Date Created Conversion]],"mmm")</f>
        <v>Jun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>Table1[[#This Row],[pledged]]/Table1[[#This Row],[goal]]</f>
        <v>0</v>
      </c>
      <c r="P1984">
        <f>IF(Table1[[#This Row],[pledged]]=0,0,Table1[[#This Row],[pledged]]/Table1[[#This Row],[backers_count]])</f>
        <v>0</v>
      </c>
      <c r="Q1984" t="str">
        <f>LEFT(Table1[[#This Row],[Category and Sub-Category]],FIND("/",Table1[[#This Row],[Category and Sub-Category]])-1)</f>
        <v>photography</v>
      </c>
      <c r="R1984" t="str">
        <f>RIGHT(Table1[[#This Row],[Category and Sub-Category]],LEN(Table1[[#This Row],[Category and Sub-Category]])-FIND("/",Table1[[#This Row],[Category and Sub-Category]]))</f>
        <v>people</v>
      </c>
      <c r="S1984" s="9">
        <f>(((Table1[[#This Row],[launched_at]]/60)/60)/24)+DATE(1970,1,1)</f>
        <v>42678.586655092593</v>
      </c>
      <c r="T1984" s="9">
        <f>(((Table1[[#This Row],[deadline]]/60)/60)/24)+DATE(1970,1,1)</f>
        <v>42708.628321759257</v>
      </c>
      <c r="U1984" s="12" t="str">
        <f>TEXT(Table1[[#This Row],[Date Created Conversion]],"yyyy")</f>
        <v>2016</v>
      </c>
      <c r="V1984" s="12" t="str">
        <f>TEXT(Table1[[#This Row],[Date Created Conversion]],"mmm")</f>
        <v>Nov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>Table1[[#This Row],[pledged]]/Table1[[#This Row],[goal]]</f>
        <v>4.2999999999999997E-2</v>
      </c>
      <c r="P1985">
        <f>IF(Table1[[#This Row],[pledged]]=0,0,Table1[[#This Row],[pledged]]/Table1[[#This Row],[backers_count]])</f>
        <v>88.6875</v>
      </c>
      <c r="Q1985" t="str">
        <f>LEFT(Table1[[#This Row],[Category and Sub-Category]],FIND("/",Table1[[#This Row],[Category and Sub-Category]])-1)</f>
        <v>photography</v>
      </c>
      <c r="R1985" t="str">
        <f>RIGHT(Table1[[#This Row],[Category and Sub-Category]],LEN(Table1[[#This Row],[Category and Sub-Category]])-FIND("/",Table1[[#This Row],[Category and Sub-Category]]))</f>
        <v>people</v>
      </c>
      <c r="S1985" s="9">
        <f>(((Table1[[#This Row],[launched_at]]/60)/60)/24)+DATE(1970,1,1)</f>
        <v>42593.011782407411</v>
      </c>
      <c r="T1985" s="9">
        <f>(((Table1[[#This Row],[deadline]]/60)/60)/24)+DATE(1970,1,1)</f>
        <v>42615.291666666672</v>
      </c>
      <c r="U1985" s="12" t="str">
        <f>TEXT(Table1[[#This Row],[Date Created Conversion]],"yyyy")</f>
        <v>2016</v>
      </c>
      <c r="V1985" s="12" t="str">
        <f>TEXT(Table1[[#This Row],[Date Created Conversion]],"mmm")</f>
        <v>Aug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>Table1[[#This Row],[pledged]]/Table1[[#This Row],[goal]]</f>
        <v>0.21146666666666666</v>
      </c>
      <c r="P1986">
        <f>IF(Table1[[#This Row],[pledged]]=0,0,Table1[[#This Row],[pledged]]/Table1[[#This Row],[backers_count]])</f>
        <v>453.14285714285717</v>
      </c>
      <c r="Q1986" t="str">
        <f>LEFT(Table1[[#This Row],[Category and Sub-Category]],FIND("/",Table1[[#This Row],[Category and Sub-Category]])-1)</f>
        <v>photography</v>
      </c>
      <c r="R1986" t="str">
        <f>RIGHT(Table1[[#This Row],[Category and Sub-Category]],LEN(Table1[[#This Row],[Category and Sub-Category]])-FIND("/",Table1[[#This Row],[Category and Sub-Category]]))</f>
        <v>people</v>
      </c>
      <c r="S1986" s="9">
        <f>(((Table1[[#This Row],[launched_at]]/60)/60)/24)+DATE(1970,1,1)</f>
        <v>41913.790289351848</v>
      </c>
      <c r="T1986" s="9">
        <f>(((Table1[[#This Row],[deadline]]/60)/60)/24)+DATE(1970,1,1)</f>
        <v>41973.831956018519</v>
      </c>
      <c r="U1986" s="12" t="str">
        <f>TEXT(Table1[[#This Row],[Date Created Conversion]],"yyyy")</f>
        <v>2014</v>
      </c>
      <c r="V1986" s="12" t="str">
        <f>TEXT(Table1[[#This Row],[Date Created Conversion]],"mmm")</f>
        <v>Oct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>Table1[[#This Row],[pledged]]/Table1[[#This Row],[goal]]</f>
        <v>3.1875000000000001E-2</v>
      </c>
      <c r="P1987">
        <f>IF(Table1[[#This Row],[pledged]]=0,0,Table1[[#This Row],[pledged]]/Table1[[#This Row],[backers_count]])</f>
        <v>12.75</v>
      </c>
      <c r="Q1987" t="str">
        <f>LEFT(Table1[[#This Row],[Category and Sub-Category]],FIND("/",Table1[[#This Row],[Category and Sub-Category]])-1)</f>
        <v>photography</v>
      </c>
      <c r="R1987" t="str">
        <f>RIGHT(Table1[[#This Row],[Category and Sub-Category]],LEN(Table1[[#This Row],[Category and Sub-Category]])-FIND("/",Table1[[#This Row],[Category and Sub-Category]]))</f>
        <v>people</v>
      </c>
      <c r="S1987" s="9">
        <f>(((Table1[[#This Row],[launched_at]]/60)/60)/24)+DATE(1970,1,1)</f>
        <v>42555.698738425926</v>
      </c>
      <c r="T1987" s="9">
        <f>(((Table1[[#This Row],[deadline]]/60)/60)/24)+DATE(1970,1,1)</f>
        <v>42584.958333333328</v>
      </c>
      <c r="U1987" s="12" t="str">
        <f>TEXT(Table1[[#This Row],[Date Created Conversion]],"yyyy")</f>
        <v>2016</v>
      </c>
      <c r="V1987" s="12" t="str">
        <f>TEXT(Table1[[#This Row],[Date Created Conversion]],"mmm")</f>
        <v>Jul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>Table1[[#This Row],[pledged]]/Table1[[#This Row],[goal]]</f>
        <v>5.0000000000000001E-4</v>
      </c>
      <c r="P1988">
        <f>IF(Table1[[#This Row],[pledged]]=0,0,Table1[[#This Row],[pledged]]/Table1[[#This Row],[backers_count]])</f>
        <v>1</v>
      </c>
      <c r="Q1988" t="str">
        <f>LEFT(Table1[[#This Row],[Category and Sub-Category]],FIND("/",Table1[[#This Row],[Category and Sub-Category]])-1)</f>
        <v>photography</v>
      </c>
      <c r="R1988" t="str">
        <f>RIGHT(Table1[[#This Row],[Category and Sub-Category]],LEN(Table1[[#This Row],[Category and Sub-Category]])-FIND("/",Table1[[#This Row],[Category and Sub-Category]]))</f>
        <v>people</v>
      </c>
      <c r="S1988" s="9">
        <f>(((Table1[[#This Row],[launched_at]]/60)/60)/24)+DATE(1970,1,1)</f>
        <v>42413.433831018512</v>
      </c>
      <c r="T1988" s="9">
        <f>(((Table1[[#This Row],[deadline]]/60)/60)/24)+DATE(1970,1,1)</f>
        <v>42443.392164351855</v>
      </c>
      <c r="U1988" s="12" t="str">
        <f>TEXT(Table1[[#This Row],[Date Created Conversion]],"yyyy")</f>
        <v>2016</v>
      </c>
      <c r="V1988" s="12" t="str">
        <f>TEXT(Table1[[#This Row],[Date Created Conversion]],"mmm")</f>
        <v>Feb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>Table1[[#This Row],[pledged]]/Table1[[#This Row],[goal]]</f>
        <v>0.42472727272727273</v>
      </c>
      <c r="P1989">
        <f>IF(Table1[[#This Row],[pledged]]=0,0,Table1[[#This Row],[pledged]]/Table1[[#This Row],[backers_count]])</f>
        <v>83.428571428571431</v>
      </c>
      <c r="Q1989" t="str">
        <f>LEFT(Table1[[#This Row],[Category and Sub-Category]],FIND("/",Table1[[#This Row],[Category and Sub-Category]])-1)</f>
        <v>photography</v>
      </c>
      <c r="R1989" t="str">
        <f>RIGHT(Table1[[#This Row],[Category and Sub-Category]],LEN(Table1[[#This Row],[Category and Sub-Category]])-FIND("/",Table1[[#This Row],[Category and Sub-Category]]))</f>
        <v>people</v>
      </c>
      <c r="S1989" s="9">
        <f>(((Table1[[#This Row],[launched_at]]/60)/60)/24)+DATE(1970,1,1)</f>
        <v>42034.639768518522</v>
      </c>
      <c r="T1989" s="9">
        <f>(((Table1[[#This Row],[deadline]]/60)/60)/24)+DATE(1970,1,1)</f>
        <v>42064.639768518522</v>
      </c>
      <c r="U1989" s="12" t="str">
        <f>TEXT(Table1[[#This Row],[Date Created Conversion]],"yyyy")</f>
        <v>2015</v>
      </c>
      <c r="V1989" s="12" t="str">
        <f>TEXT(Table1[[#This Row],[Date Created Conversion]],"mmm")</f>
        <v>Jan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>Table1[[#This Row],[pledged]]/Table1[[#This Row],[goal]]</f>
        <v>4.1666666666666666E-3</v>
      </c>
      <c r="P1990">
        <f>IF(Table1[[#This Row],[pledged]]=0,0,Table1[[#This Row],[pledged]]/Table1[[#This Row],[backers_count]])</f>
        <v>25</v>
      </c>
      <c r="Q1990" t="str">
        <f>LEFT(Table1[[#This Row],[Category and Sub-Category]],FIND("/",Table1[[#This Row],[Category and Sub-Category]])-1)</f>
        <v>photography</v>
      </c>
      <c r="R1990" t="str">
        <f>RIGHT(Table1[[#This Row],[Category and Sub-Category]],LEN(Table1[[#This Row],[Category and Sub-Category]])-FIND("/",Table1[[#This Row],[Category and Sub-Category]]))</f>
        <v>people</v>
      </c>
      <c r="S1990" s="9">
        <f>(((Table1[[#This Row],[launched_at]]/60)/60)/24)+DATE(1970,1,1)</f>
        <v>42206.763217592597</v>
      </c>
      <c r="T1990" s="9">
        <f>(((Table1[[#This Row],[deadline]]/60)/60)/24)+DATE(1970,1,1)</f>
        <v>42236.763217592597</v>
      </c>
      <c r="U1990" s="12" t="str">
        <f>TEXT(Table1[[#This Row],[Date Created Conversion]],"yyyy")</f>
        <v>2015</v>
      </c>
      <c r="V1990" s="12" t="str">
        <f>TEXT(Table1[[#This Row],[Date Created Conversion]],"mmm")</f>
        <v>Jul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>Table1[[#This Row],[pledged]]/Table1[[#This Row],[goal]]</f>
        <v>0.01</v>
      </c>
      <c r="P1991">
        <f>IF(Table1[[#This Row],[pledged]]=0,0,Table1[[#This Row],[pledged]]/Table1[[#This Row],[backers_count]])</f>
        <v>50</v>
      </c>
      <c r="Q1991" t="str">
        <f>LEFT(Table1[[#This Row],[Category and Sub-Category]],FIND("/",Table1[[#This Row],[Category and Sub-Category]])-1)</f>
        <v>photography</v>
      </c>
      <c r="R1991" t="str">
        <f>RIGHT(Table1[[#This Row],[Category and Sub-Category]],LEN(Table1[[#This Row],[Category and Sub-Category]])-FIND("/",Table1[[#This Row],[Category and Sub-Category]]))</f>
        <v>people</v>
      </c>
      <c r="S1991" s="9">
        <f>(((Table1[[#This Row],[launched_at]]/60)/60)/24)+DATE(1970,1,1)</f>
        <v>42685.680648148147</v>
      </c>
      <c r="T1991" s="9">
        <f>(((Table1[[#This Row],[deadline]]/60)/60)/24)+DATE(1970,1,1)</f>
        <v>42715.680648148147</v>
      </c>
      <c r="U1991" s="12" t="str">
        <f>TEXT(Table1[[#This Row],[Date Created Conversion]],"yyyy")</f>
        <v>2016</v>
      </c>
      <c r="V1991" s="12" t="str">
        <f>TEXT(Table1[[#This Row],[Date Created Conversion]],"mmm")</f>
        <v>Nov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>Table1[[#This Row],[pledged]]/Table1[[#This Row],[goal]]</f>
        <v>0.16966666666666666</v>
      </c>
      <c r="P1992">
        <f>IF(Table1[[#This Row],[pledged]]=0,0,Table1[[#This Row],[pledged]]/Table1[[#This Row],[backers_count]])</f>
        <v>101.8</v>
      </c>
      <c r="Q1992" t="str">
        <f>LEFT(Table1[[#This Row],[Category and Sub-Category]],FIND("/",Table1[[#This Row],[Category and Sub-Category]])-1)</f>
        <v>photography</v>
      </c>
      <c r="R1992" t="str">
        <f>RIGHT(Table1[[#This Row],[Category and Sub-Category]],LEN(Table1[[#This Row],[Category and Sub-Category]])-FIND("/",Table1[[#This Row],[Category and Sub-Category]]))</f>
        <v>people</v>
      </c>
      <c r="S1992" s="9">
        <f>(((Table1[[#This Row],[launched_at]]/60)/60)/24)+DATE(1970,1,1)</f>
        <v>42398.195972222224</v>
      </c>
      <c r="T1992" s="9">
        <f>(((Table1[[#This Row],[deadline]]/60)/60)/24)+DATE(1970,1,1)</f>
        <v>42413.195972222224</v>
      </c>
      <c r="U1992" s="12" t="str">
        <f>TEXT(Table1[[#This Row],[Date Created Conversion]],"yyyy")</f>
        <v>2016</v>
      </c>
      <c r="V1992" s="12" t="str">
        <f>TEXT(Table1[[#This Row],[Date Created Conversion]],"mmm")</f>
        <v>Jan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>Table1[[#This Row],[pledged]]/Table1[[#This Row],[goal]]</f>
        <v>7.0000000000000007E-2</v>
      </c>
      <c r="P1993">
        <f>IF(Table1[[#This Row],[pledged]]=0,0,Table1[[#This Row],[pledged]]/Table1[[#This Row],[backers_count]])</f>
        <v>46.666666666666664</v>
      </c>
      <c r="Q1993" t="str">
        <f>LEFT(Table1[[#This Row],[Category and Sub-Category]],FIND("/",Table1[[#This Row],[Category and Sub-Category]])-1)</f>
        <v>photography</v>
      </c>
      <c r="R1993" t="str">
        <f>RIGHT(Table1[[#This Row],[Category and Sub-Category]],LEN(Table1[[#This Row],[Category and Sub-Category]])-FIND("/",Table1[[#This Row],[Category and Sub-Category]]))</f>
        <v>people</v>
      </c>
      <c r="S1993" s="9">
        <f>(((Table1[[#This Row],[launched_at]]/60)/60)/24)+DATE(1970,1,1)</f>
        <v>42167.89335648148</v>
      </c>
      <c r="T1993" s="9">
        <f>(((Table1[[#This Row],[deadline]]/60)/60)/24)+DATE(1970,1,1)</f>
        <v>42188.89335648148</v>
      </c>
      <c r="U1993" s="12" t="str">
        <f>TEXT(Table1[[#This Row],[Date Created Conversion]],"yyyy")</f>
        <v>2015</v>
      </c>
      <c r="V1993" s="12" t="str">
        <f>TEXT(Table1[[#This Row],[Date Created Conversion]],"mmm")</f>
        <v>Jun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>Table1[[#This Row],[pledged]]/Table1[[#This Row],[goal]]</f>
        <v>1.3333333333333333E-3</v>
      </c>
      <c r="P1994">
        <f>IF(Table1[[#This Row],[pledged]]=0,0,Table1[[#This Row],[pledged]]/Table1[[#This Row],[backers_count]])</f>
        <v>1</v>
      </c>
      <c r="Q1994" t="str">
        <f>LEFT(Table1[[#This Row],[Category and Sub-Category]],FIND("/",Table1[[#This Row],[Category and Sub-Category]])-1)</f>
        <v>photography</v>
      </c>
      <c r="R1994" t="str">
        <f>RIGHT(Table1[[#This Row],[Category and Sub-Category]],LEN(Table1[[#This Row],[Category and Sub-Category]])-FIND("/",Table1[[#This Row],[Category and Sub-Category]]))</f>
        <v>people</v>
      </c>
      <c r="S1994" s="9">
        <f>(((Table1[[#This Row],[launched_at]]/60)/60)/24)+DATE(1970,1,1)</f>
        <v>42023.143414351856</v>
      </c>
      <c r="T1994" s="9">
        <f>(((Table1[[#This Row],[deadline]]/60)/60)/24)+DATE(1970,1,1)</f>
        <v>42053.143414351856</v>
      </c>
      <c r="U1994" s="12" t="str">
        <f>TEXT(Table1[[#This Row],[Date Created Conversion]],"yyyy")</f>
        <v>2015</v>
      </c>
      <c r="V1994" s="12" t="str">
        <f>TEXT(Table1[[#This Row],[Date Created Conversion]],"mmm")</f>
        <v>Jan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>Table1[[#This Row],[pledged]]/Table1[[#This Row],[goal]]</f>
        <v>0</v>
      </c>
      <c r="P1995">
        <f>IF(Table1[[#This Row],[pledged]]=0,0,Table1[[#This Row],[pledged]]/Table1[[#This Row],[backers_count]])</f>
        <v>0</v>
      </c>
      <c r="Q1995" t="str">
        <f>LEFT(Table1[[#This Row],[Category and Sub-Category]],FIND("/",Table1[[#This Row],[Category and Sub-Category]])-1)</f>
        <v>photography</v>
      </c>
      <c r="R1995" t="str">
        <f>RIGHT(Table1[[#This Row],[Category and Sub-Category]],LEN(Table1[[#This Row],[Category and Sub-Category]])-FIND("/",Table1[[#This Row],[Category and Sub-Category]]))</f>
        <v>people</v>
      </c>
      <c r="S1995" s="9">
        <f>(((Table1[[#This Row],[launched_at]]/60)/60)/24)+DATE(1970,1,1)</f>
        <v>42329.58839120371</v>
      </c>
      <c r="T1995" s="9">
        <f>(((Table1[[#This Row],[deadline]]/60)/60)/24)+DATE(1970,1,1)</f>
        <v>42359.58839120371</v>
      </c>
      <c r="U1995" s="12" t="str">
        <f>TEXT(Table1[[#This Row],[Date Created Conversion]],"yyyy")</f>
        <v>2015</v>
      </c>
      <c r="V1995" s="12" t="str">
        <f>TEXT(Table1[[#This Row],[Date Created Conversion]],"mmm")</f>
        <v>Nov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>Table1[[#This Row],[pledged]]/Table1[[#This Row],[goal]]</f>
        <v>0</v>
      </c>
      <c r="P1996">
        <f>IF(Table1[[#This Row],[pledged]]=0,0,Table1[[#This Row],[pledged]]/Table1[[#This Row],[backers_count]])</f>
        <v>0</v>
      </c>
      <c r="Q1996" t="str">
        <f>LEFT(Table1[[#This Row],[Category and Sub-Category]],FIND("/",Table1[[#This Row],[Category and Sub-Category]])-1)</f>
        <v>photography</v>
      </c>
      <c r="R1996" t="str">
        <f>RIGHT(Table1[[#This Row],[Category and Sub-Category]],LEN(Table1[[#This Row],[Category and Sub-Category]])-FIND("/",Table1[[#This Row],[Category and Sub-Category]]))</f>
        <v>people</v>
      </c>
      <c r="S1996" s="9">
        <f>(((Table1[[#This Row],[launched_at]]/60)/60)/24)+DATE(1970,1,1)</f>
        <v>42651.006273148145</v>
      </c>
      <c r="T1996" s="9">
        <f>(((Table1[[#This Row],[deadline]]/60)/60)/24)+DATE(1970,1,1)</f>
        <v>42711.047939814816</v>
      </c>
      <c r="U1996" s="12" t="str">
        <f>TEXT(Table1[[#This Row],[Date Created Conversion]],"yyyy")</f>
        <v>2016</v>
      </c>
      <c r="V1996" s="12" t="str">
        <f>TEXT(Table1[[#This Row],[Date Created Conversion]],"mmm")</f>
        <v>Oct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>Table1[[#This Row],[pledged]]/Table1[[#This Row],[goal]]</f>
        <v>7.8E-2</v>
      </c>
      <c r="P1997">
        <f>IF(Table1[[#This Row],[pledged]]=0,0,Table1[[#This Row],[pledged]]/Table1[[#This Row],[backers_count]])</f>
        <v>26</v>
      </c>
      <c r="Q1997" t="str">
        <f>LEFT(Table1[[#This Row],[Category and Sub-Category]],FIND("/",Table1[[#This Row],[Category and Sub-Category]])-1)</f>
        <v>photography</v>
      </c>
      <c r="R1997" t="str">
        <f>RIGHT(Table1[[#This Row],[Category and Sub-Category]],LEN(Table1[[#This Row],[Category and Sub-Category]])-FIND("/",Table1[[#This Row],[Category and Sub-Category]]))</f>
        <v>people</v>
      </c>
      <c r="S1997" s="9">
        <f>(((Table1[[#This Row],[launched_at]]/60)/60)/24)+DATE(1970,1,1)</f>
        <v>42181.902037037042</v>
      </c>
      <c r="T1997" s="9">
        <f>(((Table1[[#This Row],[deadline]]/60)/60)/24)+DATE(1970,1,1)</f>
        <v>42201.902037037042</v>
      </c>
      <c r="U1997" s="12" t="str">
        <f>TEXT(Table1[[#This Row],[Date Created Conversion]],"yyyy")</f>
        <v>2015</v>
      </c>
      <c r="V1997" s="12" t="str">
        <f>TEXT(Table1[[#This Row],[Date Created Conversion]],"mmm")</f>
        <v>Jun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>Table1[[#This Row],[pledged]]/Table1[[#This Row],[goal]]</f>
        <v>0</v>
      </c>
      <c r="P1998">
        <f>IF(Table1[[#This Row],[pledged]]=0,0,Table1[[#This Row],[pledged]]/Table1[[#This Row],[backers_count]])</f>
        <v>0</v>
      </c>
      <c r="Q1998" t="str">
        <f>LEFT(Table1[[#This Row],[Category and Sub-Category]],FIND("/",Table1[[#This Row],[Category and Sub-Category]])-1)</f>
        <v>photography</v>
      </c>
      <c r="R1998" t="str">
        <f>RIGHT(Table1[[#This Row],[Category and Sub-Category]],LEN(Table1[[#This Row],[Category and Sub-Category]])-FIND("/",Table1[[#This Row],[Category and Sub-Category]]))</f>
        <v>people</v>
      </c>
      <c r="S1998" s="9">
        <f>(((Table1[[#This Row],[launched_at]]/60)/60)/24)+DATE(1970,1,1)</f>
        <v>41800.819571759261</v>
      </c>
      <c r="T1998" s="9">
        <f>(((Table1[[#This Row],[deadline]]/60)/60)/24)+DATE(1970,1,1)</f>
        <v>41830.819571759261</v>
      </c>
      <c r="U1998" s="12" t="str">
        <f>TEXT(Table1[[#This Row],[Date Created Conversion]],"yyyy")</f>
        <v>2014</v>
      </c>
      <c r="V1998" s="12" t="str">
        <f>TEXT(Table1[[#This Row],[Date Created Conversion]],"mmm")</f>
        <v>Jun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>Table1[[#This Row],[pledged]]/Table1[[#This Row],[goal]]</f>
        <v>0</v>
      </c>
      <c r="P1999">
        <f>IF(Table1[[#This Row],[pledged]]=0,0,Table1[[#This Row],[pledged]]/Table1[[#This Row],[backers_count]])</f>
        <v>0</v>
      </c>
      <c r="Q1999" t="str">
        <f>LEFT(Table1[[#This Row],[Category and Sub-Category]],FIND("/",Table1[[#This Row],[Category and Sub-Category]])-1)</f>
        <v>photography</v>
      </c>
      <c r="R1999" t="str">
        <f>RIGHT(Table1[[#This Row],[Category and Sub-Category]],LEN(Table1[[#This Row],[Category and Sub-Category]])-FIND("/",Table1[[#This Row],[Category and Sub-Category]]))</f>
        <v>people</v>
      </c>
      <c r="S1999" s="9">
        <f>(((Table1[[#This Row],[launched_at]]/60)/60)/24)+DATE(1970,1,1)</f>
        <v>41847.930694444447</v>
      </c>
      <c r="T1999" s="9">
        <f>(((Table1[[#This Row],[deadline]]/60)/60)/24)+DATE(1970,1,1)</f>
        <v>41877.930694444447</v>
      </c>
      <c r="U1999" s="12" t="str">
        <f>TEXT(Table1[[#This Row],[Date Created Conversion]],"yyyy")</f>
        <v>2014</v>
      </c>
      <c r="V1999" s="12" t="str">
        <f>TEXT(Table1[[#This Row],[Date Created Conversion]],"mmm")</f>
        <v>Jul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>Table1[[#This Row],[pledged]]/Table1[[#This Row],[goal]]</f>
        <v>0.26200000000000001</v>
      </c>
      <c r="P2000">
        <f>IF(Table1[[#This Row],[pledged]]=0,0,Table1[[#This Row],[pledged]]/Table1[[#This Row],[backers_count]])</f>
        <v>218.33333333333334</v>
      </c>
      <c r="Q2000" t="str">
        <f>LEFT(Table1[[#This Row],[Category and Sub-Category]],FIND("/",Table1[[#This Row],[Category and Sub-Category]])-1)</f>
        <v>photography</v>
      </c>
      <c r="R2000" t="str">
        <f>RIGHT(Table1[[#This Row],[Category and Sub-Category]],LEN(Table1[[#This Row],[Category and Sub-Category]])-FIND("/",Table1[[#This Row],[Category and Sub-Category]]))</f>
        <v>people</v>
      </c>
      <c r="S2000" s="9">
        <f>(((Table1[[#This Row],[launched_at]]/60)/60)/24)+DATE(1970,1,1)</f>
        <v>41807.118495370371</v>
      </c>
      <c r="T2000" s="9">
        <f>(((Table1[[#This Row],[deadline]]/60)/60)/24)+DATE(1970,1,1)</f>
        <v>41852.118495370371</v>
      </c>
      <c r="U2000" s="12" t="str">
        <f>TEXT(Table1[[#This Row],[Date Created Conversion]],"yyyy")</f>
        <v>2014</v>
      </c>
      <c r="V2000" s="12" t="str">
        <f>TEXT(Table1[[#This Row],[Date Created Conversion]],"mmm")</f>
        <v>Jun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>Table1[[#This Row],[pledged]]/Table1[[#This Row],[goal]]</f>
        <v>7.6129032258064515E-3</v>
      </c>
      <c r="P2001">
        <f>IF(Table1[[#This Row],[pledged]]=0,0,Table1[[#This Row],[pledged]]/Table1[[#This Row],[backers_count]])</f>
        <v>33.714285714285715</v>
      </c>
      <c r="Q2001" t="str">
        <f>LEFT(Table1[[#This Row],[Category and Sub-Category]],FIND("/",Table1[[#This Row],[Category and Sub-Category]])-1)</f>
        <v>photography</v>
      </c>
      <c r="R2001" t="str">
        <f>RIGHT(Table1[[#This Row],[Category and Sub-Category]],LEN(Table1[[#This Row],[Category and Sub-Category]])-FIND("/",Table1[[#This Row],[Category and Sub-Category]]))</f>
        <v>people</v>
      </c>
      <c r="S2001" s="9">
        <f>(((Table1[[#This Row],[launched_at]]/60)/60)/24)+DATE(1970,1,1)</f>
        <v>41926.482731481483</v>
      </c>
      <c r="T2001" s="9">
        <f>(((Table1[[#This Row],[deadline]]/60)/60)/24)+DATE(1970,1,1)</f>
        <v>41956.524398148147</v>
      </c>
      <c r="U2001" s="12" t="str">
        <f>TEXT(Table1[[#This Row],[Date Created Conversion]],"yyyy")</f>
        <v>2014</v>
      </c>
      <c r="V2001" s="12" t="str">
        <f>TEXT(Table1[[#This Row],[Date Created Conversion]],"mmm")</f>
        <v>Oct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>Table1[[#This Row],[pledged]]/Table1[[#This Row],[goal]]</f>
        <v>0.125</v>
      </c>
      <c r="P2002">
        <f>IF(Table1[[#This Row],[pledged]]=0,0,Table1[[#This Row],[pledged]]/Table1[[#This Row],[backers_count]])</f>
        <v>25</v>
      </c>
      <c r="Q2002" t="str">
        <f>LEFT(Table1[[#This Row],[Category and Sub-Category]],FIND("/",Table1[[#This Row],[Category and Sub-Category]])-1)</f>
        <v>photography</v>
      </c>
      <c r="R2002" t="str">
        <f>RIGHT(Table1[[#This Row],[Category and Sub-Category]],LEN(Table1[[#This Row],[Category and Sub-Category]])-FIND("/",Table1[[#This Row],[Category and Sub-Category]]))</f>
        <v>people</v>
      </c>
      <c r="S2002" s="9">
        <f>(((Table1[[#This Row],[launched_at]]/60)/60)/24)+DATE(1970,1,1)</f>
        <v>42345.951539351852</v>
      </c>
      <c r="T2002" s="9">
        <f>(((Table1[[#This Row],[deadline]]/60)/60)/24)+DATE(1970,1,1)</f>
        <v>42375.951539351852</v>
      </c>
      <c r="U2002" s="12" t="str">
        <f>TEXT(Table1[[#This Row],[Date Created Conversion]],"yyyy")</f>
        <v>2015</v>
      </c>
      <c r="V2002" s="12" t="str">
        <f>TEXT(Table1[[#This Row],[Date Created Conversion]],"mmm")</f>
        <v>Dec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 s="16">
        <v>55000</v>
      </c>
      <c r="E2003">
        <v>210171</v>
      </c>
      <c r="F2003" s="12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>Table1[[#This Row],[pledged]]/Table1[[#This Row],[goal]]</f>
        <v>3.8212909090909091</v>
      </c>
      <c r="P2003">
        <f>IF(Table1[[#This Row],[pledged]]=0,0,Table1[[#This Row],[pledged]]/Table1[[#This Row],[backers_count]])</f>
        <v>128.38790470372632</v>
      </c>
      <c r="Q2003" t="str">
        <f>LEFT(Table1[[#This Row],[Category and Sub-Category]],FIND("/",Table1[[#This Row],[Category and Sub-Category]])-1)</f>
        <v>technology</v>
      </c>
      <c r="R2003" t="str">
        <f>RIGHT(Table1[[#This Row],[Category and Sub-Category]],LEN(Table1[[#This Row],[Category and Sub-Category]])-FIND("/",Table1[[#This Row],[Category and Sub-Category]]))</f>
        <v>hardware</v>
      </c>
      <c r="S2003" s="9">
        <f>(((Table1[[#This Row],[launched_at]]/60)/60)/24)+DATE(1970,1,1)</f>
        <v>42136.209675925929</v>
      </c>
      <c r="T2003" s="9">
        <f>(((Table1[[#This Row],[deadline]]/60)/60)/24)+DATE(1970,1,1)</f>
        <v>42167.833333333328</v>
      </c>
      <c r="U2003" s="12" t="str">
        <f>TEXT(Table1[[#This Row],[Date Created Conversion]],"yyyy")</f>
        <v>2015</v>
      </c>
      <c r="V2003" s="12" t="str">
        <f>TEXT(Table1[[#This Row],[Date Created Conversion]],"mmm")</f>
        <v>May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 s="16">
        <v>50000</v>
      </c>
      <c r="E2004">
        <v>108397.11</v>
      </c>
      <c r="F2004" s="12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>Table1[[#This Row],[pledged]]/Table1[[#This Row],[goal]]</f>
        <v>2.1679422000000002</v>
      </c>
      <c r="P2004">
        <f>IF(Table1[[#This Row],[pledged]]=0,0,Table1[[#This Row],[pledged]]/Table1[[#This Row],[backers_count]])</f>
        <v>78.834261818181815</v>
      </c>
      <c r="Q2004" t="str">
        <f>LEFT(Table1[[#This Row],[Category and Sub-Category]],FIND("/",Table1[[#This Row],[Category and Sub-Category]])-1)</f>
        <v>technology</v>
      </c>
      <c r="R2004" t="str">
        <f>RIGHT(Table1[[#This Row],[Category and Sub-Category]],LEN(Table1[[#This Row],[Category and Sub-Category]])-FIND("/",Table1[[#This Row],[Category and Sub-Category]]))</f>
        <v>hardware</v>
      </c>
      <c r="S2004" s="9">
        <f>(((Table1[[#This Row],[launched_at]]/60)/60)/24)+DATE(1970,1,1)</f>
        <v>42728.71230324074</v>
      </c>
      <c r="T2004" s="9">
        <f>(((Table1[[#This Row],[deadline]]/60)/60)/24)+DATE(1970,1,1)</f>
        <v>42758.71230324074</v>
      </c>
      <c r="U2004" s="12" t="str">
        <f>TEXT(Table1[[#This Row],[Date Created Conversion]],"yyyy")</f>
        <v>2016</v>
      </c>
      <c r="V2004" s="12" t="str">
        <f>TEXT(Table1[[#This Row],[Date Created Conversion]],"mmm")</f>
        <v>Dec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 s="16">
        <v>500</v>
      </c>
      <c r="E2005">
        <v>1560</v>
      </c>
      <c r="F2005" s="12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>Table1[[#This Row],[pledged]]/Table1[[#This Row],[goal]]</f>
        <v>3.12</v>
      </c>
      <c r="P2005">
        <f>IF(Table1[[#This Row],[pledged]]=0,0,Table1[[#This Row],[pledged]]/Table1[[#This Row],[backers_count]])</f>
        <v>91.764705882352942</v>
      </c>
      <c r="Q2005" t="str">
        <f>LEFT(Table1[[#This Row],[Category and Sub-Category]],FIND("/",Table1[[#This Row],[Category and Sub-Category]])-1)</f>
        <v>technology</v>
      </c>
      <c r="R2005" t="str">
        <f>RIGHT(Table1[[#This Row],[Category and Sub-Category]],LEN(Table1[[#This Row],[Category and Sub-Category]])-FIND("/",Table1[[#This Row],[Category and Sub-Category]]))</f>
        <v>hardware</v>
      </c>
      <c r="S2005" s="9">
        <f>(((Table1[[#This Row],[launched_at]]/60)/60)/24)+DATE(1970,1,1)</f>
        <v>40347.125601851854</v>
      </c>
      <c r="T2005" s="9">
        <f>(((Table1[[#This Row],[deadline]]/60)/60)/24)+DATE(1970,1,1)</f>
        <v>40361.958333333336</v>
      </c>
      <c r="U2005" s="12" t="str">
        <f>TEXT(Table1[[#This Row],[Date Created Conversion]],"yyyy")</f>
        <v>2010</v>
      </c>
      <c r="V2005" s="12" t="str">
        <f>TEXT(Table1[[#This Row],[Date Created Conversion]],"mmm")</f>
        <v>Jun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 s="16">
        <v>50000</v>
      </c>
      <c r="E2006">
        <v>117210.24000000001</v>
      </c>
      <c r="F2006" s="12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>Table1[[#This Row],[pledged]]/Table1[[#This Row],[goal]]</f>
        <v>2.3442048</v>
      </c>
      <c r="P2006">
        <f>IF(Table1[[#This Row],[pledged]]=0,0,Table1[[#This Row],[pledged]]/Table1[[#This Row],[backers_count]])</f>
        <v>331.10237288135596</v>
      </c>
      <c r="Q2006" t="str">
        <f>LEFT(Table1[[#This Row],[Category and Sub-Category]],FIND("/",Table1[[#This Row],[Category and Sub-Category]])-1)</f>
        <v>technology</v>
      </c>
      <c r="R2006" t="str">
        <f>RIGHT(Table1[[#This Row],[Category and Sub-Category]],LEN(Table1[[#This Row],[Category and Sub-Category]])-FIND("/",Table1[[#This Row],[Category and Sub-Category]]))</f>
        <v>hardware</v>
      </c>
      <c r="S2006" s="9">
        <f>(((Table1[[#This Row],[launched_at]]/60)/60)/24)+DATE(1970,1,1)</f>
        <v>41800.604895833334</v>
      </c>
      <c r="T2006" s="9">
        <f>(((Table1[[#This Row],[deadline]]/60)/60)/24)+DATE(1970,1,1)</f>
        <v>41830.604895833334</v>
      </c>
      <c r="U2006" s="12" t="str">
        <f>TEXT(Table1[[#This Row],[Date Created Conversion]],"yyyy")</f>
        <v>2014</v>
      </c>
      <c r="V2006" s="12" t="str">
        <f>TEXT(Table1[[#This Row],[Date Created Conversion]],"mmm")</f>
        <v>Jun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 s="16">
        <v>30000</v>
      </c>
      <c r="E2007">
        <v>37104.03</v>
      </c>
      <c r="F2007" s="12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>Table1[[#This Row],[pledged]]/Table1[[#This Row],[goal]]</f>
        <v>1.236801</v>
      </c>
      <c r="P2007">
        <f>IF(Table1[[#This Row],[pledged]]=0,0,Table1[[#This Row],[pledged]]/Table1[[#This Row],[backers_count]])</f>
        <v>194.26193717277485</v>
      </c>
      <c r="Q2007" t="str">
        <f>LEFT(Table1[[#This Row],[Category and Sub-Category]],FIND("/",Table1[[#This Row],[Category and Sub-Category]])-1)</f>
        <v>technology</v>
      </c>
      <c r="R2007" t="str">
        <f>RIGHT(Table1[[#This Row],[Category and Sub-Category]],LEN(Table1[[#This Row],[Category and Sub-Category]])-FIND("/",Table1[[#This Row],[Category and Sub-Category]]))</f>
        <v>hardware</v>
      </c>
      <c r="S2007" s="9">
        <f>(((Table1[[#This Row],[launched_at]]/60)/60)/24)+DATE(1970,1,1)</f>
        <v>41535.812708333331</v>
      </c>
      <c r="T2007" s="9">
        <f>(((Table1[[#This Row],[deadline]]/60)/60)/24)+DATE(1970,1,1)</f>
        <v>41563.165972222225</v>
      </c>
      <c r="U2007" s="12" t="str">
        <f>TEXT(Table1[[#This Row],[Date Created Conversion]],"yyyy")</f>
        <v>2013</v>
      </c>
      <c r="V2007" s="12" t="str">
        <f>TEXT(Table1[[#This Row],[Date Created Conversion]],"mmm")</f>
        <v>Sep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 s="16">
        <v>50000</v>
      </c>
      <c r="E2008">
        <v>123920</v>
      </c>
      <c r="F2008" s="12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>Table1[[#This Row],[pledged]]/Table1[[#This Row],[goal]]</f>
        <v>2.4784000000000002</v>
      </c>
      <c r="P2008">
        <f>IF(Table1[[#This Row],[pledged]]=0,0,Table1[[#This Row],[pledged]]/Table1[[#This Row],[backers_count]])</f>
        <v>408.97689768976898</v>
      </c>
      <c r="Q2008" t="str">
        <f>LEFT(Table1[[#This Row],[Category and Sub-Category]],FIND("/",Table1[[#This Row],[Category and Sub-Category]])-1)</f>
        <v>technology</v>
      </c>
      <c r="R2008" t="str">
        <f>RIGHT(Table1[[#This Row],[Category and Sub-Category]],LEN(Table1[[#This Row],[Category and Sub-Category]])-FIND("/",Table1[[#This Row],[Category and Sub-Category]]))</f>
        <v>hardware</v>
      </c>
      <c r="S2008" s="9">
        <f>(((Table1[[#This Row],[launched_at]]/60)/60)/24)+DATE(1970,1,1)</f>
        <v>41941.500520833331</v>
      </c>
      <c r="T2008" s="9">
        <f>(((Table1[[#This Row],[deadline]]/60)/60)/24)+DATE(1970,1,1)</f>
        <v>41976.542187500003</v>
      </c>
      <c r="U2008" s="12" t="str">
        <f>TEXT(Table1[[#This Row],[Date Created Conversion]],"yyyy")</f>
        <v>2014</v>
      </c>
      <c r="V2008" s="12" t="str">
        <f>TEXT(Table1[[#This Row],[Date Created Conversion]],"mmm")</f>
        <v>Oct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 s="16">
        <v>10000</v>
      </c>
      <c r="E2009">
        <v>11570.92</v>
      </c>
      <c r="F2009" s="12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>Table1[[#This Row],[pledged]]/Table1[[#This Row],[goal]]</f>
        <v>1.157092</v>
      </c>
      <c r="P2009">
        <f>IF(Table1[[#This Row],[pledged]]=0,0,Table1[[#This Row],[pledged]]/Table1[[#This Row],[backers_count]])</f>
        <v>84.459270072992695</v>
      </c>
      <c r="Q2009" t="str">
        <f>LEFT(Table1[[#This Row],[Category and Sub-Category]],FIND("/",Table1[[#This Row],[Category and Sub-Category]])-1)</f>
        <v>technology</v>
      </c>
      <c r="R2009" t="str">
        <f>RIGHT(Table1[[#This Row],[Category and Sub-Category]],LEN(Table1[[#This Row],[Category and Sub-Category]])-FIND("/",Table1[[#This Row],[Category and Sub-Category]]))</f>
        <v>hardware</v>
      </c>
      <c r="S2009" s="9">
        <f>(((Table1[[#This Row],[launched_at]]/60)/60)/24)+DATE(1970,1,1)</f>
        <v>40347.837800925925</v>
      </c>
      <c r="T2009" s="9">
        <f>(((Table1[[#This Row],[deadline]]/60)/60)/24)+DATE(1970,1,1)</f>
        <v>40414.166666666664</v>
      </c>
      <c r="U2009" s="12" t="str">
        <f>TEXT(Table1[[#This Row],[Date Created Conversion]],"yyyy")</f>
        <v>2010</v>
      </c>
      <c r="V2009" s="12" t="str">
        <f>TEXT(Table1[[#This Row],[Date Created Conversion]],"mmm")</f>
        <v>Jun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 s="16">
        <v>1570.79</v>
      </c>
      <c r="E2010">
        <v>1839</v>
      </c>
      <c r="F2010" s="12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>Table1[[#This Row],[pledged]]/Table1[[#This Row],[goal]]</f>
        <v>1.1707484768810599</v>
      </c>
      <c r="P2010">
        <f>IF(Table1[[#This Row],[pledged]]=0,0,Table1[[#This Row],[pledged]]/Table1[[#This Row],[backers_count]])</f>
        <v>44.853658536585364</v>
      </c>
      <c r="Q2010" t="str">
        <f>LEFT(Table1[[#This Row],[Category and Sub-Category]],FIND("/",Table1[[#This Row],[Category and Sub-Category]])-1)</f>
        <v>technology</v>
      </c>
      <c r="R2010" t="str">
        <f>RIGHT(Table1[[#This Row],[Category and Sub-Category]],LEN(Table1[[#This Row],[Category and Sub-Category]])-FIND("/",Table1[[#This Row],[Category and Sub-Category]]))</f>
        <v>hardware</v>
      </c>
      <c r="S2010" s="9">
        <f>(((Table1[[#This Row],[launched_at]]/60)/60)/24)+DATE(1970,1,1)</f>
        <v>40761.604421296295</v>
      </c>
      <c r="T2010" s="9">
        <f>(((Table1[[#This Row],[deadline]]/60)/60)/24)+DATE(1970,1,1)</f>
        <v>40805.604421296295</v>
      </c>
      <c r="U2010" s="12" t="str">
        <f>TEXT(Table1[[#This Row],[Date Created Conversion]],"yyyy")</f>
        <v>2011</v>
      </c>
      <c r="V2010" s="12" t="str">
        <f>TEXT(Table1[[#This Row],[Date Created Conversion]],"mmm")</f>
        <v>Aug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 s="16">
        <v>50000</v>
      </c>
      <c r="E2011">
        <v>152579</v>
      </c>
      <c r="F2011" s="12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>Table1[[#This Row],[pledged]]/Table1[[#This Row],[goal]]</f>
        <v>3.05158</v>
      </c>
      <c r="P2011">
        <f>IF(Table1[[#This Row],[pledged]]=0,0,Table1[[#This Row],[pledged]]/Table1[[#This Row],[backers_count]])</f>
        <v>383.3643216080402</v>
      </c>
      <c r="Q2011" t="str">
        <f>LEFT(Table1[[#This Row],[Category and Sub-Category]],FIND("/",Table1[[#This Row],[Category and Sub-Category]])-1)</f>
        <v>technology</v>
      </c>
      <c r="R2011" t="str">
        <f>RIGHT(Table1[[#This Row],[Category and Sub-Category]],LEN(Table1[[#This Row],[Category and Sub-Category]])-FIND("/",Table1[[#This Row],[Category and Sub-Category]]))</f>
        <v>hardware</v>
      </c>
      <c r="S2011" s="9">
        <f>(((Table1[[#This Row],[launched_at]]/60)/60)/24)+DATE(1970,1,1)</f>
        <v>42661.323414351849</v>
      </c>
      <c r="T2011" s="9">
        <f>(((Table1[[#This Row],[deadline]]/60)/60)/24)+DATE(1970,1,1)</f>
        <v>42697.365081018521</v>
      </c>
      <c r="U2011" s="12" t="str">
        <f>TEXT(Table1[[#This Row],[Date Created Conversion]],"yyyy")</f>
        <v>2016</v>
      </c>
      <c r="V2011" s="12" t="str">
        <f>TEXT(Table1[[#This Row],[Date Created Conversion]],"mmm")</f>
        <v>Oct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 s="16">
        <v>30000</v>
      </c>
      <c r="E2012">
        <v>96015.9</v>
      </c>
      <c r="F2012" s="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>Table1[[#This Row],[pledged]]/Table1[[#This Row],[goal]]</f>
        <v>3.2005299999999997</v>
      </c>
      <c r="P2012">
        <f>IF(Table1[[#This Row],[pledged]]=0,0,Table1[[#This Row],[pledged]]/Table1[[#This Row],[backers_count]])</f>
        <v>55.276856649395505</v>
      </c>
      <c r="Q2012" t="str">
        <f>LEFT(Table1[[#This Row],[Category and Sub-Category]],FIND("/",Table1[[#This Row],[Category and Sub-Category]])-1)</f>
        <v>technology</v>
      </c>
      <c r="R2012" t="str">
        <f>RIGHT(Table1[[#This Row],[Category and Sub-Category]],LEN(Table1[[#This Row],[Category and Sub-Category]])-FIND("/",Table1[[#This Row],[Category and Sub-Category]]))</f>
        <v>hardware</v>
      </c>
      <c r="S2012" s="9">
        <f>(((Table1[[#This Row],[launched_at]]/60)/60)/24)+DATE(1970,1,1)</f>
        <v>42570.996423611112</v>
      </c>
      <c r="T2012" s="9">
        <f>(((Table1[[#This Row],[deadline]]/60)/60)/24)+DATE(1970,1,1)</f>
        <v>42600.996423611112</v>
      </c>
      <c r="U2012" s="12" t="str">
        <f>TEXT(Table1[[#This Row],[Date Created Conversion]],"yyyy")</f>
        <v>2016</v>
      </c>
      <c r="V2012" s="12" t="str">
        <f>TEXT(Table1[[#This Row],[Date Created Conversion]],"mmm")</f>
        <v>Jul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 s="16">
        <v>50000</v>
      </c>
      <c r="E2013">
        <v>409782</v>
      </c>
      <c r="F2013" s="12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>Table1[[#This Row],[pledged]]/Table1[[#This Row],[goal]]</f>
        <v>8.1956399999999991</v>
      </c>
      <c r="P2013">
        <f>IF(Table1[[#This Row],[pledged]]=0,0,Table1[[#This Row],[pledged]]/Table1[[#This Row],[backers_count]])</f>
        <v>422.02059732234807</v>
      </c>
      <c r="Q2013" t="str">
        <f>LEFT(Table1[[#This Row],[Category and Sub-Category]],FIND("/",Table1[[#This Row],[Category and Sub-Category]])-1)</f>
        <v>technology</v>
      </c>
      <c r="R2013" t="str">
        <f>RIGHT(Table1[[#This Row],[Category and Sub-Category]],LEN(Table1[[#This Row],[Category and Sub-Category]])-FIND("/",Table1[[#This Row],[Category and Sub-Category]]))</f>
        <v>hardware</v>
      </c>
      <c r="S2013" s="9">
        <f>(((Table1[[#This Row],[launched_at]]/60)/60)/24)+DATE(1970,1,1)</f>
        <v>42347.358483796299</v>
      </c>
      <c r="T2013" s="9">
        <f>(((Table1[[#This Row],[deadline]]/60)/60)/24)+DATE(1970,1,1)</f>
        <v>42380.958333333328</v>
      </c>
      <c r="U2013" s="12" t="str">
        <f>TEXT(Table1[[#This Row],[Date Created Conversion]],"yyyy")</f>
        <v>2015</v>
      </c>
      <c r="V2013" s="12" t="str">
        <f>TEXT(Table1[[#This Row],[Date Created Conversion]],"mmm")</f>
        <v>Dec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 s="16">
        <v>5000</v>
      </c>
      <c r="E2014">
        <v>11745</v>
      </c>
      <c r="F2014" s="12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>Table1[[#This Row],[pledged]]/Table1[[#This Row],[goal]]</f>
        <v>2.3490000000000002</v>
      </c>
      <c r="P2014">
        <f>IF(Table1[[#This Row],[pledged]]=0,0,Table1[[#This Row],[pledged]]/Table1[[#This Row],[backers_count]])</f>
        <v>64.180327868852459</v>
      </c>
      <c r="Q2014" t="str">
        <f>LEFT(Table1[[#This Row],[Category and Sub-Category]],FIND("/",Table1[[#This Row],[Category and Sub-Category]])-1)</f>
        <v>technology</v>
      </c>
      <c r="R2014" t="str">
        <f>RIGHT(Table1[[#This Row],[Category and Sub-Category]],LEN(Table1[[#This Row],[Category and Sub-Category]])-FIND("/",Table1[[#This Row],[Category and Sub-Category]]))</f>
        <v>hardware</v>
      </c>
      <c r="S2014" s="9">
        <f>(((Table1[[#This Row],[launched_at]]/60)/60)/24)+DATE(1970,1,1)</f>
        <v>42010.822233796294</v>
      </c>
      <c r="T2014" s="9">
        <f>(((Table1[[#This Row],[deadline]]/60)/60)/24)+DATE(1970,1,1)</f>
        <v>42040.822233796294</v>
      </c>
      <c r="U2014" s="12" t="str">
        <f>TEXT(Table1[[#This Row],[Date Created Conversion]],"yyyy")</f>
        <v>2015</v>
      </c>
      <c r="V2014" s="12" t="str">
        <f>TEXT(Table1[[#This Row],[Date Created Conversion]],"mmm")</f>
        <v>Jan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 s="16">
        <v>160000</v>
      </c>
      <c r="E2015">
        <v>791862</v>
      </c>
      <c r="F2015" s="12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>Table1[[#This Row],[pledged]]/Table1[[#This Row],[goal]]</f>
        <v>4.9491375</v>
      </c>
      <c r="P2015">
        <f>IF(Table1[[#This Row],[pledged]]=0,0,Table1[[#This Row],[pledged]]/Table1[[#This Row],[backers_count]])</f>
        <v>173.57781674704077</v>
      </c>
      <c r="Q2015" t="str">
        <f>LEFT(Table1[[#This Row],[Category and Sub-Category]],FIND("/",Table1[[#This Row],[Category and Sub-Category]])-1)</f>
        <v>technology</v>
      </c>
      <c r="R2015" t="str">
        <f>RIGHT(Table1[[#This Row],[Category and Sub-Category]],LEN(Table1[[#This Row],[Category and Sub-Category]])-FIND("/",Table1[[#This Row],[Category and Sub-Category]]))</f>
        <v>hardware</v>
      </c>
      <c r="S2015" s="9">
        <f>(((Table1[[#This Row],[launched_at]]/60)/60)/24)+DATE(1970,1,1)</f>
        <v>42499.960810185185</v>
      </c>
      <c r="T2015" s="9">
        <f>(((Table1[[#This Row],[deadline]]/60)/60)/24)+DATE(1970,1,1)</f>
        <v>42559.960810185185</v>
      </c>
      <c r="U2015" s="12" t="str">
        <f>TEXT(Table1[[#This Row],[Date Created Conversion]],"yyyy")</f>
        <v>2016</v>
      </c>
      <c r="V2015" s="12" t="str">
        <f>TEXT(Table1[[#This Row],[Date Created Conversion]],"mmm")</f>
        <v>May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 s="16">
        <v>30000</v>
      </c>
      <c r="E2016">
        <v>2344134.67</v>
      </c>
      <c r="F2016" s="12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>Table1[[#This Row],[pledged]]/Table1[[#This Row],[goal]]</f>
        <v>78.137822333333332</v>
      </c>
      <c r="P2016">
        <f>IF(Table1[[#This Row],[pledged]]=0,0,Table1[[#This Row],[pledged]]/Table1[[#This Row],[backers_count]])</f>
        <v>88.601680840609291</v>
      </c>
      <c r="Q2016" t="str">
        <f>LEFT(Table1[[#This Row],[Category and Sub-Category]],FIND("/",Table1[[#This Row],[Category and Sub-Category]])-1)</f>
        <v>technology</v>
      </c>
      <c r="R2016" t="str">
        <f>RIGHT(Table1[[#This Row],[Category and Sub-Category]],LEN(Table1[[#This Row],[Category and Sub-Category]])-FIND("/",Table1[[#This Row],[Category and Sub-Category]]))</f>
        <v>hardware</v>
      </c>
      <c r="S2016" s="9">
        <f>(((Table1[[#This Row],[launched_at]]/60)/60)/24)+DATE(1970,1,1)</f>
        <v>41324.214571759258</v>
      </c>
      <c r="T2016" s="9">
        <f>(((Table1[[#This Row],[deadline]]/60)/60)/24)+DATE(1970,1,1)</f>
        <v>41358.172905092593</v>
      </c>
      <c r="U2016" s="12" t="str">
        <f>TEXT(Table1[[#This Row],[Date Created Conversion]],"yyyy")</f>
        <v>2013</v>
      </c>
      <c r="V2016" s="12" t="str">
        <f>TEXT(Table1[[#This Row],[Date Created Conversion]],"mmm")</f>
        <v>Feb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 s="16">
        <v>7200</v>
      </c>
      <c r="E2017">
        <v>8136.01</v>
      </c>
      <c r="F2017" s="12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>Table1[[#This Row],[pledged]]/Table1[[#This Row],[goal]]</f>
        <v>1.1300013888888889</v>
      </c>
      <c r="P2017">
        <f>IF(Table1[[#This Row],[pledged]]=0,0,Table1[[#This Row],[pledged]]/Table1[[#This Row],[backers_count]])</f>
        <v>50.222283950617282</v>
      </c>
      <c r="Q2017" t="str">
        <f>LEFT(Table1[[#This Row],[Category and Sub-Category]],FIND("/",Table1[[#This Row],[Category and Sub-Category]])-1)</f>
        <v>technology</v>
      </c>
      <c r="R2017" t="str">
        <f>RIGHT(Table1[[#This Row],[Category and Sub-Category]],LEN(Table1[[#This Row],[Category and Sub-Category]])-FIND("/",Table1[[#This Row],[Category and Sub-Category]]))</f>
        <v>hardware</v>
      </c>
      <c r="S2017" s="9">
        <f>(((Table1[[#This Row],[launched_at]]/60)/60)/24)+DATE(1970,1,1)</f>
        <v>40765.876886574071</v>
      </c>
      <c r="T2017" s="9">
        <f>(((Table1[[#This Row],[deadline]]/60)/60)/24)+DATE(1970,1,1)</f>
        <v>40795.876886574071</v>
      </c>
      <c r="U2017" s="12" t="str">
        <f>TEXT(Table1[[#This Row],[Date Created Conversion]],"yyyy")</f>
        <v>2011</v>
      </c>
      <c r="V2017" s="12" t="str">
        <f>TEXT(Table1[[#This Row],[Date Created Conversion]],"mmm")</f>
        <v>Aug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 s="16">
        <v>10000</v>
      </c>
      <c r="E2018">
        <v>92154.22</v>
      </c>
      <c r="F2018" s="12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>Table1[[#This Row],[pledged]]/Table1[[#This Row],[goal]]</f>
        <v>9.2154220000000002</v>
      </c>
      <c r="P2018">
        <f>IF(Table1[[#This Row],[pledged]]=0,0,Table1[[#This Row],[pledged]]/Table1[[#This Row],[backers_count]])</f>
        <v>192.38876826722338</v>
      </c>
      <c r="Q2018" t="str">
        <f>LEFT(Table1[[#This Row],[Category and Sub-Category]],FIND("/",Table1[[#This Row],[Category and Sub-Category]])-1)</f>
        <v>technology</v>
      </c>
      <c r="R2018" t="str">
        <f>RIGHT(Table1[[#This Row],[Category and Sub-Category]],LEN(Table1[[#This Row],[Category and Sub-Category]])-FIND("/",Table1[[#This Row],[Category and Sub-Category]]))</f>
        <v>hardware</v>
      </c>
      <c r="S2018" s="9">
        <f>(((Table1[[#This Row],[launched_at]]/60)/60)/24)+DATE(1970,1,1)</f>
        <v>41312.88077546296</v>
      </c>
      <c r="T2018" s="9">
        <f>(((Table1[[#This Row],[deadline]]/60)/60)/24)+DATE(1970,1,1)</f>
        <v>41342.88077546296</v>
      </c>
      <c r="U2018" s="12" t="str">
        <f>TEXT(Table1[[#This Row],[Date Created Conversion]],"yyyy")</f>
        <v>2013</v>
      </c>
      <c r="V2018" s="12" t="str">
        <f>TEXT(Table1[[#This Row],[Date Created Conversion]],"mmm")</f>
        <v>Feb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 s="16">
        <v>25000</v>
      </c>
      <c r="E2019">
        <v>31275.599999999999</v>
      </c>
      <c r="F2019" s="12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>Table1[[#This Row],[pledged]]/Table1[[#This Row],[goal]]</f>
        <v>1.2510239999999999</v>
      </c>
      <c r="P2019">
        <f>IF(Table1[[#This Row],[pledged]]=0,0,Table1[[#This Row],[pledged]]/Table1[[#This Row],[backers_count]])</f>
        <v>73.416901408450698</v>
      </c>
      <c r="Q2019" t="str">
        <f>LEFT(Table1[[#This Row],[Category and Sub-Category]],FIND("/",Table1[[#This Row],[Category and Sub-Category]])-1)</f>
        <v>technology</v>
      </c>
      <c r="R2019" t="str">
        <f>RIGHT(Table1[[#This Row],[Category and Sub-Category]],LEN(Table1[[#This Row],[Category and Sub-Category]])-FIND("/",Table1[[#This Row],[Category and Sub-Category]]))</f>
        <v>hardware</v>
      </c>
      <c r="S2019" s="9">
        <f>(((Table1[[#This Row],[launched_at]]/60)/60)/24)+DATE(1970,1,1)</f>
        <v>40961.057349537034</v>
      </c>
      <c r="T2019" s="9">
        <f>(((Table1[[#This Row],[deadline]]/60)/60)/24)+DATE(1970,1,1)</f>
        <v>40992.166666666664</v>
      </c>
      <c r="U2019" s="12" t="str">
        <f>TEXT(Table1[[#This Row],[Date Created Conversion]],"yyyy")</f>
        <v>2012</v>
      </c>
      <c r="V2019" s="12" t="str">
        <f>TEXT(Table1[[#This Row],[Date Created Conversion]],"mmm")</f>
        <v>Feb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 s="16">
        <v>65000</v>
      </c>
      <c r="E2020">
        <v>66458.23</v>
      </c>
      <c r="F2020" s="12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>Table1[[#This Row],[pledged]]/Table1[[#This Row],[goal]]</f>
        <v>1.0224343076923077</v>
      </c>
      <c r="P2020">
        <f>IF(Table1[[#This Row],[pledged]]=0,0,Table1[[#This Row],[pledged]]/Table1[[#This Row],[backers_count]])</f>
        <v>147.68495555555555</v>
      </c>
      <c r="Q2020" t="str">
        <f>LEFT(Table1[[#This Row],[Category and Sub-Category]],FIND("/",Table1[[#This Row],[Category and Sub-Category]])-1)</f>
        <v>technology</v>
      </c>
      <c r="R2020" t="str">
        <f>RIGHT(Table1[[#This Row],[Category and Sub-Category]],LEN(Table1[[#This Row],[Category and Sub-Category]])-FIND("/",Table1[[#This Row],[Category and Sub-Category]]))</f>
        <v>hardware</v>
      </c>
      <c r="S2020" s="9">
        <f>(((Table1[[#This Row],[launched_at]]/60)/60)/24)+DATE(1970,1,1)</f>
        <v>42199.365844907406</v>
      </c>
      <c r="T2020" s="9">
        <f>(((Table1[[#This Row],[deadline]]/60)/60)/24)+DATE(1970,1,1)</f>
        <v>42229.365844907406</v>
      </c>
      <c r="U2020" s="12" t="str">
        <f>TEXT(Table1[[#This Row],[Date Created Conversion]],"yyyy")</f>
        <v>2015</v>
      </c>
      <c r="V2020" s="12" t="str">
        <f>TEXT(Table1[[#This Row],[Date Created Conversion]],"mmm")</f>
        <v>Jul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 s="16">
        <v>40000</v>
      </c>
      <c r="E2021">
        <v>193963.9</v>
      </c>
      <c r="F2021" s="12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>Table1[[#This Row],[pledged]]/Table1[[#This Row],[goal]]</f>
        <v>4.8490975000000001</v>
      </c>
      <c r="P2021">
        <f>IF(Table1[[#This Row],[pledged]]=0,0,Table1[[#This Row],[pledged]]/Table1[[#This Row],[backers_count]])</f>
        <v>108.96848314606741</v>
      </c>
      <c r="Q2021" t="str">
        <f>LEFT(Table1[[#This Row],[Category and Sub-Category]],FIND("/",Table1[[#This Row],[Category and Sub-Category]])-1)</f>
        <v>technology</v>
      </c>
      <c r="R2021" t="str">
        <f>RIGHT(Table1[[#This Row],[Category and Sub-Category]],LEN(Table1[[#This Row],[Category and Sub-Category]])-FIND("/",Table1[[#This Row],[Category and Sub-Category]]))</f>
        <v>hardware</v>
      </c>
      <c r="S2021" s="9">
        <f>(((Table1[[#This Row],[launched_at]]/60)/60)/24)+DATE(1970,1,1)</f>
        <v>42605.70857638889</v>
      </c>
      <c r="T2021" s="9">
        <f>(((Table1[[#This Row],[deadline]]/60)/60)/24)+DATE(1970,1,1)</f>
        <v>42635.70857638889</v>
      </c>
      <c r="U2021" s="12" t="str">
        <f>TEXT(Table1[[#This Row],[Date Created Conversion]],"yyyy")</f>
        <v>2016</v>
      </c>
      <c r="V2021" s="12" t="str">
        <f>TEXT(Table1[[#This Row],[Date Created Conversion]],"mmm")</f>
        <v>Aug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 s="16">
        <v>1500</v>
      </c>
      <c r="E2022">
        <v>2885</v>
      </c>
      <c r="F2022" s="1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>Table1[[#This Row],[pledged]]/Table1[[#This Row],[goal]]</f>
        <v>1.9233333333333333</v>
      </c>
      <c r="P2022">
        <f>IF(Table1[[#This Row],[pledged]]=0,0,Table1[[#This Row],[pledged]]/Table1[[#This Row],[backers_count]])</f>
        <v>23.647540983606557</v>
      </c>
      <c r="Q2022" t="str">
        <f>LEFT(Table1[[#This Row],[Category and Sub-Category]],FIND("/",Table1[[#This Row],[Category and Sub-Category]])-1)</f>
        <v>technology</v>
      </c>
      <c r="R2022" t="str">
        <f>RIGHT(Table1[[#This Row],[Category and Sub-Category]],LEN(Table1[[#This Row],[Category and Sub-Category]])-FIND("/",Table1[[#This Row],[Category and Sub-Category]]))</f>
        <v>hardware</v>
      </c>
      <c r="S2022" s="9">
        <f>(((Table1[[#This Row],[launched_at]]/60)/60)/24)+DATE(1970,1,1)</f>
        <v>41737.097499999996</v>
      </c>
      <c r="T2022" s="9">
        <f>(((Table1[[#This Row],[deadline]]/60)/60)/24)+DATE(1970,1,1)</f>
        <v>41773.961111111108</v>
      </c>
      <c r="U2022" s="12" t="str">
        <f>TEXT(Table1[[#This Row],[Date Created Conversion]],"yyyy")</f>
        <v>2014</v>
      </c>
      <c r="V2022" s="12" t="str">
        <f>TEXT(Table1[[#This Row],[Date Created Conversion]],"mmm")</f>
        <v>Apr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 s="16">
        <v>5000</v>
      </c>
      <c r="E2023">
        <v>14055</v>
      </c>
      <c r="F2023" s="12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>Table1[[#This Row],[pledged]]/Table1[[#This Row],[goal]]</f>
        <v>2.8109999999999999</v>
      </c>
      <c r="P2023">
        <f>IF(Table1[[#This Row],[pledged]]=0,0,Table1[[#This Row],[pledged]]/Table1[[#This Row],[backers_count]])</f>
        <v>147.94736842105263</v>
      </c>
      <c r="Q2023" t="str">
        <f>LEFT(Table1[[#This Row],[Category and Sub-Category]],FIND("/",Table1[[#This Row],[Category and Sub-Category]])-1)</f>
        <v>technology</v>
      </c>
      <c r="R2023" t="str">
        <f>RIGHT(Table1[[#This Row],[Category and Sub-Category]],LEN(Table1[[#This Row],[Category and Sub-Category]])-FIND("/",Table1[[#This Row],[Category and Sub-Category]]))</f>
        <v>hardware</v>
      </c>
      <c r="S2023" s="9">
        <f>(((Table1[[#This Row],[launched_at]]/60)/60)/24)+DATE(1970,1,1)</f>
        <v>41861.070567129631</v>
      </c>
      <c r="T2023" s="9">
        <f>(((Table1[[#This Row],[deadline]]/60)/60)/24)+DATE(1970,1,1)</f>
        <v>41906.070567129631</v>
      </c>
      <c r="U2023" s="12" t="str">
        <f>TEXT(Table1[[#This Row],[Date Created Conversion]],"yyyy")</f>
        <v>2014</v>
      </c>
      <c r="V2023" s="12" t="str">
        <f>TEXT(Table1[[#This Row],[Date Created Conversion]],"mmm")</f>
        <v>Aug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 s="16">
        <v>100000</v>
      </c>
      <c r="E2024">
        <v>125137</v>
      </c>
      <c r="F2024" s="12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>Table1[[#This Row],[pledged]]/Table1[[#This Row],[goal]]</f>
        <v>1.2513700000000001</v>
      </c>
      <c r="P2024">
        <f>IF(Table1[[#This Row],[pledged]]=0,0,Table1[[#This Row],[pledged]]/Table1[[#This Row],[backers_count]])</f>
        <v>385.03692307692307</v>
      </c>
      <c r="Q2024" t="str">
        <f>LEFT(Table1[[#This Row],[Category and Sub-Category]],FIND("/",Table1[[#This Row],[Category and Sub-Category]])-1)</f>
        <v>technology</v>
      </c>
      <c r="R2024" t="str">
        <f>RIGHT(Table1[[#This Row],[Category and Sub-Category]],LEN(Table1[[#This Row],[Category and Sub-Category]])-FIND("/",Table1[[#This Row],[Category and Sub-Category]]))</f>
        <v>hardware</v>
      </c>
      <c r="S2024" s="9">
        <f>(((Table1[[#This Row],[launched_at]]/60)/60)/24)+DATE(1970,1,1)</f>
        <v>42502.569120370375</v>
      </c>
      <c r="T2024" s="9">
        <f>(((Table1[[#This Row],[deadline]]/60)/60)/24)+DATE(1970,1,1)</f>
        <v>42532.569120370375</v>
      </c>
      <c r="U2024" s="12" t="str">
        <f>TEXT(Table1[[#This Row],[Date Created Conversion]],"yyyy")</f>
        <v>2016</v>
      </c>
      <c r="V2024" s="12" t="str">
        <f>TEXT(Table1[[#This Row],[Date Created Conversion]],"mmm")</f>
        <v>May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 s="16">
        <v>100000</v>
      </c>
      <c r="E2025">
        <v>161459</v>
      </c>
      <c r="F2025" s="12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>Table1[[#This Row],[pledged]]/Table1[[#This Row],[goal]]</f>
        <v>1.61459</v>
      </c>
      <c r="P2025">
        <f>IF(Table1[[#This Row],[pledged]]=0,0,Table1[[#This Row],[pledged]]/Table1[[#This Row],[backers_count]])</f>
        <v>457.39093484419266</v>
      </c>
      <c r="Q2025" t="str">
        <f>LEFT(Table1[[#This Row],[Category and Sub-Category]],FIND("/",Table1[[#This Row],[Category and Sub-Category]])-1)</f>
        <v>technology</v>
      </c>
      <c r="R2025" t="str">
        <f>RIGHT(Table1[[#This Row],[Category and Sub-Category]],LEN(Table1[[#This Row],[Category and Sub-Category]])-FIND("/",Table1[[#This Row],[Category and Sub-Category]]))</f>
        <v>hardware</v>
      </c>
      <c r="S2025" s="9">
        <f>(((Table1[[#This Row],[launched_at]]/60)/60)/24)+DATE(1970,1,1)</f>
        <v>42136.420752314814</v>
      </c>
      <c r="T2025" s="9">
        <f>(((Table1[[#This Row],[deadline]]/60)/60)/24)+DATE(1970,1,1)</f>
        <v>42166.420752314814</v>
      </c>
      <c r="U2025" s="12" t="str">
        <f>TEXT(Table1[[#This Row],[Date Created Conversion]],"yyyy")</f>
        <v>2015</v>
      </c>
      <c r="V2025" s="12" t="str">
        <f>TEXT(Table1[[#This Row],[Date Created Conversion]],"mmm")</f>
        <v>May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 s="16">
        <v>4000</v>
      </c>
      <c r="E2026">
        <v>23414</v>
      </c>
      <c r="F2026" s="12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>Table1[[#This Row],[pledged]]/Table1[[#This Row],[goal]]</f>
        <v>5.8535000000000004</v>
      </c>
      <c r="P2026">
        <f>IF(Table1[[#This Row],[pledged]]=0,0,Table1[[#This Row],[pledged]]/Table1[[#This Row],[backers_count]])</f>
        <v>222.99047619047619</v>
      </c>
      <c r="Q2026" t="str">
        <f>LEFT(Table1[[#This Row],[Category and Sub-Category]],FIND("/",Table1[[#This Row],[Category and Sub-Category]])-1)</f>
        <v>technology</v>
      </c>
      <c r="R2026" t="str">
        <f>RIGHT(Table1[[#This Row],[Category and Sub-Category]],LEN(Table1[[#This Row],[Category and Sub-Category]])-FIND("/",Table1[[#This Row],[Category and Sub-Category]]))</f>
        <v>hardware</v>
      </c>
      <c r="S2026" s="9">
        <f>(((Table1[[#This Row],[launched_at]]/60)/60)/24)+DATE(1970,1,1)</f>
        <v>41099.966944444444</v>
      </c>
      <c r="T2026" s="9">
        <f>(((Table1[[#This Row],[deadline]]/60)/60)/24)+DATE(1970,1,1)</f>
        <v>41134.125</v>
      </c>
      <c r="U2026" s="12" t="str">
        <f>TEXT(Table1[[#This Row],[Date Created Conversion]],"yyyy")</f>
        <v>2012</v>
      </c>
      <c r="V2026" s="12" t="str">
        <f>TEXT(Table1[[#This Row],[Date Created Conversion]],"mmm")</f>
        <v>Jul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 s="16">
        <v>80000</v>
      </c>
      <c r="E2027">
        <v>160920</v>
      </c>
      <c r="F2027" s="12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>Table1[[#This Row],[pledged]]/Table1[[#This Row],[goal]]</f>
        <v>2.0114999999999998</v>
      </c>
      <c r="P2027">
        <f>IF(Table1[[#This Row],[pledged]]=0,0,Table1[[#This Row],[pledged]]/Table1[[#This Row],[backers_count]])</f>
        <v>220.74074074074073</v>
      </c>
      <c r="Q2027" t="str">
        <f>LEFT(Table1[[#This Row],[Category and Sub-Category]],FIND("/",Table1[[#This Row],[Category and Sub-Category]])-1)</f>
        <v>technology</v>
      </c>
      <c r="R2027" t="str">
        <f>RIGHT(Table1[[#This Row],[Category and Sub-Category]],LEN(Table1[[#This Row],[Category and Sub-Category]])-FIND("/",Table1[[#This Row],[Category and Sub-Category]]))</f>
        <v>hardware</v>
      </c>
      <c r="S2027" s="9">
        <f>(((Table1[[#This Row],[launched_at]]/60)/60)/24)+DATE(1970,1,1)</f>
        <v>42136.184560185182</v>
      </c>
      <c r="T2027" s="9">
        <f>(((Table1[[#This Row],[deadline]]/60)/60)/24)+DATE(1970,1,1)</f>
        <v>42166.184560185182</v>
      </c>
      <c r="U2027" s="12" t="str">
        <f>TEXT(Table1[[#This Row],[Date Created Conversion]],"yyyy")</f>
        <v>2015</v>
      </c>
      <c r="V2027" s="12" t="str">
        <f>TEXT(Table1[[#This Row],[Date Created Conversion]],"mmm")</f>
        <v>May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 s="16">
        <v>25000</v>
      </c>
      <c r="E2028">
        <v>33370.769999999997</v>
      </c>
      <c r="F2028" s="12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>Table1[[#This Row],[pledged]]/Table1[[#This Row],[goal]]</f>
        <v>1.3348307999999998</v>
      </c>
      <c r="P2028">
        <f>IF(Table1[[#This Row],[pledged]]=0,0,Table1[[#This Row],[pledged]]/Table1[[#This Row],[backers_count]])</f>
        <v>73.503898678414089</v>
      </c>
      <c r="Q2028" t="str">
        <f>LEFT(Table1[[#This Row],[Category and Sub-Category]],FIND("/",Table1[[#This Row],[Category and Sub-Category]])-1)</f>
        <v>technology</v>
      </c>
      <c r="R2028" t="str">
        <f>RIGHT(Table1[[#This Row],[Category and Sub-Category]],LEN(Table1[[#This Row],[Category and Sub-Category]])-FIND("/",Table1[[#This Row],[Category and Sub-Category]]))</f>
        <v>hardware</v>
      </c>
      <c r="S2028" s="9">
        <f>(((Table1[[#This Row],[launched_at]]/60)/60)/24)+DATE(1970,1,1)</f>
        <v>41704.735937500001</v>
      </c>
      <c r="T2028" s="9">
        <f>(((Table1[[#This Row],[deadline]]/60)/60)/24)+DATE(1970,1,1)</f>
        <v>41750.165972222225</v>
      </c>
      <c r="U2028" s="12" t="str">
        <f>TEXT(Table1[[#This Row],[Date Created Conversion]],"yyyy")</f>
        <v>2014</v>
      </c>
      <c r="V2028" s="12" t="str">
        <f>TEXT(Table1[[#This Row],[Date Created Conversion]],"mmm")</f>
        <v>Mar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 s="16">
        <v>100000</v>
      </c>
      <c r="E2029">
        <v>120249</v>
      </c>
      <c r="F2029" s="12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>Table1[[#This Row],[pledged]]/Table1[[#This Row],[goal]]</f>
        <v>1.2024900000000001</v>
      </c>
      <c r="P2029">
        <f>IF(Table1[[#This Row],[pledged]]=0,0,Table1[[#This Row],[pledged]]/Table1[[#This Row],[backers_count]])</f>
        <v>223.09647495361781</v>
      </c>
      <c r="Q2029" t="str">
        <f>LEFT(Table1[[#This Row],[Category and Sub-Category]],FIND("/",Table1[[#This Row],[Category and Sub-Category]])-1)</f>
        <v>technology</v>
      </c>
      <c r="R2029" t="str">
        <f>RIGHT(Table1[[#This Row],[Category and Sub-Category]],LEN(Table1[[#This Row],[Category and Sub-Category]])-FIND("/",Table1[[#This Row],[Category and Sub-Category]]))</f>
        <v>hardware</v>
      </c>
      <c r="S2029" s="9">
        <f>(((Table1[[#This Row],[launched_at]]/60)/60)/24)+DATE(1970,1,1)</f>
        <v>42048.813877314817</v>
      </c>
      <c r="T2029" s="9">
        <f>(((Table1[[#This Row],[deadline]]/60)/60)/24)+DATE(1970,1,1)</f>
        <v>42093.772210648152</v>
      </c>
      <c r="U2029" s="12" t="str">
        <f>TEXT(Table1[[#This Row],[Date Created Conversion]],"yyyy")</f>
        <v>2015</v>
      </c>
      <c r="V2029" s="12" t="str">
        <f>TEXT(Table1[[#This Row],[Date Created Conversion]],"mmm")</f>
        <v>Feb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 s="16">
        <v>3000</v>
      </c>
      <c r="E2030">
        <v>3785</v>
      </c>
      <c r="F2030" s="12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>Table1[[#This Row],[pledged]]/Table1[[#This Row],[goal]]</f>
        <v>1.2616666666666667</v>
      </c>
      <c r="P2030">
        <f>IF(Table1[[#This Row],[pledged]]=0,0,Table1[[#This Row],[pledged]]/Table1[[#This Row],[backers_count]])</f>
        <v>47.911392405063289</v>
      </c>
      <c r="Q2030" t="str">
        <f>LEFT(Table1[[#This Row],[Category and Sub-Category]],FIND("/",Table1[[#This Row],[Category and Sub-Category]])-1)</f>
        <v>technology</v>
      </c>
      <c r="R2030" t="str">
        <f>RIGHT(Table1[[#This Row],[Category and Sub-Category]],LEN(Table1[[#This Row],[Category and Sub-Category]])-FIND("/",Table1[[#This Row],[Category and Sub-Category]]))</f>
        <v>hardware</v>
      </c>
      <c r="S2030" s="9">
        <f>(((Table1[[#This Row],[launched_at]]/60)/60)/24)+DATE(1970,1,1)</f>
        <v>40215.919050925928</v>
      </c>
      <c r="T2030" s="9">
        <f>(((Table1[[#This Row],[deadline]]/60)/60)/24)+DATE(1970,1,1)</f>
        <v>40252.913194444445</v>
      </c>
      <c r="U2030" s="12" t="str">
        <f>TEXT(Table1[[#This Row],[Date Created Conversion]],"yyyy")</f>
        <v>2010</v>
      </c>
      <c r="V2030" s="12" t="str">
        <f>TEXT(Table1[[#This Row],[Date Created Conversion]],"mmm")</f>
        <v>Feb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 s="16">
        <v>2500</v>
      </c>
      <c r="E2031">
        <v>9030</v>
      </c>
      <c r="F2031" s="12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>Table1[[#This Row],[pledged]]/Table1[[#This Row],[goal]]</f>
        <v>3.6120000000000001</v>
      </c>
      <c r="P2031">
        <f>IF(Table1[[#This Row],[pledged]]=0,0,Table1[[#This Row],[pledged]]/Table1[[#This Row],[backers_count]])</f>
        <v>96.063829787234042</v>
      </c>
      <c r="Q2031" t="str">
        <f>LEFT(Table1[[#This Row],[Category and Sub-Category]],FIND("/",Table1[[#This Row],[Category and Sub-Category]])-1)</f>
        <v>technology</v>
      </c>
      <c r="R2031" t="str">
        <f>RIGHT(Table1[[#This Row],[Category and Sub-Category]],LEN(Table1[[#This Row],[Category and Sub-Category]])-FIND("/",Table1[[#This Row],[Category and Sub-Category]]))</f>
        <v>hardware</v>
      </c>
      <c r="S2031" s="9">
        <f>(((Table1[[#This Row],[launched_at]]/60)/60)/24)+DATE(1970,1,1)</f>
        <v>41848.021770833337</v>
      </c>
      <c r="T2031" s="9">
        <f>(((Table1[[#This Row],[deadline]]/60)/60)/24)+DATE(1970,1,1)</f>
        <v>41878.021770833337</v>
      </c>
      <c r="U2031" s="12" t="str">
        <f>TEXT(Table1[[#This Row],[Date Created Conversion]],"yyyy")</f>
        <v>2014</v>
      </c>
      <c r="V2031" s="12" t="str">
        <f>TEXT(Table1[[#This Row],[Date Created Conversion]],"mmm")</f>
        <v>Jul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 s="16">
        <v>32768</v>
      </c>
      <c r="E2032">
        <v>74134</v>
      </c>
      <c r="F2032" s="1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>Table1[[#This Row],[pledged]]/Table1[[#This Row],[goal]]</f>
        <v>2.26239013671875</v>
      </c>
      <c r="P2032">
        <f>IF(Table1[[#This Row],[pledged]]=0,0,Table1[[#This Row],[pledged]]/Table1[[#This Row],[backers_count]])</f>
        <v>118.6144</v>
      </c>
      <c r="Q2032" t="str">
        <f>LEFT(Table1[[#This Row],[Category and Sub-Category]],FIND("/",Table1[[#This Row],[Category and Sub-Category]])-1)</f>
        <v>technology</v>
      </c>
      <c r="R2032" t="str">
        <f>RIGHT(Table1[[#This Row],[Category and Sub-Category]],LEN(Table1[[#This Row],[Category and Sub-Category]])-FIND("/",Table1[[#This Row],[Category and Sub-Category]]))</f>
        <v>hardware</v>
      </c>
      <c r="S2032" s="9">
        <f>(((Table1[[#This Row],[launched_at]]/60)/60)/24)+DATE(1970,1,1)</f>
        <v>41212.996481481481</v>
      </c>
      <c r="T2032" s="9">
        <f>(((Table1[[#This Row],[deadline]]/60)/60)/24)+DATE(1970,1,1)</f>
        <v>41242.996481481481</v>
      </c>
      <c r="U2032" s="12" t="str">
        <f>TEXT(Table1[[#This Row],[Date Created Conversion]],"yyyy")</f>
        <v>2012</v>
      </c>
      <c r="V2032" s="12" t="str">
        <f>TEXT(Table1[[#This Row],[Date Created Conversion]],"mmm")</f>
        <v>Oct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 s="16">
        <v>50000</v>
      </c>
      <c r="E2033">
        <v>60175</v>
      </c>
      <c r="F2033" s="12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>Table1[[#This Row],[pledged]]/Table1[[#This Row],[goal]]</f>
        <v>1.2035</v>
      </c>
      <c r="P2033">
        <f>IF(Table1[[#This Row],[pledged]]=0,0,Table1[[#This Row],[pledged]]/Table1[[#This Row],[backers_count]])</f>
        <v>118.45472440944881</v>
      </c>
      <c r="Q2033" t="str">
        <f>LEFT(Table1[[#This Row],[Category and Sub-Category]],FIND("/",Table1[[#This Row],[Category and Sub-Category]])-1)</f>
        <v>technology</v>
      </c>
      <c r="R2033" t="str">
        <f>RIGHT(Table1[[#This Row],[Category and Sub-Category]],LEN(Table1[[#This Row],[Category and Sub-Category]])-FIND("/",Table1[[#This Row],[Category and Sub-Category]]))</f>
        <v>hardware</v>
      </c>
      <c r="S2033" s="9">
        <f>(((Table1[[#This Row],[launched_at]]/60)/60)/24)+DATE(1970,1,1)</f>
        <v>41975.329317129625</v>
      </c>
      <c r="T2033" s="9">
        <f>(((Table1[[#This Row],[deadline]]/60)/60)/24)+DATE(1970,1,1)</f>
        <v>42013.041666666672</v>
      </c>
      <c r="U2033" s="12" t="str">
        <f>TEXT(Table1[[#This Row],[Date Created Conversion]],"yyyy")</f>
        <v>2014</v>
      </c>
      <c r="V2033" s="12" t="str">
        <f>TEXT(Table1[[#This Row],[Date Created Conversion]],"mmm")</f>
        <v>Dec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 s="16">
        <v>25000</v>
      </c>
      <c r="E2034">
        <v>76047</v>
      </c>
      <c r="F2034" s="12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>Table1[[#This Row],[pledged]]/Table1[[#This Row],[goal]]</f>
        <v>3.0418799999999999</v>
      </c>
      <c r="P2034">
        <f>IF(Table1[[#This Row],[pledged]]=0,0,Table1[[#This Row],[pledged]]/Table1[[#This Row],[backers_count]])</f>
        <v>143.21468926553672</v>
      </c>
      <c r="Q2034" t="str">
        <f>LEFT(Table1[[#This Row],[Category and Sub-Category]],FIND("/",Table1[[#This Row],[Category and Sub-Category]])-1)</f>
        <v>technology</v>
      </c>
      <c r="R2034" t="str">
        <f>RIGHT(Table1[[#This Row],[Category and Sub-Category]],LEN(Table1[[#This Row],[Category and Sub-Category]])-FIND("/",Table1[[#This Row],[Category and Sub-Category]]))</f>
        <v>hardware</v>
      </c>
      <c r="S2034" s="9">
        <f>(((Table1[[#This Row],[launched_at]]/60)/60)/24)+DATE(1970,1,1)</f>
        <v>42689.565671296295</v>
      </c>
      <c r="T2034" s="9">
        <f>(((Table1[[#This Row],[deadline]]/60)/60)/24)+DATE(1970,1,1)</f>
        <v>42719.208333333328</v>
      </c>
      <c r="U2034" s="12" t="str">
        <f>TEXT(Table1[[#This Row],[Date Created Conversion]],"yyyy")</f>
        <v>2016</v>
      </c>
      <c r="V2034" s="12" t="str">
        <f>TEXT(Table1[[#This Row],[Date Created Conversion]],"mmm")</f>
        <v>Nov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 s="16">
        <v>25000</v>
      </c>
      <c r="E2035">
        <v>44669</v>
      </c>
      <c r="F2035" s="12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>Table1[[#This Row],[pledged]]/Table1[[#This Row],[goal]]</f>
        <v>1.7867599999999999</v>
      </c>
      <c r="P2035">
        <f>IF(Table1[[#This Row],[pledged]]=0,0,Table1[[#This Row],[pledged]]/Table1[[#This Row],[backers_count]])</f>
        <v>282.71518987341773</v>
      </c>
      <c r="Q2035" t="str">
        <f>LEFT(Table1[[#This Row],[Category and Sub-Category]],FIND("/",Table1[[#This Row],[Category and Sub-Category]])-1)</f>
        <v>technology</v>
      </c>
      <c r="R2035" t="str">
        <f>RIGHT(Table1[[#This Row],[Category and Sub-Category]],LEN(Table1[[#This Row],[Category and Sub-Category]])-FIND("/",Table1[[#This Row],[Category and Sub-Category]]))</f>
        <v>hardware</v>
      </c>
      <c r="S2035" s="9">
        <f>(((Table1[[#This Row],[launched_at]]/60)/60)/24)+DATE(1970,1,1)</f>
        <v>41725.082384259258</v>
      </c>
      <c r="T2035" s="9">
        <f>(((Table1[[#This Row],[deadline]]/60)/60)/24)+DATE(1970,1,1)</f>
        <v>41755.082384259258</v>
      </c>
      <c r="U2035" s="12" t="str">
        <f>TEXT(Table1[[#This Row],[Date Created Conversion]],"yyyy")</f>
        <v>2014</v>
      </c>
      <c r="V2035" s="12" t="str">
        <f>TEXT(Table1[[#This Row],[Date Created Conversion]],"mmm")</f>
        <v>Mar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 s="16">
        <v>78000</v>
      </c>
      <c r="E2036">
        <v>301719.59000000003</v>
      </c>
      <c r="F2036" s="12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>Table1[[#This Row],[pledged]]/Table1[[#This Row],[goal]]</f>
        <v>3.868199871794872</v>
      </c>
      <c r="P2036">
        <f>IF(Table1[[#This Row],[pledged]]=0,0,Table1[[#This Row],[pledged]]/Table1[[#This Row],[backers_count]])</f>
        <v>593.93620078740162</v>
      </c>
      <c r="Q2036" t="str">
        <f>LEFT(Table1[[#This Row],[Category and Sub-Category]],FIND("/",Table1[[#This Row],[Category and Sub-Category]])-1)</f>
        <v>technology</v>
      </c>
      <c r="R2036" t="str">
        <f>RIGHT(Table1[[#This Row],[Category and Sub-Category]],LEN(Table1[[#This Row],[Category and Sub-Category]])-FIND("/",Table1[[#This Row],[Category and Sub-Category]]))</f>
        <v>hardware</v>
      </c>
      <c r="S2036" s="9">
        <f>(((Table1[[#This Row],[launched_at]]/60)/60)/24)+DATE(1970,1,1)</f>
        <v>42076.130011574074</v>
      </c>
      <c r="T2036" s="9">
        <f>(((Table1[[#This Row],[deadline]]/60)/60)/24)+DATE(1970,1,1)</f>
        <v>42131.290277777778</v>
      </c>
      <c r="U2036" s="12" t="str">
        <f>TEXT(Table1[[#This Row],[Date Created Conversion]],"yyyy")</f>
        <v>2015</v>
      </c>
      <c r="V2036" s="12" t="str">
        <f>TEXT(Table1[[#This Row],[Date Created Conversion]],"mmm")</f>
        <v>Mar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 s="16">
        <v>80000</v>
      </c>
      <c r="E2037">
        <v>168829.14</v>
      </c>
      <c r="F2037" s="12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>Table1[[#This Row],[pledged]]/Table1[[#This Row],[goal]]</f>
        <v>2.1103642500000004</v>
      </c>
      <c r="P2037">
        <f>IF(Table1[[#This Row],[pledged]]=0,0,Table1[[#This Row],[pledged]]/Table1[[#This Row],[backers_count]])</f>
        <v>262.15704968944101</v>
      </c>
      <c r="Q2037" t="str">
        <f>LEFT(Table1[[#This Row],[Category and Sub-Category]],FIND("/",Table1[[#This Row],[Category and Sub-Category]])-1)</f>
        <v>technology</v>
      </c>
      <c r="R2037" t="str">
        <f>RIGHT(Table1[[#This Row],[Category and Sub-Category]],LEN(Table1[[#This Row],[Category and Sub-Category]])-FIND("/",Table1[[#This Row],[Category and Sub-Category]]))</f>
        <v>hardware</v>
      </c>
      <c r="S2037" s="9">
        <f>(((Table1[[#This Row],[launched_at]]/60)/60)/24)+DATE(1970,1,1)</f>
        <v>42311.625081018516</v>
      </c>
      <c r="T2037" s="9">
        <f>(((Table1[[#This Row],[deadline]]/60)/60)/24)+DATE(1970,1,1)</f>
        <v>42357.041666666672</v>
      </c>
      <c r="U2037" s="12" t="str">
        <f>TEXT(Table1[[#This Row],[Date Created Conversion]],"yyyy")</f>
        <v>2015</v>
      </c>
      <c r="V2037" s="12" t="str">
        <f>TEXT(Table1[[#This Row],[Date Created Conversion]],"mmm")</f>
        <v>Nov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 s="16">
        <v>30000</v>
      </c>
      <c r="E2038">
        <v>39500.5</v>
      </c>
      <c r="F2038" s="12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>Table1[[#This Row],[pledged]]/Table1[[#This Row],[goal]]</f>
        <v>1.3166833333333334</v>
      </c>
      <c r="P2038">
        <f>IF(Table1[[#This Row],[pledged]]=0,0,Table1[[#This Row],[pledged]]/Table1[[#This Row],[backers_count]])</f>
        <v>46.580778301886795</v>
      </c>
      <c r="Q2038" t="str">
        <f>LEFT(Table1[[#This Row],[Category and Sub-Category]],FIND("/",Table1[[#This Row],[Category and Sub-Category]])-1)</f>
        <v>technology</v>
      </c>
      <c r="R2038" t="str">
        <f>RIGHT(Table1[[#This Row],[Category and Sub-Category]],LEN(Table1[[#This Row],[Category and Sub-Category]])-FIND("/",Table1[[#This Row],[Category and Sub-Category]]))</f>
        <v>hardware</v>
      </c>
      <c r="S2038" s="9">
        <f>(((Table1[[#This Row],[launched_at]]/60)/60)/24)+DATE(1970,1,1)</f>
        <v>41738.864803240744</v>
      </c>
      <c r="T2038" s="9">
        <f>(((Table1[[#This Row],[deadline]]/60)/60)/24)+DATE(1970,1,1)</f>
        <v>41768.864803240744</v>
      </c>
      <c r="U2038" s="12" t="str">
        <f>TEXT(Table1[[#This Row],[Date Created Conversion]],"yyyy")</f>
        <v>2014</v>
      </c>
      <c r="V2038" s="12" t="str">
        <f>TEXT(Table1[[#This Row],[Date Created Conversion]],"mmm")</f>
        <v>Apr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 s="16">
        <v>10000</v>
      </c>
      <c r="E2039">
        <v>30047.64</v>
      </c>
      <c r="F2039" s="12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>Table1[[#This Row],[pledged]]/Table1[[#This Row],[goal]]</f>
        <v>3.0047639999999998</v>
      </c>
      <c r="P2039">
        <f>IF(Table1[[#This Row],[pledged]]=0,0,Table1[[#This Row],[pledged]]/Table1[[#This Row],[backers_count]])</f>
        <v>70.041118881118877</v>
      </c>
      <c r="Q2039" t="str">
        <f>LEFT(Table1[[#This Row],[Category and Sub-Category]],FIND("/",Table1[[#This Row],[Category and Sub-Category]])-1)</f>
        <v>technology</v>
      </c>
      <c r="R2039" t="str">
        <f>RIGHT(Table1[[#This Row],[Category and Sub-Category]],LEN(Table1[[#This Row],[Category and Sub-Category]])-FIND("/",Table1[[#This Row],[Category and Sub-Category]]))</f>
        <v>hardware</v>
      </c>
      <c r="S2039" s="9">
        <f>(((Table1[[#This Row],[launched_at]]/60)/60)/24)+DATE(1970,1,1)</f>
        <v>41578.210104166668</v>
      </c>
      <c r="T2039" s="9">
        <f>(((Table1[[#This Row],[deadline]]/60)/60)/24)+DATE(1970,1,1)</f>
        <v>41638.251770833333</v>
      </c>
      <c r="U2039" s="12" t="str">
        <f>TEXT(Table1[[#This Row],[Date Created Conversion]],"yyyy")</f>
        <v>2013</v>
      </c>
      <c r="V2039" s="12" t="str">
        <f>TEXT(Table1[[#This Row],[Date Created Conversion]],"mmm")</f>
        <v>Oct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 s="16">
        <v>8000</v>
      </c>
      <c r="E2040">
        <v>33641</v>
      </c>
      <c r="F2040" s="12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>Table1[[#This Row],[pledged]]/Table1[[#This Row],[goal]]</f>
        <v>4.2051249999999998</v>
      </c>
      <c r="P2040">
        <f>IF(Table1[[#This Row],[pledged]]=0,0,Table1[[#This Row],[pledged]]/Table1[[#This Row],[backers_count]])</f>
        <v>164.90686274509804</v>
      </c>
      <c r="Q2040" t="str">
        <f>LEFT(Table1[[#This Row],[Category and Sub-Category]],FIND("/",Table1[[#This Row],[Category and Sub-Category]])-1)</f>
        <v>technology</v>
      </c>
      <c r="R2040" t="str">
        <f>RIGHT(Table1[[#This Row],[Category and Sub-Category]],LEN(Table1[[#This Row],[Category and Sub-Category]])-FIND("/",Table1[[#This Row],[Category and Sub-Category]]))</f>
        <v>hardware</v>
      </c>
      <c r="S2040" s="9">
        <f>(((Table1[[#This Row],[launched_at]]/60)/60)/24)+DATE(1970,1,1)</f>
        <v>41424.27107638889</v>
      </c>
      <c r="T2040" s="9">
        <f>(((Table1[[#This Row],[deadline]]/60)/60)/24)+DATE(1970,1,1)</f>
        <v>41456.75</v>
      </c>
      <c r="U2040" s="12" t="str">
        <f>TEXT(Table1[[#This Row],[Date Created Conversion]],"yyyy")</f>
        <v>2013</v>
      </c>
      <c r="V2040" s="12" t="str">
        <f>TEXT(Table1[[#This Row],[Date Created Conversion]],"mmm")</f>
        <v>May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 s="16">
        <v>125000</v>
      </c>
      <c r="E2041">
        <v>170271</v>
      </c>
      <c r="F2041" s="12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>Table1[[#This Row],[pledged]]/Table1[[#This Row],[goal]]</f>
        <v>1.362168</v>
      </c>
      <c r="P2041">
        <f>IF(Table1[[#This Row],[pledged]]=0,0,Table1[[#This Row],[pledged]]/Table1[[#This Row],[backers_count]])</f>
        <v>449.26385224274406</v>
      </c>
      <c r="Q2041" t="str">
        <f>LEFT(Table1[[#This Row],[Category and Sub-Category]],FIND("/",Table1[[#This Row],[Category and Sub-Category]])-1)</f>
        <v>technology</v>
      </c>
      <c r="R2041" t="str">
        <f>RIGHT(Table1[[#This Row],[Category and Sub-Category]],LEN(Table1[[#This Row],[Category and Sub-Category]])-FIND("/",Table1[[#This Row],[Category and Sub-Category]]))</f>
        <v>hardware</v>
      </c>
      <c r="S2041" s="9">
        <f>(((Table1[[#This Row],[launched_at]]/60)/60)/24)+DATE(1970,1,1)</f>
        <v>42675.438946759255</v>
      </c>
      <c r="T2041" s="9">
        <f>(((Table1[[#This Row],[deadline]]/60)/60)/24)+DATE(1970,1,1)</f>
        <v>42705.207638888889</v>
      </c>
      <c r="U2041" s="12" t="str">
        <f>TEXT(Table1[[#This Row],[Date Created Conversion]],"yyyy")</f>
        <v>2016</v>
      </c>
      <c r="V2041" s="12" t="str">
        <f>TEXT(Table1[[#This Row],[Date Created Conversion]],"mmm")</f>
        <v>Nov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 s="16">
        <v>3000</v>
      </c>
      <c r="E2042">
        <v>7445.14</v>
      </c>
      <c r="F2042" s="1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>Table1[[#This Row],[pledged]]/Table1[[#This Row],[goal]]</f>
        <v>2.4817133333333334</v>
      </c>
      <c r="P2042">
        <f>IF(Table1[[#This Row],[pledged]]=0,0,Table1[[#This Row],[pledged]]/Table1[[#This Row],[backers_count]])</f>
        <v>27.472841328413285</v>
      </c>
      <c r="Q2042" t="str">
        <f>LEFT(Table1[[#This Row],[Category and Sub-Category]],FIND("/",Table1[[#This Row],[Category and Sub-Category]])-1)</f>
        <v>technology</v>
      </c>
      <c r="R2042" t="str">
        <f>RIGHT(Table1[[#This Row],[Category and Sub-Category]],LEN(Table1[[#This Row],[Category and Sub-Category]])-FIND("/",Table1[[#This Row],[Category and Sub-Category]]))</f>
        <v>hardware</v>
      </c>
      <c r="S2042" s="9">
        <f>(((Table1[[#This Row],[launched_at]]/60)/60)/24)+DATE(1970,1,1)</f>
        <v>41578.927118055559</v>
      </c>
      <c r="T2042" s="9">
        <f>(((Table1[[#This Row],[deadline]]/60)/60)/24)+DATE(1970,1,1)</f>
        <v>41593.968784722223</v>
      </c>
      <c r="U2042" s="12" t="str">
        <f>TEXT(Table1[[#This Row],[Date Created Conversion]],"yyyy")</f>
        <v>2013</v>
      </c>
      <c r="V2042" s="12" t="str">
        <f>TEXT(Table1[[#This Row],[Date Created Conversion]],"mmm")</f>
        <v>Oct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 s="16">
        <v>9500</v>
      </c>
      <c r="E2043">
        <v>17277</v>
      </c>
      <c r="F2043" s="12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>Table1[[#This Row],[pledged]]/Table1[[#This Row],[goal]]</f>
        <v>1.8186315789473684</v>
      </c>
      <c r="P2043">
        <f>IF(Table1[[#This Row],[pledged]]=0,0,Table1[[#This Row],[pledged]]/Table1[[#This Row],[backers_count]])</f>
        <v>143.97499999999999</v>
      </c>
      <c r="Q2043" t="str">
        <f>LEFT(Table1[[#This Row],[Category and Sub-Category]],FIND("/",Table1[[#This Row],[Category and Sub-Category]])-1)</f>
        <v>technology</v>
      </c>
      <c r="R2043" t="str">
        <f>RIGHT(Table1[[#This Row],[Category and Sub-Category]],LEN(Table1[[#This Row],[Category and Sub-Category]])-FIND("/",Table1[[#This Row],[Category and Sub-Category]]))</f>
        <v>hardware</v>
      </c>
      <c r="S2043" s="9">
        <f>(((Table1[[#This Row],[launched_at]]/60)/60)/24)+DATE(1970,1,1)</f>
        <v>42654.525775462964</v>
      </c>
      <c r="T2043" s="9">
        <f>(((Table1[[#This Row],[deadline]]/60)/60)/24)+DATE(1970,1,1)</f>
        <v>42684.567442129628</v>
      </c>
      <c r="U2043" s="12" t="str">
        <f>TEXT(Table1[[#This Row],[Date Created Conversion]],"yyyy")</f>
        <v>2016</v>
      </c>
      <c r="V2043" s="12" t="str">
        <f>TEXT(Table1[[#This Row],[Date Created Conversion]],"mmm")</f>
        <v>Oct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 s="16">
        <v>10000</v>
      </c>
      <c r="E2044">
        <v>12353</v>
      </c>
      <c r="F2044" s="12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>Table1[[#This Row],[pledged]]/Table1[[#This Row],[goal]]</f>
        <v>1.2353000000000001</v>
      </c>
      <c r="P2044">
        <f>IF(Table1[[#This Row],[pledged]]=0,0,Table1[[#This Row],[pledged]]/Table1[[#This Row],[backers_count]])</f>
        <v>88.23571428571428</v>
      </c>
      <c r="Q2044" t="str">
        <f>LEFT(Table1[[#This Row],[Category and Sub-Category]],FIND("/",Table1[[#This Row],[Category and Sub-Category]])-1)</f>
        <v>technology</v>
      </c>
      <c r="R2044" t="str">
        <f>RIGHT(Table1[[#This Row],[Category and Sub-Category]],LEN(Table1[[#This Row],[Category and Sub-Category]])-FIND("/",Table1[[#This Row],[Category and Sub-Category]]))</f>
        <v>hardware</v>
      </c>
      <c r="S2044" s="9">
        <f>(((Table1[[#This Row],[launched_at]]/60)/60)/24)+DATE(1970,1,1)</f>
        <v>42331.708032407405</v>
      </c>
      <c r="T2044" s="9">
        <f>(((Table1[[#This Row],[deadline]]/60)/60)/24)+DATE(1970,1,1)</f>
        <v>42391.708032407405</v>
      </c>
      <c r="U2044" s="12" t="str">
        <f>TEXT(Table1[[#This Row],[Date Created Conversion]],"yyyy")</f>
        <v>2015</v>
      </c>
      <c r="V2044" s="12" t="str">
        <f>TEXT(Table1[[#This Row],[Date Created Conversion]],"mmm")</f>
        <v>Nov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 s="16">
        <v>1385</v>
      </c>
      <c r="E2045">
        <v>7011</v>
      </c>
      <c r="F2045" s="12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>Table1[[#This Row],[pledged]]/Table1[[#This Row],[goal]]</f>
        <v>5.0620938628158845</v>
      </c>
      <c r="P2045">
        <f>IF(Table1[[#This Row],[pledged]]=0,0,Table1[[#This Row],[pledged]]/Table1[[#This Row],[backers_count]])</f>
        <v>36.326424870466319</v>
      </c>
      <c r="Q2045" t="str">
        <f>LEFT(Table1[[#This Row],[Category and Sub-Category]],FIND("/",Table1[[#This Row],[Category and Sub-Category]])-1)</f>
        <v>technology</v>
      </c>
      <c r="R2045" t="str">
        <f>RIGHT(Table1[[#This Row],[Category and Sub-Category]],LEN(Table1[[#This Row],[Category and Sub-Category]])-FIND("/",Table1[[#This Row],[Category and Sub-Category]]))</f>
        <v>hardware</v>
      </c>
      <c r="S2045" s="9">
        <f>(((Table1[[#This Row],[launched_at]]/60)/60)/24)+DATE(1970,1,1)</f>
        <v>42661.176817129628</v>
      </c>
      <c r="T2045" s="9">
        <f>(((Table1[[#This Row],[deadline]]/60)/60)/24)+DATE(1970,1,1)</f>
        <v>42715.207638888889</v>
      </c>
      <c r="U2045" s="12" t="str">
        <f>TEXT(Table1[[#This Row],[Date Created Conversion]],"yyyy")</f>
        <v>2016</v>
      </c>
      <c r="V2045" s="12" t="str">
        <f>TEXT(Table1[[#This Row],[Date Created Conversion]],"mmm")</f>
        <v>Oct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 s="16">
        <v>15000</v>
      </c>
      <c r="E2046">
        <v>16232</v>
      </c>
      <c r="F2046" s="12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>Table1[[#This Row],[pledged]]/Table1[[#This Row],[goal]]</f>
        <v>1.0821333333333334</v>
      </c>
      <c r="P2046">
        <f>IF(Table1[[#This Row],[pledged]]=0,0,Table1[[#This Row],[pledged]]/Table1[[#This Row],[backers_count]])</f>
        <v>90.177777777777777</v>
      </c>
      <c r="Q2046" t="str">
        <f>LEFT(Table1[[#This Row],[Category and Sub-Category]],FIND("/",Table1[[#This Row],[Category and Sub-Category]])-1)</f>
        <v>technology</v>
      </c>
      <c r="R2046" t="str">
        <f>RIGHT(Table1[[#This Row],[Category and Sub-Category]],LEN(Table1[[#This Row],[Category and Sub-Category]])-FIND("/",Table1[[#This Row],[Category and Sub-Category]]))</f>
        <v>hardware</v>
      </c>
      <c r="S2046" s="9">
        <f>(((Table1[[#This Row],[launched_at]]/60)/60)/24)+DATE(1970,1,1)</f>
        <v>42138.684189814812</v>
      </c>
      <c r="T2046" s="9">
        <f>(((Table1[[#This Row],[deadline]]/60)/60)/24)+DATE(1970,1,1)</f>
        <v>42168.684189814812</v>
      </c>
      <c r="U2046" s="12" t="str">
        <f>TEXT(Table1[[#This Row],[Date Created Conversion]],"yyyy")</f>
        <v>2015</v>
      </c>
      <c r="V2046" s="12" t="str">
        <f>TEXT(Table1[[#This Row],[Date Created Conversion]],"mmm")</f>
        <v>May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 s="16">
        <v>4900</v>
      </c>
      <c r="E2047">
        <v>40140.01</v>
      </c>
      <c r="F2047" s="12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>Table1[[#This Row],[pledged]]/Table1[[#This Row],[goal]]</f>
        <v>8.1918387755102042</v>
      </c>
      <c r="P2047">
        <f>IF(Table1[[#This Row],[pledged]]=0,0,Table1[[#This Row],[pledged]]/Table1[[#This Row],[backers_count]])</f>
        <v>152.62361216730039</v>
      </c>
      <c r="Q2047" t="str">
        <f>LEFT(Table1[[#This Row],[Category and Sub-Category]],FIND("/",Table1[[#This Row],[Category and Sub-Category]])-1)</f>
        <v>technology</v>
      </c>
      <c r="R2047" t="str">
        <f>RIGHT(Table1[[#This Row],[Category and Sub-Category]],LEN(Table1[[#This Row],[Category and Sub-Category]])-FIND("/",Table1[[#This Row],[Category and Sub-Category]]))</f>
        <v>hardware</v>
      </c>
      <c r="S2047" s="9">
        <f>(((Table1[[#This Row],[launched_at]]/60)/60)/24)+DATE(1970,1,1)</f>
        <v>41069.088506944441</v>
      </c>
      <c r="T2047" s="9">
        <f>(((Table1[[#This Row],[deadline]]/60)/60)/24)+DATE(1970,1,1)</f>
        <v>41099.088506944441</v>
      </c>
      <c r="U2047" s="12" t="str">
        <f>TEXT(Table1[[#This Row],[Date Created Conversion]],"yyyy")</f>
        <v>2012</v>
      </c>
      <c r="V2047" s="12" t="str">
        <f>TEXT(Table1[[#This Row],[Date Created Conversion]],"mmm")</f>
        <v>Jun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 s="16">
        <v>10000</v>
      </c>
      <c r="E2048">
        <v>12110</v>
      </c>
      <c r="F2048" s="12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>Table1[[#This Row],[pledged]]/Table1[[#This Row],[goal]]</f>
        <v>1.2110000000000001</v>
      </c>
      <c r="P2048">
        <f>IF(Table1[[#This Row],[pledged]]=0,0,Table1[[#This Row],[pledged]]/Table1[[#This Row],[backers_count]])</f>
        <v>55.806451612903224</v>
      </c>
      <c r="Q2048" t="str">
        <f>LEFT(Table1[[#This Row],[Category and Sub-Category]],FIND("/",Table1[[#This Row],[Category and Sub-Category]])-1)</f>
        <v>technology</v>
      </c>
      <c r="R2048" t="str">
        <f>RIGHT(Table1[[#This Row],[Category and Sub-Category]],LEN(Table1[[#This Row],[Category and Sub-Category]])-FIND("/",Table1[[#This Row],[Category and Sub-Category]]))</f>
        <v>hardware</v>
      </c>
      <c r="S2048" s="9">
        <f>(((Table1[[#This Row],[launched_at]]/60)/60)/24)+DATE(1970,1,1)</f>
        <v>41387.171805555554</v>
      </c>
      <c r="T2048" s="9">
        <f>(((Table1[[#This Row],[deadline]]/60)/60)/24)+DATE(1970,1,1)</f>
        <v>41417.171805555554</v>
      </c>
      <c r="U2048" s="12" t="str">
        <f>TEXT(Table1[[#This Row],[Date Created Conversion]],"yyyy")</f>
        <v>2013</v>
      </c>
      <c r="V2048" s="12" t="str">
        <f>TEXT(Table1[[#This Row],[Date Created Conversion]],"mmm")</f>
        <v>Apr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 s="16">
        <v>98000</v>
      </c>
      <c r="E2049">
        <v>100939</v>
      </c>
      <c r="F2049" s="12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>Table1[[#This Row],[pledged]]/Table1[[#This Row],[goal]]</f>
        <v>1.0299897959183673</v>
      </c>
      <c r="P2049">
        <f>IF(Table1[[#This Row],[pledged]]=0,0,Table1[[#This Row],[pledged]]/Table1[[#This Row],[backers_count]])</f>
        <v>227.85327313769753</v>
      </c>
      <c r="Q2049" t="str">
        <f>LEFT(Table1[[#This Row],[Category and Sub-Category]],FIND("/",Table1[[#This Row],[Category and Sub-Category]])-1)</f>
        <v>technology</v>
      </c>
      <c r="R2049" t="str">
        <f>RIGHT(Table1[[#This Row],[Category and Sub-Category]],LEN(Table1[[#This Row],[Category and Sub-Category]])-FIND("/",Table1[[#This Row],[Category and Sub-Category]]))</f>
        <v>hardware</v>
      </c>
      <c r="S2049" s="9">
        <f>(((Table1[[#This Row],[launched_at]]/60)/60)/24)+DATE(1970,1,1)</f>
        <v>42081.903587962966</v>
      </c>
      <c r="T2049" s="9">
        <f>(((Table1[[#This Row],[deadline]]/60)/60)/24)+DATE(1970,1,1)</f>
        <v>42111</v>
      </c>
      <c r="U2049" s="12" t="str">
        <f>TEXT(Table1[[#This Row],[Date Created Conversion]],"yyyy")</f>
        <v>2015</v>
      </c>
      <c r="V2049" s="12" t="str">
        <f>TEXT(Table1[[#This Row],[Date Created Conversion]],"mmm")</f>
        <v>Mar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 s="16">
        <v>85000</v>
      </c>
      <c r="E2050">
        <v>126082.45</v>
      </c>
      <c r="F2050" s="12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>Table1[[#This Row],[pledged]]/Table1[[#This Row],[goal]]</f>
        <v>1.4833229411764706</v>
      </c>
      <c r="P2050">
        <f>IF(Table1[[#This Row],[pledged]]=0,0,Table1[[#This Row],[pledged]]/Table1[[#This Row],[backers_count]])</f>
        <v>91.82989803350327</v>
      </c>
      <c r="Q2050" t="str">
        <f>LEFT(Table1[[#This Row],[Category and Sub-Category]],FIND("/",Table1[[#This Row],[Category and Sub-Category]])-1)</f>
        <v>technology</v>
      </c>
      <c r="R2050" t="str">
        <f>RIGHT(Table1[[#This Row],[Category and Sub-Category]],LEN(Table1[[#This Row],[Category and Sub-Category]])-FIND("/",Table1[[#This Row],[Category and Sub-Category]]))</f>
        <v>hardware</v>
      </c>
      <c r="S2050" s="9">
        <f>(((Table1[[#This Row],[launched_at]]/60)/60)/24)+DATE(1970,1,1)</f>
        <v>41387.651516203703</v>
      </c>
      <c r="T2050" s="9">
        <f>(((Table1[[#This Row],[deadline]]/60)/60)/24)+DATE(1970,1,1)</f>
        <v>41417.651516203703</v>
      </c>
      <c r="U2050" s="12" t="str">
        <f>TEXT(Table1[[#This Row],[Date Created Conversion]],"yyyy")</f>
        <v>2013</v>
      </c>
      <c r="V2050" s="12" t="str">
        <f>TEXT(Table1[[#This Row],[Date Created Conversion]],"mmm")</f>
        <v>Apr</v>
      </c>
    </row>
    <row r="2051" spans="1:22" x14ac:dyDescent="0.35">
      <c r="A2051">
        <v>2049</v>
      </c>
      <c r="B2051" s="3" t="s">
        <v>2050</v>
      </c>
      <c r="C2051" s="3" t="s">
        <v>6159</v>
      </c>
      <c r="D2051" s="16">
        <v>50000</v>
      </c>
      <c r="E2051">
        <v>60095.35</v>
      </c>
      <c r="F2051" s="12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>Table1[[#This Row],[pledged]]/Table1[[#This Row],[goal]]</f>
        <v>1.2019070000000001</v>
      </c>
      <c r="P2051">
        <f>IF(Table1[[#This Row],[pledged]]=0,0,Table1[[#This Row],[pledged]]/Table1[[#This Row],[backers_count]])</f>
        <v>80.991037735849048</v>
      </c>
      <c r="Q2051" t="str">
        <f>LEFT(Table1[[#This Row],[Category and Sub-Category]],FIND("/",Table1[[#This Row],[Category and Sub-Category]])-1)</f>
        <v>technology</v>
      </c>
      <c r="R2051" t="str">
        <f>RIGHT(Table1[[#This Row],[Category and Sub-Category]],LEN(Table1[[#This Row],[Category and Sub-Category]])-FIND("/",Table1[[#This Row],[Category and Sub-Category]]))</f>
        <v>hardware</v>
      </c>
      <c r="S2051" s="9">
        <f>(((Table1[[#This Row],[launched_at]]/60)/60)/24)+DATE(1970,1,1)</f>
        <v>41575.527349537035</v>
      </c>
      <c r="T2051" s="9">
        <f>(((Table1[[#This Row],[deadline]]/60)/60)/24)+DATE(1970,1,1)</f>
        <v>41610.957638888889</v>
      </c>
      <c r="U2051" s="12" t="str">
        <f>TEXT(Table1[[#This Row],[Date Created Conversion]],"yyyy")</f>
        <v>2013</v>
      </c>
      <c r="V2051" s="12" t="str">
        <f>TEXT(Table1[[#This Row],[Date Created Conversion]],"mmm")</f>
        <v>Oct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 s="16">
        <v>10000</v>
      </c>
      <c r="E2052">
        <v>47327</v>
      </c>
      <c r="F2052" s="1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>Table1[[#This Row],[pledged]]/Table1[[#This Row],[goal]]</f>
        <v>4.7327000000000004</v>
      </c>
      <c r="P2052">
        <f>IF(Table1[[#This Row],[pledged]]=0,0,Table1[[#This Row],[pledged]]/Table1[[#This Row],[backers_count]])</f>
        <v>278.39411764705881</v>
      </c>
      <c r="Q2052" t="str">
        <f>LEFT(Table1[[#This Row],[Category and Sub-Category]],FIND("/",Table1[[#This Row],[Category and Sub-Category]])-1)</f>
        <v>technology</v>
      </c>
      <c r="R2052" t="str">
        <f>RIGHT(Table1[[#This Row],[Category and Sub-Category]],LEN(Table1[[#This Row],[Category and Sub-Category]])-FIND("/",Table1[[#This Row],[Category and Sub-Category]]))</f>
        <v>hardware</v>
      </c>
      <c r="S2052" s="9">
        <f>(((Table1[[#This Row],[launched_at]]/60)/60)/24)+DATE(1970,1,1)</f>
        <v>42115.071504629625</v>
      </c>
      <c r="T2052" s="9">
        <f>(((Table1[[#This Row],[deadline]]/60)/60)/24)+DATE(1970,1,1)</f>
        <v>42155.071504629625</v>
      </c>
      <c r="U2052" s="12" t="str">
        <f>TEXT(Table1[[#This Row],[Date Created Conversion]],"yyyy")</f>
        <v>2015</v>
      </c>
      <c r="V2052" s="12" t="str">
        <f>TEXT(Table1[[#This Row],[Date Created Conversion]],"mmm")</f>
        <v>Apr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 s="16">
        <v>8000</v>
      </c>
      <c r="E2053">
        <v>10429</v>
      </c>
      <c r="F2053" s="12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>Table1[[#This Row],[pledged]]/Table1[[#This Row],[goal]]</f>
        <v>1.303625</v>
      </c>
      <c r="P2053">
        <f>IF(Table1[[#This Row],[pledged]]=0,0,Table1[[#This Row],[pledged]]/Table1[[#This Row],[backers_count]])</f>
        <v>43.095041322314053</v>
      </c>
      <c r="Q2053" t="str">
        <f>LEFT(Table1[[#This Row],[Category and Sub-Category]],FIND("/",Table1[[#This Row],[Category and Sub-Category]])-1)</f>
        <v>technology</v>
      </c>
      <c r="R2053" t="str">
        <f>RIGHT(Table1[[#This Row],[Category and Sub-Category]],LEN(Table1[[#This Row],[Category and Sub-Category]])-FIND("/",Table1[[#This Row],[Category and Sub-Category]]))</f>
        <v>hardware</v>
      </c>
      <c r="S2053" s="9">
        <f>(((Table1[[#This Row],[launched_at]]/60)/60)/24)+DATE(1970,1,1)</f>
        <v>41604.022418981483</v>
      </c>
      <c r="T2053" s="9">
        <f>(((Table1[[#This Row],[deadline]]/60)/60)/24)+DATE(1970,1,1)</f>
        <v>41634.022418981483</v>
      </c>
      <c r="U2053" s="12" t="str">
        <f>TEXT(Table1[[#This Row],[Date Created Conversion]],"yyyy")</f>
        <v>2013</v>
      </c>
      <c r="V2053" s="12" t="str">
        <f>TEXT(Table1[[#This Row],[Date Created Conversion]],"mmm")</f>
        <v>Nov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 s="16">
        <v>50000</v>
      </c>
      <c r="E2054">
        <v>176524</v>
      </c>
      <c r="F2054" s="12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>Table1[[#This Row],[pledged]]/Table1[[#This Row],[goal]]</f>
        <v>3.5304799999999998</v>
      </c>
      <c r="P2054">
        <f>IF(Table1[[#This Row],[pledged]]=0,0,Table1[[#This Row],[pledged]]/Table1[[#This Row],[backers_count]])</f>
        <v>326.29205175600737</v>
      </c>
      <c r="Q2054" t="str">
        <f>LEFT(Table1[[#This Row],[Category and Sub-Category]],FIND("/",Table1[[#This Row],[Category and Sub-Category]])-1)</f>
        <v>technology</v>
      </c>
      <c r="R2054" t="str">
        <f>RIGHT(Table1[[#This Row],[Category and Sub-Category]],LEN(Table1[[#This Row],[Category and Sub-Category]])-FIND("/",Table1[[#This Row],[Category and Sub-Category]]))</f>
        <v>hardware</v>
      </c>
      <c r="S2054" s="9">
        <f>(((Table1[[#This Row],[launched_at]]/60)/60)/24)+DATE(1970,1,1)</f>
        <v>42375.08394675926</v>
      </c>
      <c r="T2054" s="9">
        <f>(((Table1[[#This Row],[deadline]]/60)/60)/24)+DATE(1970,1,1)</f>
        <v>42420.08394675926</v>
      </c>
      <c r="U2054" s="12" t="str">
        <f>TEXT(Table1[[#This Row],[Date Created Conversion]],"yyyy")</f>
        <v>2016</v>
      </c>
      <c r="V2054" s="12" t="str">
        <f>TEXT(Table1[[#This Row],[Date Created Conversion]],"mmm")</f>
        <v>Jan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 s="16">
        <v>5000</v>
      </c>
      <c r="E2055">
        <v>5051</v>
      </c>
      <c r="F2055" s="12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>Table1[[#This Row],[pledged]]/Table1[[#This Row],[goal]]</f>
        <v>1.0102</v>
      </c>
      <c r="P2055">
        <f>IF(Table1[[#This Row],[pledged]]=0,0,Table1[[#This Row],[pledged]]/Table1[[#This Row],[backers_count]])</f>
        <v>41.743801652892564</v>
      </c>
      <c r="Q2055" t="str">
        <f>LEFT(Table1[[#This Row],[Category and Sub-Category]],FIND("/",Table1[[#This Row],[Category and Sub-Category]])-1)</f>
        <v>technology</v>
      </c>
      <c r="R2055" t="str">
        <f>RIGHT(Table1[[#This Row],[Category and Sub-Category]],LEN(Table1[[#This Row],[Category and Sub-Category]])-FIND("/",Table1[[#This Row],[Category and Sub-Category]]))</f>
        <v>hardware</v>
      </c>
      <c r="S2055" s="9">
        <f>(((Table1[[#This Row],[launched_at]]/60)/60)/24)+DATE(1970,1,1)</f>
        <v>42303.617488425924</v>
      </c>
      <c r="T2055" s="9">
        <f>(((Table1[[#This Row],[deadline]]/60)/60)/24)+DATE(1970,1,1)</f>
        <v>42333.659155092595</v>
      </c>
      <c r="U2055" s="12" t="str">
        <f>TEXT(Table1[[#This Row],[Date Created Conversion]],"yyyy")</f>
        <v>2015</v>
      </c>
      <c r="V2055" s="12" t="str">
        <f>TEXT(Table1[[#This Row],[Date Created Conversion]],"mmm")</f>
        <v>Oct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 s="16">
        <v>35000</v>
      </c>
      <c r="E2056">
        <v>39757</v>
      </c>
      <c r="F2056" s="12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>Table1[[#This Row],[pledged]]/Table1[[#This Row],[goal]]</f>
        <v>1.1359142857142857</v>
      </c>
      <c r="P2056">
        <f>IF(Table1[[#This Row],[pledged]]=0,0,Table1[[#This Row],[pledged]]/Table1[[#This Row],[backers_count]])</f>
        <v>64.020933977455712</v>
      </c>
      <c r="Q2056" t="str">
        <f>LEFT(Table1[[#This Row],[Category and Sub-Category]],FIND("/",Table1[[#This Row],[Category and Sub-Category]])-1)</f>
        <v>technology</v>
      </c>
      <c r="R2056" t="str">
        <f>RIGHT(Table1[[#This Row],[Category and Sub-Category]],LEN(Table1[[#This Row],[Category and Sub-Category]])-FIND("/",Table1[[#This Row],[Category and Sub-Category]]))</f>
        <v>hardware</v>
      </c>
      <c r="S2056" s="9">
        <f>(((Table1[[#This Row],[launched_at]]/60)/60)/24)+DATE(1970,1,1)</f>
        <v>41731.520949074074</v>
      </c>
      <c r="T2056" s="9">
        <f>(((Table1[[#This Row],[deadline]]/60)/60)/24)+DATE(1970,1,1)</f>
        <v>41761.520949074074</v>
      </c>
      <c r="U2056" s="12" t="str">
        <f>TEXT(Table1[[#This Row],[Date Created Conversion]],"yyyy")</f>
        <v>2014</v>
      </c>
      <c r="V2056" s="12" t="str">
        <f>TEXT(Table1[[#This Row],[Date Created Conversion]],"mmm")</f>
        <v>Apr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 s="16">
        <v>6000</v>
      </c>
      <c r="E2057">
        <v>10045</v>
      </c>
      <c r="F2057" s="12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>Table1[[#This Row],[pledged]]/Table1[[#This Row],[goal]]</f>
        <v>1.6741666666666666</v>
      </c>
      <c r="P2057">
        <f>IF(Table1[[#This Row],[pledged]]=0,0,Table1[[#This Row],[pledged]]/Table1[[#This Row],[backers_count]])</f>
        <v>99.455445544554451</v>
      </c>
      <c r="Q2057" t="str">
        <f>LEFT(Table1[[#This Row],[Category and Sub-Category]],FIND("/",Table1[[#This Row],[Category and Sub-Category]])-1)</f>
        <v>technology</v>
      </c>
      <c r="R2057" t="str">
        <f>RIGHT(Table1[[#This Row],[Category and Sub-Category]],LEN(Table1[[#This Row],[Category and Sub-Category]])-FIND("/",Table1[[#This Row],[Category and Sub-Category]]))</f>
        <v>hardware</v>
      </c>
      <c r="S2057" s="9">
        <f>(((Table1[[#This Row],[launched_at]]/60)/60)/24)+DATE(1970,1,1)</f>
        <v>41946.674108796295</v>
      </c>
      <c r="T2057" s="9">
        <f>(((Table1[[#This Row],[deadline]]/60)/60)/24)+DATE(1970,1,1)</f>
        <v>41976.166666666672</v>
      </c>
      <c r="U2057" s="12" t="str">
        <f>TEXT(Table1[[#This Row],[Date Created Conversion]],"yyyy")</f>
        <v>2014</v>
      </c>
      <c r="V2057" s="12" t="str">
        <f>TEXT(Table1[[#This Row],[Date Created Conversion]],"mmm")</f>
        <v>Nov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 s="16">
        <v>50000</v>
      </c>
      <c r="E2058">
        <v>76726</v>
      </c>
      <c r="F2058" s="12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>Table1[[#This Row],[pledged]]/Table1[[#This Row],[goal]]</f>
        <v>1.5345200000000001</v>
      </c>
      <c r="P2058">
        <f>IF(Table1[[#This Row],[pledged]]=0,0,Table1[[#This Row],[pledged]]/Table1[[#This Row],[backers_count]])</f>
        <v>138.49458483754512</v>
      </c>
      <c r="Q2058" t="str">
        <f>LEFT(Table1[[#This Row],[Category and Sub-Category]],FIND("/",Table1[[#This Row],[Category and Sub-Category]])-1)</f>
        <v>technology</v>
      </c>
      <c r="R2058" t="str">
        <f>RIGHT(Table1[[#This Row],[Category and Sub-Category]],LEN(Table1[[#This Row],[Category and Sub-Category]])-FIND("/",Table1[[#This Row],[Category and Sub-Category]]))</f>
        <v>hardware</v>
      </c>
      <c r="S2058" s="9">
        <f>(((Table1[[#This Row],[launched_at]]/60)/60)/24)+DATE(1970,1,1)</f>
        <v>41351.76090277778</v>
      </c>
      <c r="T2058" s="9">
        <f>(((Table1[[#This Row],[deadline]]/60)/60)/24)+DATE(1970,1,1)</f>
        <v>41381.76090277778</v>
      </c>
      <c r="U2058" s="12" t="str">
        <f>TEXT(Table1[[#This Row],[Date Created Conversion]],"yyyy")</f>
        <v>2013</v>
      </c>
      <c r="V2058" s="12" t="str">
        <f>TEXT(Table1[[#This Row],[Date Created Conversion]],"mmm")</f>
        <v>Mar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 s="16">
        <v>15000</v>
      </c>
      <c r="E2059">
        <v>30334.83</v>
      </c>
      <c r="F2059" s="12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>Table1[[#This Row],[pledged]]/Table1[[#This Row],[goal]]</f>
        <v>2.022322</v>
      </c>
      <c r="P2059">
        <f>IF(Table1[[#This Row],[pledged]]=0,0,Table1[[#This Row],[pledged]]/Table1[[#This Row],[backers_count]])</f>
        <v>45.547792792792798</v>
      </c>
      <c r="Q2059" t="str">
        <f>LEFT(Table1[[#This Row],[Category and Sub-Category]],FIND("/",Table1[[#This Row],[Category and Sub-Category]])-1)</f>
        <v>technology</v>
      </c>
      <c r="R2059" t="str">
        <f>RIGHT(Table1[[#This Row],[Category and Sub-Category]],LEN(Table1[[#This Row],[Category and Sub-Category]])-FIND("/",Table1[[#This Row],[Category and Sub-Category]]))</f>
        <v>hardware</v>
      </c>
      <c r="S2059" s="9">
        <f>(((Table1[[#This Row],[launched_at]]/60)/60)/24)+DATE(1970,1,1)</f>
        <v>42396.494583333333</v>
      </c>
      <c r="T2059" s="9">
        <f>(((Table1[[#This Row],[deadline]]/60)/60)/24)+DATE(1970,1,1)</f>
        <v>42426.494583333333</v>
      </c>
      <c r="U2059" s="12" t="str">
        <f>TEXT(Table1[[#This Row],[Date Created Conversion]],"yyyy")</f>
        <v>2016</v>
      </c>
      <c r="V2059" s="12" t="str">
        <f>TEXT(Table1[[#This Row],[Date Created Conversion]],"mmm")</f>
        <v>Jan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 s="16">
        <v>2560</v>
      </c>
      <c r="E2060">
        <v>4308</v>
      </c>
      <c r="F2060" s="12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>Table1[[#This Row],[pledged]]/Table1[[#This Row],[goal]]</f>
        <v>1.6828125</v>
      </c>
      <c r="P2060">
        <f>IF(Table1[[#This Row],[pledged]]=0,0,Table1[[#This Row],[pledged]]/Table1[[#This Row],[backers_count]])</f>
        <v>10.507317073170732</v>
      </c>
      <c r="Q2060" t="str">
        <f>LEFT(Table1[[#This Row],[Category and Sub-Category]],FIND("/",Table1[[#This Row],[Category and Sub-Category]])-1)</f>
        <v>technology</v>
      </c>
      <c r="R2060" t="str">
        <f>RIGHT(Table1[[#This Row],[Category and Sub-Category]],LEN(Table1[[#This Row],[Category and Sub-Category]])-FIND("/",Table1[[#This Row],[Category and Sub-Category]]))</f>
        <v>hardware</v>
      </c>
      <c r="S2060" s="9">
        <f>(((Table1[[#This Row],[launched_at]]/60)/60)/24)+DATE(1970,1,1)</f>
        <v>42026.370717592596</v>
      </c>
      <c r="T2060" s="9">
        <f>(((Table1[[#This Row],[deadline]]/60)/60)/24)+DATE(1970,1,1)</f>
        <v>42065.833333333328</v>
      </c>
      <c r="U2060" s="12" t="str">
        <f>TEXT(Table1[[#This Row],[Date Created Conversion]],"yyyy")</f>
        <v>2015</v>
      </c>
      <c r="V2060" s="12" t="str">
        <f>TEXT(Table1[[#This Row],[Date Created Conversion]],"mmm")</f>
        <v>Jan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 s="16">
        <v>30000</v>
      </c>
      <c r="E2061">
        <v>43037</v>
      </c>
      <c r="F2061" s="12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>Table1[[#This Row],[pledged]]/Table1[[#This Row],[goal]]</f>
        <v>1.4345666666666668</v>
      </c>
      <c r="P2061">
        <f>IF(Table1[[#This Row],[pledged]]=0,0,Table1[[#This Row],[pledged]]/Table1[[#This Row],[backers_count]])</f>
        <v>114.76533333333333</v>
      </c>
      <c r="Q2061" t="str">
        <f>LEFT(Table1[[#This Row],[Category and Sub-Category]],FIND("/",Table1[[#This Row],[Category and Sub-Category]])-1)</f>
        <v>technology</v>
      </c>
      <c r="R2061" t="str">
        <f>RIGHT(Table1[[#This Row],[Category and Sub-Category]],LEN(Table1[[#This Row],[Category and Sub-Category]])-FIND("/",Table1[[#This Row],[Category and Sub-Category]]))</f>
        <v>hardware</v>
      </c>
      <c r="S2061" s="9">
        <f>(((Table1[[#This Row],[launched_at]]/60)/60)/24)+DATE(1970,1,1)</f>
        <v>42361.602476851855</v>
      </c>
      <c r="T2061" s="9">
        <f>(((Table1[[#This Row],[deadline]]/60)/60)/24)+DATE(1970,1,1)</f>
        <v>42400.915972222225</v>
      </c>
      <c r="U2061" s="12" t="str">
        <f>TEXT(Table1[[#This Row],[Date Created Conversion]],"yyyy")</f>
        <v>2015</v>
      </c>
      <c r="V2061" s="12" t="str">
        <f>TEXT(Table1[[#This Row],[Date Created Conversion]],"mmm")</f>
        <v>Dec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 s="16">
        <v>25000</v>
      </c>
      <c r="E2062">
        <v>49100</v>
      </c>
      <c r="F2062" s="1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>Table1[[#This Row],[pledged]]/Table1[[#This Row],[goal]]</f>
        <v>1.964</v>
      </c>
      <c r="P2062">
        <f>IF(Table1[[#This Row],[pledged]]=0,0,Table1[[#This Row],[pledged]]/Table1[[#This Row],[backers_count]])</f>
        <v>35.997067448680355</v>
      </c>
      <c r="Q2062" t="str">
        <f>LEFT(Table1[[#This Row],[Category and Sub-Category]],FIND("/",Table1[[#This Row],[Category and Sub-Category]])-1)</f>
        <v>technology</v>
      </c>
      <c r="R2062" t="str">
        <f>RIGHT(Table1[[#This Row],[Category and Sub-Category]],LEN(Table1[[#This Row],[Category and Sub-Category]])-FIND("/",Table1[[#This Row],[Category and Sub-Category]]))</f>
        <v>hardware</v>
      </c>
      <c r="S2062" s="9">
        <f>(((Table1[[#This Row],[launched_at]]/60)/60)/24)+DATE(1970,1,1)</f>
        <v>41783.642939814818</v>
      </c>
      <c r="T2062" s="9">
        <f>(((Table1[[#This Row],[deadline]]/60)/60)/24)+DATE(1970,1,1)</f>
        <v>41843.642939814818</v>
      </c>
      <c r="U2062" s="12" t="str">
        <f>TEXT(Table1[[#This Row],[Date Created Conversion]],"yyyy")</f>
        <v>2014</v>
      </c>
      <c r="V2062" s="12" t="str">
        <f>TEXT(Table1[[#This Row],[Date Created Conversion]],"mmm")</f>
        <v>May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 s="16">
        <v>5000</v>
      </c>
      <c r="E2063">
        <v>5396</v>
      </c>
      <c r="F2063" s="12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>Table1[[#This Row],[pledged]]/Table1[[#This Row],[goal]]</f>
        <v>1.0791999999999999</v>
      </c>
      <c r="P2063">
        <f>IF(Table1[[#This Row],[pledged]]=0,0,Table1[[#This Row],[pledged]]/Table1[[#This Row],[backers_count]])</f>
        <v>154.17142857142858</v>
      </c>
      <c r="Q2063" t="str">
        <f>LEFT(Table1[[#This Row],[Category and Sub-Category]],FIND("/",Table1[[#This Row],[Category and Sub-Category]])-1)</f>
        <v>technology</v>
      </c>
      <c r="R2063" t="str">
        <f>RIGHT(Table1[[#This Row],[Category and Sub-Category]],LEN(Table1[[#This Row],[Category and Sub-Category]])-FIND("/",Table1[[#This Row],[Category and Sub-Category]]))</f>
        <v>hardware</v>
      </c>
      <c r="S2063" s="9">
        <f>(((Table1[[#This Row],[launched_at]]/60)/60)/24)+DATE(1970,1,1)</f>
        <v>42705.764513888891</v>
      </c>
      <c r="T2063" s="9">
        <f>(((Table1[[#This Row],[deadline]]/60)/60)/24)+DATE(1970,1,1)</f>
        <v>42735.764513888891</v>
      </c>
      <c r="U2063" s="12" t="str">
        <f>TEXT(Table1[[#This Row],[Date Created Conversion]],"yyyy")</f>
        <v>2016</v>
      </c>
      <c r="V2063" s="12" t="str">
        <f>TEXT(Table1[[#This Row],[Date Created Conversion]],"mmm")</f>
        <v>Dec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 s="16">
        <v>100000</v>
      </c>
      <c r="E2064">
        <v>114977</v>
      </c>
      <c r="F2064" s="12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>Table1[[#This Row],[pledged]]/Table1[[#This Row],[goal]]</f>
        <v>1.14977</v>
      </c>
      <c r="P2064">
        <f>IF(Table1[[#This Row],[pledged]]=0,0,Table1[[#This Row],[pledged]]/Table1[[#This Row],[backers_count]])</f>
        <v>566.38916256157631</v>
      </c>
      <c r="Q2064" t="str">
        <f>LEFT(Table1[[#This Row],[Category and Sub-Category]],FIND("/",Table1[[#This Row],[Category and Sub-Category]])-1)</f>
        <v>technology</v>
      </c>
      <c r="R2064" t="str">
        <f>RIGHT(Table1[[#This Row],[Category and Sub-Category]],LEN(Table1[[#This Row],[Category and Sub-Category]])-FIND("/",Table1[[#This Row],[Category and Sub-Category]]))</f>
        <v>hardware</v>
      </c>
      <c r="S2064" s="9">
        <f>(((Table1[[#This Row],[launched_at]]/60)/60)/24)+DATE(1970,1,1)</f>
        <v>42423.3830787037</v>
      </c>
      <c r="T2064" s="9">
        <f>(((Table1[[#This Row],[deadline]]/60)/60)/24)+DATE(1970,1,1)</f>
        <v>42453.341412037036</v>
      </c>
      <c r="U2064" s="12" t="str">
        <f>TEXT(Table1[[#This Row],[Date Created Conversion]],"yyyy")</f>
        <v>2016</v>
      </c>
      <c r="V2064" s="12" t="str">
        <f>TEXT(Table1[[#This Row],[Date Created Conversion]],"mmm")</f>
        <v>Feb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 s="16">
        <v>4000</v>
      </c>
      <c r="E2065">
        <v>5922</v>
      </c>
      <c r="F2065" s="12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>Table1[[#This Row],[pledged]]/Table1[[#This Row],[goal]]</f>
        <v>1.4804999999999999</v>
      </c>
      <c r="P2065">
        <f>IF(Table1[[#This Row],[pledged]]=0,0,Table1[[#This Row],[pledged]]/Table1[[#This Row],[backers_count]])</f>
        <v>120.85714285714286</v>
      </c>
      <c r="Q2065" t="str">
        <f>LEFT(Table1[[#This Row],[Category and Sub-Category]],FIND("/",Table1[[#This Row],[Category and Sub-Category]])-1)</f>
        <v>technology</v>
      </c>
      <c r="R2065" t="str">
        <f>RIGHT(Table1[[#This Row],[Category and Sub-Category]],LEN(Table1[[#This Row],[Category and Sub-Category]])-FIND("/",Table1[[#This Row],[Category and Sub-Category]]))</f>
        <v>hardware</v>
      </c>
      <c r="S2065" s="9">
        <f>(((Table1[[#This Row],[launched_at]]/60)/60)/24)+DATE(1970,1,1)</f>
        <v>42472.73265046296</v>
      </c>
      <c r="T2065" s="9">
        <f>(((Table1[[#This Row],[deadline]]/60)/60)/24)+DATE(1970,1,1)</f>
        <v>42505.73265046296</v>
      </c>
      <c r="U2065" s="12" t="str">
        <f>TEXT(Table1[[#This Row],[Date Created Conversion]],"yyyy")</f>
        <v>2016</v>
      </c>
      <c r="V2065" s="12" t="str">
        <f>TEXT(Table1[[#This Row],[Date Created Conversion]],"mmm")</f>
        <v>Apr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 s="16">
        <v>261962</v>
      </c>
      <c r="E2066">
        <v>500784.27</v>
      </c>
      <c r="F2066" s="12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>Table1[[#This Row],[pledged]]/Table1[[#This Row],[goal]]</f>
        <v>1.9116676082790633</v>
      </c>
      <c r="P2066">
        <f>IF(Table1[[#This Row],[pledged]]=0,0,Table1[[#This Row],[pledged]]/Table1[[#This Row],[backers_count]])</f>
        <v>86.163845492085343</v>
      </c>
      <c r="Q2066" t="str">
        <f>LEFT(Table1[[#This Row],[Category and Sub-Category]],FIND("/",Table1[[#This Row],[Category and Sub-Category]])-1)</f>
        <v>technology</v>
      </c>
      <c r="R2066" t="str">
        <f>RIGHT(Table1[[#This Row],[Category and Sub-Category]],LEN(Table1[[#This Row],[Category and Sub-Category]])-FIND("/",Table1[[#This Row],[Category and Sub-Category]]))</f>
        <v>hardware</v>
      </c>
      <c r="S2066" s="9">
        <f>(((Table1[[#This Row],[launched_at]]/60)/60)/24)+DATE(1970,1,1)</f>
        <v>41389.364849537036</v>
      </c>
      <c r="T2066" s="9">
        <f>(((Table1[[#This Row],[deadline]]/60)/60)/24)+DATE(1970,1,1)</f>
        <v>41425.5</v>
      </c>
      <c r="U2066" s="12" t="str">
        <f>TEXT(Table1[[#This Row],[Date Created Conversion]],"yyyy")</f>
        <v>2013</v>
      </c>
      <c r="V2066" s="12" t="str">
        <f>TEXT(Table1[[#This Row],[Date Created Conversion]],"mmm")</f>
        <v>Apr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 s="16">
        <v>40000</v>
      </c>
      <c r="E2067">
        <v>79686.05</v>
      </c>
      <c r="F2067" s="12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>Table1[[#This Row],[pledged]]/Table1[[#This Row],[goal]]</f>
        <v>1.99215125</v>
      </c>
      <c r="P2067">
        <f>IF(Table1[[#This Row],[pledged]]=0,0,Table1[[#This Row],[pledged]]/Table1[[#This Row],[backers_count]])</f>
        <v>51.212114395886893</v>
      </c>
      <c r="Q2067" t="str">
        <f>LEFT(Table1[[#This Row],[Category and Sub-Category]],FIND("/",Table1[[#This Row],[Category and Sub-Category]])-1)</f>
        <v>technology</v>
      </c>
      <c r="R2067" t="str">
        <f>RIGHT(Table1[[#This Row],[Category and Sub-Category]],LEN(Table1[[#This Row],[Category and Sub-Category]])-FIND("/",Table1[[#This Row],[Category and Sub-Category]]))</f>
        <v>hardware</v>
      </c>
      <c r="S2067" s="9">
        <f>(((Table1[[#This Row],[launched_at]]/60)/60)/24)+DATE(1970,1,1)</f>
        <v>41603.333668981482</v>
      </c>
      <c r="T2067" s="9">
        <f>(((Table1[[#This Row],[deadline]]/60)/60)/24)+DATE(1970,1,1)</f>
        <v>41633.333668981482</v>
      </c>
      <c r="U2067" s="12" t="str">
        <f>TEXT(Table1[[#This Row],[Date Created Conversion]],"yyyy")</f>
        <v>2013</v>
      </c>
      <c r="V2067" s="12" t="str">
        <f>TEXT(Table1[[#This Row],[Date Created Conversion]],"mmm")</f>
        <v>Nov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 s="16">
        <v>2000</v>
      </c>
      <c r="E2068">
        <v>4372</v>
      </c>
      <c r="F2068" s="12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>Table1[[#This Row],[pledged]]/Table1[[#This Row],[goal]]</f>
        <v>2.1859999999999999</v>
      </c>
      <c r="P2068">
        <f>IF(Table1[[#This Row],[pledged]]=0,0,Table1[[#This Row],[pledged]]/Table1[[#This Row],[backers_count]])</f>
        <v>67.261538461538464</v>
      </c>
      <c r="Q2068" t="str">
        <f>LEFT(Table1[[#This Row],[Category and Sub-Category]],FIND("/",Table1[[#This Row],[Category and Sub-Category]])-1)</f>
        <v>technology</v>
      </c>
      <c r="R2068" t="str">
        <f>RIGHT(Table1[[#This Row],[Category and Sub-Category]],LEN(Table1[[#This Row],[Category and Sub-Category]])-FIND("/",Table1[[#This Row],[Category and Sub-Category]]))</f>
        <v>hardware</v>
      </c>
      <c r="S2068" s="9">
        <f>(((Table1[[#This Row],[launched_at]]/60)/60)/24)+DATE(1970,1,1)</f>
        <v>41844.771793981483</v>
      </c>
      <c r="T2068" s="9">
        <f>(((Table1[[#This Row],[deadline]]/60)/60)/24)+DATE(1970,1,1)</f>
        <v>41874.771793981483</v>
      </c>
      <c r="U2068" s="12" t="str">
        <f>TEXT(Table1[[#This Row],[Date Created Conversion]],"yyyy")</f>
        <v>2014</v>
      </c>
      <c r="V2068" s="12" t="str">
        <f>TEXT(Table1[[#This Row],[Date Created Conversion]],"mmm")</f>
        <v>Jul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 s="16">
        <v>495</v>
      </c>
      <c r="E2069">
        <v>628</v>
      </c>
      <c r="F2069" s="12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>Table1[[#This Row],[pledged]]/Table1[[#This Row],[goal]]</f>
        <v>1.2686868686868686</v>
      </c>
      <c r="P2069">
        <f>IF(Table1[[#This Row],[pledged]]=0,0,Table1[[#This Row],[pledged]]/Table1[[#This Row],[backers_count]])</f>
        <v>62.8</v>
      </c>
      <c r="Q2069" t="str">
        <f>LEFT(Table1[[#This Row],[Category and Sub-Category]],FIND("/",Table1[[#This Row],[Category and Sub-Category]])-1)</f>
        <v>technology</v>
      </c>
      <c r="R2069" t="str">
        <f>RIGHT(Table1[[#This Row],[Category and Sub-Category]],LEN(Table1[[#This Row],[Category and Sub-Category]])-FIND("/",Table1[[#This Row],[Category and Sub-Category]]))</f>
        <v>hardware</v>
      </c>
      <c r="S2069" s="9">
        <f>(((Table1[[#This Row],[launched_at]]/60)/60)/24)+DATE(1970,1,1)</f>
        <v>42115.853888888887</v>
      </c>
      <c r="T2069" s="9">
        <f>(((Table1[[#This Row],[deadline]]/60)/60)/24)+DATE(1970,1,1)</f>
        <v>42148.853888888887</v>
      </c>
      <c r="U2069" s="12" t="str">
        <f>TEXT(Table1[[#This Row],[Date Created Conversion]],"yyyy")</f>
        <v>2015</v>
      </c>
      <c r="V2069" s="12" t="str">
        <f>TEXT(Table1[[#This Row],[Date Created Conversion]],"mmm")</f>
        <v>Apr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 s="16">
        <v>25000</v>
      </c>
      <c r="E2070">
        <v>26305.97</v>
      </c>
      <c r="F2070" s="12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>Table1[[#This Row],[pledged]]/Table1[[#This Row],[goal]]</f>
        <v>1.0522388</v>
      </c>
      <c r="P2070">
        <f>IF(Table1[[#This Row],[pledged]]=0,0,Table1[[#This Row],[pledged]]/Table1[[#This Row],[backers_count]])</f>
        <v>346.13118421052633</v>
      </c>
      <c r="Q2070" t="str">
        <f>LEFT(Table1[[#This Row],[Category and Sub-Category]],FIND("/",Table1[[#This Row],[Category and Sub-Category]])-1)</f>
        <v>technology</v>
      </c>
      <c r="R2070" t="str">
        <f>RIGHT(Table1[[#This Row],[Category and Sub-Category]],LEN(Table1[[#This Row],[Category and Sub-Category]])-FIND("/",Table1[[#This Row],[Category and Sub-Category]]))</f>
        <v>hardware</v>
      </c>
      <c r="S2070" s="9">
        <f>(((Table1[[#This Row],[launched_at]]/60)/60)/24)+DATE(1970,1,1)</f>
        <v>42633.841608796298</v>
      </c>
      <c r="T2070" s="9">
        <f>(((Table1[[#This Row],[deadline]]/60)/60)/24)+DATE(1970,1,1)</f>
        <v>42663.841608796298</v>
      </c>
      <c r="U2070" s="12" t="str">
        <f>TEXT(Table1[[#This Row],[Date Created Conversion]],"yyyy")</f>
        <v>2016</v>
      </c>
      <c r="V2070" s="12" t="str">
        <f>TEXT(Table1[[#This Row],[Date Created Conversion]],"mmm")</f>
        <v>Sep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 s="16">
        <v>50000</v>
      </c>
      <c r="E2071">
        <v>64203.33</v>
      </c>
      <c r="F2071" s="12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>Table1[[#This Row],[pledged]]/Table1[[#This Row],[goal]]</f>
        <v>1.2840666000000001</v>
      </c>
      <c r="P2071">
        <f>IF(Table1[[#This Row],[pledged]]=0,0,Table1[[#This Row],[pledged]]/Table1[[#This Row],[backers_count]])</f>
        <v>244.11912547528519</v>
      </c>
      <c r="Q2071" t="str">
        <f>LEFT(Table1[[#This Row],[Category and Sub-Category]],FIND("/",Table1[[#This Row],[Category and Sub-Category]])-1)</f>
        <v>technology</v>
      </c>
      <c r="R2071" t="str">
        <f>RIGHT(Table1[[#This Row],[Category and Sub-Category]],LEN(Table1[[#This Row],[Category and Sub-Category]])-FIND("/",Table1[[#This Row],[Category and Sub-Category]]))</f>
        <v>hardware</v>
      </c>
      <c r="S2071" s="9">
        <f>(((Table1[[#This Row],[launched_at]]/60)/60)/24)+DATE(1970,1,1)</f>
        <v>42340.972118055557</v>
      </c>
      <c r="T2071" s="9">
        <f>(((Table1[[#This Row],[deadline]]/60)/60)/24)+DATE(1970,1,1)</f>
        <v>42371.972118055557</v>
      </c>
      <c r="U2071" s="12" t="str">
        <f>TEXT(Table1[[#This Row],[Date Created Conversion]],"yyyy")</f>
        <v>2015</v>
      </c>
      <c r="V2071" s="12" t="str">
        <f>TEXT(Table1[[#This Row],[Date Created Conversion]],"mmm")</f>
        <v>Dec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 s="16">
        <v>125000</v>
      </c>
      <c r="E2072">
        <v>396659</v>
      </c>
      <c r="F2072" s="1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>Table1[[#This Row],[pledged]]/Table1[[#This Row],[goal]]</f>
        <v>3.1732719999999999</v>
      </c>
      <c r="P2072">
        <f>IF(Table1[[#This Row],[pledged]]=0,0,Table1[[#This Row],[pledged]]/Table1[[#This Row],[backers_count]])</f>
        <v>259.25424836601309</v>
      </c>
      <c r="Q2072" t="str">
        <f>LEFT(Table1[[#This Row],[Category and Sub-Category]],FIND("/",Table1[[#This Row],[Category and Sub-Category]])-1)</f>
        <v>technology</v>
      </c>
      <c r="R2072" t="str">
        <f>RIGHT(Table1[[#This Row],[Category and Sub-Category]],LEN(Table1[[#This Row],[Category and Sub-Category]])-FIND("/",Table1[[#This Row],[Category and Sub-Category]]))</f>
        <v>hardware</v>
      </c>
      <c r="S2072" s="9">
        <f>(((Table1[[#This Row],[launched_at]]/60)/60)/24)+DATE(1970,1,1)</f>
        <v>42519.6565162037</v>
      </c>
      <c r="T2072" s="9">
        <f>(((Table1[[#This Row],[deadline]]/60)/60)/24)+DATE(1970,1,1)</f>
        <v>42549.6565162037</v>
      </c>
      <c r="U2072" s="12" t="str">
        <f>TEXT(Table1[[#This Row],[Date Created Conversion]],"yyyy")</f>
        <v>2016</v>
      </c>
      <c r="V2072" s="12" t="str">
        <f>TEXT(Table1[[#This Row],[Date Created Conversion]],"mmm")</f>
        <v>May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 s="16">
        <v>20000</v>
      </c>
      <c r="E2073">
        <v>56146</v>
      </c>
      <c r="F2073" s="12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>Table1[[#This Row],[pledged]]/Table1[[#This Row],[goal]]</f>
        <v>2.8073000000000001</v>
      </c>
      <c r="P2073">
        <f>IF(Table1[[#This Row],[pledged]]=0,0,Table1[[#This Row],[pledged]]/Table1[[#This Row],[backers_count]])</f>
        <v>201.96402877697841</v>
      </c>
      <c r="Q2073" t="str">
        <f>LEFT(Table1[[#This Row],[Category and Sub-Category]],FIND("/",Table1[[#This Row],[Category and Sub-Category]])-1)</f>
        <v>technology</v>
      </c>
      <c r="R2073" t="str">
        <f>RIGHT(Table1[[#This Row],[Category and Sub-Category]],LEN(Table1[[#This Row],[Category and Sub-Category]])-FIND("/",Table1[[#This Row],[Category and Sub-Category]]))</f>
        <v>hardware</v>
      </c>
      <c r="S2073" s="9">
        <f>(((Table1[[#This Row],[launched_at]]/60)/60)/24)+DATE(1970,1,1)</f>
        <v>42600.278749999998</v>
      </c>
      <c r="T2073" s="9">
        <f>(((Table1[[#This Row],[deadline]]/60)/60)/24)+DATE(1970,1,1)</f>
        <v>42645.278749999998</v>
      </c>
      <c r="U2073" s="12" t="str">
        <f>TEXT(Table1[[#This Row],[Date Created Conversion]],"yyyy")</f>
        <v>2016</v>
      </c>
      <c r="V2073" s="12" t="str">
        <f>TEXT(Table1[[#This Row],[Date Created Conversion]],"mmm")</f>
        <v>Aug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 s="16">
        <v>71500</v>
      </c>
      <c r="E2074">
        <v>79173</v>
      </c>
      <c r="F2074" s="12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>Table1[[#This Row],[pledged]]/Table1[[#This Row],[goal]]</f>
        <v>1.1073146853146854</v>
      </c>
      <c r="P2074">
        <f>IF(Table1[[#This Row],[pledged]]=0,0,Table1[[#This Row],[pledged]]/Table1[[#This Row],[backers_count]])</f>
        <v>226.20857142857142</v>
      </c>
      <c r="Q2074" t="str">
        <f>LEFT(Table1[[#This Row],[Category and Sub-Category]],FIND("/",Table1[[#This Row],[Category and Sub-Category]])-1)</f>
        <v>technology</v>
      </c>
      <c r="R2074" t="str">
        <f>RIGHT(Table1[[#This Row],[Category and Sub-Category]],LEN(Table1[[#This Row],[Category and Sub-Category]])-FIND("/",Table1[[#This Row],[Category and Sub-Category]]))</f>
        <v>hardware</v>
      </c>
      <c r="S2074" s="9">
        <f>(((Table1[[#This Row],[launched_at]]/60)/60)/24)+DATE(1970,1,1)</f>
        <v>42467.581388888888</v>
      </c>
      <c r="T2074" s="9">
        <f>(((Table1[[#This Row],[deadline]]/60)/60)/24)+DATE(1970,1,1)</f>
        <v>42497.581388888888</v>
      </c>
      <c r="U2074" s="12" t="str">
        <f>TEXT(Table1[[#This Row],[Date Created Conversion]],"yyyy")</f>
        <v>2016</v>
      </c>
      <c r="V2074" s="12" t="str">
        <f>TEXT(Table1[[#This Row],[Date Created Conversion]],"mmm")</f>
        <v>Apr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 s="16">
        <v>100000</v>
      </c>
      <c r="E2075">
        <v>152604.29999999999</v>
      </c>
      <c r="F2075" s="12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>Table1[[#This Row],[pledged]]/Table1[[#This Row],[goal]]</f>
        <v>1.5260429999999998</v>
      </c>
      <c r="P2075">
        <f>IF(Table1[[#This Row],[pledged]]=0,0,Table1[[#This Row],[pledged]]/Table1[[#This Row],[backers_count]])</f>
        <v>324.69</v>
      </c>
      <c r="Q2075" t="str">
        <f>LEFT(Table1[[#This Row],[Category and Sub-Category]],FIND("/",Table1[[#This Row],[Category and Sub-Category]])-1)</f>
        <v>technology</v>
      </c>
      <c r="R2075" t="str">
        <f>RIGHT(Table1[[#This Row],[Category and Sub-Category]],LEN(Table1[[#This Row],[Category and Sub-Category]])-FIND("/",Table1[[#This Row],[Category and Sub-Category]]))</f>
        <v>hardware</v>
      </c>
      <c r="S2075" s="9">
        <f>(((Table1[[#This Row],[launched_at]]/60)/60)/24)+DATE(1970,1,1)</f>
        <v>42087.668032407411</v>
      </c>
      <c r="T2075" s="9">
        <f>(((Table1[[#This Row],[deadline]]/60)/60)/24)+DATE(1970,1,1)</f>
        <v>42132.668032407411</v>
      </c>
      <c r="U2075" s="12" t="str">
        <f>TEXT(Table1[[#This Row],[Date Created Conversion]],"yyyy")</f>
        <v>2015</v>
      </c>
      <c r="V2075" s="12" t="str">
        <f>TEXT(Table1[[#This Row],[Date Created Conversion]],"mmm")</f>
        <v>Mar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 s="16">
        <v>600</v>
      </c>
      <c r="E2076">
        <v>615</v>
      </c>
      <c r="F2076" s="12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>Table1[[#This Row],[pledged]]/Table1[[#This Row],[goal]]</f>
        <v>1.0249999999999999</v>
      </c>
      <c r="P2076">
        <f>IF(Table1[[#This Row],[pledged]]=0,0,Table1[[#This Row],[pledged]]/Table1[[#This Row],[backers_count]])</f>
        <v>205</v>
      </c>
      <c r="Q2076" t="str">
        <f>LEFT(Table1[[#This Row],[Category and Sub-Category]],FIND("/",Table1[[#This Row],[Category and Sub-Category]])-1)</f>
        <v>technology</v>
      </c>
      <c r="R2076" t="str">
        <f>RIGHT(Table1[[#This Row],[Category and Sub-Category]],LEN(Table1[[#This Row],[Category and Sub-Category]])-FIND("/",Table1[[#This Row],[Category and Sub-Category]]))</f>
        <v>hardware</v>
      </c>
      <c r="S2076" s="9">
        <f>(((Table1[[#This Row],[launched_at]]/60)/60)/24)+DATE(1970,1,1)</f>
        <v>42466.826180555552</v>
      </c>
      <c r="T2076" s="9">
        <f>(((Table1[[#This Row],[deadline]]/60)/60)/24)+DATE(1970,1,1)</f>
        <v>42496.826180555552</v>
      </c>
      <c r="U2076" s="12" t="str">
        <f>TEXT(Table1[[#This Row],[Date Created Conversion]],"yyyy")</f>
        <v>2016</v>
      </c>
      <c r="V2076" s="12" t="str">
        <f>TEXT(Table1[[#This Row],[Date Created Conversion]],"mmm")</f>
        <v>Apr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 s="16">
        <v>9999</v>
      </c>
      <c r="E2077">
        <v>167820.6</v>
      </c>
      <c r="F2077" s="12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>Table1[[#This Row],[pledged]]/Table1[[#This Row],[goal]]</f>
        <v>16.783738373837384</v>
      </c>
      <c r="P2077">
        <f>IF(Table1[[#This Row],[pledged]]=0,0,Table1[[#This Row],[pledged]]/Table1[[#This Row],[backers_count]])</f>
        <v>20.465926829268295</v>
      </c>
      <c r="Q2077" t="str">
        <f>LEFT(Table1[[#This Row],[Category and Sub-Category]],FIND("/",Table1[[#This Row],[Category and Sub-Category]])-1)</f>
        <v>technology</v>
      </c>
      <c r="R2077" t="str">
        <f>RIGHT(Table1[[#This Row],[Category and Sub-Category]],LEN(Table1[[#This Row],[Category and Sub-Category]])-FIND("/",Table1[[#This Row],[Category and Sub-Category]]))</f>
        <v>hardware</v>
      </c>
      <c r="S2077" s="9">
        <f>(((Table1[[#This Row],[launched_at]]/60)/60)/24)+DATE(1970,1,1)</f>
        <v>41450.681574074071</v>
      </c>
      <c r="T2077" s="9">
        <f>(((Table1[[#This Row],[deadline]]/60)/60)/24)+DATE(1970,1,1)</f>
        <v>41480.681574074071</v>
      </c>
      <c r="U2077" s="12" t="str">
        <f>TEXT(Table1[[#This Row],[Date Created Conversion]],"yyyy")</f>
        <v>2013</v>
      </c>
      <c r="V2077" s="12" t="str">
        <f>TEXT(Table1[[#This Row],[Date Created Conversion]],"mmm")</f>
        <v>Jun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 s="16">
        <v>179000</v>
      </c>
      <c r="E2078">
        <v>972594.99</v>
      </c>
      <c r="F2078" s="12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>Table1[[#This Row],[pledged]]/Table1[[#This Row],[goal]]</f>
        <v>5.4334915642458101</v>
      </c>
      <c r="P2078">
        <f>IF(Table1[[#This Row],[pledged]]=0,0,Table1[[#This Row],[pledged]]/Table1[[#This Row],[backers_count]])</f>
        <v>116.35303146309367</v>
      </c>
      <c r="Q2078" t="str">
        <f>LEFT(Table1[[#This Row],[Category and Sub-Category]],FIND("/",Table1[[#This Row],[Category and Sub-Category]])-1)</f>
        <v>technology</v>
      </c>
      <c r="R2078" t="str">
        <f>RIGHT(Table1[[#This Row],[Category and Sub-Category]],LEN(Table1[[#This Row],[Category and Sub-Category]])-FIND("/",Table1[[#This Row],[Category and Sub-Category]]))</f>
        <v>hardware</v>
      </c>
      <c r="S2078" s="9">
        <f>(((Table1[[#This Row],[launched_at]]/60)/60)/24)+DATE(1970,1,1)</f>
        <v>41803.880659722221</v>
      </c>
      <c r="T2078" s="9">
        <f>(((Table1[[#This Row],[deadline]]/60)/60)/24)+DATE(1970,1,1)</f>
        <v>41843.880659722221</v>
      </c>
      <c r="U2078" s="12" t="str">
        <f>TEXT(Table1[[#This Row],[Date Created Conversion]],"yyyy")</f>
        <v>2014</v>
      </c>
      <c r="V2078" s="12" t="str">
        <f>TEXT(Table1[[#This Row],[Date Created Conversion]],"mmm")</f>
        <v>Jun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 s="16">
        <v>50000</v>
      </c>
      <c r="E2079">
        <v>57754</v>
      </c>
      <c r="F2079" s="12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>Table1[[#This Row],[pledged]]/Table1[[#This Row],[goal]]</f>
        <v>1.1550800000000001</v>
      </c>
      <c r="P2079">
        <f>IF(Table1[[#This Row],[pledged]]=0,0,Table1[[#This Row],[pledged]]/Table1[[#This Row],[backers_count]])</f>
        <v>307.20212765957444</v>
      </c>
      <c r="Q2079" t="str">
        <f>LEFT(Table1[[#This Row],[Category and Sub-Category]],FIND("/",Table1[[#This Row],[Category and Sub-Category]])-1)</f>
        <v>technology</v>
      </c>
      <c r="R2079" t="str">
        <f>RIGHT(Table1[[#This Row],[Category and Sub-Category]],LEN(Table1[[#This Row],[Category and Sub-Category]])-FIND("/",Table1[[#This Row],[Category and Sub-Category]]))</f>
        <v>hardware</v>
      </c>
      <c r="S2079" s="9">
        <f>(((Table1[[#This Row],[launched_at]]/60)/60)/24)+DATE(1970,1,1)</f>
        <v>42103.042546296296</v>
      </c>
      <c r="T2079" s="9">
        <f>(((Table1[[#This Row],[deadline]]/60)/60)/24)+DATE(1970,1,1)</f>
        <v>42160.875</v>
      </c>
      <c r="U2079" s="12" t="str">
        <f>TEXT(Table1[[#This Row],[Date Created Conversion]],"yyyy")</f>
        <v>2015</v>
      </c>
      <c r="V2079" s="12" t="str">
        <f>TEXT(Table1[[#This Row],[Date Created Conversion]],"mmm")</f>
        <v>Apr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 s="16">
        <v>20000</v>
      </c>
      <c r="E2080">
        <v>26241</v>
      </c>
      <c r="F2080" s="12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>Table1[[#This Row],[pledged]]/Table1[[#This Row],[goal]]</f>
        <v>1.3120499999999999</v>
      </c>
      <c r="P2080">
        <f>IF(Table1[[#This Row],[pledged]]=0,0,Table1[[#This Row],[pledged]]/Table1[[#This Row],[backers_count]])</f>
        <v>546.6875</v>
      </c>
      <c r="Q2080" t="str">
        <f>LEFT(Table1[[#This Row],[Category and Sub-Category]],FIND("/",Table1[[#This Row],[Category and Sub-Category]])-1)</f>
        <v>technology</v>
      </c>
      <c r="R2080" t="str">
        <f>RIGHT(Table1[[#This Row],[Category and Sub-Category]],LEN(Table1[[#This Row],[Category and Sub-Category]])-FIND("/",Table1[[#This Row],[Category and Sub-Category]]))</f>
        <v>hardware</v>
      </c>
      <c r="S2080" s="9">
        <f>(((Table1[[#This Row],[launched_at]]/60)/60)/24)+DATE(1970,1,1)</f>
        <v>42692.771493055552</v>
      </c>
      <c r="T2080" s="9">
        <f>(((Table1[[#This Row],[deadline]]/60)/60)/24)+DATE(1970,1,1)</f>
        <v>42722.771493055552</v>
      </c>
      <c r="U2080" s="12" t="str">
        <f>TEXT(Table1[[#This Row],[Date Created Conversion]],"yyyy")</f>
        <v>2016</v>
      </c>
      <c r="V2080" s="12" t="str">
        <f>TEXT(Table1[[#This Row],[Date Created Conversion]],"mmm")</f>
        <v>Nov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 s="16">
        <v>10000</v>
      </c>
      <c r="E2081">
        <v>28817</v>
      </c>
      <c r="F2081" s="12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>Table1[[#This Row],[pledged]]/Table1[[#This Row],[goal]]</f>
        <v>2.8816999999999999</v>
      </c>
      <c r="P2081">
        <f>IF(Table1[[#This Row],[pledged]]=0,0,Table1[[#This Row],[pledged]]/Table1[[#This Row],[backers_count]])</f>
        <v>47.474464579901152</v>
      </c>
      <c r="Q2081" t="str">
        <f>LEFT(Table1[[#This Row],[Category and Sub-Category]],FIND("/",Table1[[#This Row],[Category and Sub-Category]])-1)</f>
        <v>technology</v>
      </c>
      <c r="R2081" t="str">
        <f>RIGHT(Table1[[#This Row],[Category and Sub-Category]],LEN(Table1[[#This Row],[Category and Sub-Category]])-FIND("/",Table1[[#This Row],[Category and Sub-Category]]))</f>
        <v>hardware</v>
      </c>
      <c r="S2081" s="9">
        <f>(((Table1[[#This Row],[launched_at]]/60)/60)/24)+DATE(1970,1,1)</f>
        <v>42150.71056712963</v>
      </c>
      <c r="T2081" s="9">
        <f>(((Table1[[#This Row],[deadline]]/60)/60)/24)+DATE(1970,1,1)</f>
        <v>42180.791666666672</v>
      </c>
      <c r="U2081" s="12" t="str">
        <f>TEXT(Table1[[#This Row],[Date Created Conversion]],"yyyy")</f>
        <v>2015</v>
      </c>
      <c r="V2081" s="12" t="str">
        <f>TEXT(Table1[[#This Row],[Date Created Conversion]],"mmm")</f>
        <v>May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 s="16">
        <v>1000</v>
      </c>
      <c r="E2082">
        <v>5078</v>
      </c>
      <c r="F2082" s="1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>Table1[[#This Row],[pledged]]/Table1[[#This Row],[goal]]</f>
        <v>5.0780000000000003</v>
      </c>
      <c r="P2082">
        <f>IF(Table1[[#This Row],[pledged]]=0,0,Table1[[#This Row],[pledged]]/Table1[[#This Row],[backers_count]])</f>
        <v>101.56</v>
      </c>
      <c r="Q2082" t="str">
        <f>LEFT(Table1[[#This Row],[Category and Sub-Category]],FIND("/",Table1[[#This Row],[Category and Sub-Category]])-1)</f>
        <v>technology</v>
      </c>
      <c r="R2082" t="str">
        <f>RIGHT(Table1[[#This Row],[Category and Sub-Category]],LEN(Table1[[#This Row],[Category and Sub-Category]])-FIND("/",Table1[[#This Row],[Category and Sub-Category]]))</f>
        <v>hardware</v>
      </c>
      <c r="S2082" s="9">
        <f>(((Table1[[#This Row],[launched_at]]/60)/60)/24)+DATE(1970,1,1)</f>
        <v>42289.957175925927</v>
      </c>
      <c r="T2082" s="9">
        <f>(((Table1[[#This Row],[deadline]]/60)/60)/24)+DATE(1970,1,1)</f>
        <v>42319.998842592591</v>
      </c>
      <c r="U2082" s="12" t="str">
        <f>TEXT(Table1[[#This Row],[Date Created Conversion]],"yyyy")</f>
        <v>2015</v>
      </c>
      <c r="V2082" s="12" t="str">
        <f>TEXT(Table1[[#This Row],[Date Created Conversion]],"mmm")</f>
        <v>Oct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 s="16">
        <v>3500</v>
      </c>
      <c r="E2083">
        <v>4010</v>
      </c>
      <c r="F2083" s="12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>Table1[[#This Row],[pledged]]/Table1[[#This Row],[goal]]</f>
        <v>1.1457142857142857</v>
      </c>
      <c r="P2083">
        <f>IF(Table1[[#This Row],[pledged]]=0,0,Table1[[#This Row],[pledged]]/Table1[[#This Row],[backers_count]])</f>
        <v>72.909090909090907</v>
      </c>
      <c r="Q2083" t="str">
        <f>LEFT(Table1[[#This Row],[Category and Sub-Category]],FIND("/",Table1[[#This Row],[Category and Sub-Category]])-1)</f>
        <v>music</v>
      </c>
      <c r="R2083" t="str">
        <f>RIGHT(Table1[[#This Row],[Category and Sub-Category]],LEN(Table1[[#This Row],[Category and Sub-Category]])-FIND("/",Table1[[#This Row],[Category and Sub-Category]]))</f>
        <v>indie rock</v>
      </c>
      <c r="S2083" s="9">
        <f>(((Table1[[#This Row],[launched_at]]/60)/60)/24)+DATE(1970,1,1)</f>
        <v>41004.156886574077</v>
      </c>
      <c r="T2083" s="9">
        <f>(((Table1[[#This Row],[deadline]]/60)/60)/24)+DATE(1970,1,1)</f>
        <v>41045.207638888889</v>
      </c>
      <c r="U2083" s="12" t="str">
        <f>TEXT(Table1[[#This Row],[Date Created Conversion]],"yyyy")</f>
        <v>2012</v>
      </c>
      <c r="V2083" s="12" t="str">
        <f>TEXT(Table1[[#This Row],[Date Created Conversion]],"mmm")</f>
        <v>Apr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 s="16">
        <v>1500</v>
      </c>
      <c r="E2084">
        <v>1661</v>
      </c>
      <c r="F2084" s="12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>Table1[[#This Row],[pledged]]/Table1[[#This Row],[goal]]</f>
        <v>1.1073333333333333</v>
      </c>
      <c r="P2084">
        <f>IF(Table1[[#This Row],[pledged]]=0,0,Table1[[#This Row],[pledged]]/Table1[[#This Row],[backers_count]])</f>
        <v>43.710526315789473</v>
      </c>
      <c r="Q2084" t="str">
        <f>LEFT(Table1[[#This Row],[Category and Sub-Category]],FIND("/",Table1[[#This Row],[Category and Sub-Category]])-1)</f>
        <v>music</v>
      </c>
      <c r="R2084" t="str">
        <f>RIGHT(Table1[[#This Row],[Category and Sub-Category]],LEN(Table1[[#This Row],[Category and Sub-Category]])-FIND("/",Table1[[#This Row],[Category and Sub-Category]]))</f>
        <v>indie rock</v>
      </c>
      <c r="S2084" s="9">
        <f>(((Table1[[#This Row],[launched_at]]/60)/60)/24)+DATE(1970,1,1)</f>
        <v>40811.120324074072</v>
      </c>
      <c r="T2084" s="9">
        <f>(((Table1[[#This Row],[deadline]]/60)/60)/24)+DATE(1970,1,1)</f>
        <v>40871.161990740737</v>
      </c>
      <c r="U2084" s="12" t="str">
        <f>TEXT(Table1[[#This Row],[Date Created Conversion]],"yyyy")</f>
        <v>2011</v>
      </c>
      <c r="V2084" s="12" t="str">
        <f>TEXT(Table1[[#This Row],[Date Created Conversion]],"mmm")</f>
        <v>Sep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 s="16">
        <v>750</v>
      </c>
      <c r="E2085">
        <v>850</v>
      </c>
      <c r="F2085" s="12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>Table1[[#This Row],[pledged]]/Table1[[#This Row],[goal]]</f>
        <v>1.1333333333333333</v>
      </c>
      <c r="P2085">
        <f>IF(Table1[[#This Row],[pledged]]=0,0,Table1[[#This Row],[pledged]]/Table1[[#This Row],[backers_count]])</f>
        <v>34</v>
      </c>
      <c r="Q2085" t="str">
        <f>LEFT(Table1[[#This Row],[Category and Sub-Category]],FIND("/",Table1[[#This Row],[Category and Sub-Category]])-1)</f>
        <v>music</v>
      </c>
      <c r="R2085" t="str">
        <f>RIGHT(Table1[[#This Row],[Category and Sub-Category]],LEN(Table1[[#This Row],[Category and Sub-Category]])-FIND("/",Table1[[#This Row],[Category and Sub-Category]]))</f>
        <v>indie rock</v>
      </c>
      <c r="S2085" s="9">
        <f>(((Table1[[#This Row],[launched_at]]/60)/60)/24)+DATE(1970,1,1)</f>
        <v>41034.72216435185</v>
      </c>
      <c r="T2085" s="9">
        <f>(((Table1[[#This Row],[deadline]]/60)/60)/24)+DATE(1970,1,1)</f>
        <v>41064.72216435185</v>
      </c>
      <c r="U2085" s="12" t="str">
        <f>TEXT(Table1[[#This Row],[Date Created Conversion]],"yyyy")</f>
        <v>2012</v>
      </c>
      <c r="V2085" s="12" t="str">
        <f>TEXT(Table1[[#This Row],[Date Created Conversion]],"mmm")</f>
        <v>May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 s="16">
        <v>3000</v>
      </c>
      <c r="E2086">
        <v>3250</v>
      </c>
      <c r="F2086" s="12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>Table1[[#This Row],[pledged]]/Table1[[#This Row],[goal]]</f>
        <v>1.0833333333333333</v>
      </c>
      <c r="P2086">
        <f>IF(Table1[[#This Row],[pledged]]=0,0,Table1[[#This Row],[pledged]]/Table1[[#This Row],[backers_count]])</f>
        <v>70.652173913043484</v>
      </c>
      <c r="Q2086" t="str">
        <f>LEFT(Table1[[#This Row],[Category and Sub-Category]],FIND("/",Table1[[#This Row],[Category and Sub-Category]])-1)</f>
        <v>music</v>
      </c>
      <c r="R2086" t="str">
        <f>RIGHT(Table1[[#This Row],[Category and Sub-Category]],LEN(Table1[[#This Row],[Category and Sub-Category]])-FIND("/",Table1[[#This Row],[Category and Sub-Category]]))</f>
        <v>indie rock</v>
      </c>
      <c r="S2086" s="9">
        <f>(((Table1[[#This Row],[launched_at]]/60)/60)/24)+DATE(1970,1,1)</f>
        <v>41731.833124999997</v>
      </c>
      <c r="T2086" s="9">
        <f>(((Table1[[#This Row],[deadline]]/60)/60)/24)+DATE(1970,1,1)</f>
        <v>41763.290972222225</v>
      </c>
      <c r="U2086" s="12" t="str">
        <f>TEXT(Table1[[#This Row],[Date Created Conversion]],"yyyy")</f>
        <v>2014</v>
      </c>
      <c r="V2086" s="12" t="str">
        <f>TEXT(Table1[[#This Row],[Date Created Conversion]],"mmm")</f>
        <v>Apr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 s="16">
        <v>6000</v>
      </c>
      <c r="E2087">
        <v>7412</v>
      </c>
      <c r="F2087" s="12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>Table1[[#This Row],[pledged]]/Table1[[#This Row],[goal]]</f>
        <v>1.2353333333333334</v>
      </c>
      <c r="P2087">
        <f>IF(Table1[[#This Row],[pledged]]=0,0,Table1[[#This Row],[pledged]]/Table1[[#This Row],[backers_count]])</f>
        <v>89.301204819277103</v>
      </c>
      <c r="Q2087" t="str">
        <f>LEFT(Table1[[#This Row],[Category and Sub-Category]],FIND("/",Table1[[#This Row],[Category and Sub-Category]])-1)</f>
        <v>music</v>
      </c>
      <c r="R2087" t="str">
        <f>RIGHT(Table1[[#This Row],[Category and Sub-Category]],LEN(Table1[[#This Row],[Category and Sub-Category]])-FIND("/",Table1[[#This Row],[Category and Sub-Category]]))</f>
        <v>indie rock</v>
      </c>
      <c r="S2087" s="9">
        <f>(((Table1[[#This Row],[launched_at]]/60)/60)/24)+DATE(1970,1,1)</f>
        <v>41075.835497685184</v>
      </c>
      <c r="T2087" s="9">
        <f>(((Table1[[#This Row],[deadline]]/60)/60)/24)+DATE(1970,1,1)</f>
        <v>41105.835497685184</v>
      </c>
      <c r="U2087" s="12" t="str">
        <f>TEXT(Table1[[#This Row],[Date Created Conversion]],"yyyy")</f>
        <v>2012</v>
      </c>
      <c r="V2087" s="12" t="str">
        <f>TEXT(Table1[[#This Row],[Date Created Conversion]],"mmm")</f>
        <v>Jun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 s="16">
        <v>4000</v>
      </c>
      <c r="E2088">
        <v>4028</v>
      </c>
      <c r="F2088" s="12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>Table1[[#This Row],[pledged]]/Table1[[#This Row],[goal]]</f>
        <v>1.0069999999999999</v>
      </c>
      <c r="P2088">
        <f>IF(Table1[[#This Row],[pledged]]=0,0,Table1[[#This Row],[pledged]]/Table1[[#This Row],[backers_count]])</f>
        <v>115.08571428571429</v>
      </c>
      <c r="Q2088" t="str">
        <f>LEFT(Table1[[#This Row],[Category and Sub-Category]],FIND("/",Table1[[#This Row],[Category and Sub-Category]])-1)</f>
        <v>music</v>
      </c>
      <c r="R2088" t="str">
        <f>RIGHT(Table1[[#This Row],[Category and Sub-Category]],LEN(Table1[[#This Row],[Category and Sub-Category]])-FIND("/",Table1[[#This Row],[Category and Sub-Category]]))</f>
        <v>indie rock</v>
      </c>
      <c r="S2088" s="9">
        <f>(((Table1[[#This Row],[launched_at]]/60)/60)/24)+DATE(1970,1,1)</f>
        <v>40860.67050925926</v>
      </c>
      <c r="T2088" s="9">
        <f>(((Table1[[#This Row],[deadline]]/60)/60)/24)+DATE(1970,1,1)</f>
        <v>40891.207638888889</v>
      </c>
      <c r="U2088" s="12" t="str">
        <f>TEXT(Table1[[#This Row],[Date Created Conversion]],"yyyy")</f>
        <v>2011</v>
      </c>
      <c r="V2088" s="12" t="str">
        <f>TEXT(Table1[[#This Row],[Date Created Conversion]],"mmm")</f>
        <v>Nov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 s="16">
        <v>1500</v>
      </c>
      <c r="E2089">
        <v>1553</v>
      </c>
      <c r="F2089" s="12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>Table1[[#This Row],[pledged]]/Table1[[#This Row],[goal]]</f>
        <v>1.0353333333333334</v>
      </c>
      <c r="P2089">
        <f>IF(Table1[[#This Row],[pledged]]=0,0,Table1[[#This Row],[pledged]]/Table1[[#This Row],[backers_count]])</f>
        <v>62.12</v>
      </c>
      <c r="Q2089" t="str">
        <f>LEFT(Table1[[#This Row],[Category and Sub-Category]],FIND("/",Table1[[#This Row],[Category and Sub-Category]])-1)</f>
        <v>music</v>
      </c>
      <c r="R2089" t="str">
        <f>RIGHT(Table1[[#This Row],[Category and Sub-Category]],LEN(Table1[[#This Row],[Category and Sub-Category]])-FIND("/",Table1[[#This Row],[Category and Sub-Category]]))</f>
        <v>indie rock</v>
      </c>
      <c r="S2089" s="9">
        <f>(((Table1[[#This Row],[launched_at]]/60)/60)/24)+DATE(1970,1,1)</f>
        <v>40764.204375000001</v>
      </c>
      <c r="T2089" s="9">
        <f>(((Table1[[#This Row],[deadline]]/60)/60)/24)+DATE(1970,1,1)</f>
        <v>40794.204375000001</v>
      </c>
      <c r="U2089" s="12" t="str">
        <f>TEXT(Table1[[#This Row],[Date Created Conversion]],"yyyy")</f>
        <v>2011</v>
      </c>
      <c r="V2089" s="12" t="str">
        <f>TEXT(Table1[[#This Row],[Date Created Conversion]],"mmm")</f>
        <v>Aug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 s="16">
        <v>3000</v>
      </c>
      <c r="E2090">
        <v>3465.32</v>
      </c>
      <c r="F2090" s="12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>Table1[[#This Row],[pledged]]/Table1[[#This Row],[goal]]</f>
        <v>1.1551066666666667</v>
      </c>
      <c r="P2090">
        <f>IF(Table1[[#This Row],[pledged]]=0,0,Table1[[#This Row],[pledged]]/Table1[[#This Row],[backers_count]])</f>
        <v>46.204266666666669</v>
      </c>
      <c r="Q2090" t="str">
        <f>LEFT(Table1[[#This Row],[Category and Sub-Category]],FIND("/",Table1[[#This Row],[Category and Sub-Category]])-1)</f>
        <v>music</v>
      </c>
      <c r="R2090" t="str">
        <f>RIGHT(Table1[[#This Row],[Category and Sub-Category]],LEN(Table1[[#This Row],[Category and Sub-Category]])-FIND("/",Table1[[#This Row],[Category and Sub-Category]]))</f>
        <v>indie rock</v>
      </c>
      <c r="S2090" s="9">
        <f>(((Table1[[#This Row],[launched_at]]/60)/60)/24)+DATE(1970,1,1)</f>
        <v>40395.714722222219</v>
      </c>
      <c r="T2090" s="9">
        <f>(((Table1[[#This Row],[deadline]]/60)/60)/24)+DATE(1970,1,1)</f>
        <v>40432.165972222225</v>
      </c>
      <c r="U2090" s="12" t="str">
        <f>TEXT(Table1[[#This Row],[Date Created Conversion]],"yyyy")</f>
        <v>2010</v>
      </c>
      <c r="V2090" s="12" t="str">
        <f>TEXT(Table1[[#This Row],[Date Created Conversion]],"mmm")</f>
        <v>Aug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 s="16">
        <v>2500</v>
      </c>
      <c r="E2091">
        <v>3010.01</v>
      </c>
      <c r="F2091" s="12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>Table1[[#This Row],[pledged]]/Table1[[#This Row],[goal]]</f>
        <v>1.2040040000000001</v>
      </c>
      <c r="P2091">
        <f>IF(Table1[[#This Row],[pledged]]=0,0,Table1[[#This Row],[pledged]]/Table1[[#This Row],[backers_count]])</f>
        <v>48.54854838709678</v>
      </c>
      <c r="Q2091" t="str">
        <f>LEFT(Table1[[#This Row],[Category and Sub-Category]],FIND("/",Table1[[#This Row],[Category and Sub-Category]])-1)</f>
        <v>music</v>
      </c>
      <c r="R2091" t="str">
        <f>RIGHT(Table1[[#This Row],[Category and Sub-Category]],LEN(Table1[[#This Row],[Category and Sub-Category]])-FIND("/",Table1[[#This Row],[Category and Sub-Category]]))</f>
        <v>indie rock</v>
      </c>
      <c r="S2091" s="9">
        <f>(((Table1[[#This Row],[launched_at]]/60)/60)/24)+DATE(1970,1,1)</f>
        <v>41453.076319444444</v>
      </c>
      <c r="T2091" s="9">
        <f>(((Table1[[#This Row],[deadline]]/60)/60)/24)+DATE(1970,1,1)</f>
        <v>41488.076319444444</v>
      </c>
      <c r="U2091" s="12" t="str">
        <f>TEXT(Table1[[#This Row],[Date Created Conversion]],"yyyy")</f>
        <v>2013</v>
      </c>
      <c r="V2091" s="12" t="str">
        <f>TEXT(Table1[[#This Row],[Date Created Conversion]],"mmm")</f>
        <v>Jun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 s="16">
        <v>8000</v>
      </c>
      <c r="E2092">
        <v>9203.23</v>
      </c>
      <c r="F2092" s="1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>Table1[[#This Row],[pledged]]/Table1[[#This Row],[goal]]</f>
        <v>1.1504037499999999</v>
      </c>
      <c r="P2092">
        <f>IF(Table1[[#This Row],[pledged]]=0,0,Table1[[#This Row],[pledged]]/Table1[[#This Row],[backers_count]])</f>
        <v>57.520187499999999</v>
      </c>
      <c r="Q2092" t="str">
        <f>LEFT(Table1[[#This Row],[Category and Sub-Category]],FIND("/",Table1[[#This Row],[Category and Sub-Category]])-1)</f>
        <v>music</v>
      </c>
      <c r="R2092" t="str">
        <f>RIGHT(Table1[[#This Row],[Category and Sub-Category]],LEN(Table1[[#This Row],[Category and Sub-Category]])-FIND("/",Table1[[#This Row],[Category and Sub-Category]]))</f>
        <v>indie rock</v>
      </c>
      <c r="S2092" s="9">
        <f>(((Table1[[#This Row],[launched_at]]/60)/60)/24)+DATE(1970,1,1)</f>
        <v>41299.381423611114</v>
      </c>
      <c r="T2092" s="9">
        <f>(((Table1[[#This Row],[deadline]]/60)/60)/24)+DATE(1970,1,1)</f>
        <v>41329.381423611114</v>
      </c>
      <c r="U2092" s="12" t="str">
        <f>TEXT(Table1[[#This Row],[Date Created Conversion]],"yyyy")</f>
        <v>2013</v>
      </c>
      <c r="V2092" s="12" t="str">
        <f>TEXT(Table1[[#This Row],[Date Created Conversion]],"mmm")</f>
        <v>Jan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 s="16">
        <v>18000</v>
      </c>
      <c r="E2093">
        <v>21684.2</v>
      </c>
      <c r="F2093" s="12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>Table1[[#This Row],[pledged]]/Table1[[#This Row],[goal]]</f>
        <v>1.2046777777777777</v>
      </c>
      <c r="P2093">
        <f>IF(Table1[[#This Row],[pledged]]=0,0,Table1[[#This Row],[pledged]]/Table1[[#This Row],[backers_count]])</f>
        <v>88.147154471544724</v>
      </c>
      <c r="Q2093" t="str">
        <f>LEFT(Table1[[#This Row],[Category and Sub-Category]],FIND("/",Table1[[#This Row],[Category and Sub-Category]])-1)</f>
        <v>music</v>
      </c>
      <c r="R2093" t="str">
        <f>RIGHT(Table1[[#This Row],[Category and Sub-Category]],LEN(Table1[[#This Row],[Category and Sub-Category]])-FIND("/",Table1[[#This Row],[Category and Sub-Category]]))</f>
        <v>indie rock</v>
      </c>
      <c r="S2093" s="9">
        <f>(((Table1[[#This Row],[launched_at]]/60)/60)/24)+DATE(1970,1,1)</f>
        <v>40555.322662037033</v>
      </c>
      <c r="T2093" s="9">
        <f>(((Table1[[#This Row],[deadline]]/60)/60)/24)+DATE(1970,1,1)</f>
        <v>40603.833333333336</v>
      </c>
      <c r="U2093" s="12" t="str">
        <f>TEXT(Table1[[#This Row],[Date Created Conversion]],"yyyy")</f>
        <v>2011</v>
      </c>
      <c r="V2093" s="12" t="str">
        <f>TEXT(Table1[[#This Row],[Date Created Conversion]],"mmm")</f>
        <v>Jan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 s="16">
        <v>6000</v>
      </c>
      <c r="E2094">
        <v>6077</v>
      </c>
      <c r="F2094" s="12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>Table1[[#This Row],[pledged]]/Table1[[#This Row],[goal]]</f>
        <v>1.0128333333333333</v>
      </c>
      <c r="P2094">
        <f>IF(Table1[[#This Row],[pledged]]=0,0,Table1[[#This Row],[pledged]]/Table1[[#This Row],[backers_count]])</f>
        <v>110.49090909090908</v>
      </c>
      <c r="Q2094" t="str">
        <f>LEFT(Table1[[#This Row],[Category and Sub-Category]],FIND("/",Table1[[#This Row],[Category and Sub-Category]])-1)</f>
        <v>music</v>
      </c>
      <c r="R2094" t="str">
        <f>RIGHT(Table1[[#This Row],[Category and Sub-Category]],LEN(Table1[[#This Row],[Category and Sub-Category]])-FIND("/",Table1[[#This Row],[Category and Sub-Category]]))</f>
        <v>indie rock</v>
      </c>
      <c r="S2094" s="9">
        <f>(((Table1[[#This Row],[launched_at]]/60)/60)/24)+DATE(1970,1,1)</f>
        <v>40763.707546296297</v>
      </c>
      <c r="T2094" s="9">
        <f>(((Table1[[#This Row],[deadline]]/60)/60)/24)+DATE(1970,1,1)</f>
        <v>40823.707546296297</v>
      </c>
      <c r="U2094" s="12" t="str">
        <f>TEXT(Table1[[#This Row],[Date Created Conversion]],"yyyy")</f>
        <v>2011</v>
      </c>
      <c r="V2094" s="12" t="str">
        <f>TEXT(Table1[[#This Row],[Date Created Conversion]],"mmm")</f>
        <v>Aug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 s="16">
        <v>1500</v>
      </c>
      <c r="E2095">
        <v>1537</v>
      </c>
      <c r="F2095" s="12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>Table1[[#This Row],[pledged]]/Table1[[#This Row],[goal]]</f>
        <v>1.0246666666666666</v>
      </c>
      <c r="P2095">
        <f>IF(Table1[[#This Row],[pledged]]=0,0,Table1[[#This Row],[pledged]]/Table1[[#This Row],[backers_count]])</f>
        <v>66.826086956521735</v>
      </c>
      <c r="Q2095" t="str">
        <f>LEFT(Table1[[#This Row],[Category and Sub-Category]],FIND("/",Table1[[#This Row],[Category and Sub-Category]])-1)</f>
        <v>music</v>
      </c>
      <c r="R2095" t="str">
        <f>RIGHT(Table1[[#This Row],[Category and Sub-Category]],LEN(Table1[[#This Row],[Category and Sub-Category]])-FIND("/",Table1[[#This Row],[Category and Sub-Category]]))</f>
        <v>indie rock</v>
      </c>
      <c r="S2095" s="9">
        <f>(((Table1[[#This Row],[launched_at]]/60)/60)/24)+DATE(1970,1,1)</f>
        <v>41205.854537037041</v>
      </c>
      <c r="T2095" s="9">
        <f>(((Table1[[#This Row],[deadline]]/60)/60)/24)+DATE(1970,1,1)</f>
        <v>41265.896203703705</v>
      </c>
      <c r="U2095" s="12" t="str">
        <f>TEXT(Table1[[#This Row],[Date Created Conversion]],"yyyy")</f>
        <v>2012</v>
      </c>
      <c r="V2095" s="12" t="str">
        <f>TEXT(Table1[[#This Row],[Date Created Conversion]],"mmm")</f>
        <v>Oct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 s="16">
        <v>3500</v>
      </c>
      <c r="E2096">
        <v>4219</v>
      </c>
      <c r="F2096" s="12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>Table1[[#This Row],[pledged]]/Table1[[#This Row],[goal]]</f>
        <v>1.2054285714285715</v>
      </c>
      <c r="P2096">
        <f>IF(Table1[[#This Row],[pledged]]=0,0,Table1[[#This Row],[pledged]]/Table1[[#This Row],[backers_count]])</f>
        <v>58.597222222222221</v>
      </c>
      <c r="Q2096" t="str">
        <f>LEFT(Table1[[#This Row],[Category and Sub-Category]],FIND("/",Table1[[#This Row],[Category and Sub-Category]])-1)</f>
        <v>music</v>
      </c>
      <c r="R2096" t="str">
        <f>RIGHT(Table1[[#This Row],[Category and Sub-Category]],LEN(Table1[[#This Row],[Category and Sub-Category]])-FIND("/",Table1[[#This Row],[Category and Sub-Category]]))</f>
        <v>indie rock</v>
      </c>
      <c r="S2096" s="9">
        <f>(((Table1[[#This Row],[launched_at]]/60)/60)/24)+DATE(1970,1,1)</f>
        <v>40939.02002314815</v>
      </c>
      <c r="T2096" s="9">
        <f>(((Table1[[#This Row],[deadline]]/60)/60)/24)+DATE(1970,1,1)</f>
        <v>40973.125</v>
      </c>
      <c r="U2096" s="12" t="str">
        <f>TEXT(Table1[[#This Row],[Date Created Conversion]],"yyyy")</f>
        <v>2012</v>
      </c>
      <c r="V2096" s="12" t="str">
        <f>TEXT(Table1[[#This Row],[Date Created Conversion]],"mmm")</f>
        <v>Jan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 s="16">
        <v>2500</v>
      </c>
      <c r="E2097">
        <v>2500</v>
      </c>
      <c r="F2097" s="12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>Table1[[#This Row],[pledged]]/Table1[[#This Row],[goal]]</f>
        <v>1</v>
      </c>
      <c r="P2097">
        <f>IF(Table1[[#This Row],[pledged]]=0,0,Table1[[#This Row],[pledged]]/Table1[[#This Row],[backers_count]])</f>
        <v>113.63636363636364</v>
      </c>
      <c r="Q2097" t="str">
        <f>LEFT(Table1[[#This Row],[Category and Sub-Category]],FIND("/",Table1[[#This Row],[Category and Sub-Category]])-1)</f>
        <v>music</v>
      </c>
      <c r="R2097" t="str">
        <f>RIGHT(Table1[[#This Row],[Category and Sub-Category]],LEN(Table1[[#This Row],[Category and Sub-Category]])-FIND("/",Table1[[#This Row],[Category and Sub-Category]]))</f>
        <v>indie rock</v>
      </c>
      <c r="S2097" s="9">
        <f>(((Table1[[#This Row],[launched_at]]/60)/60)/24)+DATE(1970,1,1)</f>
        <v>40758.733483796292</v>
      </c>
      <c r="T2097" s="9">
        <f>(((Table1[[#This Row],[deadline]]/60)/60)/24)+DATE(1970,1,1)</f>
        <v>40818.733483796292</v>
      </c>
      <c r="U2097" s="12" t="str">
        <f>TEXT(Table1[[#This Row],[Date Created Conversion]],"yyyy")</f>
        <v>2011</v>
      </c>
      <c r="V2097" s="12" t="str">
        <f>TEXT(Table1[[#This Row],[Date Created Conversion]],"mmm")</f>
        <v>Aug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 s="16">
        <v>600</v>
      </c>
      <c r="E2098">
        <v>610</v>
      </c>
      <c r="F2098" s="12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>Table1[[#This Row],[pledged]]/Table1[[#This Row],[goal]]</f>
        <v>1.0166666666666666</v>
      </c>
      <c r="P2098">
        <f>IF(Table1[[#This Row],[pledged]]=0,0,Table1[[#This Row],[pledged]]/Table1[[#This Row],[backers_count]])</f>
        <v>43.571428571428569</v>
      </c>
      <c r="Q2098" t="str">
        <f>LEFT(Table1[[#This Row],[Category and Sub-Category]],FIND("/",Table1[[#This Row],[Category and Sub-Category]])-1)</f>
        <v>music</v>
      </c>
      <c r="R2098" t="str">
        <f>RIGHT(Table1[[#This Row],[Category and Sub-Category]],LEN(Table1[[#This Row],[Category and Sub-Category]])-FIND("/",Table1[[#This Row],[Category and Sub-Category]]))</f>
        <v>indie rock</v>
      </c>
      <c r="S2098" s="9">
        <f>(((Table1[[#This Row],[launched_at]]/60)/60)/24)+DATE(1970,1,1)</f>
        <v>41192.758506944447</v>
      </c>
      <c r="T2098" s="9">
        <f>(((Table1[[#This Row],[deadline]]/60)/60)/24)+DATE(1970,1,1)</f>
        <v>41208.165972222225</v>
      </c>
      <c r="U2098" s="12" t="str">
        <f>TEXT(Table1[[#This Row],[Date Created Conversion]],"yyyy")</f>
        <v>2012</v>
      </c>
      <c r="V2098" s="12" t="str">
        <f>TEXT(Table1[[#This Row],[Date Created Conversion]],"mmm")</f>
        <v>Oct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 s="16">
        <v>3000</v>
      </c>
      <c r="E2099">
        <v>3000</v>
      </c>
      <c r="F2099" s="12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>Table1[[#This Row],[pledged]]/Table1[[#This Row],[goal]]</f>
        <v>1</v>
      </c>
      <c r="P2099">
        <f>IF(Table1[[#This Row],[pledged]]=0,0,Table1[[#This Row],[pledged]]/Table1[[#This Row],[backers_count]])</f>
        <v>78.94736842105263</v>
      </c>
      <c r="Q2099" t="str">
        <f>LEFT(Table1[[#This Row],[Category and Sub-Category]],FIND("/",Table1[[#This Row],[Category and Sub-Category]])-1)</f>
        <v>music</v>
      </c>
      <c r="R2099" t="str">
        <f>RIGHT(Table1[[#This Row],[Category and Sub-Category]],LEN(Table1[[#This Row],[Category and Sub-Category]])-FIND("/",Table1[[#This Row],[Category and Sub-Category]]))</f>
        <v>indie rock</v>
      </c>
      <c r="S2099" s="9">
        <f>(((Table1[[#This Row],[launched_at]]/60)/60)/24)+DATE(1970,1,1)</f>
        <v>40818.58489583333</v>
      </c>
      <c r="T2099" s="9">
        <f>(((Table1[[#This Row],[deadline]]/60)/60)/24)+DATE(1970,1,1)</f>
        <v>40878.626562500001</v>
      </c>
      <c r="U2099" s="12" t="str">
        <f>TEXT(Table1[[#This Row],[Date Created Conversion]],"yyyy")</f>
        <v>2011</v>
      </c>
      <c r="V2099" s="12" t="str">
        <f>TEXT(Table1[[#This Row],[Date Created Conversion]],"mmm")</f>
        <v>Oct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 s="16">
        <v>6000</v>
      </c>
      <c r="E2100">
        <v>6020</v>
      </c>
      <c r="F2100" s="12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>Table1[[#This Row],[pledged]]/Table1[[#This Row],[goal]]</f>
        <v>1.0033333333333334</v>
      </c>
      <c r="P2100">
        <f>IF(Table1[[#This Row],[pledged]]=0,0,Table1[[#This Row],[pledged]]/Table1[[#This Row],[backers_count]])</f>
        <v>188.125</v>
      </c>
      <c r="Q2100" t="str">
        <f>LEFT(Table1[[#This Row],[Category and Sub-Category]],FIND("/",Table1[[#This Row],[Category and Sub-Category]])-1)</f>
        <v>music</v>
      </c>
      <c r="R2100" t="str">
        <f>RIGHT(Table1[[#This Row],[Category and Sub-Category]],LEN(Table1[[#This Row],[Category and Sub-Category]])-FIND("/",Table1[[#This Row],[Category and Sub-Category]]))</f>
        <v>indie rock</v>
      </c>
      <c r="S2100" s="9">
        <f>(((Table1[[#This Row],[launched_at]]/60)/60)/24)+DATE(1970,1,1)</f>
        <v>40946.11383101852</v>
      </c>
      <c r="T2100" s="9">
        <f>(((Table1[[#This Row],[deadline]]/60)/60)/24)+DATE(1970,1,1)</f>
        <v>40976.11383101852</v>
      </c>
      <c r="U2100" s="12" t="str">
        <f>TEXT(Table1[[#This Row],[Date Created Conversion]],"yyyy")</f>
        <v>2012</v>
      </c>
      <c r="V2100" s="12" t="str">
        <f>TEXT(Table1[[#This Row],[Date Created Conversion]],"mmm")</f>
        <v>Feb</v>
      </c>
    </row>
    <row r="2101" spans="1:22" x14ac:dyDescent="0.35">
      <c r="A2101">
        <v>2099</v>
      </c>
      <c r="B2101" s="3" t="s">
        <v>2100</v>
      </c>
      <c r="C2101" s="3" t="s">
        <v>6209</v>
      </c>
      <c r="D2101" s="16">
        <v>3000</v>
      </c>
      <c r="E2101">
        <v>3971</v>
      </c>
      <c r="F2101" s="12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>Table1[[#This Row],[pledged]]/Table1[[#This Row],[goal]]</f>
        <v>1.3236666666666668</v>
      </c>
      <c r="P2101">
        <f>IF(Table1[[#This Row],[pledged]]=0,0,Table1[[#This Row],[pledged]]/Table1[[#This Row],[backers_count]])</f>
        <v>63.031746031746032</v>
      </c>
      <c r="Q2101" t="str">
        <f>LEFT(Table1[[#This Row],[Category and Sub-Category]],FIND("/",Table1[[#This Row],[Category and Sub-Category]])-1)</f>
        <v>music</v>
      </c>
      <c r="R2101" t="str">
        <f>RIGHT(Table1[[#This Row],[Category and Sub-Category]],LEN(Table1[[#This Row],[Category and Sub-Category]])-FIND("/",Table1[[#This Row],[Category and Sub-Category]]))</f>
        <v>indie rock</v>
      </c>
      <c r="S2101" s="9">
        <f>(((Table1[[#This Row],[launched_at]]/60)/60)/24)+DATE(1970,1,1)</f>
        <v>42173.746342592596</v>
      </c>
      <c r="T2101" s="9">
        <f>(((Table1[[#This Row],[deadline]]/60)/60)/24)+DATE(1970,1,1)</f>
        <v>42187.152777777781</v>
      </c>
      <c r="U2101" s="12" t="str">
        <f>TEXT(Table1[[#This Row],[Date Created Conversion]],"yyyy")</f>
        <v>2015</v>
      </c>
      <c r="V2101" s="12" t="str">
        <f>TEXT(Table1[[#This Row],[Date Created Conversion]],"mmm")</f>
        <v>Jun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 s="16">
        <v>600</v>
      </c>
      <c r="E2102">
        <v>820</v>
      </c>
      <c r="F2102" s="1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>Table1[[#This Row],[pledged]]/Table1[[#This Row],[goal]]</f>
        <v>1.3666666666666667</v>
      </c>
      <c r="P2102">
        <f>IF(Table1[[#This Row],[pledged]]=0,0,Table1[[#This Row],[pledged]]/Table1[[#This Row],[backers_count]])</f>
        <v>30.37037037037037</v>
      </c>
      <c r="Q2102" t="str">
        <f>LEFT(Table1[[#This Row],[Category and Sub-Category]],FIND("/",Table1[[#This Row],[Category and Sub-Category]])-1)</f>
        <v>music</v>
      </c>
      <c r="R2102" t="str">
        <f>RIGHT(Table1[[#This Row],[Category and Sub-Category]],LEN(Table1[[#This Row],[Category and Sub-Category]])-FIND("/",Table1[[#This Row],[Category and Sub-Category]]))</f>
        <v>indie rock</v>
      </c>
      <c r="S2102" s="9">
        <f>(((Table1[[#This Row],[launched_at]]/60)/60)/24)+DATE(1970,1,1)</f>
        <v>41074.834965277776</v>
      </c>
      <c r="T2102" s="9">
        <f>(((Table1[[#This Row],[deadline]]/60)/60)/24)+DATE(1970,1,1)</f>
        <v>41090.165972222225</v>
      </c>
      <c r="U2102" s="12" t="str">
        <f>TEXT(Table1[[#This Row],[Date Created Conversion]],"yyyy")</f>
        <v>2012</v>
      </c>
      <c r="V2102" s="12" t="str">
        <f>TEXT(Table1[[#This Row],[Date Created Conversion]],"mmm")</f>
        <v>Jun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 s="16">
        <v>2000</v>
      </c>
      <c r="E2103">
        <v>2265</v>
      </c>
      <c r="F2103" s="12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>Table1[[#This Row],[pledged]]/Table1[[#This Row],[goal]]</f>
        <v>1.1325000000000001</v>
      </c>
      <c r="P2103">
        <f>IF(Table1[[#This Row],[pledged]]=0,0,Table1[[#This Row],[pledged]]/Table1[[#This Row],[backers_count]])</f>
        <v>51.477272727272727</v>
      </c>
      <c r="Q2103" t="str">
        <f>LEFT(Table1[[#This Row],[Category and Sub-Category]],FIND("/",Table1[[#This Row],[Category and Sub-Category]])-1)</f>
        <v>music</v>
      </c>
      <c r="R2103" t="str">
        <f>RIGHT(Table1[[#This Row],[Category and Sub-Category]],LEN(Table1[[#This Row],[Category and Sub-Category]])-FIND("/",Table1[[#This Row],[Category and Sub-Category]]))</f>
        <v>indie rock</v>
      </c>
      <c r="S2103" s="9">
        <f>(((Table1[[#This Row],[launched_at]]/60)/60)/24)+DATE(1970,1,1)</f>
        <v>40892.149467592593</v>
      </c>
      <c r="T2103" s="9">
        <f>(((Table1[[#This Row],[deadline]]/60)/60)/24)+DATE(1970,1,1)</f>
        <v>40952.149467592593</v>
      </c>
      <c r="U2103" s="12" t="str">
        <f>TEXT(Table1[[#This Row],[Date Created Conversion]],"yyyy")</f>
        <v>2011</v>
      </c>
      <c r="V2103" s="12" t="str">
        <f>TEXT(Table1[[#This Row],[Date Created Conversion]],"mmm")</f>
        <v>Dec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 s="16">
        <v>1000</v>
      </c>
      <c r="E2104">
        <v>1360</v>
      </c>
      <c r="F2104" s="12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>Table1[[#This Row],[pledged]]/Table1[[#This Row],[goal]]</f>
        <v>1.36</v>
      </c>
      <c r="P2104">
        <f>IF(Table1[[#This Row],[pledged]]=0,0,Table1[[#This Row],[pledged]]/Table1[[#This Row],[backers_count]])</f>
        <v>35.789473684210527</v>
      </c>
      <c r="Q2104" t="str">
        <f>LEFT(Table1[[#This Row],[Category and Sub-Category]],FIND("/",Table1[[#This Row],[Category and Sub-Category]])-1)</f>
        <v>music</v>
      </c>
      <c r="R2104" t="str">
        <f>RIGHT(Table1[[#This Row],[Category and Sub-Category]],LEN(Table1[[#This Row],[Category and Sub-Category]])-FIND("/",Table1[[#This Row],[Category and Sub-Category]]))</f>
        <v>indie rock</v>
      </c>
      <c r="S2104" s="9">
        <f>(((Table1[[#This Row],[launched_at]]/60)/60)/24)+DATE(1970,1,1)</f>
        <v>40638.868611111109</v>
      </c>
      <c r="T2104" s="9">
        <f>(((Table1[[#This Row],[deadline]]/60)/60)/24)+DATE(1970,1,1)</f>
        <v>40668.868611111109</v>
      </c>
      <c r="U2104" s="12" t="str">
        <f>TEXT(Table1[[#This Row],[Date Created Conversion]],"yyyy")</f>
        <v>2011</v>
      </c>
      <c r="V2104" s="12" t="str">
        <f>TEXT(Table1[[#This Row],[Date Created Conversion]],"mmm")</f>
        <v>Apr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 s="16">
        <v>7777</v>
      </c>
      <c r="E2105">
        <v>11364</v>
      </c>
      <c r="F2105" s="12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>Table1[[#This Row],[pledged]]/Table1[[#This Row],[goal]]</f>
        <v>1.4612318374694613</v>
      </c>
      <c r="P2105">
        <f>IF(Table1[[#This Row],[pledged]]=0,0,Table1[[#This Row],[pledged]]/Table1[[#This Row],[backers_count]])</f>
        <v>98.817391304347822</v>
      </c>
      <c r="Q2105" t="str">
        <f>LEFT(Table1[[#This Row],[Category and Sub-Category]],FIND("/",Table1[[#This Row],[Category and Sub-Category]])-1)</f>
        <v>music</v>
      </c>
      <c r="R2105" t="str">
        <f>RIGHT(Table1[[#This Row],[Category and Sub-Category]],LEN(Table1[[#This Row],[Category and Sub-Category]])-FIND("/",Table1[[#This Row],[Category and Sub-Category]]))</f>
        <v>indie rock</v>
      </c>
      <c r="S2105" s="9">
        <f>(((Table1[[#This Row],[launched_at]]/60)/60)/24)+DATE(1970,1,1)</f>
        <v>41192.754942129628</v>
      </c>
      <c r="T2105" s="9">
        <f>(((Table1[[#This Row],[deadline]]/60)/60)/24)+DATE(1970,1,1)</f>
        <v>41222.7966087963</v>
      </c>
      <c r="U2105" s="12" t="str">
        <f>TEXT(Table1[[#This Row],[Date Created Conversion]],"yyyy")</f>
        <v>2012</v>
      </c>
      <c r="V2105" s="12" t="str">
        <f>TEXT(Table1[[#This Row],[Date Created Conversion]],"mmm")</f>
        <v>Oct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 s="16">
        <v>800</v>
      </c>
      <c r="E2106">
        <v>1036</v>
      </c>
      <c r="F2106" s="12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>Table1[[#This Row],[pledged]]/Table1[[#This Row],[goal]]</f>
        <v>1.2949999999999999</v>
      </c>
      <c r="P2106">
        <f>IF(Table1[[#This Row],[pledged]]=0,0,Table1[[#This Row],[pledged]]/Table1[[#This Row],[backers_count]])</f>
        <v>28</v>
      </c>
      <c r="Q2106" t="str">
        <f>LEFT(Table1[[#This Row],[Category and Sub-Category]],FIND("/",Table1[[#This Row],[Category and Sub-Category]])-1)</f>
        <v>music</v>
      </c>
      <c r="R2106" t="str">
        <f>RIGHT(Table1[[#This Row],[Category and Sub-Category]],LEN(Table1[[#This Row],[Category and Sub-Category]])-FIND("/",Table1[[#This Row],[Category and Sub-Category]]))</f>
        <v>indie rock</v>
      </c>
      <c r="S2106" s="9">
        <f>(((Table1[[#This Row],[launched_at]]/60)/60)/24)+DATE(1970,1,1)</f>
        <v>41394.074467592596</v>
      </c>
      <c r="T2106" s="9">
        <f>(((Table1[[#This Row],[deadline]]/60)/60)/24)+DATE(1970,1,1)</f>
        <v>41425</v>
      </c>
      <c r="U2106" s="12" t="str">
        <f>TEXT(Table1[[#This Row],[Date Created Conversion]],"yyyy")</f>
        <v>2013</v>
      </c>
      <c r="V2106" s="12" t="str">
        <f>TEXT(Table1[[#This Row],[Date Created Conversion]],"mmm")</f>
        <v>Apr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 s="16">
        <v>2000</v>
      </c>
      <c r="E2107">
        <v>5080</v>
      </c>
      <c r="F2107" s="12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>Table1[[#This Row],[pledged]]/Table1[[#This Row],[goal]]</f>
        <v>2.54</v>
      </c>
      <c r="P2107">
        <f>IF(Table1[[#This Row],[pledged]]=0,0,Table1[[#This Row],[pledged]]/Table1[[#This Row],[backers_count]])</f>
        <v>51.313131313131315</v>
      </c>
      <c r="Q2107" t="str">
        <f>LEFT(Table1[[#This Row],[Category and Sub-Category]],FIND("/",Table1[[#This Row],[Category and Sub-Category]])-1)</f>
        <v>music</v>
      </c>
      <c r="R2107" t="str">
        <f>RIGHT(Table1[[#This Row],[Category and Sub-Category]],LEN(Table1[[#This Row],[Category and Sub-Category]])-FIND("/",Table1[[#This Row],[Category and Sub-Category]]))</f>
        <v>indie rock</v>
      </c>
      <c r="S2107" s="9">
        <f>(((Table1[[#This Row],[launched_at]]/60)/60)/24)+DATE(1970,1,1)</f>
        <v>41951.788807870369</v>
      </c>
      <c r="T2107" s="9">
        <f>(((Table1[[#This Row],[deadline]]/60)/60)/24)+DATE(1970,1,1)</f>
        <v>41964.166666666672</v>
      </c>
      <c r="U2107" s="12" t="str">
        <f>TEXT(Table1[[#This Row],[Date Created Conversion]],"yyyy")</f>
        <v>2014</v>
      </c>
      <c r="V2107" s="12" t="str">
        <f>TEXT(Table1[[#This Row],[Date Created Conversion]],"mmm")</f>
        <v>Nov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 s="16">
        <v>2200</v>
      </c>
      <c r="E2108">
        <v>2355</v>
      </c>
      <c r="F2108" s="12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>Table1[[#This Row],[pledged]]/Table1[[#This Row],[goal]]</f>
        <v>1.0704545454545455</v>
      </c>
      <c r="P2108">
        <f>IF(Table1[[#This Row],[pledged]]=0,0,Table1[[#This Row],[pledged]]/Table1[[#This Row],[backers_count]])</f>
        <v>53.522727272727273</v>
      </c>
      <c r="Q2108" t="str">
        <f>LEFT(Table1[[#This Row],[Category and Sub-Category]],FIND("/",Table1[[#This Row],[Category and Sub-Category]])-1)</f>
        <v>music</v>
      </c>
      <c r="R2108" t="str">
        <f>RIGHT(Table1[[#This Row],[Category and Sub-Category]],LEN(Table1[[#This Row],[Category and Sub-Category]])-FIND("/",Table1[[#This Row],[Category and Sub-Category]]))</f>
        <v>indie rock</v>
      </c>
      <c r="S2108" s="9">
        <f>(((Table1[[#This Row],[launched_at]]/60)/60)/24)+DATE(1970,1,1)</f>
        <v>41270.21497685185</v>
      </c>
      <c r="T2108" s="9">
        <f>(((Table1[[#This Row],[deadline]]/60)/60)/24)+DATE(1970,1,1)</f>
        <v>41300.21497685185</v>
      </c>
      <c r="U2108" s="12" t="str">
        <f>TEXT(Table1[[#This Row],[Date Created Conversion]],"yyyy")</f>
        <v>2012</v>
      </c>
      <c r="V2108" s="12" t="str">
        <f>TEXT(Table1[[#This Row],[Date Created Conversion]],"mmm")</f>
        <v>Dec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 s="16">
        <v>2000</v>
      </c>
      <c r="E2109">
        <v>2154.66</v>
      </c>
      <c r="F2109" s="12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>Table1[[#This Row],[pledged]]/Table1[[#This Row],[goal]]</f>
        <v>1.0773299999999999</v>
      </c>
      <c r="P2109">
        <f>IF(Table1[[#This Row],[pledged]]=0,0,Table1[[#This Row],[pledged]]/Table1[[#This Row],[backers_count]])</f>
        <v>37.149310344827583</v>
      </c>
      <c r="Q2109" t="str">
        <f>LEFT(Table1[[#This Row],[Category and Sub-Category]],FIND("/",Table1[[#This Row],[Category and Sub-Category]])-1)</f>
        <v>music</v>
      </c>
      <c r="R2109" t="str">
        <f>RIGHT(Table1[[#This Row],[Category and Sub-Category]],LEN(Table1[[#This Row],[Category and Sub-Category]])-FIND("/",Table1[[#This Row],[Category and Sub-Category]]))</f>
        <v>indie rock</v>
      </c>
      <c r="S2109" s="9">
        <f>(((Table1[[#This Row],[launched_at]]/60)/60)/24)+DATE(1970,1,1)</f>
        <v>41934.71056712963</v>
      </c>
      <c r="T2109" s="9">
        <f>(((Table1[[#This Row],[deadline]]/60)/60)/24)+DATE(1970,1,1)</f>
        <v>41955.752233796295</v>
      </c>
      <c r="U2109" s="12" t="str">
        <f>TEXT(Table1[[#This Row],[Date Created Conversion]],"yyyy")</f>
        <v>2014</v>
      </c>
      <c r="V2109" s="12" t="str">
        <f>TEXT(Table1[[#This Row],[Date Created Conversion]],"mmm")</f>
        <v>Oct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 s="16">
        <v>16000</v>
      </c>
      <c r="E2110">
        <v>17170</v>
      </c>
      <c r="F2110" s="12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>Table1[[#This Row],[pledged]]/Table1[[#This Row],[goal]]</f>
        <v>1.0731250000000001</v>
      </c>
      <c r="P2110">
        <f>IF(Table1[[#This Row],[pledged]]=0,0,Table1[[#This Row],[pledged]]/Table1[[#This Row],[backers_count]])</f>
        <v>89.895287958115176</v>
      </c>
      <c r="Q2110" t="str">
        <f>LEFT(Table1[[#This Row],[Category and Sub-Category]],FIND("/",Table1[[#This Row],[Category and Sub-Category]])-1)</f>
        <v>music</v>
      </c>
      <c r="R2110" t="str">
        <f>RIGHT(Table1[[#This Row],[Category and Sub-Category]],LEN(Table1[[#This Row],[Category and Sub-Category]])-FIND("/",Table1[[#This Row],[Category and Sub-Category]]))</f>
        <v>indie rock</v>
      </c>
      <c r="S2110" s="9">
        <f>(((Table1[[#This Row],[launched_at]]/60)/60)/24)+DATE(1970,1,1)</f>
        <v>41135.175694444442</v>
      </c>
      <c r="T2110" s="9">
        <f>(((Table1[[#This Row],[deadline]]/60)/60)/24)+DATE(1970,1,1)</f>
        <v>41162.163194444445</v>
      </c>
      <c r="U2110" s="12" t="str">
        <f>TEXT(Table1[[#This Row],[Date Created Conversion]],"yyyy")</f>
        <v>2012</v>
      </c>
      <c r="V2110" s="12" t="str">
        <f>TEXT(Table1[[#This Row],[Date Created Conversion]],"mmm")</f>
        <v>Aug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 s="16">
        <v>4000</v>
      </c>
      <c r="E2111">
        <v>4261</v>
      </c>
      <c r="F2111" s="12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>Table1[[#This Row],[pledged]]/Table1[[#This Row],[goal]]</f>
        <v>1.06525</v>
      </c>
      <c r="P2111">
        <f>IF(Table1[[#This Row],[pledged]]=0,0,Table1[[#This Row],[pledged]]/Table1[[#This Row],[backers_count]])</f>
        <v>106.52500000000001</v>
      </c>
      <c r="Q2111" t="str">
        <f>LEFT(Table1[[#This Row],[Category and Sub-Category]],FIND("/",Table1[[#This Row],[Category and Sub-Category]])-1)</f>
        <v>music</v>
      </c>
      <c r="R2111" t="str">
        <f>RIGHT(Table1[[#This Row],[Category and Sub-Category]],LEN(Table1[[#This Row],[Category and Sub-Category]])-FIND("/",Table1[[#This Row],[Category and Sub-Category]]))</f>
        <v>indie rock</v>
      </c>
      <c r="S2111" s="9">
        <f>(((Table1[[#This Row],[launched_at]]/60)/60)/24)+DATE(1970,1,1)</f>
        <v>42160.708530092597</v>
      </c>
      <c r="T2111" s="9">
        <f>(((Table1[[#This Row],[deadline]]/60)/60)/24)+DATE(1970,1,1)</f>
        <v>42190.708530092597</v>
      </c>
      <c r="U2111" s="12" t="str">
        <f>TEXT(Table1[[#This Row],[Date Created Conversion]],"yyyy")</f>
        <v>2015</v>
      </c>
      <c r="V2111" s="12" t="str">
        <f>TEXT(Table1[[#This Row],[Date Created Conversion]],"mmm")</f>
        <v>Jun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 s="16">
        <v>2000</v>
      </c>
      <c r="E2112">
        <v>2007</v>
      </c>
      <c r="F2112" s="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>Table1[[#This Row],[pledged]]/Table1[[#This Row],[goal]]</f>
        <v>1.0035000000000001</v>
      </c>
      <c r="P2112">
        <f>IF(Table1[[#This Row],[pledged]]=0,0,Table1[[#This Row],[pledged]]/Table1[[#This Row],[backers_count]])</f>
        <v>52.815789473684212</v>
      </c>
      <c r="Q2112" t="str">
        <f>LEFT(Table1[[#This Row],[Category and Sub-Category]],FIND("/",Table1[[#This Row],[Category and Sub-Category]])-1)</f>
        <v>music</v>
      </c>
      <c r="R2112" t="str">
        <f>RIGHT(Table1[[#This Row],[Category and Sub-Category]],LEN(Table1[[#This Row],[Category and Sub-Category]])-FIND("/",Table1[[#This Row],[Category and Sub-Category]]))</f>
        <v>indie rock</v>
      </c>
      <c r="S2112" s="9">
        <f>(((Table1[[#This Row],[launched_at]]/60)/60)/24)+DATE(1970,1,1)</f>
        <v>41759.670937499999</v>
      </c>
      <c r="T2112" s="9">
        <f>(((Table1[[#This Row],[deadline]]/60)/60)/24)+DATE(1970,1,1)</f>
        <v>41787.207638888889</v>
      </c>
      <c r="U2112" s="12" t="str">
        <f>TEXT(Table1[[#This Row],[Date Created Conversion]],"yyyy")</f>
        <v>2014</v>
      </c>
      <c r="V2112" s="12" t="str">
        <f>TEXT(Table1[[#This Row],[Date Created Conversion]],"mmm")</f>
        <v>Apr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 s="16">
        <v>2000</v>
      </c>
      <c r="E2113">
        <v>2130</v>
      </c>
      <c r="F2113" s="12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>Table1[[#This Row],[pledged]]/Table1[[#This Row],[goal]]</f>
        <v>1.0649999999999999</v>
      </c>
      <c r="P2113">
        <f>IF(Table1[[#This Row],[pledged]]=0,0,Table1[[#This Row],[pledged]]/Table1[[#This Row],[backers_count]])</f>
        <v>54.615384615384613</v>
      </c>
      <c r="Q2113" t="str">
        <f>LEFT(Table1[[#This Row],[Category and Sub-Category]],FIND("/",Table1[[#This Row],[Category and Sub-Category]])-1)</f>
        <v>music</v>
      </c>
      <c r="R2113" t="str">
        <f>RIGHT(Table1[[#This Row],[Category and Sub-Category]],LEN(Table1[[#This Row],[Category and Sub-Category]])-FIND("/",Table1[[#This Row],[Category and Sub-Category]]))</f>
        <v>indie rock</v>
      </c>
      <c r="S2113" s="9">
        <f>(((Table1[[#This Row],[launched_at]]/60)/60)/24)+DATE(1970,1,1)</f>
        <v>40703.197048611109</v>
      </c>
      <c r="T2113" s="9">
        <f>(((Table1[[#This Row],[deadline]]/60)/60)/24)+DATE(1970,1,1)</f>
        <v>40770.041666666664</v>
      </c>
      <c r="U2113" s="12" t="str">
        <f>TEXT(Table1[[#This Row],[Date Created Conversion]],"yyyy")</f>
        <v>2011</v>
      </c>
      <c r="V2113" s="12" t="str">
        <f>TEXT(Table1[[#This Row],[Date Created Conversion]],"mmm")</f>
        <v>Jun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 s="16">
        <v>300</v>
      </c>
      <c r="E2114">
        <v>300</v>
      </c>
      <c r="F2114" s="12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>Table1[[#This Row],[pledged]]/Table1[[#This Row],[goal]]</f>
        <v>1</v>
      </c>
      <c r="P2114">
        <f>IF(Table1[[#This Row],[pledged]]=0,0,Table1[[#This Row],[pledged]]/Table1[[#This Row],[backers_count]])</f>
        <v>27.272727272727273</v>
      </c>
      <c r="Q2114" t="str">
        <f>LEFT(Table1[[#This Row],[Category and Sub-Category]],FIND("/",Table1[[#This Row],[Category and Sub-Category]])-1)</f>
        <v>music</v>
      </c>
      <c r="R2114" t="str">
        <f>RIGHT(Table1[[#This Row],[Category and Sub-Category]],LEN(Table1[[#This Row],[Category and Sub-Category]])-FIND("/",Table1[[#This Row],[Category and Sub-Category]]))</f>
        <v>indie rock</v>
      </c>
      <c r="S2114" s="9">
        <f>(((Table1[[#This Row],[launched_at]]/60)/60)/24)+DATE(1970,1,1)</f>
        <v>41365.928159722222</v>
      </c>
      <c r="T2114" s="9">
        <f>(((Table1[[#This Row],[deadline]]/60)/60)/24)+DATE(1970,1,1)</f>
        <v>41379.928159722222</v>
      </c>
      <c r="U2114" s="12" t="str">
        <f>TEXT(Table1[[#This Row],[Date Created Conversion]],"yyyy")</f>
        <v>2013</v>
      </c>
      <c r="V2114" s="12" t="str">
        <f>TEXT(Table1[[#This Row],[Date Created Conversion]],"mmm")</f>
        <v>Apr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 s="16">
        <v>7000</v>
      </c>
      <c r="E2115">
        <v>7340</v>
      </c>
      <c r="F2115" s="12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>Table1[[#This Row],[pledged]]/Table1[[#This Row],[goal]]</f>
        <v>1.0485714285714285</v>
      </c>
      <c r="P2115">
        <f>IF(Table1[[#This Row],[pledged]]=0,0,Table1[[#This Row],[pledged]]/Table1[[#This Row],[backers_count]])</f>
        <v>68.598130841121488</v>
      </c>
      <c r="Q2115" t="str">
        <f>LEFT(Table1[[#This Row],[Category and Sub-Category]],FIND("/",Table1[[#This Row],[Category and Sub-Category]])-1)</f>
        <v>music</v>
      </c>
      <c r="R2115" t="str">
        <f>RIGHT(Table1[[#This Row],[Category and Sub-Category]],LEN(Table1[[#This Row],[Category and Sub-Category]])-FIND("/",Table1[[#This Row],[Category and Sub-Category]]))</f>
        <v>indie rock</v>
      </c>
      <c r="S2115" s="9">
        <f>(((Table1[[#This Row],[launched_at]]/60)/60)/24)+DATE(1970,1,1)</f>
        <v>41870.86546296296</v>
      </c>
      <c r="T2115" s="9">
        <f>(((Table1[[#This Row],[deadline]]/60)/60)/24)+DATE(1970,1,1)</f>
        <v>41905.86546296296</v>
      </c>
      <c r="U2115" s="12" t="str">
        <f>TEXT(Table1[[#This Row],[Date Created Conversion]],"yyyy")</f>
        <v>2014</v>
      </c>
      <c r="V2115" s="12" t="str">
        <f>TEXT(Table1[[#This Row],[Date Created Conversion]],"mmm")</f>
        <v>Aug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 s="16">
        <v>5000</v>
      </c>
      <c r="E2116">
        <v>5235</v>
      </c>
      <c r="F2116" s="12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>Table1[[#This Row],[pledged]]/Table1[[#This Row],[goal]]</f>
        <v>1.0469999999999999</v>
      </c>
      <c r="P2116">
        <f>IF(Table1[[#This Row],[pledged]]=0,0,Table1[[#This Row],[pledged]]/Table1[[#This Row],[backers_count]])</f>
        <v>35.612244897959187</v>
      </c>
      <c r="Q2116" t="str">
        <f>LEFT(Table1[[#This Row],[Category and Sub-Category]],FIND("/",Table1[[#This Row],[Category and Sub-Category]])-1)</f>
        <v>music</v>
      </c>
      <c r="R2116" t="str">
        <f>RIGHT(Table1[[#This Row],[Category and Sub-Category]],LEN(Table1[[#This Row],[Category and Sub-Category]])-FIND("/",Table1[[#This Row],[Category and Sub-Category]]))</f>
        <v>indie rock</v>
      </c>
      <c r="S2116" s="9">
        <f>(((Table1[[#This Row],[launched_at]]/60)/60)/24)+DATE(1970,1,1)</f>
        <v>40458.815625000003</v>
      </c>
      <c r="T2116" s="9">
        <f>(((Table1[[#This Row],[deadline]]/60)/60)/24)+DATE(1970,1,1)</f>
        <v>40521.207638888889</v>
      </c>
      <c r="U2116" s="12" t="str">
        <f>TEXT(Table1[[#This Row],[Date Created Conversion]],"yyyy")</f>
        <v>2010</v>
      </c>
      <c r="V2116" s="12" t="str">
        <f>TEXT(Table1[[#This Row],[Date Created Conversion]],"mmm")</f>
        <v>Oct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 s="16">
        <v>1500</v>
      </c>
      <c r="E2117">
        <v>3385</v>
      </c>
      <c r="F2117" s="12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>Table1[[#This Row],[pledged]]/Table1[[#This Row],[goal]]</f>
        <v>2.2566666666666668</v>
      </c>
      <c r="P2117">
        <f>IF(Table1[[#This Row],[pledged]]=0,0,Table1[[#This Row],[pledged]]/Table1[[#This Row],[backers_count]])</f>
        <v>94.027777777777771</v>
      </c>
      <c r="Q2117" t="str">
        <f>LEFT(Table1[[#This Row],[Category and Sub-Category]],FIND("/",Table1[[#This Row],[Category and Sub-Category]])-1)</f>
        <v>music</v>
      </c>
      <c r="R2117" t="str">
        <f>RIGHT(Table1[[#This Row],[Category and Sub-Category]],LEN(Table1[[#This Row],[Category and Sub-Category]])-FIND("/",Table1[[#This Row],[Category and Sub-Category]]))</f>
        <v>indie rock</v>
      </c>
      <c r="S2117" s="9">
        <f>(((Table1[[#This Row],[launched_at]]/60)/60)/24)+DATE(1970,1,1)</f>
        <v>40564.081030092595</v>
      </c>
      <c r="T2117" s="9">
        <f>(((Table1[[#This Row],[deadline]]/60)/60)/24)+DATE(1970,1,1)</f>
        <v>40594.081030092595</v>
      </c>
      <c r="U2117" s="12" t="str">
        <f>TEXT(Table1[[#This Row],[Date Created Conversion]],"yyyy")</f>
        <v>2011</v>
      </c>
      <c r="V2117" s="12" t="str">
        <f>TEXT(Table1[[#This Row],[Date Created Conversion]],"mmm")</f>
        <v>Jan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 s="16">
        <v>48000</v>
      </c>
      <c r="E2118">
        <v>48434</v>
      </c>
      <c r="F2118" s="12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>Table1[[#This Row],[pledged]]/Table1[[#This Row],[goal]]</f>
        <v>1.0090416666666666</v>
      </c>
      <c r="P2118">
        <f>IF(Table1[[#This Row],[pledged]]=0,0,Table1[[#This Row],[pledged]]/Table1[[#This Row],[backers_count]])</f>
        <v>526.45652173913038</v>
      </c>
      <c r="Q2118" t="str">
        <f>LEFT(Table1[[#This Row],[Category and Sub-Category]],FIND("/",Table1[[#This Row],[Category and Sub-Category]])-1)</f>
        <v>music</v>
      </c>
      <c r="R2118" t="str">
        <f>RIGHT(Table1[[#This Row],[Category and Sub-Category]],LEN(Table1[[#This Row],[Category and Sub-Category]])-FIND("/",Table1[[#This Row],[Category and Sub-Category]]))</f>
        <v>indie rock</v>
      </c>
      <c r="S2118" s="9">
        <f>(((Table1[[#This Row],[launched_at]]/60)/60)/24)+DATE(1970,1,1)</f>
        <v>41136.777812500004</v>
      </c>
      <c r="T2118" s="9">
        <f>(((Table1[[#This Row],[deadline]]/60)/60)/24)+DATE(1970,1,1)</f>
        <v>41184.777812500004</v>
      </c>
      <c r="U2118" s="12" t="str">
        <f>TEXT(Table1[[#This Row],[Date Created Conversion]],"yyyy")</f>
        <v>2012</v>
      </c>
      <c r="V2118" s="12" t="str">
        <f>TEXT(Table1[[#This Row],[Date Created Conversion]],"mmm")</f>
        <v>Aug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 s="16">
        <v>1200</v>
      </c>
      <c r="E2119">
        <v>1773</v>
      </c>
      <c r="F2119" s="12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>Table1[[#This Row],[pledged]]/Table1[[#This Row],[goal]]</f>
        <v>1.4775</v>
      </c>
      <c r="P2119">
        <f>IF(Table1[[#This Row],[pledged]]=0,0,Table1[[#This Row],[pledged]]/Table1[[#This Row],[backers_count]])</f>
        <v>50.657142857142858</v>
      </c>
      <c r="Q2119" t="str">
        <f>LEFT(Table1[[#This Row],[Category and Sub-Category]],FIND("/",Table1[[#This Row],[Category and Sub-Category]])-1)</f>
        <v>music</v>
      </c>
      <c r="R2119" t="str">
        <f>RIGHT(Table1[[#This Row],[Category and Sub-Category]],LEN(Table1[[#This Row],[Category and Sub-Category]])-FIND("/",Table1[[#This Row],[Category and Sub-Category]]))</f>
        <v>indie rock</v>
      </c>
      <c r="S2119" s="9">
        <f>(((Table1[[#This Row],[launched_at]]/60)/60)/24)+DATE(1970,1,1)</f>
        <v>42290.059594907405</v>
      </c>
      <c r="T2119" s="9">
        <f>(((Table1[[#This Row],[deadline]]/60)/60)/24)+DATE(1970,1,1)</f>
        <v>42304.207638888889</v>
      </c>
      <c r="U2119" s="12" t="str">
        <f>TEXT(Table1[[#This Row],[Date Created Conversion]],"yyyy")</f>
        <v>2015</v>
      </c>
      <c r="V2119" s="12" t="str">
        <f>TEXT(Table1[[#This Row],[Date Created Conversion]],"mmm")</f>
        <v>Oct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 s="16">
        <v>1000</v>
      </c>
      <c r="E2120">
        <v>1346.11</v>
      </c>
      <c r="F2120" s="12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>Table1[[#This Row],[pledged]]/Table1[[#This Row],[goal]]</f>
        <v>1.3461099999999999</v>
      </c>
      <c r="P2120">
        <f>IF(Table1[[#This Row],[pledged]]=0,0,Table1[[#This Row],[pledged]]/Table1[[#This Row],[backers_count]])</f>
        <v>79.182941176470578</v>
      </c>
      <c r="Q2120" t="str">
        <f>LEFT(Table1[[#This Row],[Category and Sub-Category]],FIND("/",Table1[[#This Row],[Category and Sub-Category]])-1)</f>
        <v>music</v>
      </c>
      <c r="R2120" t="str">
        <f>RIGHT(Table1[[#This Row],[Category and Sub-Category]],LEN(Table1[[#This Row],[Category and Sub-Category]])-FIND("/",Table1[[#This Row],[Category and Sub-Category]]))</f>
        <v>indie rock</v>
      </c>
      <c r="S2120" s="9">
        <f>(((Table1[[#This Row],[launched_at]]/60)/60)/24)+DATE(1970,1,1)</f>
        <v>40718.839537037034</v>
      </c>
      <c r="T2120" s="9">
        <f>(((Table1[[#This Row],[deadline]]/60)/60)/24)+DATE(1970,1,1)</f>
        <v>40748.839537037034</v>
      </c>
      <c r="U2120" s="12" t="str">
        <f>TEXT(Table1[[#This Row],[Date Created Conversion]],"yyyy")</f>
        <v>2011</v>
      </c>
      <c r="V2120" s="12" t="str">
        <f>TEXT(Table1[[#This Row],[Date Created Conversion]],"mmm")</f>
        <v>Jun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 s="16">
        <v>2000</v>
      </c>
      <c r="E2121">
        <v>2015</v>
      </c>
      <c r="F2121" s="12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>Table1[[#This Row],[pledged]]/Table1[[#This Row],[goal]]</f>
        <v>1.0075000000000001</v>
      </c>
      <c r="P2121">
        <f>IF(Table1[[#This Row],[pledged]]=0,0,Table1[[#This Row],[pledged]]/Table1[[#This Row],[backers_count]])</f>
        <v>91.590909090909093</v>
      </c>
      <c r="Q2121" t="str">
        <f>LEFT(Table1[[#This Row],[Category and Sub-Category]],FIND("/",Table1[[#This Row],[Category and Sub-Category]])-1)</f>
        <v>music</v>
      </c>
      <c r="R2121" t="str">
        <f>RIGHT(Table1[[#This Row],[Category and Sub-Category]],LEN(Table1[[#This Row],[Category and Sub-Category]])-FIND("/",Table1[[#This Row],[Category and Sub-Category]]))</f>
        <v>indie rock</v>
      </c>
      <c r="S2121" s="9">
        <f>(((Table1[[#This Row],[launched_at]]/60)/60)/24)+DATE(1970,1,1)</f>
        <v>41107.130150462966</v>
      </c>
      <c r="T2121" s="9">
        <f>(((Table1[[#This Row],[deadline]]/60)/60)/24)+DATE(1970,1,1)</f>
        <v>41137.130150462966</v>
      </c>
      <c r="U2121" s="12" t="str">
        <f>TEXT(Table1[[#This Row],[Date Created Conversion]],"yyyy")</f>
        <v>2012</v>
      </c>
      <c r="V2121" s="12" t="str">
        <f>TEXT(Table1[[#This Row],[Date Created Conversion]],"mmm")</f>
        <v>Jul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 s="16">
        <v>8000</v>
      </c>
      <c r="E2122">
        <v>8070.43</v>
      </c>
      <c r="F2122" s="1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>Table1[[#This Row],[pledged]]/Table1[[#This Row],[goal]]</f>
        <v>1.00880375</v>
      </c>
      <c r="P2122">
        <f>IF(Table1[[#This Row],[pledged]]=0,0,Table1[[#This Row],[pledged]]/Table1[[#This Row],[backers_count]])</f>
        <v>116.96275362318841</v>
      </c>
      <c r="Q2122" t="str">
        <f>LEFT(Table1[[#This Row],[Category and Sub-Category]],FIND("/",Table1[[#This Row],[Category and Sub-Category]])-1)</f>
        <v>music</v>
      </c>
      <c r="R2122" t="str">
        <f>RIGHT(Table1[[#This Row],[Category and Sub-Category]],LEN(Table1[[#This Row],[Category and Sub-Category]])-FIND("/",Table1[[#This Row],[Category and Sub-Category]]))</f>
        <v>indie rock</v>
      </c>
      <c r="S2122" s="9">
        <f>(((Table1[[#This Row],[launched_at]]/60)/60)/24)+DATE(1970,1,1)</f>
        <v>41591.964537037034</v>
      </c>
      <c r="T2122" s="9">
        <f>(((Table1[[#This Row],[deadline]]/60)/60)/24)+DATE(1970,1,1)</f>
        <v>41640.964537037034</v>
      </c>
      <c r="U2122" s="12" t="str">
        <f>TEXT(Table1[[#This Row],[Date Created Conversion]],"yyyy")</f>
        <v>2013</v>
      </c>
      <c r="V2122" s="12" t="str">
        <f>TEXT(Table1[[#This Row],[Date Created Conversion]],"mmm")</f>
        <v>Nov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>Table1[[#This Row],[pledged]]/Table1[[#This Row],[goal]]</f>
        <v>5.6800000000000002E-3</v>
      </c>
      <c r="P2123">
        <f>IF(Table1[[#This Row],[pledged]]=0,0,Table1[[#This Row],[pledged]]/Table1[[#This Row],[backers_count]])</f>
        <v>28.4</v>
      </c>
      <c r="Q2123" t="str">
        <f>LEFT(Table1[[#This Row],[Category and Sub-Category]],FIND("/",Table1[[#This Row],[Category and Sub-Category]])-1)</f>
        <v>games</v>
      </c>
      <c r="R2123" t="str">
        <f>RIGHT(Table1[[#This Row],[Category and Sub-Category]],LEN(Table1[[#This Row],[Category and Sub-Category]])-FIND("/",Table1[[#This Row],[Category and Sub-Category]]))</f>
        <v>video games</v>
      </c>
      <c r="S2123" s="9">
        <f>(((Table1[[#This Row],[launched_at]]/60)/60)/24)+DATE(1970,1,1)</f>
        <v>42716.7424537037</v>
      </c>
      <c r="T2123" s="9">
        <f>(((Table1[[#This Row],[deadline]]/60)/60)/24)+DATE(1970,1,1)</f>
        <v>42746.7424537037</v>
      </c>
      <c r="U2123" s="12" t="str">
        <f>TEXT(Table1[[#This Row],[Date Created Conversion]],"yyyy")</f>
        <v>2016</v>
      </c>
      <c r="V2123" s="12" t="str">
        <f>TEXT(Table1[[#This Row],[Date Created Conversion]],"mmm")</f>
        <v>Dec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>Table1[[#This Row],[pledged]]/Table1[[#This Row],[goal]]</f>
        <v>3.875E-3</v>
      </c>
      <c r="P2124">
        <f>IF(Table1[[#This Row],[pledged]]=0,0,Table1[[#This Row],[pledged]]/Table1[[#This Row],[backers_count]])</f>
        <v>103.33333333333333</v>
      </c>
      <c r="Q2124" t="str">
        <f>LEFT(Table1[[#This Row],[Category and Sub-Category]],FIND("/",Table1[[#This Row],[Category and Sub-Category]])-1)</f>
        <v>games</v>
      </c>
      <c r="R2124" t="str">
        <f>RIGHT(Table1[[#This Row],[Category and Sub-Category]],LEN(Table1[[#This Row],[Category and Sub-Category]])-FIND("/",Table1[[#This Row],[Category and Sub-Category]]))</f>
        <v>video games</v>
      </c>
      <c r="S2124" s="9">
        <f>(((Table1[[#This Row],[launched_at]]/60)/60)/24)+DATE(1970,1,1)</f>
        <v>42712.300567129627</v>
      </c>
      <c r="T2124" s="9">
        <f>(((Table1[[#This Row],[deadline]]/60)/60)/24)+DATE(1970,1,1)</f>
        <v>42742.300567129627</v>
      </c>
      <c r="U2124" s="12" t="str">
        <f>TEXT(Table1[[#This Row],[Date Created Conversion]],"yyyy")</f>
        <v>2016</v>
      </c>
      <c r="V2124" s="12" t="str">
        <f>TEXT(Table1[[#This Row],[Date Created Conversion]],"mmm")</f>
        <v>Dec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>Table1[[#This Row],[pledged]]/Table1[[#This Row],[goal]]</f>
        <v>0.1</v>
      </c>
      <c r="P2125">
        <f>IF(Table1[[#This Row],[pledged]]=0,0,Table1[[#This Row],[pledged]]/Table1[[#This Row],[backers_count]])</f>
        <v>10</v>
      </c>
      <c r="Q2125" t="str">
        <f>LEFT(Table1[[#This Row],[Category and Sub-Category]],FIND("/",Table1[[#This Row],[Category and Sub-Category]])-1)</f>
        <v>games</v>
      </c>
      <c r="R2125" t="str">
        <f>RIGHT(Table1[[#This Row],[Category and Sub-Category]],LEN(Table1[[#This Row],[Category and Sub-Category]])-FIND("/",Table1[[#This Row],[Category and Sub-Category]]))</f>
        <v>video games</v>
      </c>
      <c r="S2125" s="9">
        <f>(((Table1[[#This Row],[launched_at]]/60)/60)/24)+DATE(1970,1,1)</f>
        <v>40198.424849537041</v>
      </c>
      <c r="T2125" s="9">
        <f>(((Table1[[#This Row],[deadline]]/60)/60)/24)+DATE(1970,1,1)</f>
        <v>40252.290972222225</v>
      </c>
      <c r="U2125" s="12" t="str">
        <f>TEXT(Table1[[#This Row],[Date Created Conversion]],"yyyy")</f>
        <v>2010</v>
      </c>
      <c r="V2125" s="12" t="str">
        <f>TEXT(Table1[[#This Row],[Date Created Conversion]],"mmm")</f>
        <v>Jan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>Table1[[#This Row],[pledged]]/Table1[[#This Row],[goal]]</f>
        <v>0.10454545454545454</v>
      </c>
      <c r="P2126">
        <f>IF(Table1[[#This Row],[pledged]]=0,0,Table1[[#This Row],[pledged]]/Table1[[#This Row],[backers_count]])</f>
        <v>23</v>
      </c>
      <c r="Q2126" t="str">
        <f>LEFT(Table1[[#This Row],[Category and Sub-Category]],FIND("/",Table1[[#This Row],[Category and Sub-Category]])-1)</f>
        <v>games</v>
      </c>
      <c r="R2126" t="str">
        <f>RIGHT(Table1[[#This Row],[Category and Sub-Category]],LEN(Table1[[#This Row],[Category and Sub-Category]])-FIND("/",Table1[[#This Row],[Category and Sub-Category]]))</f>
        <v>video games</v>
      </c>
      <c r="S2126" s="9">
        <f>(((Table1[[#This Row],[launched_at]]/60)/60)/24)+DATE(1970,1,1)</f>
        <v>40464.028182870366</v>
      </c>
      <c r="T2126" s="9">
        <f>(((Table1[[#This Row],[deadline]]/60)/60)/24)+DATE(1970,1,1)</f>
        <v>40512.208333333336</v>
      </c>
      <c r="U2126" s="12" t="str">
        <f>TEXT(Table1[[#This Row],[Date Created Conversion]],"yyyy")</f>
        <v>2010</v>
      </c>
      <c r="V2126" s="12" t="str">
        <f>TEXT(Table1[[#This Row],[Date Created Conversion]],"mmm")</f>
        <v>Oct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>Table1[[#This Row],[pledged]]/Table1[[#This Row],[goal]]</f>
        <v>1.4200000000000001E-2</v>
      </c>
      <c r="P2127">
        <f>IF(Table1[[#This Row],[pledged]]=0,0,Table1[[#This Row],[pledged]]/Table1[[#This Row],[backers_count]])</f>
        <v>31.555555555555557</v>
      </c>
      <c r="Q2127" t="str">
        <f>LEFT(Table1[[#This Row],[Category and Sub-Category]],FIND("/",Table1[[#This Row],[Category and Sub-Category]])-1)</f>
        <v>games</v>
      </c>
      <c r="R2127" t="str">
        <f>RIGHT(Table1[[#This Row],[Category and Sub-Category]],LEN(Table1[[#This Row],[Category and Sub-Category]])-FIND("/",Table1[[#This Row],[Category and Sub-Category]]))</f>
        <v>video games</v>
      </c>
      <c r="S2127" s="9">
        <f>(((Table1[[#This Row],[launched_at]]/60)/60)/24)+DATE(1970,1,1)</f>
        <v>42191.023530092592</v>
      </c>
      <c r="T2127" s="9">
        <f>(((Table1[[#This Row],[deadline]]/60)/60)/24)+DATE(1970,1,1)</f>
        <v>42221.023530092592</v>
      </c>
      <c r="U2127" s="12" t="str">
        <f>TEXT(Table1[[#This Row],[Date Created Conversion]],"yyyy")</f>
        <v>2015</v>
      </c>
      <c r="V2127" s="12" t="str">
        <f>TEXT(Table1[[#This Row],[Date Created Conversion]],"mmm")</f>
        <v>Jul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>Table1[[#This Row],[pledged]]/Table1[[#This Row],[goal]]</f>
        <v>5.0000000000000001E-4</v>
      </c>
      <c r="P2128">
        <f>IF(Table1[[#This Row],[pledged]]=0,0,Table1[[#This Row],[pledged]]/Table1[[#This Row],[backers_count]])</f>
        <v>5</v>
      </c>
      <c r="Q2128" t="str">
        <f>LEFT(Table1[[#This Row],[Category and Sub-Category]],FIND("/",Table1[[#This Row],[Category and Sub-Category]])-1)</f>
        <v>games</v>
      </c>
      <c r="R2128" t="str">
        <f>RIGHT(Table1[[#This Row],[Category and Sub-Category]],LEN(Table1[[#This Row],[Category and Sub-Category]])-FIND("/",Table1[[#This Row],[Category and Sub-Category]]))</f>
        <v>video games</v>
      </c>
      <c r="S2128" s="9">
        <f>(((Table1[[#This Row],[launched_at]]/60)/60)/24)+DATE(1970,1,1)</f>
        <v>41951.973229166666</v>
      </c>
      <c r="T2128" s="9">
        <f>(((Table1[[#This Row],[deadline]]/60)/60)/24)+DATE(1970,1,1)</f>
        <v>41981.973229166666</v>
      </c>
      <c r="U2128" s="12" t="str">
        <f>TEXT(Table1[[#This Row],[Date Created Conversion]],"yyyy")</f>
        <v>2014</v>
      </c>
      <c r="V2128" s="12" t="str">
        <f>TEXT(Table1[[#This Row],[Date Created Conversion]],"mmm")</f>
        <v>Nov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>Table1[[#This Row],[pledged]]/Table1[[#This Row],[goal]]</f>
        <v>0.28842857142857142</v>
      </c>
      <c r="P2129">
        <f>IF(Table1[[#This Row],[pledged]]=0,0,Table1[[#This Row],[pledged]]/Table1[[#This Row],[backers_count]])</f>
        <v>34.220338983050844</v>
      </c>
      <c r="Q2129" t="str">
        <f>LEFT(Table1[[#This Row],[Category and Sub-Category]],FIND("/",Table1[[#This Row],[Category and Sub-Category]])-1)</f>
        <v>games</v>
      </c>
      <c r="R2129" t="str">
        <f>RIGHT(Table1[[#This Row],[Category and Sub-Category]],LEN(Table1[[#This Row],[Category and Sub-Category]])-FIND("/",Table1[[#This Row],[Category and Sub-Category]]))</f>
        <v>video games</v>
      </c>
      <c r="S2129" s="9">
        <f>(((Table1[[#This Row],[launched_at]]/60)/60)/24)+DATE(1970,1,1)</f>
        <v>42045.50535879629</v>
      </c>
      <c r="T2129" s="9">
        <f>(((Table1[[#This Row],[deadline]]/60)/60)/24)+DATE(1970,1,1)</f>
        <v>42075.463692129633</v>
      </c>
      <c r="U2129" s="12" t="str">
        <f>TEXT(Table1[[#This Row],[Date Created Conversion]],"yyyy")</f>
        <v>2015</v>
      </c>
      <c r="V2129" s="12" t="str">
        <f>TEXT(Table1[[#This Row],[Date Created Conversion]],"mmm")</f>
        <v>Feb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>Table1[[#This Row],[pledged]]/Table1[[#This Row],[goal]]</f>
        <v>1.6666666666666668E-3</v>
      </c>
      <c r="P2130">
        <f>IF(Table1[[#This Row],[pledged]]=0,0,Table1[[#This Row],[pledged]]/Table1[[#This Row],[backers_count]])</f>
        <v>25</v>
      </c>
      <c r="Q2130" t="str">
        <f>LEFT(Table1[[#This Row],[Category and Sub-Category]],FIND("/",Table1[[#This Row],[Category and Sub-Category]])-1)</f>
        <v>games</v>
      </c>
      <c r="R2130" t="str">
        <f>RIGHT(Table1[[#This Row],[Category and Sub-Category]],LEN(Table1[[#This Row],[Category and Sub-Category]])-FIND("/",Table1[[#This Row],[Category and Sub-Category]]))</f>
        <v>video games</v>
      </c>
      <c r="S2130" s="9">
        <f>(((Table1[[#This Row],[launched_at]]/60)/60)/24)+DATE(1970,1,1)</f>
        <v>41843.772789351853</v>
      </c>
      <c r="T2130" s="9">
        <f>(((Table1[[#This Row],[deadline]]/60)/60)/24)+DATE(1970,1,1)</f>
        <v>41903.772789351853</v>
      </c>
      <c r="U2130" s="12" t="str">
        <f>TEXT(Table1[[#This Row],[Date Created Conversion]],"yyyy")</f>
        <v>2014</v>
      </c>
      <c r="V2130" s="12" t="str">
        <f>TEXT(Table1[[#This Row],[Date Created Conversion]],"mmm")</f>
        <v>Jul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>Table1[[#This Row],[pledged]]/Table1[[#This Row],[goal]]</f>
        <v>0.11799999999999999</v>
      </c>
      <c r="P2131">
        <f>IF(Table1[[#This Row],[pledged]]=0,0,Table1[[#This Row],[pledged]]/Table1[[#This Row],[backers_count]])</f>
        <v>19.666666666666668</v>
      </c>
      <c r="Q2131" t="str">
        <f>LEFT(Table1[[#This Row],[Category and Sub-Category]],FIND("/",Table1[[#This Row],[Category and Sub-Category]])-1)</f>
        <v>games</v>
      </c>
      <c r="R2131" t="str">
        <f>RIGHT(Table1[[#This Row],[Category and Sub-Category]],LEN(Table1[[#This Row],[Category and Sub-Category]])-FIND("/",Table1[[#This Row],[Category and Sub-Category]]))</f>
        <v>video games</v>
      </c>
      <c r="S2131" s="9">
        <f>(((Table1[[#This Row],[launched_at]]/60)/60)/24)+DATE(1970,1,1)</f>
        <v>42409.024305555555</v>
      </c>
      <c r="T2131" s="9">
        <f>(((Table1[[#This Row],[deadline]]/60)/60)/24)+DATE(1970,1,1)</f>
        <v>42439.024305555555</v>
      </c>
      <c r="U2131" s="12" t="str">
        <f>TEXT(Table1[[#This Row],[Date Created Conversion]],"yyyy")</f>
        <v>2016</v>
      </c>
      <c r="V2131" s="12" t="str">
        <f>TEXT(Table1[[#This Row],[Date Created Conversion]],"mmm")</f>
        <v>Feb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>Table1[[#This Row],[pledged]]/Table1[[#This Row],[goal]]</f>
        <v>2.0238095238095236E-3</v>
      </c>
      <c r="P2132">
        <f>IF(Table1[[#This Row],[pledged]]=0,0,Table1[[#This Row],[pledged]]/Table1[[#This Row],[backers_count]])</f>
        <v>21.25</v>
      </c>
      <c r="Q2132" t="str">
        <f>LEFT(Table1[[#This Row],[Category and Sub-Category]],FIND("/",Table1[[#This Row],[Category and Sub-Category]])-1)</f>
        <v>games</v>
      </c>
      <c r="R2132" t="str">
        <f>RIGHT(Table1[[#This Row],[Category and Sub-Category]],LEN(Table1[[#This Row],[Category and Sub-Category]])-FIND("/",Table1[[#This Row],[Category and Sub-Category]]))</f>
        <v>video games</v>
      </c>
      <c r="S2132" s="9">
        <f>(((Table1[[#This Row],[launched_at]]/60)/60)/24)+DATE(1970,1,1)</f>
        <v>41832.086377314816</v>
      </c>
      <c r="T2132" s="9">
        <f>(((Table1[[#This Row],[deadline]]/60)/60)/24)+DATE(1970,1,1)</f>
        <v>41867.086377314816</v>
      </c>
      <c r="U2132" s="12" t="str">
        <f>TEXT(Table1[[#This Row],[Date Created Conversion]],"yyyy")</f>
        <v>2014</v>
      </c>
      <c r="V2132" s="12" t="str">
        <f>TEXT(Table1[[#This Row],[Date Created Conversion]],"mmm")</f>
        <v>Jul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>Table1[[#This Row],[pledged]]/Table1[[#This Row],[goal]]</f>
        <v>0.05</v>
      </c>
      <c r="P2133">
        <f>IF(Table1[[#This Row],[pledged]]=0,0,Table1[[#This Row],[pledged]]/Table1[[#This Row],[backers_count]])</f>
        <v>8.3333333333333339</v>
      </c>
      <c r="Q2133" t="str">
        <f>LEFT(Table1[[#This Row],[Category and Sub-Category]],FIND("/",Table1[[#This Row],[Category and Sub-Category]])-1)</f>
        <v>games</v>
      </c>
      <c r="R2133" t="str">
        <f>RIGHT(Table1[[#This Row],[Category and Sub-Category]],LEN(Table1[[#This Row],[Category and Sub-Category]])-FIND("/",Table1[[#This Row],[Category and Sub-Category]]))</f>
        <v>video games</v>
      </c>
      <c r="S2133" s="9">
        <f>(((Table1[[#This Row],[launched_at]]/60)/60)/24)+DATE(1970,1,1)</f>
        <v>42167.207071759258</v>
      </c>
      <c r="T2133" s="9">
        <f>(((Table1[[#This Row],[deadline]]/60)/60)/24)+DATE(1970,1,1)</f>
        <v>42197.207071759258</v>
      </c>
      <c r="U2133" s="12" t="str">
        <f>TEXT(Table1[[#This Row],[Date Created Conversion]],"yyyy")</f>
        <v>2015</v>
      </c>
      <c r="V2133" s="12" t="str">
        <f>TEXT(Table1[[#This Row],[Date Created Conversion]],"mmm")</f>
        <v>Jun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>Table1[[#This Row],[pledged]]/Table1[[#This Row],[goal]]</f>
        <v>2.1129899999999997E-2</v>
      </c>
      <c r="P2134">
        <f>IF(Table1[[#This Row],[pledged]]=0,0,Table1[[#This Row],[pledged]]/Table1[[#This Row],[backers_count]])</f>
        <v>21.34333333333333</v>
      </c>
      <c r="Q2134" t="str">
        <f>LEFT(Table1[[#This Row],[Category and Sub-Category]],FIND("/",Table1[[#This Row],[Category and Sub-Category]])-1)</f>
        <v>games</v>
      </c>
      <c r="R2134" t="str">
        <f>RIGHT(Table1[[#This Row],[Category and Sub-Category]],LEN(Table1[[#This Row],[Category and Sub-Category]])-FIND("/",Table1[[#This Row],[Category and Sub-Category]]))</f>
        <v>video games</v>
      </c>
      <c r="S2134" s="9">
        <f>(((Table1[[#This Row],[launched_at]]/60)/60)/24)+DATE(1970,1,1)</f>
        <v>41643.487175925926</v>
      </c>
      <c r="T2134" s="9">
        <f>(((Table1[[#This Row],[deadline]]/60)/60)/24)+DATE(1970,1,1)</f>
        <v>41673.487175925926</v>
      </c>
      <c r="U2134" s="12" t="str">
        <f>TEXT(Table1[[#This Row],[Date Created Conversion]],"yyyy")</f>
        <v>2014</v>
      </c>
      <c r="V2134" s="12" t="str">
        <f>TEXT(Table1[[#This Row],[Date Created Conversion]],"mmm")</f>
        <v>Jan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>Table1[[#This Row],[pledged]]/Table1[[#This Row],[goal]]</f>
        <v>1.6E-2</v>
      </c>
      <c r="P2135">
        <f>IF(Table1[[#This Row],[pledged]]=0,0,Table1[[#This Row],[pledged]]/Table1[[#This Row],[backers_count]])</f>
        <v>5.333333333333333</v>
      </c>
      <c r="Q2135" t="str">
        <f>LEFT(Table1[[#This Row],[Category and Sub-Category]],FIND("/",Table1[[#This Row],[Category and Sub-Category]])-1)</f>
        <v>games</v>
      </c>
      <c r="R2135" t="str">
        <f>RIGHT(Table1[[#This Row],[Category and Sub-Category]],LEN(Table1[[#This Row],[Category and Sub-Category]])-FIND("/",Table1[[#This Row],[Category and Sub-Category]]))</f>
        <v>video games</v>
      </c>
      <c r="S2135" s="9">
        <f>(((Table1[[#This Row],[launched_at]]/60)/60)/24)+DATE(1970,1,1)</f>
        <v>40619.097210648149</v>
      </c>
      <c r="T2135" s="9">
        <f>(((Table1[[#This Row],[deadline]]/60)/60)/24)+DATE(1970,1,1)</f>
        <v>40657.290972222225</v>
      </c>
      <c r="U2135" s="12" t="str">
        <f>TEXT(Table1[[#This Row],[Date Created Conversion]],"yyyy")</f>
        <v>2011</v>
      </c>
      <c r="V2135" s="12" t="str">
        <f>TEXT(Table1[[#This Row],[Date Created Conversion]],"mmm")</f>
        <v>Mar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>Table1[[#This Row],[pledged]]/Table1[[#This Row],[goal]]</f>
        <v>1.7333333333333333E-2</v>
      </c>
      <c r="P2136">
        <f>IF(Table1[[#This Row],[pledged]]=0,0,Table1[[#This Row],[pledged]]/Table1[[#This Row],[backers_count]])</f>
        <v>34.666666666666664</v>
      </c>
      <c r="Q2136" t="str">
        <f>LEFT(Table1[[#This Row],[Category and Sub-Category]],FIND("/",Table1[[#This Row],[Category and Sub-Category]])-1)</f>
        <v>games</v>
      </c>
      <c r="R2136" t="str">
        <f>RIGHT(Table1[[#This Row],[Category and Sub-Category]],LEN(Table1[[#This Row],[Category and Sub-Category]])-FIND("/",Table1[[#This Row],[Category and Sub-Category]]))</f>
        <v>video games</v>
      </c>
      <c r="S2136" s="9">
        <f>(((Table1[[#This Row],[launched_at]]/60)/60)/24)+DATE(1970,1,1)</f>
        <v>41361.886469907404</v>
      </c>
      <c r="T2136" s="9">
        <f>(((Table1[[#This Row],[deadline]]/60)/60)/24)+DATE(1970,1,1)</f>
        <v>41391.886469907404</v>
      </c>
      <c r="U2136" s="12" t="str">
        <f>TEXT(Table1[[#This Row],[Date Created Conversion]],"yyyy")</f>
        <v>2013</v>
      </c>
      <c r="V2136" s="12" t="str">
        <f>TEXT(Table1[[#This Row],[Date Created Conversion]],"mmm")</f>
        <v>Mar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>Table1[[#This Row],[pledged]]/Table1[[#This Row],[goal]]</f>
        <v>9.5600000000000004E-2</v>
      </c>
      <c r="P2137">
        <f>IF(Table1[[#This Row],[pledged]]=0,0,Table1[[#This Row],[pledged]]/Table1[[#This Row],[backers_count]])</f>
        <v>21.727272727272727</v>
      </c>
      <c r="Q2137" t="str">
        <f>LEFT(Table1[[#This Row],[Category and Sub-Category]],FIND("/",Table1[[#This Row],[Category and Sub-Category]])-1)</f>
        <v>games</v>
      </c>
      <c r="R2137" t="str">
        <f>RIGHT(Table1[[#This Row],[Category and Sub-Category]],LEN(Table1[[#This Row],[Category and Sub-Category]])-FIND("/",Table1[[#This Row],[Category and Sub-Category]]))</f>
        <v>video games</v>
      </c>
      <c r="S2137" s="9">
        <f>(((Table1[[#This Row],[launched_at]]/60)/60)/24)+DATE(1970,1,1)</f>
        <v>41156.963344907403</v>
      </c>
      <c r="T2137" s="9">
        <f>(((Table1[[#This Row],[deadline]]/60)/60)/24)+DATE(1970,1,1)</f>
        <v>41186.963344907403</v>
      </c>
      <c r="U2137" s="12" t="str">
        <f>TEXT(Table1[[#This Row],[Date Created Conversion]],"yyyy")</f>
        <v>2012</v>
      </c>
      <c r="V2137" s="12" t="str">
        <f>TEXT(Table1[[#This Row],[Date Created Conversion]],"mmm")</f>
        <v>Sep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>Table1[[#This Row],[pledged]]/Table1[[#This Row],[goal]]</f>
        <v>5.9612499999999998E-4</v>
      </c>
      <c r="P2138">
        <f>IF(Table1[[#This Row],[pledged]]=0,0,Table1[[#This Row],[pledged]]/Table1[[#This Row],[backers_count]])</f>
        <v>11.922499999999999</v>
      </c>
      <c r="Q2138" t="str">
        <f>LEFT(Table1[[#This Row],[Category and Sub-Category]],FIND("/",Table1[[#This Row],[Category and Sub-Category]])-1)</f>
        <v>games</v>
      </c>
      <c r="R2138" t="str">
        <f>RIGHT(Table1[[#This Row],[Category and Sub-Category]],LEN(Table1[[#This Row],[Category and Sub-Category]])-FIND("/",Table1[[#This Row],[Category and Sub-Category]]))</f>
        <v>video games</v>
      </c>
      <c r="S2138" s="9">
        <f>(((Table1[[#This Row],[launched_at]]/60)/60)/24)+DATE(1970,1,1)</f>
        <v>41536.509097222224</v>
      </c>
      <c r="T2138" s="9">
        <f>(((Table1[[#This Row],[deadline]]/60)/60)/24)+DATE(1970,1,1)</f>
        <v>41566.509097222224</v>
      </c>
      <c r="U2138" s="12" t="str">
        <f>TEXT(Table1[[#This Row],[Date Created Conversion]],"yyyy")</f>
        <v>2013</v>
      </c>
      <c r="V2138" s="12" t="str">
        <f>TEXT(Table1[[#This Row],[Date Created Conversion]],"mmm")</f>
        <v>Sep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>Table1[[#This Row],[pledged]]/Table1[[#This Row],[goal]]</f>
        <v>0.28405999999999998</v>
      </c>
      <c r="P2139">
        <f>IF(Table1[[#This Row],[pledged]]=0,0,Table1[[#This Row],[pledged]]/Table1[[#This Row],[backers_count]])</f>
        <v>26.59737827715356</v>
      </c>
      <c r="Q2139" t="str">
        <f>LEFT(Table1[[#This Row],[Category and Sub-Category]],FIND("/",Table1[[#This Row],[Category and Sub-Category]])-1)</f>
        <v>games</v>
      </c>
      <c r="R2139" t="str">
        <f>RIGHT(Table1[[#This Row],[Category and Sub-Category]],LEN(Table1[[#This Row],[Category and Sub-Category]])-FIND("/",Table1[[#This Row],[Category and Sub-Category]]))</f>
        <v>video games</v>
      </c>
      <c r="S2139" s="9">
        <f>(((Table1[[#This Row],[launched_at]]/60)/60)/24)+DATE(1970,1,1)</f>
        <v>41948.771168981482</v>
      </c>
      <c r="T2139" s="9">
        <f>(((Table1[[#This Row],[deadline]]/60)/60)/24)+DATE(1970,1,1)</f>
        <v>41978.771168981482</v>
      </c>
      <c r="U2139" s="12" t="str">
        <f>TEXT(Table1[[#This Row],[Date Created Conversion]],"yyyy")</f>
        <v>2014</v>
      </c>
      <c r="V2139" s="12" t="str">
        <f>TEXT(Table1[[#This Row],[Date Created Conversion]],"mmm")</f>
        <v>Nov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>Table1[[#This Row],[pledged]]/Table1[[#This Row],[goal]]</f>
        <v>0.128</v>
      </c>
      <c r="P2140">
        <f>IF(Table1[[#This Row],[pledged]]=0,0,Table1[[#This Row],[pledged]]/Table1[[#This Row],[backers_count]])</f>
        <v>10.666666666666666</v>
      </c>
      <c r="Q2140" t="str">
        <f>LEFT(Table1[[#This Row],[Category and Sub-Category]],FIND("/",Table1[[#This Row],[Category and Sub-Category]])-1)</f>
        <v>games</v>
      </c>
      <c r="R2140" t="str">
        <f>RIGHT(Table1[[#This Row],[Category and Sub-Category]],LEN(Table1[[#This Row],[Category and Sub-Category]])-FIND("/",Table1[[#This Row],[Category and Sub-Category]]))</f>
        <v>video games</v>
      </c>
      <c r="S2140" s="9">
        <f>(((Table1[[#This Row],[launched_at]]/60)/60)/24)+DATE(1970,1,1)</f>
        <v>41557.013182870374</v>
      </c>
      <c r="T2140" s="9">
        <f>(((Table1[[#This Row],[deadline]]/60)/60)/24)+DATE(1970,1,1)</f>
        <v>41587.054849537039</v>
      </c>
      <c r="U2140" s="12" t="str">
        <f>TEXT(Table1[[#This Row],[Date Created Conversion]],"yyyy")</f>
        <v>2013</v>
      </c>
      <c r="V2140" s="12" t="str">
        <f>TEXT(Table1[[#This Row],[Date Created Conversion]],"mmm")</f>
        <v>Oct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>Table1[[#This Row],[pledged]]/Table1[[#This Row],[goal]]</f>
        <v>5.4199999999999998E-2</v>
      </c>
      <c r="P2141">
        <f>IF(Table1[[#This Row],[pledged]]=0,0,Table1[[#This Row],[pledged]]/Table1[[#This Row],[backers_count]])</f>
        <v>29.035714285714285</v>
      </c>
      <c r="Q2141" t="str">
        <f>LEFT(Table1[[#This Row],[Category and Sub-Category]],FIND("/",Table1[[#This Row],[Category and Sub-Category]])-1)</f>
        <v>games</v>
      </c>
      <c r="R2141" t="str">
        <f>RIGHT(Table1[[#This Row],[Category and Sub-Category]],LEN(Table1[[#This Row],[Category and Sub-Category]])-FIND("/",Table1[[#This Row],[Category and Sub-Category]]))</f>
        <v>video games</v>
      </c>
      <c r="S2141" s="9">
        <f>(((Table1[[#This Row],[launched_at]]/60)/60)/24)+DATE(1970,1,1)</f>
        <v>42647.750092592592</v>
      </c>
      <c r="T2141" s="9">
        <f>(((Table1[[#This Row],[deadline]]/60)/60)/24)+DATE(1970,1,1)</f>
        <v>42677.750092592592</v>
      </c>
      <c r="U2141" s="12" t="str">
        <f>TEXT(Table1[[#This Row],[Date Created Conversion]],"yyyy")</f>
        <v>2016</v>
      </c>
      <c r="V2141" s="12" t="str">
        <f>TEXT(Table1[[#This Row],[Date Created Conversion]],"mmm")</f>
        <v>Oct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>Table1[[#This Row],[pledged]]/Table1[[#This Row],[goal]]</f>
        <v>1.1199999999999999E-3</v>
      </c>
      <c r="P2142">
        <f>IF(Table1[[#This Row],[pledged]]=0,0,Table1[[#This Row],[pledged]]/Table1[[#This Row],[backers_count]])</f>
        <v>50.909090909090907</v>
      </c>
      <c r="Q2142" t="str">
        <f>LEFT(Table1[[#This Row],[Category and Sub-Category]],FIND("/",Table1[[#This Row],[Category and Sub-Category]])-1)</f>
        <v>games</v>
      </c>
      <c r="R2142" t="str">
        <f>RIGHT(Table1[[#This Row],[Category and Sub-Category]],LEN(Table1[[#This Row],[Category and Sub-Category]])-FIND("/",Table1[[#This Row],[Category and Sub-Category]]))</f>
        <v>video games</v>
      </c>
      <c r="S2142" s="9">
        <f>(((Table1[[#This Row],[launched_at]]/60)/60)/24)+DATE(1970,1,1)</f>
        <v>41255.833611111113</v>
      </c>
      <c r="T2142" s="9">
        <f>(((Table1[[#This Row],[deadline]]/60)/60)/24)+DATE(1970,1,1)</f>
        <v>41285.833611111113</v>
      </c>
      <c r="U2142" s="12" t="str">
        <f>TEXT(Table1[[#This Row],[Date Created Conversion]],"yyyy")</f>
        <v>2012</v>
      </c>
      <c r="V2142" s="12" t="str">
        <f>TEXT(Table1[[#This Row],[Date Created Conversion]],"mmm")</f>
        <v>Dec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>Table1[[#This Row],[pledged]]/Table1[[#This Row],[goal]]</f>
        <v>0</v>
      </c>
      <c r="P2143">
        <f>IF(Table1[[#This Row],[pledged]]=0,0,Table1[[#This Row],[pledged]]/Table1[[#This Row],[backers_count]])</f>
        <v>0</v>
      </c>
      <c r="Q2143" t="str">
        <f>LEFT(Table1[[#This Row],[Category and Sub-Category]],FIND("/",Table1[[#This Row],[Category and Sub-Category]])-1)</f>
        <v>games</v>
      </c>
      <c r="R2143" t="str">
        <f>RIGHT(Table1[[#This Row],[Category and Sub-Category]],LEN(Table1[[#This Row],[Category and Sub-Category]])-FIND("/",Table1[[#This Row],[Category and Sub-Category]]))</f>
        <v>video games</v>
      </c>
      <c r="S2143" s="9">
        <f>(((Table1[[#This Row],[launched_at]]/60)/60)/24)+DATE(1970,1,1)</f>
        <v>41927.235636574071</v>
      </c>
      <c r="T2143" s="9">
        <f>(((Table1[[#This Row],[deadline]]/60)/60)/24)+DATE(1970,1,1)</f>
        <v>41957.277303240742</v>
      </c>
      <c r="U2143" s="12" t="str">
        <f>TEXT(Table1[[#This Row],[Date Created Conversion]],"yyyy")</f>
        <v>2014</v>
      </c>
      <c r="V2143" s="12" t="str">
        <f>TEXT(Table1[[#This Row],[Date Created Conversion]],"mmm")</f>
        <v>Oct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>Table1[[#This Row],[pledged]]/Table1[[#This Row],[goal]]</f>
        <v>5.7238095238095241E-2</v>
      </c>
      <c r="P2144">
        <f>IF(Table1[[#This Row],[pledged]]=0,0,Table1[[#This Row],[pledged]]/Table1[[#This Row],[backers_count]])</f>
        <v>50.083333333333336</v>
      </c>
      <c r="Q2144" t="str">
        <f>LEFT(Table1[[#This Row],[Category and Sub-Category]],FIND("/",Table1[[#This Row],[Category and Sub-Category]])-1)</f>
        <v>games</v>
      </c>
      <c r="R2144" t="str">
        <f>RIGHT(Table1[[#This Row],[Category and Sub-Category]],LEN(Table1[[#This Row],[Category and Sub-Category]])-FIND("/",Table1[[#This Row],[Category and Sub-Category]]))</f>
        <v>video games</v>
      </c>
      <c r="S2144" s="9">
        <f>(((Table1[[#This Row],[launched_at]]/60)/60)/24)+DATE(1970,1,1)</f>
        <v>42340.701504629629</v>
      </c>
      <c r="T2144" s="9">
        <f>(((Table1[[#This Row],[deadline]]/60)/60)/24)+DATE(1970,1,1)</f>
        <v>42368.701504629629</v>
      </c>
      <c r="U2144" s="12" t="str">
        <f>TEXT(Table1[[#This Row],[Date Created Conversion]],"yyyy")</f>
        <v>2015</v>
      </c>
      <c r="V2144" s="12" t="str">
        <f>TEXT(Table1[[#This Row],[Date Created Conversion]],"mmm")</f>
        <v>Dec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>Table1[[#This Row],[pledged]]/Table1[[#This Row],[goal]]</f>
        <v>0.1125</v>
      </c>
      <c r="P2145">
        <f>IF(Table1[[#This Row],[pledged]]=0,0,Table1[[#This Row],[pledged]]/Table1[[#This Row],[backers_count]])</f>
        <v>45</v>
      </c>
      <c r="Q2145" t="str">
        <f>LEFT(Table1[[#This Row],[Category and Sub-Category]],FIND("/",Table1[[#This Row],[Category and Sub-Category]])-1)</f>
        <v>games</v>
      </c>
      <c r="R2145" t="str">
        <f>RIGHT(Table1[[#This Row],[Category and Sub-Category]],LEN(Table1[[#This Row],[Category and Sub-Category]])-FIND("/",Table1[[#This Row],[Category and Sub-Category]]))</f>
        <v>video games</v>
      </c>
      <c r="S2145" s="9">
        <f>(((Table1[[#This Row],[launched_at]]/60)/60)/24)+DATE(1970,1,1)</f>
        <v>40332.886712962965</v>
      </c>
      <c r="T2145" s="9">
        <f>(((Table1[[#This Row],[deadline]]/60)/60)/24)+DATE(1970,1,1)</f>
        <v>40380.791666666664</v>
      </c>
      <c r="U2145" s="12" t="str">
        <f>TEXT(Table1[[#This Row],[Date Created Conversion]],"yyyy")</f>
        <v>2010</v>
      </c>
      <c r="V2145" s="12" t="str">
        <f>TEXT(Table1[[#This Row],[Date Created Conversion]],"mmm")</f>
        <v>Jun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>Table1[[#This Row],[pledged]]/Table1[[#This Row],[goal]]</f>
        <v>1.7098591549295775E-2</v>
      </c>
      <c r="P2146">
        <f>IF(Table1[[#This Row],[pledged]]=0,0,Table1[[#This Row],[pledged]]/Table1[[#This Row],[backers_count]])</f>
        <v>25.291666666666668</v>
      </c>
      <c r="Q2146" t="str">
        <f>LEFT(Table1[[#This Row],[Category and Sub-Category]],FIND("/",Table1[[#This Row],[Category and Sub-Category]])-1)</f>
        <v>games</v>
      </c>
      <c r="R2146" t="str">
        <f>RIGHT(Table1[[#This Row],[Category and Sub-Category]],LEN(Table1[[#This Row],[Category and Sub-Category]])-FIND("/",Table1[[#This Row],[Category and Sub-Category]]))</f>
        <v>video games</v>
      </c>
      <c r="S2146" s="9">
        <f>(((Table1[[#This Row],[launched_at]]/60)/60)/24)+DATE(1970,1,1)</f>
        <v>41499.546759259261</v>
      </c>
      <c r="T2146" s="9">
        <f>(((Table1[[#This Row],[deadline]]/60)/60)/24)+DATE(1970,1,1)</f>
        <v>41531.546759259261</v>
      </c>
      <c r="U2146" s="12" t="str">
        <f>TEXT(Table1[[#This Row],[Date Created Conversion]],"yyyy")</f>
        <v>2013</v>
      </c>
      <c r="V2146" s="12" t="str">
        <f>TEXT(Table1[[#This Row],[Date Created Conversion]],"mmm")</f>
        <v>Aug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>Table1[[#This Row],[pledged]]/Table1[[#This Row],[goal]]</f>
        <v>0.30433333333333334</v>
      </c>
      <c r="P2147">
        <f>IF(Table1[[#This Row],[pledged]]=0,0,Table1[[#This Row],[pledged]]/Table1[[#This Row],[backers_count]])</f>
        <v>51.292134831460672</v>
      </c>
      <c r="Q2147" t="str">
        <f>LEFT(Table1[[#This Row],[Category and Sub-Category]],FIND("/",Table1[[#This Row],[Category and Sub-Category]])-1)</f>
        <v>games</v>
      </c>
      <c r="R2147" t="str">
        <f>RIGHT(Table1[[#This Row],[Category and Sub-Category]],LEN(Table1[[#This Row],[Category and Sub-Category]])-FIND("/",Table1[[#This Row],[Category and Sub-Category]]))</f>
        <v>video games</v>
      </c>
      <c r="S2147" s="9">
        <f>(((Table1[[#This Row],[launched_at]]/60)/60)/24)+DATE(1970,1,1)</f>
        <v>41575.237430555557</v>
      </c>
      <c r="T2147" s="9">
        <f>(((Table1[[#This Row],[deadline]]/60)/60)/24)+DATE(1970,1,1)</f>
        <v>41605.279097222221</v>
      </c>
      <c r="U2147" s="12" t="str">
        <f>TEXT(Table1[[#This Row],[Date Created Conversion]],"yyyy")</f>
        <v>2013</v>
      </c>
      <c r="V2147" s="12" t="str">
        <f>TEXT(Table1[[#This Row],[Date Created Conversion]],"mmm")</f>
        <v>Oct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>Table1[[#This Row],[pledged]]/Table1[[#This Row],[goal]]</f>
        <v>2.0000000000000001E-4</v>
      </c>
      <c r="P2148">
        <f>IF(Table1[[#This Row],[pledged]]=0,0,Table1[[#This Row],[pledged]]/Table1[[#This Row],[backers_count]])</f>
        <v>1</v>
      </c>
      <c r="Q2148" t="str">
        <f>LEFT(Table1[[#This Row],[Category and Sub-Category]],FIND("/",Table1[[#This Row],[Category and Sub-Category]])-1)</f>
        <v>games</v>
      </c>
      <c r="R2148" t="str">
        <f>RIGHT(Table1[[#This Row],[Category and Sub-Category]],LEN(Table1[[#This Row],[Category and Sub-Category]])-FIND("/",Table1[[#This Row],[Category and Sub-Category]]))</f>
        <v>video games</v>
      </c>
      <c r="S2148" s="9">
        <f>(((Table1[[#This Row],[launched_at]]/60)/60)/24)+DATE(1970,1,1)</f>
        <v>42397.679513888885</v>
      </c>
      <c r="T2148" s="9">
        <f>(((Table1[[#This Row],[deadline]]/60)/60)/24)+DATE(1970,1,1)</f>
        <v>42411.679513888885</v>
      </c>
      <c r="U2148" s="12" t="str">
        <f>TEXT(Table1[[#This Row],[Date Created Conversion]],"yyyy")</f>
        <v>2016</v>
      </c>
      <c r="V2148" s="12" t="str">
        <f>TEXT(Table1[[#This Row],[Date Created Conversion]],"mmm")</f>
        <v>Jan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>Table1[[#This Row],[pledged]]/Table1[[#This Row],[goal]]</f>
        <v>6.9641025641025639E-3</v>
      </c>
      <c r="P2149">
        <f>IF(Table1[[#This Row],[pledged]]=0,0,Table1[[#This Row],[pledged]]/Table1[[#This Row],[backers_count]])</f>
        <v>49.381818181818183</v>
      </c>
      <c r="Q2149" t="str">
        <f>LEFT(Table1[[#This Row],[Category and Sub-Category]],FIND("/",Table1[[#This Row],[Category and Sub-Category]])-1)</f>
        <v>games</v>
      </c>
      <c r="R2149" t="str">
        <f>RIGHT(Table1[[#This Row],[Category and Sub-Category]],LEN(Table1[[#This Row],[Category and Sub-Category]])-FIND("/",Table1[[#This Row],[Category and Sub-Category]]))</f>
        <v>video games</v>
      </c>
      <c r="S2149" s="9">
        <f>(((Table1[[#This Row],[launched_at]]/60)/60)/24)+DATE(1970,1,1)</f>
        <v>41927.295694444445</v>
      </c>
      <c r="T2149" s="9">
        <f>(((Table1[[#This Row],[deadline]]/60)/60)/24)+DATE(1970,1,1)</f>
        <v>41959.337361111116</v>
      </c>
      <c r="U2149" s="12" t="str">
        <f>TEXT(Table1[[#This Row],[Date Created Conversion]],"yyyy")</f>
        <v>2014</v>
      </c>
      <c r="V2149" s="12" t="str">
        <f>TEXT(Table1[[#This Row],[Date Created Conversion]],"mmm")</f>
        <v>Oct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>Table1[[#This Row],[pledged]]/Table1[[#This Row],[goal]]</f>
        <v>0.02</v>
      </c>
      <c r="P2150">
        <f>IF(Table1[[#This Row],[pledged]]=0,0,Table1[[#This Row],[pledged]]/Table1[[#This Row],[backers_count]])</f>
        <v>1</v>
      </c>
      <c r="Q2150" t="str">
        <f>LEFT(Table1[[#This Row],[Category and Sub-Category]],FIND("/",Table1[[#This Row],[Category and Sub-Category]])-1)</f>
        <v>games</v>
      </c>
      <c r="R2150" t="str">
        <f>RIGHT(Table1[[#This Row],[Category and Sub-Category]],LEN(Table1[[#This Row],[Category and Sub-Category]])-FIND("/",Table1[[#This Row],[Category and Sub-Category]]))</f>
        <v>video games</v>
      </c>
      <c r="S2150" s="9">
        <f>(((Table1[[#This Row],[launched_at]]/60)/60)/24)+DATE(1970,1,1)</f>
        <v>42066.733587962968</v>
      </c>
      <c r="T2150" s="9">
        <f>(((Table1[[#This Row],[deadline]]/60)/60)/24)+DATE(1970,1,1)</f>
        <v>42096.691921296297</v>
      </c>
      <c r="U2150" s="12" t="str">
        <f>TEXT(Table1[[#This Row],[Date Created Conversion]],"yyyy")</f>
        <v>2015</v>
      </c>
      <c r="V2150" s="12" t="str">
        <f>TEXT(Table1[[#This Row],[Date Created Conversion]],"mmm")</f>
        <v>Mar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>Table1[[#This Row],[pledged]]/Table1[[#This Row],[goal]]</f>
        <v>0</v>
      </c>
      <c r="P2151">
        <f>IF(Table1[[#This Row],[pledged]]=0,0,Table1[[#This Row],[pledged]]/Table1[[#This Row],[backers_count]])</f>
        <v>0</v>
      </c>
      <c r="Q2151" t="str">
        <f>LEFT(Table1[[#This Row],[Category and Sub-Category]],FIND("/",Table1[[#This Row],[Category and Sub-Category]])-1)</f>
        <v>games</v>
      </c>
      <c r="R2151" t="str">
        <f>RIGHT(Table1[[#This Row],[Category and Sub-Category]],LEN(Table1[[#This Row],[Category and Sub-Category]])-FIND("/",Table1[[#This Row],[Category and Sub-Category]]))</f>
        <v>video games</v>
      </c>
      <c r="S2151" s="9">
        <f>(((Table1[[#This Row],[launched_at]]/60)/60)/24)+DATE(1970,1,1)</f>
        <v>40355.024953703702</v>
      </c>
      <c r="T2151" s="9">
        <f>(((Table1[[#This Row],[deadline]]/60)/60)/24)+DATE(1970,1,1)</f>
        <v>40390</v>
      </c>
      <c r="U2151" s="12" t="str">
        <f>TEXT(Table1[[#This Row],[Date Created Conversion]],"yyyy")</f>
        <v>2010</v>
      </c>
      <c r="V2151" s="12" t="str">
        <f>TEXT(Table1[[#This Row],[Date Created Conversion]],"mmm")</f>
        <v>Jun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>Table1[[#This Row],[pledged]]/Table1[[#This Row],[goal]]</f>
        <v>8.0999999999999996E-3</v>
      </c>
      <c r="P2152">
        <f>IF(Table1[[#This Row],[pledged]]=0,0,Table1[[#This Row],[pledged]]/Table1[[#This Row],[backers_count]])</f>
        <v>101.25</v>
      </c>
      <c r="Q2152" t="str">
        <f>LEFT(Table1[[#This Row],[Category and Sub-Category]],FIND("/",Table1[[#This Row],[Category and Sub-Category]])-1)</f>
        <v>games</v>
      </c>
      <c r="R2152" t="str">
        <f>RIGHT(Table1[[#This Row],[Category and Sub-Category]],LEN(Table1[[#This Row],[Category and Sub-Category]])-FIND("/",Table1[[#This Row],[Category and Sub-Category]]))</f>
        <v>video games</v>
      </c>
      <c r="S2152" s="9">
        <f>(((Table1[[#This Row],[launched_at]]/60)/60)/24)+DATE(1970,1,1)</f>
        <v>42534.284710648149</v>
      </c>
      <c r="T2152" s="9">
        <f>(((Table1[[#This Row],[deadline]]/60)/60)/24)+DATE(1970,1,1)</f>
        <v>42564.284710648149</v>
      </c>
      <c r="U2152" s="12" t="str">
        <f>TEXT(Table1[[#This Row],[Date Created Conversion]],"yyyy")</f>
        <v>2016</v>
      </c>
      <c r="V2152" s="12" t="str">
        <f>TEXT(Table1[[#This Row],[Date Created Conversion]],"mmm")</f>
        <v>Jun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>Table1[[#This Row],[pledged]]/Table1[[#This Row],[goal]]</f>
        <v>2.6222222222222224E-3</v>
      </c>
      <c r="P2153">
        <f>IF(Table1[[#This Row],[pledged]]=0,0,Table1[[#This Row],[pledged]]/Table1[[#This Row],[backers_count]])</f>
        <v>19.666666666666668</v>
      </c>
      <c r="Q2153" t="str">
        <f>LEFT(Table1[[#This Row],[Category and Sub-Category]],FIND("/",Table1[[#This Row],[Category and Sub-Category]])-1)</f>
        <v>games</v>
      </c>
      <c r="R2153" t="str">
        <f>RIGHT(Table1[[#This Row],[Category and Sub-Category]],LEN(Table1[[#This Row],[Category and Sub-Category]])-FIND("/",Table1[[#This Row],[Category and Sub-Category]]))</f>
        <v>video games</v>
      </c>
      <c r="S2153" s="9">
        <f>(((Table1[[#This Row],[launched_at]]/60)/60)/24)+DATE(1970,1,1)</f>
        <v>42520.847384259265</v>
      </c>
      <c r="T2153" s="9">
        <f>(((Table1[[#This Row],[deadline]]/60)/60)/24)+DATE(1970,1,1)</f>
        <v>42550.847384259265</v>
      </c>
      <c r="U2153" s="12" t="str">
        <f>TEXT(Table1[[#This Row],[Date Created Conversion]],"yyyy")</f>
        <v>2016</v>
      </c>
      <c r="V2153" s="12" t="str">
        <f>TEXT(Table1[[#This Row],[Date Created Conversion]],"mmm")</f>
        <v>May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>Table1[[#This Row],[pledged]]/Table1[[#This Row],[goal]]</f>
        <v>1.6666666666666668E-3</v>
      </c>
      <c r="P2154">
        <f>IF(Table1[[#This Row],[pledged]]=0,0,Table1[[#This Row],[pledged]]/Table1[[#This Row],[backers_count]])</f>
        <v>12.5</v>
      </c>
      <c r="Q2154" t="str">
        <f>LEFT(Table1[[#This Row],[Category and Sub-Category]],FIND("/",Table1[[#This Row],[Category and Sub-Category]])-1)</f>
        <v>games</v>
      </c>
      <c r="R2154" t="str">
        <f>RIGHT(Table1[[#This Row],[Category and Sub-Category]],LEN(Table1[[#This Row],[Category and Sub-Category]])-FIND("/",Table1[[#This Row],[Category and Sub-Category]]))</f>
        <v>video games</v>
      </c>
      <c r="S2154" s="9">
        <f>(((Table1[[#This Row],[launched_at]]/60)/60)/24)+DATE(1970,1,1)</f>
        <v>41683.832280092596</v>
      </c>
      <c r="T2154" s="9">
        <f>(((Table1[[#This Row],[deadline]]/60)/60)/24)+DATE(1970,1,1)</f>
        <v>41713.790613425925</v>
      </c>
      <c r="U2154" s="12" t="str">
        <f>TEXT(Table1[[#This Row],[Date Created Conversion]],"yyyy")</f>
        <v>2014</v>
      </c>
      <c r="V2154" s="12" t="str">
        <f>TEXT(Table1[[#This Row],[Date Created Conversion]],"mmm")</f>
        <v>Feb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>Table1[[#This Row],[pledged]]/Table1[[#This Row],[goal]]</f>
        <v>9.1244548809124457E-5</v>
      </c>
      <c r="P2155">
        <f>IF(Table1[[#This Row],[pledged]]=0,0,Table1[[#This Row],[pledged]]/Table1[[#This Row],[backers_count]])</f>
        <v>8.5</v>
      </c>
      <c r="Q2155" t="str">
        <f>LEFT(Table1[[#This Row],[Category and Sub-Category]],FIND("/",Table1[[#This Row],[Category and Sub-Category]])-1)</f>
        <v>games</v>
      </c>
      <c r="R2155" t="str">
        <f>RIGHT(Table1[[#This Row],[Category and Sub-Category]],LEN(Table1[[#This Row],[Category and Sub-Category]])-FIND("/",Table1[[#This Row],[Category and Sub-Category]]))</f>
        <v>video games</v>
      </c>
      <c r="S2155" s="9">
        <f>(((Table1[[#This Row],[launched_at]]/60)/60)/24)+DATE(1970,1,1)</f>
        <v>41974.911087962959</v>
      </c>
      <c r="T2155" s="9">
        <f>(((Table1[[#This Row],[deadline]]/60)/60)/24)+DATE(1970,1,1)</f>
        <v>42014.332638888889</v>
      </c>
      <c r="U2155" s="12" t="str">
        <f>TEXT(Table1[[#This Row],[Date Created Conversion]],"yyyy")</f>
        <v>2014</v>
      </c>
      <c r="V2155" s="12" t="str">
        <f>TEXT(Table1[[#This Row],[Date Created Conversion]],"mmm")</f>
        <v>Dec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>Table1[[#This Row],[pledged]]/Table1[[#This Row],[goal]]</f>
        <v>8.0000000000000002E-3</v>
      </c>
      <c r="P2156">
        <f>IF(Table1[[#This Row],[pledged]]=0,0,Table1[[#This Row],[pledged]]/Table1[[#This Row],[backers_count]])</f>
        <v>1</v>
      </c>
      <c r="Q2156" t="str">
        <f>LEFT(Table1[[#This Row],[Category and Sub-Category]],FIND("/",Table1[[#This Row],[Category and Sub-Category]])-1)</f>
        <v>games</v>
      </c>
      <c r="R2156" t="str">
        <f>RIGHT(Table1[[#This Row],[Category and Sub-Category]],LEN(Table1[[#This Row],[Category and Sub-Category]])-FIND("/",Table1[[#This Row],[Category and Sub-Category]]))</f>
        <v>video games</v>
      </c>
      <c r="S2156" s="9">
        <f>(((Table1[[#This Row],[launched_at]]/60)/60)/24)+DATE(1970,1,1)</f>
        <v>41647.632256944446</v>
      </c>
      <c r="T2156" s="9">
        <f>(((Table1[[#This Row],[deadline]]/60)/60)/24)+DATE(1970,1,1)</f>
        <v>41667.632256944446</v>
      </c>
      <c r="U2156" s="12" t="str">
        <f>TEXT(Table1[[#This Row],[Date Created Conversion]],"yyyy")</f>
        <v>2014</v>
      </c>
      <c r="V2156" s="12" t="str">
        <f>TEXT(Table1[[#This Row],[Date Created Conversion]],"mmm")</f>
        <v>Jan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>Table1[[#This Row],[pledged]]/Table1[[#This Row],[goal]]</f>
        <v>2.3E-2</v>
      </c>
      <c r="P2157">
        <f>IF(Table1[[#This Row],[pledged]]=0,0,Table1[[#This Row],[pledged]]/Table1[[#This Row],[backers_count]])</f>
        <v>23</v>
      </c>
      <c r="Q2157" t="str">
        <f>LEFT(Table1[[#This Row],[Category and Sub-Category]],FIND("/",Table1[[#This Row],[Category and Sub-Category]])-1)</f>
        <v>games</v>
      </c>
      <c r="R2157" t="str">
        <f>RIGHT(Table1[[#This Row],[Category and Sub-Category]],LEN(Table1[[#This Row],[Category and Sub-Category]])-FIND("/",Table1[[#This Row],[Category and Sub-Category]]))</f>
        <v>video games</v>
      </c>
      <c r="S2157" s="9">
        <f>(((Table1[[#This Row],[launched_at]]/60)/60)/24)+DATE(1970,1,1)</f>
        <v>42430.747511574074</v>
      </c>
      <c r="T2157" s="9">
        <f>(((Table1[[#This Row],[deadline]]/60)/60)/24)+DATE(1970,1,1)</f>
        <v>42460.70584490741</v>
      </c>
      <c r="U2157" s="12" t="str">
        <f>TEXT(Table1[[#This Row],[Date Created Conversion]],"yyyy")</f>
        <v>2016</v>
      </c>
      <c r="V2157" s="12" t="str">
        <f>TEXT(Table1[[#This Row],[Date Created Conversion]],"mmm")</f>
        <v>Mar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>Table1[[#This Row],[pledged]]/Table1[[#This Row],[goal]]</f>
        <v>2.6660714285714284E-2</v>
      </c>
      <c r="P2158">
        <f>IF(Table1[[#This Row],[pledged]]=0,0,Table1[[#This Row],[pledged]]/Table1[[#This Row],[backers_count]])</f>
        <v>17.987951807228917</v>
      </c>
      <c r="Q2158" t="str">
        <f>LEFT(Table1[[#This Row],[Category and Sub-Category]],FIND("/",Table1[[#This Row],[Category and Sub-Category]])-1)</f>
        <v>games</v>
      </c>
      <c r="R2158" t="str">
        <f>RIGHT(Table1[[#This Row],[Category and Sub-Category]],LEN(Table1[[#This Row],[Category and Sub-Category]])-FIND("/",Table1[[#This Row],[Category and Sub-Category]]))</f>
        <v>video games</v>
      </c>
      <c r="S2158" s="9">
        <f>(((Table1[[#This Row],[launched_at]]/60)/60)/24)+DATE(1970,1,1)</f>
        <v>41488.85423611111</v>
      </c>
      <c r="T2158" s="9">
        <f>(((Table1[[#This Row],[deadline]]/60)/60)/24)+DATE(1970,1,1)</f>
        <v>41533.85423611111</v>
      </c>
      <c r="U2158" s="12" t="str">
        <f>TEXT(Table1[[#This Row],[Date Created Conversion]],"yyyy")</f>
        <v>2013</v>
      </c>
      <c r="V2158" s="12" t="str">
        <f>TEXT(Table1[[#This Row],[Date Created Conversion]],"mmm")</f>
        <v>Aug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>Table1[[#This Row],[pledged]]/Table1[[#This Row],[goal]]</f>
        <v>0.28192</v>
      </c>
      <c r="P2159">
        <f>IF(Table1[[#This Row],[pledged]]=0,0,Table1[[#This Row],[pledged]]/Table1[[#This Row],[backers_count]])</f>
        <v>370.94736842105266</v>
      </c>
      <c r="Q2159" t="str">
        <f>LEFT(Table1[[#This Row],[Category and Sub-Category]],FIND("/",Table1[[#This Row],[Category and Sub-Category]])-1)</f>
        <v>games</v>
      </c>
      <c r="R2159" t="str">
        <f>RIGHT(Table1[[#This Row],[Category and Sub-Category]],LEN(Table1[[#This Row],[Category and Sub-Category]])-FIND("/",Table1[[#This Row],[Category and Sub-Category]]))</f>
        <v>video games</v>
      </c>
      <c r="S2159" s="9">
        <f>(((Table1[[#This Row],[launched_at]]/60)/60)/24)+DATE(1970,1,1)</f>
        <v>42694.98128472222</v>
      </c>
      <c r="T2159" s="9">
        <f>(((Table1[[#This Row],[deadline]]/60)/60)/24)+DATE(1970,1,1)</f>
        <v>42727.332638888889</v>
      </c>
      <c r="U2159" s="12" t="str">
        <f>TEXT(Table1[[#This Row],[Date Created Conversion]],"yyyy")</f>
        <v>2016</v>
      </c>
      <c r="V2159" s="12" t="str">
        <f>TEXT(Table1[[#This Row],[Date Created Conversion]],"mmm")</f>
        <v>Nov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>Table1[[#This Row],[pledged]]/Table1[[#This Row],[goal]]</f>
        <v>6.5900366666666668E-2</v>
      </c>
      <c r="P2160">
        <f>IF(Table1[[#This Row],[pledged]]=0,0,Table1[[#This Row],[pledged]]/Table1[[#This Row],[backers_count]])</f>
        <v>63.569485530546629</v>
      </c>
      <c r="Q2160" t="str">
        <f>LEFT(Table1[[#This Row],[Category and Sub-Category]],FIND("/",Table1[[#This Row],[Category and Sub-Category]])-1)</f>
        <v>games</v>
      </c>
      <c r="R2160" t="str">
        <f>RIGHT(Table1[[#This Row],[Category and Sub-Category]],LEN(Table1[[#This Row],[Category and Sub-Category]])-FIND("/",Table1[[#This Row],[Category and Sub-Category]]))</f>
        <v>video games</v>
      </c>
      <c r="S2160" s="9">
        <f>(((Table1[[#This Row],[launched_at]]/60)/60)/24)+DATE(1970,1,1)</f>
        <v>41264.853865740741</v>
      </c>
      <c r="T2160" s="9">
        <f>(((Table1[[#This Row],[deadline]]/60)/60)/24)+DATE(1970,1,1)</f>
        <v>41309.853865740741</v>
      </c>
      <c r="U2160" s="12" t="str">
        <f>TEXT(Table1[[#This Row],[Date Created Conversion]],"yyyy")</f>
        <v>2012</v>
      </c>
      <c r="V2160" s="12" t="str">
        <f>TEXT(Table1[[#This Row],[Date Created Conversion]],"mmm")</f>
        <v>Dec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>Table1[[#This Row],[pledged]]/Table1[[#This Row],[goal]]</f>
        <v>7.2222222222222219E-3</v>
      </c>
      <c r="P2161">
        <f>IF(Table1[[#This Row],[pledged]]=0,0,Table1[[#This Row],[pledged]]/Table1[[#This Row],[backers_count]])</f>
        <v>13</v>
      </c>
      <c r="Q2161" t="str">
        <f>LEFT(Table1[[#This Row],[Category and Sub-Category]],FIND("/",Table1[[#This Row],[Category and Sub-Category]])-1)</f>
        <v>games</v>
      </c>
      <c r="R2161" t="str">
        <f>RIGHT(Table1[[#This Row],[Category and Sub-Category]],LEN(Table1[[#This Row],[Category and Sub-Category]])-FIND("/",Table1[[#This Row],[Category and Sub-Category]]))</f>
        <v>video games</v>
      </c>
      <c r="S2161" s="9">
        <f>(((Table1[[#This Row],[launched_at]]/60)/60)/24)+DATE(1970,1,1)</f>
        <v>40710.731180555551</v>
      </c>
      <c r="T2161" s="9">
        <f>(((Table1[[#This Row],[deadline]]/60)/60)/24)+DATE(1970,1,1)</f>
        <v>40740.731180555551</v>
      </c>
      <c r="U2161" s="12" t="str">
        <f>TEXT(Table1[[#This Row],[Date Created Conversion]],"yyyy")</f>
        <v>2011</v>
      </c>
      <c r="V2161" s="12" t="str">
        <f>TEXT(Table1[[#This Row],[Date Created Conversion]],"mmm")</f>
        <v>Jun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>Table1[[#This Row],[pledged]]/Table1[[#This Row],[goal]]</f>
        <v>8.5000000000000006E-3</v>
      </c>
      <c r="P2162">
        <f>IF(Table1[[#This Row],[pledged]]=0,0,Table1[[#This Row],[pledged]]/Table1[[#This Row],[backers_count]])</f>
        <v>5.3125</v>
      </c>
      <c r="Q2162" t="str">
        <f>LEFT(Table1[[#This Row],[Category and Sub-Category]],FIND("/",Table1[[#This Row],[Category and Sub-Category]])-1)</f>
        <v>games</v>
      </c>
      <c r="R2162" t="str">
        <f>RIGHT(Table1[[#This Row],[Category and Sub-Category]],LEN(Table1[[#This Row],[Category and Sub-Category]])-FIND("/",Table1[[#This Row],[Category and Sub-Category]]))</f>
        <v>video games</v>
      </c>
      <c r="S2162" s="9">
        <f>(((Table1[[#This Row],[launched_at]]/60)/60)/24)+DATE(1970,1,1)</f>
        <v>41018.711863425924</v>
      </c>
      <c r="T2162" s="9">
        <f>(((Table1[[#This Row],[deadline]]/60)/60)/24)+DATE(1970,1,1)</f>
        <v>41048.711863425924</v>
      </c>
      <c r="U2162" s="12" t="str">
        <f>TEXT(Table1[[#This Row],[Date Created Conversion]],"yyyy")</f>
        <v>2012</v>
      </c>
      <c r="V2162" s="12" t="str">
        <f>TEXT(Table1[[#This Row],[Date Created Conversion]],"mmm")</f>
        <v>Apr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 s="16">
        <v>400</v>
      </c>
      <c r="E2163">
        <v>463</v>
      </c>
      <c r="F2163" s="12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>Table1[[#This Row],[pledged]]/Table1[[#This Row],[goal]]</f>
        <v>1.1575</v>
      </c>
      <c r="P2163">
        <f>IF(Table1[[#This Row],[pledged]]=0,0,Table1[[#This Row],[pledged]]/Table1[[#This Row],[backers_count]])</f>
        <v>35.615384615384613</v>
      </c>
      <c r="Q2163" t="str">
        <f>LEFT(Table1[[#This Row],[Category and Sub-Category]],FIND("/",Table1[[#This Row],[Category and Sub-Category]])-1)</f>
        <v>music</v>
      </c>
      <c r="R2163" t="str">
        <f>RIGHT(Table1[[#This Row],[Category and Sub-Category]],LEN(Table1[[#This Row],[Category and Sub-Category]])-FIND("/",Table1[[#This Row],[Category and Sub-Category]]))</f>
        <v>rock</v>
      </c>
      <c r="S2163" s="9">
        <f>(((Table1[[#This Row],[launched_at]]/60)/60)/24)+DATE(1970,1,1)</f>
        <v>42240.852534722217</v>
      </c>
      <c r="T2163" s="9">
        <f>(((Table1[[#This Row],[deadline]]/60)/60)/24)+DATE(1970,1,1)</f>
        <v>42270.852534722217</v>
      </c>
      <c r="U2163" s="12" t="str">
        <f>TEXT(Table1[[#This Row],[Date Created Conversion]],"yyyy")</f>
        <v>2015</v>
      </c>
      <c r="V2163" s="12" t="str">
        <f>TEXT(Table1[[#This Row],[Date Created Conversion]],"mmm")</f>
        <v>Aug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 s="16">
        <v>4500</v>
      </c>
      <c r="E2164">
        <v>5052</v>
      </c>
      <c r="F2164" s="12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>Table1[[#This Row],[pledged]]/Table1[[#This Row],[goal]]</f>
        <v>1.1226666666666667</v>
      </c>
      <c r="P2164">
        <f>IF(Table1[[#This Row],[pledged]]=0,0,Table1[[#This Row],[pledged]]/Table1[[#This Row],[backers_count]])</f>
        <v>87.103448275862064</v>
      </c>
      <c r="Q2164" t="str">
        <f>LEFT(Table1[[#This Row],[Category and Sub-Category]],FIND("/",Table1[[#This Row],[Category and Sub-Category]])-1)</f>
        <v>music</v>
      </c>
      <c r="R2164" t="str">
        <f>RIGHT(Table1[[#This Row],[Category and Sub-Category]],LEN(Table1[[#This Row],[Category and Sub-Category]])-FIND("/",Table1[[#This Row],[Category and Sub-Category]]))</f>
        <v>rock</v>
      </c>
      <c r="S2164" s="9">
        <f>(((Table1[[#This Row],[launched_at]]/60)/60)/24)+DATE(1970,1,1)</f>
        <v>41813.766099537039</v>
      </c>
      <c r="T2164" s="9">
        <f>(((Table1[[#This Row],[deadline]]/60)/60)/24)+DATE(1970,1,1)</f>
        <v>41844.766099537039</v>
      </c>
      <c r="U2164" s="12" t="str">
        <f>TEXT(Table1[[#This Row],[Date Created Conversion]],"yyyy")</f>
        <v>2014</v>
      </c>
      <c r="V2164" s="12" t="str">
        <f>TEXT(Table1[[#This Row],[Date Created Conversion]],"mmm")</f>
        <v>Jun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 s="16">
        <v>2500</v>
      </c>
      <c r="E2165">
        <v>3305</v>
      </c>
      <c r="F2165" s="12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>Table1[[#This Row],[pledged]]/Table1[[#This Row],[goal]]</f>
        <v>1.3220000000000001</v>
      </c>
      <c r="P2165">
        <f>IF(Table1[[#This Row],[pledged]]=0,0,Table1[[#This Row],[pledged]]/Table1[[#This Row],[backers_count]])</f>
        <v>75.11363636363636</v>
      </c>
      <c r="Q2165" t="str">
        <f>LEFT(Table1[[#This Row],[Category and Sub-Category]],FIND("/",Table1[[#This Row],[Category and Sub-Category]])-1)</f>
        <v>music</v>
      </c>
      <c r="R2165" t="str">
        <f>RIGHT(Table1[[#This Row],[Category and Sub-Category]],LEN(Table1[[#This Row],[Category and Sub-Category]])-FIND("/",Table1[[#This Row],[Category and Sub-Category]]))</f>
        <v>rock</v>
      </c>
      <c r="S2165" s="9">
        <f>(((Table1[[#This Row],[launched_at]]/60)/60)/24)+DATE(1970,1,1)</f>
        <v>42111.899537037039</v>
      </c>
      <c r="T2165" s="9">
        <f>(((Table1[[#This Row],[deadline]]/60)/60)/24)+DATE(1970,1,1)</f>
        <v>42163.159722222219</v>
      </c>
      <c r="U2165" s="12" t="str">
        <f>TEXT(Table1[[#This Row],[Date Created Conversion]],"yyyy")</f>
        <v>2015</v>
      </c>
      <c r="V2165" s="12" t="str">
        <f>TEXT(Table1[[#This Row],[Date Created Conversion]],"mmm")</f>
        <v>Apr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 s="16">
        <v>5500</v>
      </c>
      <c r="E2166">
        <v>5645</v>
      </c>
      <c r="F2166" s="12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>Table1[[#This Row],[pledged]]/Table1[[#This Row],[goal]]</f>
        <v>1.0263636363636364</v>
      </c>
      <c r="P2166">
        <f>IF(Table1[[#This Row],[pledged]]=0,0,Table1[[#This Row],[pledged]]/Table1[[#This Row],[backers_count]])</f>
        <v>68.01204819277109</v>
      </c>
      <c r="Q2166" t="str">
        <f>LEFT(Table1[[#This Row],[Category and Sub-Category]],FIND("/",Table1[[#This Row],[Category and Sub-Category]])-1)</f>
        <v>music</v>
      </c>
      <c r="R2166" t="str">
        <f>RIGHT(Table1[[#This Row],[Category and Sub-Category]],LEN(Table1[[#This Row],[Category and Sub-Category]])-FIND("/",Table1[[#This Row],[Category and Sub-Category]]))</f>
        <v>rock</v>
      </c>
      <c r="S2166" s="9">
        <f>(((Table1[[#This Row],[launched_at]]/60)/60)/24)+DATE(1970,1,1)</f>
        <v>42515.71775462963</v>
      </c>
      <c r="T2166" s="9">
        <f>(((Table1[[#This Row],[deadline]]/60)/60)/24)+DATE(1970,1,1)</f>
        <v>42546.165972222225</v>
      </c>
      <c r="U2166" s="12" t="str">
        <f>TEXT(Table1[[#This Row],[Date Created Conversion]],"yyyy")</f>
        <v>2016</v>
      </c>
      <c r="V2166" s="12" t="str">
        <f>TEXT(Table1[[#This Row],[Date Created Conversion]],"mmm")</f>
        <v>May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 s="16">
        <v>2500</v>
      </c>
      <c r="E2167">
        <v>3466</v>
      </c>
      <c r="F2167" s="12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>Table1[[#This Row],[pledged]]/Table1[[#This Row],[goal]]</f>
        <v>1.3864000000000001</v>
      </c>
      <c r="P2167">
        <f>IF(Table1[[#This Row],[pledged]]=0,0,Table1[[#This Row],[pledged]]/Table1[[#This Row],[backers_count]])</f>
        <v>29.623931623931625</v>
      </c>
      <c r="Q2167" t="str">
        <f>LEFT(Table1[[#This Row],[Category and Sub-Category]],FIND("/",Table1[[#This Row],[Category and Sub-Category]])-1)</f>
        <v>music</v>
      </c>
      <c r="R2167" t="str">
        <f>RIGHT(Table1[[#This Row],[Category and Sub-Category]],LEN(Table1[[#This Row],[Category and Sub-Category]])-FIND("/",Table1[[#This Row],[Category and Sub-Category]]))</f>
        <v>rock</v>
      </c>
      <c r="S2167" s="9">
        <f>(((Table1[[#This Row],[launched_at]]/60)/60)/24)+DATE(1970,1,1)</f>
        <v>42438.667071759264</v>
      </c>
      <c r="T2167" s="9">
        <f>(((Table1[[#This Row],[deadline]]/60)/60)/24)+DATE(1970,1,1)</f>
        <v>42468.625405092593</v>
      </c>
      <c r="U2167" s="12" t="str">
        <f>TEXT(Table1[[#This Row],[Date Created Conversion]],"yyyy")</f>
        <v>2016</v>
      </c>
      <c r="V2167" s="12" t="str">
        <f>TEXT(Table1[[#This Row],[Date Created Conversion]],"mmm")</f>
        <v>Mar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 s="16">
        <v>2000</v>
      </c>
      <c r="E2168">
        <v>2932</v>
      </c>
      <c r="F2168" s="12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>Table1[[#This Row],[pledged]]/Table1[[#This Row],[goal]]</f>
        <v>1.466</v>
      </c>
      <c r="P2168">
        <f>IF(Table1[[#This Row],[pledged]]=0,0,Table1[[#This Row],[pledged]]/Table1[[#This Row],[backers_count]])</f>
        <v>91.625</v>
      </c>
      <c r="Q2168" t="str">
        <f>LEFT(Table1[[#This Row],[Category and Sub-Category]],FIND("/",Table1[[#This Row],[Category and Sub-Category]])-1)</f>
        <v>music</v>
      </c>
      <c r="R2168" t="str">
        <f>RIGHT(Table1[[#This Row],[Category and Sub-Category]],LEN(Table1[[#This Row],[Category and Sub-Category]])-FIND("/",Table1[[#This Row],[Category and Sub-Category]]))</f>
        <v>rock</v>
      </c>
      <c r="S2168" s="9">
        <f>(((Table1[[#This Row],[launched_at]]/60)/60)/24)+DATE(1970,1,1)</f>
        <v>41933.838171296295</v>
      </c>
      <c r="T2168" s="9">
        <f>(((Table1[[#This Row],[deadline]]/60)/60)/24)+DATE(1970,1,1)</f>
        <v>41978.879837962959</v>
      </c>
      <c r="U2168" s="12" t="str">
        <f>TEXT(Table1[[#This Row],[Date Created Conversion]],"yyyy")</f>
        <v>2014</v>
      </c>
      <c r="V2168" s="12" t="str">
        <f>TEXT(Table1[[#This Row],[Date Created Conversion]],"mmm")</f>
        <v>Oct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 s="16">
        <v>150</v>
      </c>
      <c r="E2169">
        <v>180</v>
      </c>
      <c r="F2169" s="12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>Table1[[#This Row],[pledged]]/Table1[[#This Row],[goal]]</f>
        <v>1.2</v>
      </c>
      <c r="P2169">
        <f>IF(Table1[[#This Row],[pledged]]=0,0,Table1[[#This Row],[pledged]]/Table1[[#This Row],[backers_count]])</f>
        <v>22.5</v>
      </c>
      <c r="Q2169" t="str">
        <f>LEFT(Table1[[#This Row],[Category and Sub-Category]],FIND("/",Table1[[#This Row],[Category and Sub-Category]])-1)</f>
        <v>music</v>
      </c>
      <c r="R2169" t="str">
        <f>RIGHT(Table1[[#This Row],[Category and Sub-Category]],LEN(Table1[[#This Row],[Category and Sub-Category]])-FIND("/",Table1[[#This Row],[Category and Sub-Category]]))</f>
        <v>rock</v>
      </c>
      <c r="S2169" s="9">
        <f>(((Table1[[#This Row],[launched_at]]/60)/60)/24)+DATE(1970,1,1)</f>
        <v>41153.066400462965</v>
      </c>
      <c r="T2169" s="9">
        <f>(((Table1[[#This Row],[deadline]]/60)/60)/24)+DATE(1970,1,1)</f>
        <v>41167.066400462965</v>
      </c>
      <c r="U2169" s="12" t="str">
        <f>TEXT(Table1[[#This Row],[Date Created Conversion]],"yyyy")</f>
        <v>2012</v>
      </c>
      <c r="V2169" s="12" t="str">
        <f>TEXT(Table1[[#This Row],[Date Created Conversion]],"mmm")</f>
        <v>Sep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 s="16">
        <v>18000</v>
      </c>
      <c r="E2170">
        <v>21884.69</v>
      </c>
      <c r="F2170" s="12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>Table1[[#This Row],[pledged]]/Table1[[#This Row],[goal]]</f>
        <v>1.215816111111111</v>
      </c>
      <c r="P2170">
        <f>IF(Table1[[#This Row],[pledged]]=0,0,Table1[[#This Row],[pledged]]/Table1[[#This Row],[backers_count]])</f>
        <v>64.366735294117646</v>
      </c>
      <c r="Q2170" t="str">
        <f>LEFT(Table1[[#This Row],[Category and Sub-Category]],FIND("/",Table1[[#This Row],[Category and Sub-Category]])-1)</f>
        <v>music</v>
      </c>
      <c r="R2170" t="str">
        <f>RIGHT(Table1[[#This Row],[Category and Sub-Category]],LEN(Table1[[#This Row],[Category and Sub-Category]])-FIND("/",Table1[[#This Row],[Category and Sub-Category]]))</f>
        <v>rock</v>
      </c>
      <c r="S2170" s="9">
        <f>(((Table1[[#This Row],[launched_at]]/60)/60)/24)+DATE(1970,1,1)</f>
        <v>42745.600243055553</v>
      </c>
      <c r="T2170" s="9">
        <f>(((Table1[[#This Row],[deadline]]/60)/60)/24)+DATE(1970,1,1)</f>
        <v>42776.208333333328</v>
      </c>
      <c r="U2170" s="12" t="str">
        <f>TEXT(Table1[[#This Row],[Date Created Conversion]],"yyyy")</f>
        <v>2017</v>
      </c>
      <c r="V2170" s="12" t="str">
        <f>TEXT(Table1[[#This Row],[Date Created Conversion]],"mmm")</f>
        <v>Jan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 s="16">
        <v>153</v>
      </c>
      <c r="E2171">
        <v>153</v>
      </c>
      <c r="F2171" s="12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>Table1[[#This Row],[pledged]]/Table1[[#This Row],[goal]]</f>
        <v>1</v>
      </c>
      <c r="P2171">
        <f>IF(Table1[[#This Row],[pledged]]=0,0,Table1[[#This Row],[pledged]]/Table1[[#This Row],[backers_count]])</f>
        <v>21.857142857142858</v>
      </c>
      <c r="Q2171" t="str">
        <f>LEFT(Table1[[#This Row],[Category and Sub-Category]],FIND("/",Table1[[#This Row],[Category and Sub-Category]])-1)</f>
        <v>music</v>
      </c>
      <c r="R2171" t="str">
        <f>RIGHT(Table1[[#This Row],[Category and Sub-Category]],LEN(Table1[[#This Row],[Category and Sub-Category]])-FIND("/",Table1[[#This Row],[Category and Sub-Category]]))</f>
        <v>rock</v>
      </c>
      <c r="S2171" s="9">
        <f>(((Table1[[#This Row],[launched_at]]/60)/60)/24)+DATE(1970,1,1)</f>
        <v>42793.700821759259</v>
      </c>
      <c r="T2171" s="9">
        <f>(((Table1[[#This Row],[deadline]]/60)/60)/24)+DATE(1970,1,1)</f>
        <v>42796.700821759259</v>
      </c>
      <c r="U2171" s="12" t="str">
        <f>TEXT(Table1[[#This Row],[Date Created Conversion]],"yyyy")</f>
        <v>2017</v>
      </c>
      <c r="V2171" s="12" t="str">
        <f>TEXT(Table1[[#This Row],[Date Created Conversion]],"mmm")</f>
        <v>Feb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 s="16">
        <v>350</v>
      </c>
      <c r="E2172">
        <v>633</v>
      </c>
      <c r="F2172" s="1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>Table1[[#This Row],[pledged]]/Table1[[#This Row],[goal]]</f>
        <v>1.8085714285714285</v>
      </c>
      <c r="P2172">
        <f>IF(Table1[[#This Row],[pledged]]=0,0,Table1[[#This Row],[pledged]]/Table1[[#This Row],[backers_count]])</f>
        <v>33.315789473684212</v>
      </c>
      <c r="Q2172" t="str">
        <f>LEFT(Table1[[#This Row],[Category and Sub-Category]],FIND("/",Table1[[#This Row],[Category and Sub-Category]])-1)</f>
        <v>music</v>
      </c>
      <c r="R2172" t="str">
        <f>RIGHT(Table1[[#This Row],[Category and Sub-Category]],LEN(Table1[[#This Row],[Category and Sub-Category]])-FIND("/",Table1[[#This Row],[Category and Sub-Category]]))</f>
        <v>rock</v>
      </c>
      <c r="S2172" s="9">
        <f>(((Table1[[#This Row],[launched_at]]/60)/60)/24)+DATE(1970,1,1)</f>
        <v>42198.750254629631</v>
      </c>
      <c r="T2172" s="9">
        <f>(((Table1[[#This Row],[deadline]]/60)/60)/24)+DATE(1970,1,1)</f>
        <v>42238.750254629631</v>
      </c>
      <c r="U2172" s="12" t="str">
        <f>TEXT(Table1[[#This Row],[Date Created Conversion]],"yyyy")</f>
        <v>2015</v>
      </c>
      <c r="V2172" s="12" t="str">
        <f>TEXT(Table1[[#This Row],[Date Created Conversion]],"mmm")</f>
        <v>Jul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 s="16">
        <v>4000</v>
      </c>
      <c r="E2173">
        <v>4243</v>
      </c>
      <c r="F2173" s="12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>Table1[[#This Row],[pledged]]/Table1[[#This Row],[goal]]</f>
        <v>1.0607500000000001</v>
      </c>
      <c r="P2173">
        <f>IF(Table1[[#This Row],[pledged]]=0,0,Table1[[#This Row],[pledged]]/Table1[[#This Row],[backers_count]])</f>
        <v>90.276595744680847</v>
      </c>
      <c r="Q2173" t="str">
        <f>LEFT(Table1[[#This Row],[Category and Sub-Category]],FIND("/",Table1[[#This Row],[Category and Sub-Category]])-1)</f>
        <v>music</v>
      </c>
      <c r="R2173" t="str">
        <f>RIGHT(Table1[[#This Row],[Category and Sub-Category]],LEN(Table1[[#This Row],[Category and Sub-Category]])-FIND("/",Table1[[#This Row],[Category and Sub-Category]]))</f>
        <v>rock</v>
      </c>
      <c r="S2173" s="9">
        <f>(((Table1[[#This Row],[launched_at]]/60)/60)/24)+DATE(1970,1,1)</f>
        <v>42141.95711805555</v>
      </c>
      <c r="T2173" s="9">
        <f>(((Table1[[#This Row],[deadline]]/60)/60)/24)+DATE(1970,1,1)</f>
        <v>42177.208333333328</v>
      </c>
      <c r="U2173" s="12" t="str">
        <f>TEXT(Table1[[#This Row],[Date Created Conversion]],"yyyy")</f>
        <v>2015</v>
      </c>
      <c r="V2173" s="12" t="str">
        <f>TEXT(Table1[[#This Row],[Date Created Conversion]],"mmm")</f>
        <v>May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 s="16">
        <v>1000</v>
      </c>
      <c r="E2174">
        <v>1000</v>
      </c>
      <c r="F2174" s="12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>Table1[[#This Row],[pledged]]/Table1[[#This Row],[goal]]</f>
        <v>1</v>
      </c>
      <c r="P2174">
        <f>IF(Table1[[#This Row],[pledged]]=0,0,Table1[[#This Row],[pledged]]/Table1[[#This Row],[backers_count]])</f>
        <v>76.92307692307692</v>
      </c>
      <c r="Q2174" t="str">
        <f>LEFT(Table1[[#This Row],[Category and Sub-Category]],FIND("/",Table1[[#This Row],[Category and Sub-Category]])-1)</f>
        <v>music</v>
      </c>
      <c r="R2174" t="str">
        <f>RIGHT(Table1[[#This Row],[Category and Sub-Category]],LEN(Table1[[#This Row],[Category and Sub-Category]])-FIND("/",Table1[[#This Row],[Category and Sub-Category]]))</f>
        <v>rock</v>
      </c>
      <c r="S2174" s="9">
        <f>(((Table1[[#This Row],[launched_at]]/60)/60)/24)+DATE(1970,1,1)</f>
        <v>42082.580092592587</v>
      </c>
      <c r="T2174" s="9">
        <f>(((Table1[[#This Row],[deadline]]/60)/60)/24)+DATE(1970,1,1)</f>
        <v>42112.580092592587</v>
      </c>
      <c r="U2174" s="12" t="str">
        <f>TEXT(Table1[[#This Row],[Date Created Conversion]],"yyyy")</f>
        <v>2015</v>
      </c>
      <c r="V2174" s="12" t="str">
        <f>TEXT(Table1[[#This Row],[Date Created Conversion]],"mmm")</f>
        <v>Mar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 s="16">
        <v>4200</v>
      </c>
      <c r="E2175">
        <v>5331</v>
      </c>
      <c r="F2175" s="12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>Table1[[#This Row],[pledged]]/Table1[[#This Row],[goal]]</f>
        <v>1.2692857142857144</v>
      </c>
      <c r="P2175">
        <f>IF(Table1[[#This Row],[pledged]]=0,0,Table1[[#This Row],[pledged]]/Table1[[#This Row],[backers_count]])</f>
        <v>59.233333333333334</v>
      </c>
      <c r="Q2175" t="str">
        <f>LEFT(Table1[[#This Row],[Category and Sub-Category]],FIND("/",Table1[[#This Row],[Category and Sub-Category]])-1)</f>
        <v>music</v>
      </c>
      <c r="R2175" t="str">
        <f>RIGHT(Table1[[#This Row],[Category and Sub-Category]],LEN(Table1[[#This Row],[Category and Sub-Category]])-FIND("/",Table1[[#This Row],[Category and Sub-Category]]))</f>
        <v>rock</v>
      </c>
      <c r="S2175" s="9">
        <f>(((Table1[[#This Row],[launched_at]]/60)/60)/24)+DATE(1970,1,1)</f>
        <v>41495.692627314813</v>
      </c>
      <c r="T2175" s="9">
        <f>(((Table1[[#This Row],[deadline]]/60)/60)/24)+DATE(1970,1,1)</f>
        <v>41527.165972222225</v>
      </c>
      <c r="U2175" s="12" t="str">
        <f>TEXT(Table1[[#This Row],[Date Created Conversion]],"yyyy")</f>
        <v>2013</v>
      </c>
      <c r="V2175" s="12" t="str">
        <f>TEXT(Table1[[#This Row],[Date Created Conversion]],"mmm")</f>
        <v>Aug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 s="16">
        <v>4000</v>
      </c>
      <c r="E2176">
        <v>4119</v>
      </c>
      <c r="F2176" s="12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>Table1[[#This Row],[pledged]]/Table1[[#This Row],[goal]]</f>
        <v>1.0297499999999999</v>
      </c>
      <c r="P2176">
        <f>IF(Table1[[#This Row],[pledged]]=0,0,Table1[[#This Row],[pledged]]/Table1[[#This Row],[backers_count]])</f>
        <v>65.38095238095238</v>
      </c>
      <c r="Q2176" t="str">
        <f>LEFT(Table1[[#This Row],[Category and Sub-Category]],FIND("/",Table1[[#This Row],[Category and Sub-Category]])-1)</f>
        <v>music</v>
      </c>
      <c r="R2176" t="str">
        <f>RIGHT(Table1[[#This Row],[Category and Sub-Category]],LEN(Table1[[#This Row],[Category and Sub-Category]])-FIND("/",Table1[[#This Row],[Category and Sub-Category]]))</f>
        <v>rock</v>
      </c>
      <c r="S2176" s="9">
        <f>(((Table1[[#This Row],[launched_at]]/60)/60)/24)+DATE(1970,1,1)</f>
        <v>42465.542905092589</v>
      </c>
      <c r="T2176" s="9">
        <f>(((Table1[[#This Row],[deadline]]/60)/60)/24)+DATE(1970,1,1)</f>
        <v>42495.542905092589</v>
      </c>
      <c r="U2176" s="12" t="str">
        <f>TEXT(Table1[[#This Row],[Date Created Conversion]],"yyyy")</f>
        <v>2016</v>
      </c>
      <c r="V2176" s="12" t="str">
        <f>TEXT(Table1[[#This Row],[Date Created Conversion]],"mmm")</f>
        <v>Apr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 s="16">
        <v>700</v>
      </c>
      <c r="E2177">
        <v>1750</v>
      </c>
      <c r="F2177" s="12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>Table1[[#This Row],[pledged]]/Table1[[#This Row],[goal]]</f>
        <v>2.5</v>
      </c>
      <c r="P2177">
        <f>IF(Table1[[#This Row],[pledged]]=0,0,Table1[[#This Row],[pledged]]/Table1[[#This Row],[backers_count]])</f>
        <v>67.307692307692307</v>
      </c>
      <c r="Q2177" t="str">
        <f>LEFT(Table1[[#This Row],[Category and Sub-Category]],FIND("/",Table1[[#This Row],[Category and Sub-Category]])-1)</f>
        <v>music</v>
      </c>
      <c r="R2177" t="str">
        <f>RIGHT(Table1[[#This Row],[Category and Sub-Category]],LEN(Table1[[#This Row],[Category and Sub-Category]])-FIND("/",Table1[[#This Row],[Category and Sub-Category]]))</f>
        <v>rock</v>
      </c>
      <c r="S2177" s="9">
        <f>(((Table1[[#This Row],[launched_at]]/60)/60)/24)+DATE(1970,1,1)</f>
        <v>42565.009097222224</v>
      </c>
      <c r="T2177" s="9">
        <f>(((Table1[[#This Row],[deadline]]/60)/60)/24)+DATE(1970,1,1)</f>
        <v>42572.009097222224</v>
      </c>
      <c r="U2177" s="12" t="str">
        <f>TEXT(Table1[[#This Row],[Date Created Conversion]],"yyyy")</f>
        <v>2016</v>
      </c>
      <c r="V2177" s="12" t="str">
        <f>TEXT(Table1[[#This Row],[Date Created Conversion]],"mmm")</f>
        <v>Jul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 s="16">
        <v>5000</v>
      </c>
      <c r="E2178">
        <v>6301</v>
      </c>
      <c r="F2178" s="12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>Table1[[#This Row],[pledged]]/Table1[[#This Row],[goal]]</f>
        <v>1.2602</v>
      </c>
      <c r="P2178">
        <f>IF(Table1[[#This Row],[pledged]]=0,0,Table1[[#This Row],[pledged]]/Table1[[#This Row],[backers_count]])</f>
        <v>88.74647887323944</v>
      </c>
      <c r="Q2178" t="str">
        <f>LEFT(Table1[[#This Row],[Category and Sub-Category]],FIND("/",Table1[[#This Row],[Category and Sub-Category]])-1)</f>
        <v>music</v>
      </c>
      <c r="R2178" t="str">
        <f>RIGHT(Table1[[#This Row],[Category and Sub-Category]],LEN(Table1[[#This Row],[Category and Sub-Category]])-FIND("/",Table1[[#This Row],[Category and Sub-Category]]))</f>
        <v>rock</v>
      </c>
      <c r="S2178" s="9">
        <f>(((Table1[[#This Row],[launched_at]]/60)/60)/24)+DATE(1970,1,1)</f>
        <v>42096.633206018523</v>
      </c>
      <c r="T2178" s="9">
        <f>(((Table1[[#This Row],[deadline]]/60)/60)/24)+DATE(1970,1,1)</f>
        <v>42126.633206018523</v>
      </c>
      <c r="U2178" s="12" t="str">
        <f>TEXT(Table1[[#This Row],[Date Created Conversion]],"yyyy")</f>
        <v>2015</v>
      </c>
      <c r="V2178" s="12" t="str">
        <f>TEXT(Table1[[#This Row],[Date Created Conversion]],"mmm")</f>
        <v>Apr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 s="16">
        <v>2500</v>
      </c>
      <c r="E2179">
        <v>2503</v>
      </c>
      <c r="F2179" s="12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>Table1[[#This Row],[pledged]]/Table1[[#This Row],[goal]]</f>
        <v>1.0012000000000001</v>
      </c>
      <c r="P2179">
        <f>IF(Table1[[#This Row],[pledged]]=0,0,Table1[[#This Row],[pledged]]/Table1[[#This Row],[backers_count]])</f>
        <v>65.868421052631575</v>
      </c>
      <c r="Q2179" t="str">
        <f>LEFT(Table1[[#This Row],[Category and Sub-Category]],FIND("/",Table1[[#This Row],[Category and Sub-Category]])-1)</f>
        <v>music</v>
      </c>
      <c r="R2179" t="str">
        <f>RIGHT(Table1[[#This Row],[Category and Sub-Category]],LEN(Table1[[#This Row],[Category and Sub-Category]])-FIND("/",Table1[[#This Row],[Category and Sub-Category]]))</f>
        <v>rock</v>
      </c>
      <c r="S2179" s="9">
        <f>(((Table1[[#This Row],[launched_at]]/60)/60)/24)+DATE(1970,1,1)</f>
        <v>42502.250775462962</v>
      </c>
      <c r="T2179" s="9">
        <f>(((Table1[[#This Row],[deadline]]/60)/60)/24)+DATE(1970,1,1)</f>
        <v>42527.250775462962</v>
      </c>
      <c r="U2179" s="12" t="str">
        <f>TEXT(Table1[[#This Row],[Date Created Conversion]],"yyyy")</f>
        <v>2016</v>
      </c>
      <c r="V2179" s="12" t="str">
        <f>TEXT(Table1[[#This Row],[Date Created Conversion]],"mmm")</f>
        <v>May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 s="16">
        <v>25000</v>
      </c>
      <c r="E2180">
        <v>34660</v>
      </c>
      <c r="F2180" s="12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>Table1[[#This Row],[pledged]]/Table1[[#This Row],[goal]]</f>
        <v>1.3864000000000001</v>
      </c>
      <c r="P2180">
        <f>IF(Table1[[#This Row],[pledged]]=0,0,Table1[[#This Row],[pledged]]/Table1[[#This Row],[backers_count]])</f>
        <v>40.349243306169967</v>
      </c>
      <c r="Q2180" t="str">
        <f>LEFT(Table1[[#This Row],[Category and Sub-Category]],FIND("/",Table1[[#This Row],[Category and Sub-Category]])-1)</f>
        <v>music</v>
      </c>
      <c r="R2180" t="str">
        <f>RIGHT(Table1[[#This Row],[Category and Sub-Category]],LEN(Table1[[#This Row],[Category and Sub-Category]])-FIND("/",Table1[[#This Row],[Category and Sub-Category]]))</f>
        <v>rock</v>
      </c>
      <c r="S2180" s="9">
        <f>(((Table1[[#This Row],[launched_at]]/60)/60)/24)+DATE(1970,1,1)</f>
        <v>42723.63653935185</v>
      </c>
      <c r="T2180" s="9">
        <f>(((Table1[[#This Row],[deadline]]/60)/60)/24)+DATE(1970,1,1)</f>
        <v>42753.63653935185</v>
      </c>
      <c r="U2180" s="12" t="str">
        <f>TEXT(Table1[[#This Row],[Date Created Conversion]],"yyyy")</f>
        <v>2016</v>
      </c>
      <c r="V2180" s="12" t="str">
        <f>TEXT(Table1[[#This Row],[Date Created Conversion]],"mmm")</f>
        <v>Dec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 s="16">
        <v>1000</v>
      </c>
      <c r="E2181">
        <v>1614</v>
      </c>
      <c r="F2181" s="12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>Table1[[#This Row],[pledged]]/Table1[[#This Row],[goal]]</f>
        <v>1.6140000000000001</v>
      </c>
      <c r="P2181">
        <f>IF(Table1[[#This Row],[pledged]]=0,0,Table1[[#This Row],[pledged]]/Table1[[#This Row],[backers_count]])</f>
        <v>76.857142857142861</v>
      </c>
      <c r="Q2181" t="str">
        <f>LEFT(Table1[[#This Row],[Category and Sub-Category]],FIND("/",Table1[[#This Row],[Category and Sub-Category]])-1)</f>
        <v>music</v>
      </c>
      <c r="R2181" t="str">
        <f>RIGHT(Table1[[#This Row],[Category and Sub-Category]],LEN(Table1[[#This Row],[Category and Sub-Category]])-FIND("/",Table1[[#This Row],[Category and Sub-Category]]))</f>
        <v>rock</v>
      </c>
      <c r="S2181" s="9">
        <f>(((Table1[[#This Row],[launched_at]]/60)/60)/24)+DATE(1970,1,1)</f>
        <v>42075.171203703707</v>
      </c>
      <c r="T2181" s="9">
        <f>(((Table1[[#This Row],[deadline]]/60)/60)/24)+DATE(1970,1,1)</f>
        <v>42105.171203703707</v>
      </c>
      <c r="U2181" s="12" t="str">
        <f>TEXT(Table1[[#This Row],[Date Created Conversion]],"yyyy")</f>
        <v>2015</v>
      </c>
      <c r="V2181" s="12" t="str">
        <f>TEXT(Table1[[#This Row],[Date Created Conversion]],"mmm")</f>
        <v>Mar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 s="16">
        <v>5000</v>
      </c>
      <c r="E2182">
        <v>5359.21</v>
      </c>
      <c r="F2182" s="1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>Table1[[#This Row],[pledged]]/Table1[[#This Row],[goal]]</f>
        <v>1.071842</v>
      </c>
      <c r="P2182">
        <f>IF(Table1[[#This Row],[pledged]]=0,0,Table1[[#This Row],[pledged]]/Table1[[#This Row],[backers_count]])</f>
        <v>68.707820512820518</v>
      </c>
      <c r="Q2182" t="str">
        <f>LEFT(Table1[[#This Row],[Category and Sub-Category]],FIND("/",Table1[[#This Row],[Category and Sub-Category]])-1)</f>
        <v>music</v>
      </c>
      <c r="R2182" t="str">
        <f>RIGHT(Table1[[#This Row],[Category and Sub-Category]],LEN(Table1[[#This Row],[Category and Sub-Category]])-FIND("/",Table1[[#This Row],[Category and Sub-Category]]))</f>
        <v>rock</v>
      </c>
      <c r="S2182" s="9">
        <f>(((Table1[[#This Row],[launched_at]]/60)/60)/24)+DATE(1970,1,1)</f>
        <v>42279.669768518521</v>
      </c>
      <c r="T2182" s="9">
        <f>(((Table1[[#This Row],[deadline]]/60)/60)/24)+DATE(1970,1,1)</f>
        <v>42321.711435185185</v>
      </c>
      <c r="U2182" s="12" t="str">
        <f>TEXT(Table1[[#This Row],[Date Created Conversion]],"yyyy")</f>
        <v>2015</v>
      </c>
      <c r="V2182" s="12" t="str">
        <f>TEXT(Table1[[#This Row],[Date Created Conversion]],"mmm")</f>
        <v>Oct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 s="16">
        <v>2000</v>
      </c>
      <c r="E2183">
        <v>3062</v>
      </c>
      <c r="F2183" s="12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>Table1[[#This Row],[pledged]]/Table1[[#This Row],[goal]]</f>
        <v>1.5309999999999999</v>
      </c>
      <c r="P2183">
        <f>IF(Table1[[#This Row],[pledged]]=0,0,Table1[[#This Row],[pledged]]/Table1[[#This Row],[backers_count]])</f>
        <v>57.773584905660378</v>
      </c>
      <c r="Q2183" t="str">
        <f>LEFT(Table1[[#This Row],[Category and Sub-Category]],FIND("/",Table1[[#This Row],[Category and Sub-Category]])-1)</f>
        <v>games</v>
      </c>
      <c r="R2183" t="str">
        <f>RIGHT(Table1[[#This Row],[Category and Sub-Category]],LEN(Table1[[#This Row],[Category and Sub-Category]])-FIND("/",Table1[[#This Row],[Category and Sub-Category]]))</f>
        <v>tabletop games</v>
      </c>
      <c r="S2183" s="9">
        <f>(((Table1[[#This Row],[launched_at]]/60)/60)/24)+DATE(1970,1,1)</f>
        <v>42773.005243055552</v>
      </c>
      <c r="T2183" s="9">
        <f>(((Table1[[#This Row],[deadline]]/60)/60)/24)+DATE(1970,1,1)</f>
        <v>42787.005243055552</v>
      </c>
      <c r="U2183" s="12" t="str">
        <f>TEXT(Table1[[#This Row],[Date Created Conversion]],"yyyy")</f>
        <v>2017</v>
      </c>
      <c r="V2183" s="12" t="str">
        <f>TEXT(Table1[[#This Row],[Date Created Conversion]],"mmm")</f>
        <v>Feb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 s="16">
        <v>3000</v>
      </c>
      <c r="E2184">
        <v>15725</v>
      </c>
      <c r="F2184" s="12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>Table1[[#This Row],[pledged]]/Table1[[#This Row],[goal]]</f>
        <v>5.2416666666666663</v>
      </c>
      <c r="P2184">
        <f>IF(Table1[[#This Row],[pledged]]=0,0,Table1[[#This Row],[pledged]]/Table1[[#This Row],[backers_count]])</f>
        <v>44.171348314606739</v>
      </c>
      <c r="Q2184" t="str">
        <f>LEFT(Table1[[#This Row],[Category and Sub-Category]],FIND("/",Table1[[#This Row],[Category and Sub-Category]])-1)</f>
        <v>games</v>
      </c>
      <c r="R2184" t="str">
        <f>RIGHT(Table1[[#This Row],[Category and Sub-Category]],LEN(Table1[[#This Row],[Category and Sub-Category]])-FIND("/",Table1[[#This Row],[Category and Sub-Category]]))</f>
        <v>tabletop games</v>
      </c>
      <c r="S2184" s="9">
        <f>(((Table1[[#This Row],[launched_at]]/60)/60)/24)+DATE(1970,1,1)</f>
        <v>41879.900752314818</v>
      </c>
      <c r="T2184" s="9">
        <f>(((Table1[[#This Row],[deadline]]/60)/60)/24)+DATE(1970,1,1)</f>
        <v>41914.900752314818</v>
      </c>
      <c r="U2184" s="12" t="str">
        <f>TEXT(Table1[[#This Row],[Date Created Conversion]],"yyyy")</f>
        <v>2014</v>
      </c>
      <c r="V2184" s="12" t="str">
        <f>TEXT(Table1[[#This Row],[Date Created Conversion]],"mmm")</f>
        <v>Aug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 s="16">
        <v>1800</v>
      </c>
      <c r="E2185">
        <v>8807</v>
      </c>
      <c r="F2185" s="12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>Table1[[#This Row],[pledged]]/Table1[[#This Row],[goal]]</f>
        <v>4.8927777777777779</v>
      </c>
      <c r="P2185">
        <f>IF(Table1[[#This Row],[pledged]]=0,0,Table1[[#This Row],[pledged]]/Table1[[#This Row],[backers_count]])</f>
        <v>31.566308243727597</v>
      </c>
      <c r="Q2185" t="str">
        <f>LEFT(Table1[[#This Row],[Category and Sub-Category]],FIND("/",Table1[[#This Row],[Category and Sub-Category]])-1)</f>
        <v>games</v>
      </c>
      <c r="R2185" t="str">
        <f>RIGHT(Table1[[#This Row],[Category and Sub-Category]],LEN(Table1[[#This Row],[Category and Sub-Category]])-FIND("/",Table1[[#This Row],[Category and Sub-Category]]))</f>
        <v>tabletop games</v>
      </c>
      <c r="S2185" s="9">
        <f>(((Table1[[#This Row],[launched_at]]/60)/60)/24)+DATE(1970,1,1)</f>
        <v>42745.365474537044</v>
      </c>
      <c r="T2185" s="9">
        <f>(((Table1[[#This Row],[deadline]]/60)/60)/24)+DATE(1970,1,1)</f>
        <v>42775.208333333328</v>
      </c>
      <c r="U2185" s="12" t="str">
        <f>TEXT(Table1[[#This Row],[Date Created Conversion]],"yyyy")</f>
        <v>2017</v>
      </c>
      <c r="V2185" s="12" t="str">
        <f>TEXT(Table1[[#This Row],[Date Created Conversion]],"mmm")</f>
        <v>Jan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 s="16">
        <v>10000</v>
      </c>
      <c r="E2186">
        <v>28474</v>
      </c>
      <c r="F2186" s="12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>Table1[[#This Row],[pledged]]/Table1[[#This Row],[goal]]</f>
        <v>2.8473999999999999</v>
      </c>
      <c r="P2186">
        <f>IF(Table1[[#This Row],[pledged]]=0,0,Table1[[#This Row],[pledged]]/Table1[[#This Row],[backers_count]])</f>
        <v>107.04511278195488</v>
      </c>
      <c r="Q2186" t="str">
        <f>LEFT(Table1[[#This Row],[Category and Sub-Category]],FIND("/",Table1[[#This Row],[Category and Sub-Category]])-1)</f>
        <v>games</v>
      </c>
      <c r="R2186" t="str">
        <f>RIGHT(Table1[[#This Row],[Category and Sub-Category]],LEN(Table1[[#This Row],[Category and Sub-Category]])-FIND("/",Table1[[#This Row],[Category and Sub-Category]]))</f>
        <v>tabletop games</v>
      </c>
      <c r="S2186" s="9">
        <f>(((Table1[[#This Row],[launched_at]]/60)/60)/24)+DATE(1970,1,1)</f>
        <v>42380.690289351856</v>
      </c>
      <c r="T2186" s="9">
        <f>(((Table1[[#This Row],[deadline]]/60)/60)/24)+DATE(1970,1,1)</f>
        <v>42394.666666666672</v>
      </c>
      <c r="U2186" s="12" t="str">
        <f>TEXT(Table1[[#This Row],[Date Created Conversion]],"yyyy")</f>
        <v>2016</v>
      </c>
      <c r="V2186" s="12" t="str">
        <f>TEXT(Table1[[#This Row],[Date Created Conversion]],"mmm")</f>
        <v>Jan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 s="16">
        <v>5000</v>
      </c>
      <c r="E2187">
        <v>92848.5</v>
      </c>
      <c r="F2187" s="12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>Table1[[#This Row],[pledged]]/Table1[[#This Row],[goal]]</f>
        <v>18.569700000000001</v>
      </c>
      <c r="P2187">
        <f>IF(Table1[[#This Row],[pledged]]=0,0,Table1[[#This Row],[pledged]]/Table1[[#This Row],[backers_count]])</f>
        <v>149.03451043338683</v>
      </c>
      <c r="Q2187" t="str">
        <f>LEFT(Table1[[#This Row],[Category and Sub-Category]],FIND("/",Table1[[#This Row],[Category and Sub-Category]])-1)</f>
        <v>games</v>
      </c>
      <c r="R2187" t="str">
        <f>RIGHT(Table1[[#This Row],[Category and Sub-Category]],LEN(Table1[[#This Row],[Category and Sub-Category]])-FIND("/",Table1[[#This Row],[Category and Sub-Category]]))</f>
        <v>tabletop games</v>
      </c>
      <c r="S2187" s="9">
        <f>(((Table1[[#This Row],[launched_at]]/60)/60)/24)+DATE(1970,1,1)</f>
        <v>41319.349988425929</v>
      </c>
      <c r="T2187" s="9">
        <f>(((Table1[[#This Row],[deadline]]/60)/60)/24)+DATE(1970,1,1)</f>
        <v>41359.349988425929</v>
      </c>
      <c r="U2187" s="12" t="str">
        <f>TEXT(Table1[[#This Row],[Date Created Conversion]],"yyyy")</f>
        <v>2013</v>
      </c>
      <c r="V2187" s="12" t="str">
        <f>TEXT(Table1[[#This Row],[Date Created Conversion]],"mmm")</f>
        <v>Feb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 s="16">
        <v>20000</v>
      </c>
      <c r="E2188">
        <v>21935</v>
      </c>
      <c r="F2188" s="12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>Table1[[#This Row],[pledged]]/Table1[[#This Row],[goal]]</f>
        <v>1.0967499999999999</v>
      </c>
      <c r="P2188">
        <f>IF(Table1[[#This Row],[pledged]]=0,0,Table1[[#This Row],[pledged]]/Table1[[#This Row],[backers_count]])</f>
        <v>55.956632653061227</v>
      </c>
      <c r="Q2188" t="str">
        <f>LEFT(Table1[[#This Row],[Category and Sub-Category]],FIND("/",Table1[[#This Row],[Category and Sub-Category]])-1)</f>
        <v>games</v>
      </c>
      <c r="R2188" t="str">
        <f>RIGHT(Table1[[#This Row],[Category and Sub-Category]],LEN(Table1[[#This Row],[Category and Sub-Category]])-FIND("/",Table1[[#This Row],[Category and Sub-Category]]))</f>
        <v>tabletop games</v>
      </c>
      <c r="S2188" s="9">
        <f>(((Table1[[#This Row],[launched_at]]/60)/60)/24)+DATE(1970,1,1)</f>
        <v>42583.615081018521</v>
      </c>
      <c r="T2188" s="9">
        <f>(((Table1[[#This Row],[deadline]]/60)/60)/24)+DATE(1970,1,1)</f>
        <v>42620.083333333328</v>
      </c>
      <c r="U2188" s="12" t="str">
        <f>TEXT(Table1[[#This Row],[Date Created Conversion]],"yyyy")</f>
        <v>2016</v>
      </c>
      <c r="V2188" s="12" t="str">
        <f>TEXT(Table1[[#This Row],[Date Created Conversion]],"mmm")</f>
        <v>Aug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 s="16">
        <v>20000</v>
      </c>
      <c r="E2189">
        <v>202928.5</v>
      </c>
      <c r="F2189" s="12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>Table1[[#This Row],[pledged]]/Table1[[#This Row],[goal]]</f>
        <v>10.146425000000001</v>
      </c>
      <c r="P2189">
        <f>IF(Table1[[#This Row],[pledged]]=0,0,Table1[[#This Row],[pledged]]/Table1[[#This Row],[backers_count]])</f>
        <v>56.970381807973048</v>
      </c>
      <c r="Q2189" t="str">
        <f>LEFT(Table1[[#This Row],[Category and Sub-Category]],FIND("/",Table1[[#This Row],[Category and Sub-Category]])-1)</f>
        <v>games</v>
      </c>
      <c r="R2189" t="str">
        <f>RIGHT(Table1[[#This Row],[Category and Sub-Category]],LEN(Table1[[#This Row],[Category and Sub-Category]])-FIND("/",Table1[[#This Row],[Category and Sub-Category]]))</f>
        <v>tabletop games</v>
      </c>
      <c r="S2189" s="9">
        <f>(((Table1[[#This Row],[launched_at]]/60)/60)/24)+DATE(1970,1,1)</f>
        <v>42068.209097222221</v>
      </c>
      <c r="T2189" s="9">
        <f>(((Table1[[#This Row],[deadline]]/60)/60)/24)+DATE(1970,1,1)</f>
        <v>42097.165972222225</v>
      </c>
      <c r="U2189" s="12" t="str">
        <f>TEXT(Table1[[#This Row],[Date Created Conversion]],"yyyy")</f>
        <v>2015</v>
      </c>
      <c r="V2189" s="12" t="str">
        <f>TEXT(Table1[[#This Row],[Date Created Conversion]],"mmm")</f>
        <v>Mar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 s="16">
        <v>5494</v>
      </c>
      <c r="E2190">
        <v>22645</v>
      </c>
      <c r="F2190" s="12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>Table1[[#This Row],[pledged]]/Table1[[#This Row],[goal]]</f>
        <v>4.1217692027666546</v>
      </c>
      <c r="P2190">
        <f>IF(Table1[[#This Row],[pledged]]=0,0,Table1[[#This Row],[pledged]]/Table1[[#This Row],[backers_count]])</f>
        <v>44.056420233463037</v>
      </c>
      <c r="Q2190" t="str">
        <f>LEFT(Table1[[#This Row],[Category and Sub-Category]],FIND("/",Table1[[#This Row],[Category and Sub-Category]])-1)</f>
        <v>games</v>
      </c>
      <c r="R2190" t="str">
        <f>RIGHT(Table1[[#This Row],[Category and Sub-Category]],LEN(Table1[[#This Row],[Category and Sub-Category]])-FIND("/",Table1[[#This Row],[Category and Sub-Category]]))</f>
        <v>tabletop games</v>
      </c>
      <c r="S2190" s="9">
        <f>(((Table1[[#This Row],[launched_at]]/60)/60)/24)+DATE(1970,1,1)</f>
        <v>42633.586122685185</v>
      </c>
      <c r="T2190" s="9">
        <f>(((Table1[[#This Row],[deadline]]/60)/60)/24)+DATE(1970,1,1)</f>
        <v>42668.708333333328</v>
      </c>
      <c r="U2190" s="12" t="str">
        <f>TEXT(Table1[[#This Row],[Date Created Conversion]],"yyyy")</f>
        <v>2016</v>
      </c>
      <c r="V2190" s="12" t="str">
        <f>TEXT(Table1[[#This Row],[Date Created Conversion]],"mmm")</f>
        <v>Sep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 s="16">
        <v>1200</v>
      </c>
      <c r="E2191">
        <v>6039</v>
      </c>
      <c r="F2191" s="12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>Table1[[#This Row],[pledged]]/Table1[[#This Row],[goal]]</f>
        <v>5.0324999999999998</v>
      </c>
      <c r="P2191">
        <f>IF(Table1[[#This Row],[pledged]]=0,0,Table1[[#This Row],[pledged]]/Table1[[#This Row],[backers_count]])</f>
        <v>68.625</v>
      </c>
      <c r="Q2191" t="str">
        <f>LEFT(Table1[[#This Row],[Category and Sub-Category]],FIND("/",Table1[[#This Row],[Category and Sub-Category]])-1)</f>
        <v>games</v>
      </c>
      <c r="R2191" t="str">
        <f>RIGHT(Table1[[#This Row],[Category and Sub-Category]],LEN(Table1[[#This Row],[Category and Sub-Category]])-FIND("/",Table1[[#This Row],[Category and Sub-Category]]))</f>
        <v>tabletop games</v>
      </c>
      <c r="S2191" s="9">
        <f>(((Table1[[#This Row],[launched_at]]/60)/60)/24)+DATE(1970,1,1)</f>
        <v>42467.788194444445</v>
      </c>
      <c r="T2191" s="9">
        <f>(((Table1[[#This Row],[deadline]]/60)/60)/24)+DATE(1970,1,1)</f>
        <v>42481.916666666672</v>
      </c>
      <c r="U2191" s="12" t="str">
        <f>TEXT(Table1[[#This Row],[Date Created Conversion]],"yyyy")</f>
        <v>2016</v>
      </c>
      <c r="V2191" s="12" t="str">
        <f>TEXT(Table1[[#This Row],[Date Created Conversion]],"mmm")</f>
        <v>Apr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 s="16">
        <v>19000</v>
      </c>
      <c r="E2192">
        <v>35076</v>
      </c>
      <c r="F2192" s="1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>Table1[[#This Row],[pledged]]/Table1[[#This Row],[goal]]</f>
        <v>1.8461052631578947</v>
      </c>
      <c r="P2192">
        <f>IF(Table1[[#This Row],[pledged]]=0,0,Table1[[#This Row],[pledged]]/Table1[[#This Row],[backers_count]])</f>
        <v>65.318435754189949</v>
      </c>
      <c r="Q2192" t="str">
        <f>LEFT(Table1[[#This Row],[Category and Sub-Category]],FIND("/",Table1[[#This Row],[Category and Sub-Category]])-1)</f>
        <v>games</v>
      </c>
      <c r="R2192" t="str">
        <f>RIGHT(Table1[[#This Row],[Category and Sub-Category]],LEN(Table1[[#This Row],[Category and Sub-Category]])-FIND("/",Table1[[#This Row],[Category and Sub-Category]]))</f>
        <v>tabletop games</v>
      </c>
      <c r="S2192" s="9">
        <f>(((Table1[[#This Row],[launched_at]]/60)/60)/24)+DATE(1970,1,1)</f>
        <v>42417.625046296293</v>
      </c>
      <c r="T2192" s="9">
        <f>(((Table1[[#This Row],[deadline]]/60)/60)/24)+DATE(1970,1,1)</f>
        <v>42452.290972222225</v>
      </c>
      <c r="U2192" s="12" t="str">
        <f>TEXT(Table1[[#This Row],[Date Created Conversion]],"yyyy")</f>
        <v>2016</v>
      </c>
      <c r="V2192" s="12" t="str">
        <f>TEXT(Table1[[#This Row],[Date Created Conversion]],"mmm")</f>
        <v>Feb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 s="16">
        <v>750</v>
      </c>
      <c r="E2193">
        <v>898</v>
      </c>
      <c r="F2193" s="12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>Table1[[#This Row],[pledged]]/Table1[[#This Row],[goal]]</f>
        <v>1.1973333333333334</v>
      </c>
      <c r="P2193">
        <f>IF(Table1[[#This Row],[pledged]]=0,0,Table1[[#This Row],[pledged]]/Table1[[#This Row],[backers_count]])</f>
        <v>35.92</v>
      </c>
      <c r="Q2193" t="str">
        <f>LEFT(Table1[[#This Row],[Category and Sub-Category]],FIND("/",Table1[[#This Row],[Category and Sub-Category]])-1)</f>
        <v>games</v>
      </c>
      <c r="R2193" t="str">
        <f>RIGHT(Table1[[#This Row],[Category and Sub-Category]],LEN(Table1[[#This Row],[Category and Sub-Category]])-FIND("/",Table1[[#This Row],[Category and Sub-Category]]))</f>
        <v>tabletop games</v>
      </c>
      <c r="S2193" s="9">
        <f>(((Table1[[#This Row],[launched_at]]/60)/60)/24)+DATE(1970,1,1)</f>
        <v>42768.833645833336</v>
      </c>
      <c r="T2193" s="9">
        <f>(((Table1[[#This Row],[deadline]]/60)/60)/24)+DATE(1970,1,1)</f>
        <v>42780.833645833336</v>
      </c>
      <c r="U2193" s="12" t="str">
        <f>TEXT(Table1[[#This Row],[Date Created Conversion]],"yyyy")</f>
        <v>2017</v>
      </c>
      <c r="V2193" s="12" t="str">
        <f>TEXT(Table1[[#This Row],[Date Created Conversion]],"mmm")</f>
        <v>Feb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 s="16">
        <v>12000</v>
      </c>
      <c r="E2194">
        <v>129748.82</v>
      </c>
      <c r="F2194" s="12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>Table1[[#This Row],[pledged]]/Table1[[#This Row],[goal]]</f>
        <v>10.812401666666668</v>
      </c>
      <c r="P2194">
        <f>IF(Table1[[#This Row],[pledged]]=0,0,Table1[[#This Row],[pledged]]/Table1[[#This Row],[backers_count]])</f>
        <v>40.070667078443485</v>
      </c>
      <c r="Q2194" t="str">
        <f>LEFT(Table1[[#This Row],[Category and Sub-Category]],FIND("/",Table1[[#This Row],[Category and Sub-Category]])-1)</f>
        <v>games</v>
      </c>
      <c r="R2194" t="str">
        <f>RIGHT(Table1[[#This Row],[Category and Sub-Category]],LEN(Table1[[#This Row],[Category and Sub-Category]])-FIND("/",Table1[[#This Row],[Category and Sub-Category]]))</f>
        <v>tabletop games</v>
      </c>
      <c r="S2194" s="9">
        <f>(((Table1[[#This Row],[launched_at]]/60)/60)/24)+DATE(1970,1,1)</f>
        <v>42691.8512037037</v>
      </c>
      <c r="T2194" s="9">
        <f>(((Table1[[#This Row],[deadline]]/60)/60)/24)+DATE(1970,1,1)</f>
        <v>42719.958333333328</v>
      </c>
      <c r="U2194" s="12" t="str">
        <f>TEXT(Table1[[#This Row],[Date Created Conversion]],"yyyy")</f>
        <v>2016</v>
      </c>
      <c r="V2194" s="12" t="str">
        <f>TEXT(Table1[[#This Row],[Date Created Conversion]],"mmm")</f>
        <v>Nov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 s="16">
        <v>15000</v>
      </c>
      <c r="E2195">
        <v>67856</v>
      </c>
      <c r="F2195" s="12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>Table1[[#This Row],[pledged]]/Table1[[#This Row],[goal]]</f>
        <v>4.5237333333333334</v>
      </c>
      <c r="P2195">
        <f>IF(Table1[[#This Row],[pledged]]=0,0,Table1[[#This Row],[pledged]]/Table1[[#This Row],[backers_count]])</f>
        <v>75.647714604236342</v>
      </c>
      <c r="Q2195" t="str">
        <f>LEFT(Table1[[#This Row],[Category and Sub-Category]],FIND("/",Table1[[#This Row],[Category and Sub-Category]])-1)</f>
        <v>games</v>
      </c>
      <c r="R2195" t="str">
        <f>RIGHT(Table1[[#This Row],[Category and Sub-Category]],LEN(Table1[[#This Row],[Category and Sub-Category]])-FIND("/",Table1[[#This Row],[Category and Sub-Category]]))</f>
        <v>tabletop games</v>
      </c>
      <c r="S2195" s="9">
        <f>(((Table1[[#This Row],[launched_at]]/60)/60)/24)+DATE(1970,1,1)</f>
        <v>42664.405925925923</v>
      </c>
      <c r="T2195" s="9">
        <f>(((Table1[[#This Row],[deadline]]/60)/60)/24)+DATE(1970,1,1)</f>
        <v>42695.207638888889</v>
      </c>
      <c r="U2195" s="12" t="str">
        <f>TEXT(Table1[[#This Row],[Date Created Conversion]],"yyyy")</f>
        <v>2016</v>
      </c>
      <c r="V2195" s="12" t="str">
        <f>TEXT(Table1[[#This Row],[Date Created Conversion]],"mmm")</f>
        <v>Oct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 s="16">
        <v>10000</v>
      </c>
      <c r="E2196">
        <v>53737</v>
      </c>
      <c r="F2196" s="12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>Table1[[#This Row],[pledged]]/Table1[[#This Row],[goal]]</f>
        <v>5.3737000000000004</v>
      </c>
      <c r="P2196">
        <f>IF(Table1[[#This Row],[pledged]]=0,0,Table1[[#This Row],[pledged]]/Table1[[#This Row],[backers_count]])</f>
        <v>61.203872437357631</v>
      </c>
      <c r="Q2196" t="str">
        <f>LEFT(Table1[[#This Row],[Category and Sub-Category]],FIND("/",Table1[[#This Row],[Category and Sub-Category]])-1)</f>
        <v>games</v>
      </c>
      <c r="R2196" t="str">
        <f>RIGHT(Table1[[#This Row],[Category and Sub-Category]],LEN(Table1[[#This Row],[Category and Sub-Category]])-FIND("/",Table1[[#This Row],[Category and Sub-Category]]))</f>
        <v>tabletop games</v>
      </c>
      <c r="S2196" s="9">
        <f>(((Table1[[#This Row],[launched_at]]/60)/60)/24)+DATE(1970,1,1)</f>
        <v>42425.757986111115</v>
      </c>
      <c r="T2196" s="9">
        <f>(((Table1[[#This Row],[deadline]]/60)/60)/24)+DATE(1970,1,1)</f>
        <v>42455.716319444444</v>
      </c>
      <c r="U2196" s="12" t="str">
        <f>TEXT(Table1[[#This Row],[Date Created Conversion]],"yyyy")</f>
        <v>2016</v>
      </c>
      <c r="V2196" s="12" t="str">
        <f>TEXT(Table1[[#This Row],[Date Created Conversion]],"mmm")</f>
        <v>Feb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 s="16">
        <v>4600</v>
      </c>
      <c r="E2197">
        <v>5535</v>
      </c>
      <c r="F2197" s="12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>Table1[[#This Row],[pledged]]/Table1[[#This Row],[goal]]</f>
        <v>1.2032608695652174</v>
      </c>
      <c r="P2197">
        <f>IF(Table1[[#This Row],[pledged]]=0,0,Table1[[#This Row],[pledged]]/Table1[[#This Row],[backers_count]])</f>
        <v>48.130434782608695</v>
      </c>
      <c r="Q2197" t="str">
        <f>LEFT(Table1[[#This Row],[Category and Sub-Category]],FIND("/",Table1[[#This Row],[Category and Sub-Category]])-1)</f>
        <v>games</v>
      </c>
      <c r="R2197" t="str">
        <f>RIGHT(Table1[[#This Row],[Category and Sub-Category]],LEN(Table1[[#This Row],[Category and Sub-Category]])-FIND("/",Table1[[#This Row],[Category and Sub-Category]]))</f>
        <v>tabletop games</v>
      </c>
      <c r="S2197" s="9">
        <f>(((Table1[[#This Row],[launched_at]]/60)/60)/24)+DATE(1970,1,1)</f>
        <v>42197.771990740745</v>
      </c>
      <c r="T2197" s="9">
        <f>(((Table1[[#This Row],[deadline]]/60)/60)/24)+DATE(1970,1,1)</f>
        <v>42227.771990740745</v>
      </c>
      <c r="U2197" s="12" t="str">
        <f>TEXT(Table1[[#This Row],[Date Created Conversion]],"yyyy")</f>
        <v>2015</v>
      </c>
      <c r="V2197" s="12" t="str">
        <f>TEXT(Table1[[#This Row],[Date Created Conversion]],"mmm")</f>
        <v>Jul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 s="16">
        <v>14000</v>
      </c>
      <c r="E2198">
        <v>15937</v>
      </c>
      <c r="F2198" s="12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>Table1[[#This Row],[pledged]]/Table1[[#This Row],[goal]]</f>
        <v>1.1383571428571428</v>
      </c>
      <c r="P2198">
        <f>IF(Table1[[#This Row],[pledged]]=0,0,Table1[[#This Row],[pledged]]/Table1[[#This Row],[backers_count]])</f>
        <v>68.106837606837601</v>
      </c>
      <c r="Q2198" t="str">
        <f>LEFT(Table1[[#This Row],[Category and Sub-Category]],FIND("/",Table1[[#This Row],[Category and Sub-Category]])-1)</f>
        <v>games</v>
      </c>
      <c r="R2198" t="str">
        <f>RIGHT(Table1[[#This Row],[Category and Sub-Category]],LEN(Table1[[#This Row],[Category and Sub-Category]])-FIND("/",Table1[[#This Row],[Category and Sub-Category]]))</f>
        <v>tabletop games</v>
      </c>
      <c r="S2198" s="9">
        <f>(((Table1[[#This Row],[launched_at]]/60)/60)/24)+DATE(1970,1,1)</f>
        <v>42675.487291666665</v>
      </c>
      <c r="T2198" s="9">
        <f>(((Table1[[#This Row],[deadline]]/60)/60)/24)+DATE(1970,1,1)</f>
        <v>42706.291666666672</v>
      </c>
      <c r="U2198" s="12" t="str">
        <f>TEXT(Table1[[#This Row],[Date Created Conversion]],"yyyy")</f>
        <v>2016</v>
      </c>
      <c r="V2198" s="12" t="str">
        <f>TEXT(Table1[[#This Row],[Date Created Conversion]],"mmm")</f>
        <v>Nov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 s="16">
        <v>30000</v>
      </c>
      <c r="E2199">
        <v>285309.33</v>
      </c>
      <c r="F2199" s="12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>Table1[[#This Row],[pledged]]/Table1[[#This Row],[goal]]</f>
        <v>9.5103109999999997</v>
      </c>
      <c r="P2199">
        <f>IF(Table1[[#This Row],[pledged]]=0,0,Table1[[#This Row],[pledged]]/Table1[[#This Row],[backers_count]])</f>
        <v>65.891300230946882</v>
      </c>
      <c r="Q2199" t="str">
        <f>LEFT(Table1[[#This Row],[Category and Sub-Category]],FIND("/",Table1[[#This Row],[Category and Sub-Category]])-1)</f>
        <v>games</v>
      </c>
      <c r="R2199" t="str">
        <f>RIGHT(Table1[[#This Row],[Category and Sub-Category]],LEN(Table1[[#This Row],[Category and Sub-Category]])-FIND("/",Table1[[#This Row],[Category and Sub-Category]]))</f>
        <v>tabletop games</v>
      </c>
      <c r="S2199" s="9">
        <f>(((Table1[[#This Row],[launched_at]]/60)/60)/24)+DATE(1970,1,1)</f>
        <v>42033.584016203706</v>
      </c>
      <c r="T2199" s="9">
        <f>(((Table1[[#This Row],[deadline]]/60)/60)/24)+DATE(1970,1,1)</f>
        <v>42063.584016203706</v>
      </c>
      <c r="U2199" s="12" t="str">
        <f>TEXT(Table1[[#This Row],[Date Created Conversion]],"yyyy")</f>
        <v>2015</v>
      </c>
      <c r="V2199" s="12" t="str">
        <f>TEXT(Table1[[#This Row],[Date Created Conversion]],"mmm")</f>
        <v>Jan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 s="16">
        <v>40000</v>
      </c>
      <c r="E2200">
        <v>53157</v>
      </c>
      <c r="F2200" s="12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>Table1[[#This Row],[pledged]]/Table1[[#This Row],[goal]]</f>
        <v>1.3289249999999999</v>
      </c>
      <c r="P2200">
        <f>IF(Table1[[#This Row],[pledged]]=0,0,Table1[[#This Row],[pledged]]/Table1[[#This Row],[backers_count]])</f>
        <v>81.654377880184327</v>
      </c>
      <c r="Q2200" t="str">
        <f>LEFT(Table1[[#This Row],[Category and Sub-Category]],FIND("/",Table1[[#This Row],[Category and Sub-Category]])-1)</f>
        <v>games</v>
      </c>
      <c r="R2200" t="str">
        <f>RIGHT(Table1[[#This Row],[Category and Sub-Category]],LEN(Table1[[#This Row],[Category and Sub-Category]])-FIND("/",Table1[[#This Row],[Category and Sub-Category]]))</f>
        <v>tabletop games</v>
      </c>
      <c r="S2200" s="9">
        <f>(((Table1[[#This Row],[launched_at]]/60)/60)/24)+DATE(1970,1,1)</f>
        <v>42292.513888888891</v>
      </c>
      <c r="T2200" s="9">
        <f>(((Table1[[#This Row],[deadline]]/60)/60)/24)+DATE(1970,1,1)</f>
        <v>42322.555555555555</v>
      </c>
      <c r="U2200" s="12" t="str">
        <f>TEXT(Table1[[#This Row],[Date Created Conversion]],"yyyy")</f>
        <v>2015</v>
      </c>
      <c r="V2200" s="12" t="str">
        <f>TEXT(Table1[[#This Row],[Date Created Conversion]],"mmm")</f>
        <v>Oct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 s="16">
        <v>9000</v>
      </c>
      <c r="E2201">
        <v>13228</v>
      </c>
      <c r="F2201" s="12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>Table1[[#This Row],[pledged]]/Table1[[#This Row],[goal]]</f>
        <v>1.4697777777777778</v>
      </c>
      <c r="P2201">
        <f>IF(Table1[[#This Row],[pledged]]=0,0,Table1[[#This Row],[pledged]]/Table1[[#This Row],[backers_count]])</f>
        <v>52.701195219123505</v>
      </c>
      <c r="Q2201" t="str">
        <f>LEFT(Table1[[#This Row],[Category and Sub-Category]],FIND("/",Table1[[#This Row],[Category and Sub-Category]])-1)</f>
        <v>games</v>
      </c>
      <c r="R2201" t="str">
        <f>RIGHT(Table1[[#This Row],[Category and Sub-Category]],LEN(Table1[[#This Row],[Category and Sub-Category]])-FIND("/",Table1[[#This Row],[Category and Sub-Category]]))</f>
        <v>tabletop games</v>
      </c>
      <c r="S2201" s="9">
        <f>(((Table1[[#This Row],[launched_at]]/60)/60)/24)+DATE(1970,1,1)</f>
        <v>42262.416643518518</v>
      </c>
      <c r="T2201" s="9">
        <f>(((Table1[[#This Row],[deadline]]/60)/60)/24)+DATE(1970,1,1)</f>
        <v>42292.416643518518</v>
      </c>
      <c r="U2201" s="12" t="str">
        <f>TEXT(Table1[[#This Row],[Date Created Conversion]],"yyyy")</f>
        <v>2015</v>
      </c>
      <c r="V2201" s="12" t="str">
        <f>TEXT(Table1[[#This Row],[Date Created Conversion]],"mmm")</f>
        <v>Sep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 s="16">
        <v>2000</v>
      </c>
      <c r="E2202">
        <v>10843</v>
      </c>
      <c r="F2202" s="1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>Table1[[#This Row],[pledged]]/Table1[[#This Row],[goal]]</f>
        <v>5.4215</v>
      </c>
      <c r="P2202">
        <f>IF(Table1[[#This Row],[pledged]]=0,0,Table1[[#This Row],[pledged]]/Table1[[#This Row],[backers_count]])</f>
        <v>41.228136882129277</v>
      </c>
      <c r="Q2202" t="str">
        <f>LEFT(Table1[[#This Row],[Category and Sub-Category]],FIND("/",Table1[[#This Row],[Category and Sub-Category]])-1)</f>
        <v>games</v>
      </c>
      <c r="R2202" t="str">
        <f>RIGHT(Table1[[#This Row],[Category and Sub-Category]],LEN(Table1[[#This Row],[Category and Sub-Category]])-FIND("/",Table1[[#This Row],[Category and Sub-Category]]))</f>
        <v>tabletop games</v>
      </c>
      <c r="S2202" s="9">
        <f>(((Table1[[#This Row],[launched_at]]/60)/60)/24)+DATE(1970,1,1)</f>
        <v>42163.625787037032</v>
      </c>
      <c r="T2202" s="9">
        <f>(((Table1[[#This Row],[deadline]]/60)/60)/24)+DATE(1970,1,1)</f>
        <v>42191.125</v>
      </c>
      <c r="U2202" s="12" t="str">
        <f>TEXT(Table1[[#This Row],[Date Created Conversion]],"yyyy")</f>
        <v>2015</v>
      </c>
      <c r="V2202" s="12" t="str">
        <f>TEXT(Table1[[#This Row],[Date Created Conversion]],"mmm")</f>
        <v>Jun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 s="16">
        <v>110</v>
      </c>
      <c r="E2203">
        <v>420.99</v>
      </c>
      <c r="F2203" s="12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>Table1[[#This Row],[pledged]]/Table1[[#This Row],[goal]]</f>
        <v>3.8271818181818182</v>
      </c>
      <c r="P2203">
        <f>IF(Table1[[#This Row],[pledged]]=0,0,Table1[[#This Row],[pledged]]/Table1[[#This Row],[backers_count]])</f>
        <v>15.035357142857142</v>
      </c>
      <c r="Q2203" t="str">
        <f>LEFT(Table1[[#This Row],[Category and Sub-Category]],FIND("/",Table1[[#This Row],[Category and Sub-Category]])-1)</f>
        <v>music</v>
      </c>
      <c r="R2203" t="str">
        <f>RIGHT(Table1[[#This Row],[Category and Sub-Category]],LEN(Table1[[#This Row],[Category and Sub-Category]])-FIND("/",Table1[[#This Row],[Category and Sub-Category]]))</f>
        <v>electronic music</v>
      </c>
      <c r="S2203" s="9">
        <f>(((Table1[[#This Row],[launched_at]]/60)/60)/24)+DATE(1970,1,1)</f>
        <v>41276.846817129634</v>
      </c>
      <c r="T2203" s="9">
        <f>(((Table1[[#This Row],[deadline]]/60)/60)/24)+DATE(1970,1,1)</f>
        <v>41290.846817129634</v>
      </c>
      <c r="U2203" s="12" t="str">
        <f>TEXT(Table1[[#This Row],[Date Created Conversion]],"yyyy")</f>
        <v>2013</v>
      </c>
      <c r="V2203" s="12" t="str">
        <f>TEXT(Table1[[#This Row],[Date Created Conversion]],"mmm")</f>
        <v>Jan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 s="16">
        <v>4000</v>
      </c>
      <c r="E2204">
        <v>28167.25</v>
      </c>
      <c r="F2204" s="12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>Table1[[#This Row],[pledged]]/Table1[[#This Row],[goal]]</f>
        <v>7.0418124999999998</v>
      </c>
      <c r="P2204">
        <f>IF(Table1[[#This Row],[pledged]]=0,0,Table1[[#This Row],[pledged]]/Table1[[#This Row],[backers_count]])</f>
        <v>39.066920943134534</v>
      </c>
      <c r="Q2204" t="str">
        <f>LEFT(Table1[[#This Row],[Category and Sub-Category]],FIND("/",Table1[[#This Row],[Category and Sub-Category]])-1)</f>
        <v>music</v>
      </c>
      <c r="R2204" t="str">
        <f>RIGHT(Table1[[#This Row],[Category and Sub-Category]],LEN(Table1[[#This Row],[Category and Sub-Category]])-FIND("/",Table1[[#This Row],[Category and Sub-Category]]))</f>
        <v>electronic music</v>
      </c>
      <c r="S2204" s="9">
        <f>(((Table1[[#This Row],[launched_at]]/60)/60)/24)+DATE(1970,1,1)</f>
        <v>41184.849166666667</v>
      </c>
      <c r="T2204" s="9">
        <f>(((Table1[[#This Row],[deadline]]/60)/60)/24)+DATE(1970,1,1)</f>
        <v>41214.849166666667</v>
      </c>
      <c r="U2204" s="12" t="str">
        <f>TEXT(Table1[[#This Row],[Date Created Conversion]],"yyyy")</f>
        <v>2012</v>
      </c>
      <c r="V2204" s="12" t="str">
        <f>TEXT(Table1[[#This Row],[Date Created Conversion]],"mmm")</f>
        <v>Oct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 s="16">
        <v>2000</v>
      </c>
      <c r="E2205">
        <v>2191</v>
      </c>
      <c r="F2205" s="12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>Table1[[#This Row],[pledged]]/Table1[[#This Row],[goal]]</f>
        <v>1.0954999999999999</v>
      </c>
      <c r="P2205">
        <f>IF(Table1[[#This Row],[pledged]]=0,0,Table1[[#This Row],[pledged]]/Table1[[#This Row],[backers_count]])</f>
        <v>43.82</v>
      </c>
      <c r="Q2205" t="str">
        <f>LEFT(Table1[[#This Row],[Category and Sub-Category]],FIND("/",Table1[[#This Row],[Category and Sub-Category]])-1)</f>
        <v>music</v>
      </c>
      <c r="R2205" t="str">
        <f>RIGHT(Table1[[#This Row],[Category and Sub-Category]],LEN(Table1[[#This Row],[Category and Sub-Category]])-FIND("/",Table1[[#This Row],[Category and Sub-Category]]))</f>
        <v>electronic music</v>
      </c>
      <c r="S2205" s="9">
        <f>(((Table1[[#This Row],[launched_at]]/60)/60)/24)+DATE(1970,1,1)</f>
        <v>42241.85974537037</v>
      </c>
      <c r="T2205" s="9">
        <f>(((Table1[[#This Row],[deadline]]/60)/60)/24)+DATE(1970,1,1)</f>
        <v>42271.85974537037</v>
      </c>
      <c r="U2205" s="12" t="str">
        <f>TEXT(Table1[[#This Row],[Date Created Conversion]],"yyyy")</f>
        <v>2015</v>
      </c>
      <c r="V2205" s="12" t="str">
        <f>TEXT(Table1[[#This Row],[Date Created Conversion]],"mmm")</f>
        <v>Aug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 s="16">
        <v>1500</v>
      </c>
      <c r="E2206">
        <v>1993</v>
      </c>
      <c r="F2206" s="12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>Table1[[#This Row],[pledged]]/Table1[[#This Row],[goal]]</f>
        <v>1.3286666666666667</v>
      </c>
      <c r="P2206">
        <f>IF(Table1[[#This Row],[pledged]]=0,0,Table1[[#This Row],[pledged]]/Table1[[#This Row],[backers_count]])</f>
        <v>27.301369863013697</v>
      </c>
      <c r="Q2206" t="str">
        <f>LEFT(Table1[[#This Row],[Category and Sub-Category]],FIND("/",Table1[[#This Row],[Category and Sub-Category]])-1)</f>
        <v>music</v>
      </c>
      <c r="R2206" t="str">
        <f>RIGHT(Table1[[#This Row],[Category and Sub-Category]],LEN(Table1[[#This Row],[Category and Sub-Category]])-FIND("/",Table1[[#This Row],[Category and Sub-Category]]))</f>
        <v>electronic music</v>
      </c>
      <c r="S2206" s="9">
        <f>(((Table1[[#This Row],[launched_at]]/60)/60)/24)+DATE(1970,1,1)</f>
        <v>41312.311562499999</v>
      </c>
      <c r="T2206" s="9">
        <f>(((Table1[[#This Row],[deadline]]/60)/60)/24)+DATE(1970,1,1)</f>
        <v>41342.311562499999</v>
      </c>
      <c r="U2206" s="12" t="str">
        <f>TEXT(Table1[[#This Row],[Date Created Conversion]],"yyyy")</f>
        <v>2013</v>
      </c>
      <c r="V2206" s="12" t="str">
        <f>TEXT(Table1[[#This Row],[Date Created Conversion]],"mmm")</f>
        <v>Feb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 s="16">
        <v>750</v>
      </c>
      <c r="E2207">
        <v>1140</v>
      </c>
      <c r="F2207" s="12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>Table1[[#This Row],[pledged]]/Table1[[#This Row],[goal]]</f>
        <v>1.52</v>
      </c>
      <c r="P2207">
        <f>IF(Table1[[#This Row],[pledged]]=0,0,Table1[[#This Row],[pledged]]/Table1[[#This Row],[backers_count]])</f>
        <v>42.222222222222221</v>
      </c>
      <c r="Q2207" t="str">
        <f>LEFT(Table1[[#This Row],[Category and Sub-Category]],FIND("/",Table1[[#This Row],[Category and Sub-Category]])-1)</f>
        <v>music</v>
      </c>
      <c r="R2207" t="str">
        <f>RIGHT(Table1[[#This Row],[Category and Sub-Category]],LEN(Table1[[#This Row],[Category and Sub-Category]])-FIND("/",Table1[[#This Row],[Category and Sub-Category]]))</f>
        <v>electronic music</v>
      </c>
      <c r="S2207" s="9">
        <f>(((Table1[[#This Row],[launched_at]]/60)/60)/24)+DATE(1970,1,1)</f>
        <v>41031.82163194444</v>
      </c>
      <c r="T2207" s="9">
        <f>(((Table1[[#This Row],[deadline]]/60)/60)/24)+DATE(1970,1,1)</f>
        <v>41061.82163194444</v>
      </c>
      <c r="U2207" s="12" t="str">
        <f>TEXT(Table1[[#This Row],[Date Created Conversion]],"yyyy")</f>
        <v>2012</v>
      </c>
      <c r="V2207" s="12" t="str">
        <f>TEXT(Table1[[#This Row],[Date Created Conversion]],"mmm")</f>
        <v>May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 s="16">
        <v>1100</v>
      </c>
      <c r="E2208">
        <v>1130</v>
      </c>
      <c r="F2208" s="12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>Table1[[#This Row],[pledged]]/Table1[[#This Row],[goal]]</f>
        <v>1.0272727272727273</v>
      </c>
      <c r="P2208">
        <f>IF(Table1[[#This Row],[pledged]]=0,0,Table1[[#This Row],[pledged]]/Table1[[#This Row],[backers_count]])</f>
        <v>33.235294117647058</v>
      </c>
      <c r="Q2208" t="str">
        <f>LEFT(Table1[[#This Row],[Category and Sub-Category]],FIND("/",Table1[[#This Row],[Category and Sub-Category]])-1)</f>
        <v>music</v>
      </c>
      <c r="R2208" t="str">
        <f>RIGHT(Table1[[#This Row],[Category and Sub-Category]],LEN(Table1[[#This Row],[Category and Sub-Category]])-FIND("/",Table1[[#This Row],[Category and Sub-Category]]))</f>
        <v>electronic music</v>
      </c>
      <c r="S2208" s="9">
        <f>(((Table1[[#This Row],[launched_at]]/60)/60)/24)+DATE(1970,1,1)</f>
        <v>40997.257222222222</v>
      </c>
      <c r="T2208" s="9">
        <f>(((Table1[[#This Row],[deadline]]/60)/60)/24)+DATE(1970,1,1)</f>
        <v>41015.257222222222</v>
      </c>
      <c r="U2208" s="12" t="str">
        <f>TEXT(Table1[[#This Row],[Date Created Conversion]],"yyyy")</f>
        <v>2012</v>
      </c>
      <c r="V2208" s="12" t="str">
        <f>TEXT(Table1[[#This Row],[Date Created Conversion]],"mmm")</f>
        <v>Mar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 s="16">
        <v>2000</v>
      </c>
      <c r="E2209">
        <v>2000</v>
      </c>
      <c r="F2209" s="12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>Table1[[#This Row],[pledged]]/Table1[[#This Row],[goal]]</f>
        <v>1</v>
      </c>
      <c r="P2209">
        <f>IF(Table1[[#This Row],[pledged]]=0,0,Table1[[#This Row],[pledged]]/Table1[[#This Row],[backers_count]])</f>
        <v>285.71428571428572</v>
      </c>
      <c r="Q2209" t="str">
        <f>LEFT(Table1[[#This Row],[Category and Sub-Category]],FIND("/",Table1[[#This Row],[Category and Sub-Category]])-1)</f>
        <v>music</v>
      </c>
      <c r="R2209" t="str">
        <f>RIGHT(Table1[[#This Row],[Category and Sub-Category]],LEN(Table1[[#This Row],[Category and Sub-Category]])-FIND("/",Table1[[#This Row],[Category and Sub-Category]]))</f>
        <v>electronic music</v>
      </c>
      <c r="S2209" s="9">
        <f>(((Table1[[#This Row],[launched_at]]/60)/60)/24)+DATE(1970,1,1)</f>
        <v>41564.194131944445</v>
      </c>
      <c r="T2209" s="9">
        <f>(((Table1[[#This Row],[deadline]]/60)/60)/24)+DATE(1970,1,1)</f>
        <v>41594.235798611109</v>
      </c>
      <c r="U2209" s="12" t="str">
        <f>TEXT(Table1[[#This Row],[Date Created Conversion]],"yyyy")</f>
        <v>2013</v>
      </c>
      <c r="V2209" s="12" t="str">
        <f>TEXT(Table1[[#This Row],[Date Created Conversion]],"mmm")</f>
        <v>Oct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 s="16">
        <v>1000</v>
      </c>
      <c r="E2210">
        <v>1016</v>
      </c>
      <c r="F2210" s="12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>Table1[[#This Row],[pledged]]/Table1[[#This Row],[goal]]</f>
        <v>1.016</v>
      </c>
      <c r="P2210">
        <f>IF(Table1[[#This Row],[pledged]]=0,0,Table1[[#This Row],[pledged]]/Table1[[#This Row],[backers_count]])</f>
        <v>42.333333333333336</v>
      </c>
      <c r="Q2210" t="str">
        <f>LEFT(Table1[[#This Row],[Category and Sub-Category]],FIND("/",Table1[[#This Row],[Category and Sub-Category]])-1)</f>
        <v>music</v>
      </c>
      <c r="R2210" t="str">
        <f>RIGHT(Table1[[#This Row],[Category and Sub-Category]],LEN(Table1[[#This Row],[Category and Sub-Category]])-FIND("/",Table1[[#This Row],[Category and Sub-Category]]))</f>
        <v>electronic music</v>
      </c>
      <c r="S2210" s="9">
        <f>(((Table1[[#This Row],[launched_at]]/60)/60)/24)+DATE(1970,1,1)</f>
        <v>40946.882245370369</v>
      </c>
      <c r="T2210" s="9">
        <f>(((Table1[[#This Row],[deadline]]/60)/60)/24)+DATE(1970,1,1)</f>
        <v>41006.166666666664</v>
      </c>
      <c r="U2210" s="12" t="str">
        <f>TEXT(Table1[[#This Row],[Date Created Conversion]],"yyyy")</f>
        <v>2012</v>
      </c>
      <c r="V2210" s="12" t="str">
        <f>TEXT(Table1[[#This Row],[Date Created Conversion]],"mmm")</f>
        <v>Feb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 s="16">
        <v>500</v>
      </c>
      <c r="E2211">
        <v>754</v>
      </c>
      <c r="F2211" s="12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>Table1[[#This Row],[pledged]]/Table1[[#This Row],[goal]]</f>
        <v>1.508</v>
      </c>
      <c r="P2211">
        <f>IF(Table1[[#This Row],[pledged]]=0,0,Table1[[#This Row],[pledged]]/Table1[[#This Row],[backers_count]])</f>
        <v>50.266666666666666</v>
      </c>
      <c r="Q2211" t="str">
        <f>LEFT(Table1[[#This Row],[Category and Sub-Category]],FIND("/",Table1[[#This Row],[Category and Sub-Category]])-1)</f>
        <v>music</v>
      </c>
      <c r="R2211" t="str">
        <f>RIGHT(Table1[[#This Row],[Category and Sub-Category]],LEN(Table1[[#This Row],[Category and Sub-Category]])-FIND("/",Table1[[#This Row],[Category and Sub-Category]]))</f>
        <v>electronic music</v>
      </c>
      <c r="S2211" s="9">
        <f>(((Table1[[#This Row],[launched_at]]/60)/60)/24)+DATE(1970,1,1)</f>
        <v>41732.479675925926</v>
      </c>
      <c r="T2211" s="9">
        <f>(((Table1[[#This Row],[deadline]]/60)/60)/24)+DATE(1970,1,1)</f>
        <v>41743.958333333336</v>
      </c>
      <c r="U2211" s="12" t="str">
        <f>TEXT(Table1[[#This Row],[Date Created Conversion]],"yyyy")</f>
        <v>2014</v>
      </c>
      <c r="V2211" s="12" t="str">
        <f>TEXT(Table1[[#This Row],[Date Created Conversion]],"mmm")</f>
        <v>Apr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 s="16">
        <v>4000</v>
      </c>
      <c r="E2212">
        <v>4457</v>
      </c>
      <c r="F2212" s="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>Table1[[#This Row],[pledged]]/Table1[[#This Row],[goal]]</f>
        <v>1.11425</v>
      </c>
      <c r="P2212">
        <f>IF(Table1[[#This Row],[pledged]]=0,0,Table1[[#This Row],[pledged]]/Table1[[#This Row],[backers_count]])</f>
        <v>61.902777777777779</v>
      </c>
      <c r="Q2212" t="str">
        <f>LEFT(Table1[[#This Row],[Category and Sub-Category]],FIND("/",Table1[[#This Row],[Category and Sub-Category]])-1)</f>
        <v>music</v>
      </c>
      <c r="R2212" t="str">
        <f>RIGHT(Table1[[#This Row],[Category and Sub-Category]],LEN(Table1[[#This Row],[Category and Sub-Category]])-FIND("/",Table1[[#This Row],[Category and Sub-Category]]))</f>
        <v>electronic music</v>
      </c>
      <c r="S2212" s="9">
        <f>(((Table1[[#This Row],[launched_at]]/60)/60)/24)+DATE(1970,1,1)</f>
        <v>40956.066087962965</v>
      </c>
      <c r="T2212" s="9">
        <f>(((Table1[[#This Row],[deadline]]/60)/60)/24)+DATE(1970,1,1)</f>
        <v>41013.73333333333</v>
      </c>
      <c r="U2212" s="12" t="str">
        <f>TEXT(Table1[[#This Row],[Date Created Conversion]],"yyyy")</f>
        <v>2012</v>
      </c>
      <c r="V2212" s="12" t="str">
        <f>TEXT(Table1[[#This Row],[Date Created Conversion]],"mmm")</f>
        <v>Feb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 s="16">
        <v>2500</v>
      </c>
      <c r="E2213">
        <v>4890</v>
      </c>
      <c r="F2213" s="12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>Table1[[#This Row],[pledged]]/Table1[[#This Row],[goal]]</f>
        <v>1.956</v>
      </c>
      <c r="P2213">
        <f>IF(Table1[[#This Row],[pledged]]=0,0,Table1[[#This Row],[pledged]]/Table1[[#This Row],[backers_count]])</f>
        <v>40.75</v>
      </c>
      <c r="Q2213" t="str">
        <f>LEFT(Table1[[#This Row],[Category and Sub-Category]],FIND("/",Table1[[#This Row],[Category and Sub-Category]])-1)</f>
        <v>music</v>
      </c>
      <c r="R2213" t="str">
        <f>RIGHT(Table1[[#This Row],[Category and Sub-Category]],LEN(Table1[[#This Row],[Category and Sub-Category]])-FIND("/",Table1[[#This Row],[Category and Sub-Category]]))</f>
        <v>electronic music</v>
      </c>
      <c r="S2213" s="9">
        <f>(((Table1[[#This Row],[launched_at]]/60)/60)/24)+DATE(1970,1,1)</f>
        <v>41716.785011574073</v>
      </c>
      <c r="T2213" s="9">
        <f>(((Table1[[#This Row],[deadline]]/60)/60)/24)+DATE(1970,1,1)</f>
        <v>41739.290972222225</v>
      </c>
      <c r="U2213" s="12" t="str">
        <f>TEXT(Table1[[#This Row],[Date Created Conversion]],"yyyy")</f>
        <v>2014</v>
      </c>
      <c r="V2213" s="12" t="str">
        <f>TEXT(Table1[[#This Row],[Date Created Conversion]],"mmm")</f>
        <v>Mar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 s="16">
        <v>6000</v>
      </c>
      <c r="E2214">
        <v>6863</v>
      </c>
      <c r="F2214" s="12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>Table1[[#This Row],[pledged]]/Table1[[#This Row],[goal]]</f>
        <v>1.1438333333333333</v>
      </c>
      <c r="P2214">
        <f>IF(Table1[[#This Row],[pledged]]=0,0,Table1[[#This Row],[pledged]]/Table1[[#This Row],[backers_count]])</f>
        <v>55.796747967479675</v>
      </c>
      <c r="Q2214" t="str">
        <f>LEFT(Table1[[#This Row],[Category and Sub-Category]],FIND("/",Table1[[#This Row],[Category and Sub-Category]])-1)</f>
        <v>music</v>
      </c>
      <c r="R2214" t="str">
        <f>RIGHT(Table1[[#This Row],[Category and Sub-Category]],LEN(Table1[[#This Row],[Category and Sub-Category]])-FIND("/",Table1[[#This Row],[Category and Sub-Category]]))</f>
        <v>electronic music</v>
      </c>
      <c r="S2214" s="9">
        <f>(((Table1[[#This Row],[launched_at]]/60)/60)/24)+DATE(1970,1,1)</f>
        <v>41548.747418981482</v>
      </c>
      <c r="T2214" s="9">
        <f>(((Table1[[#This Row],[deadline]]/60)/60)/24)+DATE(1970,1,1)</f>
        <v>41582.041666666664</v>
      </c>
      <c r="U2214" s="12" t="str">
        <f>TEXT(Table1[[#This Row],[Date Created Conversion]],"yyyy")</f>
        <v>2013</v>
      </c>
      <c r="V2214" s="12" t="str">
        <f>TEXT(Table1[[#This Row],[Date Created Conversion]],"mmm")</f>
        <v>Oct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 s="16">
        <v>5</v>
      </c>
      <c r="E2215">
        <v>10</v>
      </c>
      <c r="F2215" s="12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>Table1[[#This Row],[pledged]]/Table1[[#This Row],[goal]]</f>
        <v>2</v>
      </c>
      <c r="P2215">
        <f>IF(Table1[[#This Row],[pledged]]=0,0,Table1[[#This Row],[pledged]]/Table1[[#This Row],[backers_count]])</f>
        <v>10</v>
      </c>
      <c r="Q2215" t="str">
        <f>LEFT(Table1[[#This Row],[Category and Sub-Category]],FIND("/",Table1[[#This Row],[Category and Sub-Category]])-1)</f>
        <v>music</v>
      </c>
      <c r="R2215" t="str">
        <f>RIGHT(Table1[[#This Row],[Category and Sub-Category]],LEN(Table1[[#This Row],[Category and Sub-Category]])-FIND("/",Table1[[#This Row],[Category and Sub-Category]]))</f>
        <v>electronic music</v>
      </c>
      <c r="S2215" s="9">
        <f>(((Table1[[#This Row],[launched_at]]/60)/60)/24)+DATE(1970,1,1)</f>
        <v>42109.826145833329</v>
      </c>
      <c r="T2215" s="9">
        <f>(((Table1[[#This Row],[deadline]]/60)/60)/24)+DATE(1970,1,1)</f>
        <v>42139.826145833329</v>
      </c>
      <c r="U2215" s="12" t="str">
        <f>TEXT(Table1[[#This Row],[Date Created Conversion]],"yyyy")</f>
        <v>2015</v>
      </c>
      <c r="V2215" s="12" t="str">
        <f>TEXT(Table1[[#This Row],[Date Created Conversion]],"mmm")</f>
        <v>Apr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 s="16">
        <v>600</v>
      </c>
      <c r="E2216">
        <v>1755.01</v>
      </c>
      <c r="F2216" s="12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>Table1[[#This Row],[pledged]]/Table1[[#This Row],[goal]]</f>
        <v>2.9250166666666666</v>
      </c>
      <c r="P2216">
        <f>IF(Table1[[#This Row],[pledged]]=0,0,Table1[[#This Row],[pledged]]/Table1[[#This Row],[backers_count]])</f>
        <v>73.125416666666666</v>
      </c>
      <c r="Q2216" t="str">
        <f>LEFT(Table1[[#This Row],[Category and Sub-Category]],FIND("/",Table1[[#This Row],[Category and Sub-Category]])-1)</f>
        <v>music</v>
      </c>
      <c r="R2216" t="str">
        <f>RIGHT(Table1[[#This Row],[Category and Sub-Category]],LEN(Table1[[#This Row],[Category and Sub-Category]])-FIND("/",Table1[[#This Row],[Category and Sub-Category]]))</f>
        <v>electronic music</v>
      </c>
      <c r="S2216" s="9">
        <f>(((Table1[[#This Row],[launched_at]]/60)/60)/24)+DATE(1970,1,1)</f>
        <v>41646.792222222226</v>
      </c>
      <c r="T2216" s="9">
        <f>(((Table1[[#This Row],[deadline]]/60)/60)/24)+DATE(1970,1,1)</f>
        <v>41676.792222222226</v>
      </c>
      <c r="U2216" s="12" t="str">
        <f>TEXT(Table1[[#This Row],[Date Created Conversion]],"yyyy")</f>
        <v>2014</v>
      </c>
      <c r="V2216" s="12" t="str">
        <f>TEXT(Table1[[#This Row],[Date Created Conversion]],"mmm")</f>
        <v>Jan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 s="16">
        <v>550</v>
      </c>
      <c r="E2217">
        <v>860</v>
      </c>
      <c r="F2217" s="12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>Table1[[#This Row],[pledged]]/Table1[[#This Row],[goal]]</f>
        <v>1.5636363636363637</v>
      </c>
      <c r="P2217">
        <f>IF(Table1[[#This Row],[pledged]]=0,0,Table1[[#This Row],[pledged]]/Table1[[#This Row],[backers_count]])</f>
        <v>26.060606060606062</v>
      </c>
      <c r="Q2217" t="str">
        <f>LEFT(Table1[[#This Row],[Category and Sub-Category]],FIND("/",Table1[[#This Row],[Category and Sub-Category]])-1)</f>
        <v>music</v>
      </c>
      <c r="R2217" t="str">
        <f>RIGHT(Table1[[#This Row],[Category and Sub-Category]],LEN(Table1[[#This Row],[Category and Sub-Category]])-FIND("/",Table1[[#This Row],[Category and Sub-Category]]))</f>
        <v>electronic music</v>
      </c>
      <c r="S2217" s="9">
        <f>(((Table1[[#This Row],[launched_at]]/60)/60)/24)+DATE(1970,1,1)</f>
        <v>40958.717268518521</v>
      </c>
      <c r="T2217" s="9">
        <f>(((Table1[[#This Row],[deadline]]/60)/60)/24)+DATE(1970,1,1)</f>
        <v>40981.290972222225</v>
      </c>
      <c r="U2217" s="12" t="str">
        <f>TEXT(Table1[[#This Row],[Date Created Conversion]],"yyyy")</f>
        <v>2012</v>
      </c>
      <c r="V2217" s="12" t="str">
        <f>TEXT(Table1[[#This Row],[Date Created Conversion]],"mmm")</f>
        <v>Feb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 s="16">
        <v>300</v>
      </c>
      <c r="E2218">
        <v>317</v>
      </c>
      <c r="F2218" s="12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>Table1[[#This Row],[pledged]]/Table1[[#This Row],[goal]]</f>
        <v>1.0566666666666666</v>
      </c>
      <c r="P2218">
        <f>IF(Table1[[#This Row],[pledged]]=0,0,Table1[[#This Row],[pledged]]/Table1[[#This Row],[backers_count]])</f>
        <v>22.642857142857142</v>
      </c>
      <c r="Q2218" t="str">
        <f>LEFT(Table1[[#This Row],[Category and Sub-Category]],FIND("/",Table1[[#This Row],[Category and Sub-Category]])-1)</f>
        <v>music</v>
      </c>
      <c r="R2218" t="str">
        <f>RIGHT(Table1[[#This Row],[Category and Sub-Category]],LEN(Table1[[#This Row],[Category and Sub-Category]])-FIND("/",Table1[[#This Row],[Category and Sub-Category]]))</f>
        <v>electronic music</v>
      </c>
      <c r="S2218" s="9">
        <f>(((Table1[[#This Row],[launched_at]]/60)/60)/24)+DATE(1970,1,1)</f>
        <v>42194.751678240747</v>
      </c>
      <c r="T2218" s="9">
        <f>(((Table1[[#This Row],[deadline]]/60)/60)/24)+DATE(1970,1,1)</f>
        <v>42208.751678240747</v>
      </c>
      <c r="U2218" s="12" t="str">
        <f>TEXT(Table1[[#This Row],[Date Created Conversion]],"yyyy")</f>
        <v>2015</v>
      </c>
      <c r="V2218" s="12" t="str">
        <f>TEXT(Table1[[#This Row],[Date Created Conversion]],"mmm")</f>
        <v>Jul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 s="16">
        <v>420</v>
      </c>
      <c r="E2219">
        <v>425</v>
      </c>
      <c r="F2219" s="12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>Table1[[#This Row],[pledged]]/Table1[[#This Row],[goal]]</f>
        <v>1.0119047619047619</v>
      </c>
      <c r="P2219">
        <f>IF(Table1[[#This Row],[pledged]]=0,0,Table1[[#This Row],[pledged]]/Table1[[#This Row],[backers_count]])</f>
        <v>47.222222222222221</v>
      </c>
      <c r="Q2219" t="str">
        <f>LEFT(Table1[[#This Row],[Category and Sub-Category]],FIND("/",Table1[[#This Row],[Category and Sub-Category]])-1)</f>
        <v>music</v>
      </c>
      <c r="R2219" t="str">
        <f>RIGHT(Table1[[#This Row],[Category and Sub-Category]],LEN(Table1[[#This Row],[Category and Sub-Category]])-FIND("/",Table1[[#This Row],[Category and Sub-Category]]))</f>
        <v>electronic music</v>
      </c>
      <c r="S2219" s="9">
        <f>(((Table1[[#This Row],[launched_at]]/60)/60)/24)+DATE(1970,1,1)</f>
        <v>42299.776770833334</v>
      </c>
      <c r="T2219" s="9">
        <f>(((Table1[[#This Row],[deadline]]/60)/60)/24)+DATE(1970,1,1)</f>
        <v>42310.333333333328</v>
      </c>
      <c r="U2219" s="12" t="str">
        <f>TEXT(Table1[[#This Row],[Date Created Conversion]],"yyyy")</f>
        <v>2015</v>
      </c>
      <c r="V2219" s="12" t="str">
        <f>TEXT(Table1[[#This Row],[Date Created Conversion]],"mmm")</f>
        <v>Oct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 s="16">
        <v>2000</v>
      </c>
      <c r="E2220">
        <v>2456.66</v>
      </c>
      <c r="F2220" s="12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>Table1[[#This Row],[pledged]]/Table1[[#This Row],[goal]]</f>
        <v>1.2283299999999999</v>
      </c>
      <c r="P2220">
        <f>IF(Table1[[#This Row],[pledged]]=0,0,Table1[[#This Row],[pledged]]/Table1[[#This Row],[backers_count]])</f>
        <v>32.324473684210524</v>
      </c>
      <c r="Q2220" t="str">
        <f>LEFT(Table1[[#This Row],[Category and Sub-Category]],FIND("/",Table1[[#This Row],[Category and Sub-Category]])-1)</f>
        <v>music</v>
      </c>
      <c r="R2220" t="str">
        <f>RIGHT(Table1[[#This Row],[Category and Sub-Category]],LEN(Table1[[#This Row],[Category and Sub-Category]])-FIND("/",Table1[[#This Row],[Category and Sub-Category]]))</f>
        <v>electronic music</v>
      </c>
      <c r="S2220" s="9">
        <f>(((Table1[[#This Row],[launched_at]]/60)/60)/24)+DATE(1970,1,1)</f>
        <v>41127.812303240738</v>
      </c>
      <c r="T2220" s="9">
        <f>(((Table1[[#This Row],[deadline]]/60)/60)/24)+DATE(1970,1,1)</f>
        <v>41150</v>
      </c>
      <c r="U2220" s="12" t="str">
        <f>TEXT(Table1[[#This Row],[Date Created Conversion]],"yyyy")</f>
        <v>2012</v>
      </c>
      <c r="V2220" s="12" t="str">
        <f>TEXT(Table1[[#This Row],[Date Created Conversion]],"mmm")</f>
        <v>Aug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 s="16">
        <v>1000</v>
      </c>
      <c r="E2221">
        <v>1015</v>
      </c>
      <c r="F2221" s="12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>Table1[[#This Row],[pledged]]/Table1[[#This Row],[goal]]</f>
        <v>1.0149999999999999</v>
      </c>
      <c r="P2221">
        <f>IF(Table1[[#This Row],[pledged]]=0,0,Table1[[#This Row],[pledged]]/Table1[[#This Row],[backers_count]])</f>
        <v>53.421052631578945</v>
      </c>
      <c r="Q2221" t="str">
        <f>LEFT(Table1[[#This Row],[Category and Sub-Category]],FIND("/",Table1[[#This Row],[Category and Sub-Category]])-1)</f>
        <v>music</v>
      </c>
      <c r="R2221" t="str">
        <f>RIGHT(Table1[[#This Row],[Category and Sub-Category]],LEN(Table1[[#This Row],[Category and Sub-Category]])-FIND("/",Table1[[#This Row],[Category and Sub-Category]]))</f>
        <v>electronic music</v>
      </c>
      <c r="S2221" s="9">
        <f>(((Table1[[#This Row],[launched_at]]/60)/60)/24)+DATE(1970,1,1)</f>
        <v>42205.718888888892</v>
      </c>
      <c r="T2221" s="9">
        <f>(((Table1[[#This Row],[deadline]]/60)/60)/24)+DATE(1970,1,1)</f>
        <v>42235.718888888892</v>
      </c>
      <c r="U2221" s="12" t="str">
        <f>TEXT(Table1[[#This Row],[Date Created Conversion]],"yyyy")</f>
        <v>2015</v>
      </c>
      <c r="V2221" s="12" t="str">
        <f>TEXT(Table1[[#This Row],[Date Created Conversion]],"mmm")</f>
        <v>Jul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 s="16">
        <v>3500</v>
      </c>
      <c r="E2222">
        <v>3540</v>
      </c>
      <c r="F2222" s="1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>Table1[[#This Row],[pledged]]/Table1[[#This Row],[goal]]</f>
        <v>1.0114285714285713</v>
      </c>
      <c r="P2222">
        <f>IF(Table1[[#This Row],[pledged]]=0,0,Table1[[#This Row],[pledged]]/Table1[[#This Row],[backers_count]])</f>
        <v>51.304347826086953</v>
      </c>
      <c r="Q2222" t="str">
        <f>LEFT(Table1[[#This Row],[Category and Sub-Category]],FIND("/",Table1[[#This Row],[Category and Sub-Category]])-1)</f>
        <v>music</v>
      </c>
      <c r="R2222" t="str">
        <f>RIGHT(Table1[[#This Row],[Category and Sub-Category]],LEN(Table1[[#This Row],[Category and Sub-Category]])-FIND("/",Table1[[#This Row],[Category and Sub-Category]]))</f>
        <v>electronic music</v>
      </c>
      <c r="S2222" s="9">
        <f>(((Table1[[#This Row],[launched_at]]/60)/60)/24)+DATE(1970,1,1)</f>
        <v>41452.060601851852</v>
      </c>
      <c r="T2222" s="9">
        <f>(((Table1[[#This Row],[deadline]]/60)/60)/24)+DATE(1970,1,1)</f>
        <v>41482.060601851852</v>
      </c>
      <c r="U2222" s="12" t="str">
        <f>TEXT(Table1[[#This Row],[Date Created Conversion]],"yyyy")</f>
        <v>2013</v>
      </c>
      <c r="V2222" s="12" t="str">
        <f>TEXT(Table1[[#This Row],[Date Created Conversion]],"mmm")</f>
        <v>Jun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 s="16">
        <v>7500</v>
      </c>
      <c r="E2223">
        <v>8109</v>
      </c>
      <c r="F2223" s="12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>Table1[[#This Row],[pledged]]/Table1[[#This Row],[goal]]</f>
        <v>1.0811999999999999</v>
      </c>
      <c r="P2223">
        <f>IF(Table1[[#This Row],[pledged]]=0,0,Table1[[#This Row],[pledged]]/Table1[[#This Row],[backers_count]])</f>
        <v>37.197247706422019</v>
      </c>
      <c r="Q2223" t="str">
        <f>LEFT(Table1[[#This Row],[Category and Sub-Category]],FIND("/",Table1[[#This Row],[Category and Sub-Category]])-1)</f>
        <v>games</v>
      </c>
      <c r="R2223" t="str">
        <f>RIGHT(Table1[[#This Row],[Category and Sub-Category]],LEN(Table1[[#This Row],[Category and Sub-Category]])-FIND("/",Table1[[#This Row],[Category and Sub-Category]]))</f>
        <v>tabletop games</v>
      </c>
      <c r="S2223" s="9">
        <f>(((Table1[[#This Row],[launched_at]]/60)/60)/24)+DATE(1970,1,1)</f>
        <v>42452.666770833333</v>
      </c>
      <c r="T2223" s="9">
        <f>(((Table1[[#This Row],[deadline]]/60)/60)/24)+DATE(1970,1,1)</f>
        <v>42483</v>
      </c>
      <c r="U2223" s="12" t="str">
        <f>TEXT(Table1[[#This Row],[Date Created Conversion]],"yyyy")</f>
        <v>2016</v>
      </c>
      <c r="V2223" s="12" t="str">
        <f>TEXT(Table1[[#This Row],[Date Created Conversion]],"mmm")</f>
        <v>Mar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 s="16">
        <v>500</v>
      </c>
      <c r="E2224">
        <v>813</v>
      </c>
      <c r="F2224" s="12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>Table1[[#This Row],[pledged]]/Table1[[#This Row],[goal]]</f>
        <v>1.6259999999999999</v>
      </c>
      <c r="P2224">
        <f>IF(Table1[[#This Row],[pledged]]=0,0,Table1[[#This Row],[pledged]]/Table1[[#This Row],[backers_count]])</f>
        <v>27.1</v>
      </c>
      <c r="Q2224" t="str">
        <f>LEFT(Table1[[#This Row],[Category and Sub-Category]],FIND("/",Table1[[#This Row],[Category and Sub-Category]])-1)</f>
        <v>games</v>
      </c>
      <c r="R2224" t="str">
        <f>RIGHT(Table1[[#This Row],[Category and Sub-Category]],LEN(Table1[[#This Row],[Category and Sub-Category]])-FIND("/",Table1[[#This Row],[Category and Sub-Category]]))</f>
        <v>tabletop games</v>
      </c>
      <c r="S2224" s="9">
        <f>(((Table1[[#This Row],[launched_at]]/60)/60)/24)+DATE(1970,1,1)</f>
        <v>40906.787581018521</v>
      </c>
      <c r="T2224" s="9">
        <f>(((Table1[[#This Row],[deadline]]/60)/60)/24)+DATE(1970,1,1)</f>
        <v>40936.787581018521</v>
      </c>
      <c r="U2224" s="12" t="str">
        <f>TEXT(Table1[[#This Row],[Date Created Conversion]],"yyyy")</f>
        <v>2011</v>
      </c>
      <c r="V2224" s="12" t="str">
        <f>TEXT(Table1[[#This Row],[Date Created Conversion]],"mmm")</f>
        <v>Dec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 s="16">
        <v>19500</v>
      </c>
      <c r="E2225">
        <v>20631</v>
      </c>
      <c r="F2225" s="12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>Table1[[#This Row],[pledged]]/Table1[[#This Row],[goal]]</f>
        <v>1.0580000000000001</v>
      </c>
      <c r="P2225">
        <f>IF(Table1[[#This Row],[pledged]]=0,0,Table1[[#This Row],[pledged]]/Table1[[#This Row],[backers_count]])</f>
        <v>206.31</v>
      </c>
      <c r="Q2225" t="str">
        <f>LEFT(Table1[[#This Row],[Category and Sub-Category]],FIND("/",Table1[[#This Row],[Category and Sub-Category]])-1)</f>
        <v>games</v>
      </c>
      <c r="R2225" t="str">
        <f>RIGHT(Table1[[#This Row],[Category and Sub-Category]],LEN(Table1[[#This Row],[Category and Sub-Category]])-FIND("/",Table1[[#This Row],[Category and Sub-Category]]))</f>
        <v>tabletop games</v>
      </c>
      <c r="S2225" s="9">
        <f>(((Table1[[#This Row],[launched_at]]/60)/60)/24)+DATE(1970,1,1)</f>
        <v>42152.640833333338</v>
      </c>
      <c r="T2225" s="9">
        <f>(((Table1[[#This Row],[deadline]]/60)/60)/24)+DATE(1970,1,1)</f>
        <v>42182.640833333338</v>
      </c>
      <c r="U2225" s="12" t="str">
        <f>TEXT(Table1[[#This Row],[Date Created Conversion]],"yyyy")</f>
        <v>2015</v>
      </c>
      <c r="V2225" s="12" t="str">
        <f>TEXT(Table1[[#This Row],[Date Created Conversion]],"mmm")</f>
        <v>May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 s="16">
        <v>10000</v>
      </c>
      <c r="E2226">
        <v>24315</v>
      </c>
      <c r="F2226" s="12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>Table1[[#This Row],[pledged]]/Table1[[#This Row],[goal]]</f>
        <v>2.4315000000000002</v>
      </c>
      <c r="P2226">
        <f>IF(Table1[[#This Row],[pledged]]=0,0,Table1[[#This Row],[pledged]]/Table1[[#This Row],[backers_count]])</f>
        <v>82.145270270270274</v>
      </c>
      <c r="Q2226" t="str">
        <f>LEFT(Table1[[#This Row],[Category and Sub-Category]],FIND("/",Table1[[#This Row],[Category and Sub-Category]])-1)</f>
        <v>games</v>
      </c>
      <c r="R2226" t="str">
        <f>RIGHT(Table1[[#This Row],[Category and Sub-Category]],LEN(Table1[[#This Row],[Category and Sub-Category]])-FIND("/",Table1[[#This Row],[Category and Sub-Category]]))</f>
        <v>tabletop games</v>
      </c>
      <c r="S2226" s="9">
        <f>(((Table1[[#This Row],[launched_at]]/60)/60)/24)+DATE(1970,1,1)</f>
        <v>42644.667534722219</v>
      </c>
      <c r="T2226" s="9">
        <f>(((Table1[[#This Row],[deadline]]/60)/60)/24)+DATE(1970,1,1)</f>
        <v>42672.791666666672</v>
      </c>
      <c r="U2226" s="12" t="str">
        <f>TEXT(Table1[[#This Row],[Date Created Conversion]],"yyyy")</f>
        <v>2016</v>
      </c>
      <c r="V2226" s="12" t="str">
        <f>TEXT(Table1[[#This Row],[Date Created Conversion]],"mmm")</f>
        <v>Oct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 s="16">
        <v>21000</v>
      </c>
      <c r="E2227">
        <v>198415.01</v>
      </c>
      <c r="F2227" s="12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>Table1[[#This Row],[pledged]]/Table1[[#This Row],[goal]]</f>
        <v>9.4483338095238096</v>
      </c>
      <c r="P2227">
        <f>IF(Table1[[#This Row],[pledged]]=0,0,Table1[[#This Row],[pledged]]/Table1[[#This Row],[backers_count]])</f>
        <v>164.79651993355483</v>
      </c>
      <c r="Q2227" t="str">
        <f>LEFT(Table1[[#This Row],[Category and Sub-Category]],FIND("/",Table1[[#This Row],[Category and Sub-Category]])-1)</f>
        <v>games</v>
      </c>
      <c r="R2227" t="str">
        <f>RIGHT(Table1[[#This Row],[Category and Sub-Category]],LEN(Table1[[#This Row],[Category and Sub-Category]])-FIND("/",Table1[[#This Row],[Category and Sub-Category]]))</f>
        <v>tabletop games</v>
      </c>
      <c r="S2227" s="9">
        <f>(((Table1[[#This Row],[launched_at]]/60)/60)/24)+DATE(1970,1,1)</f>
        <v>41873.79184027778</v>
      </c>
      <c r="T2227" s="9">
        <f>(((Table1[[#This Row],[deadline]]/60)/60)/24)+DATE(1970,1,1)</f>
        <v>41903.79184027778</v>
      </c>
      <c r="U2227" s="12" t="str">
        <f>TEXT(Table1[[#This Row],[Date Created Conversion]],"yyyy")</f>
        <v>2014</v>
      </c>
      <c r="V2227" s="12" t="str">
        <f>TEXT(Table1[[#This Row],[Date Created Conversion]],"mmm")</f>
        <v>Aug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 s="16">
        <v>18000</v>
      </c>
      <c r="E2228">
        <v>19523.310000000001</v>
      </c>
      <c r="F2228" s="12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>Table1[[#This Row],[pledged]]/Table1[[#This Row],[goal]]</f>
        <v>1.0846283333333333</v>
      </c>
      <c r="P2228">
        <f>IF(Table1[[#This Row],[pledged]]=0,0,Table1[[#This Row],[pledged]]/Table1[[#This Row],[backers_count]])</f>
        <v>60.820280373831778</v>
      </c>
      <c r="Q2228" t="str">
        <f>LEFT(Table1[[#This Row],[Category and Sub-Category]],FIND("/",Table1[[#This Row],[Category and Sub-Category]])-1)</f>
        <v>games</v>
      </c>
      <c r="R2228" t="str">
        <f>RIGHT(Table1[[#This Row],[Category and Sub-Category]],LEN(Table1[[#This Row],[Category and Sub-Category]])-FIND("/",Table1[[#This Row],[Category and Sub-Category]]))</f>
        <v>tabletop games</v>
      </c>
      <c r="S2228" s="9">
        <f>(((Table1[[#This Row],[launched_at]]/60)/60)/24)+DATE(1970,1,1)</f>
        <v>42381.79886574074</v>
      </c>
      <c r="T2228" s="9">
        <f>(((Table1[[#This Row],[deadline]]/60)/60)/24)+DATE(1970,1,1)</f>
        <v>42412.207638888889</v>
      </c>
      <c r="U2228" s="12" t="str">
        <f>TEXT(Table1[[#This Row],[Date Created Conversion]],"yyyy")</f>
        <v>2016</v>
      </c>
      <c r="V2228" s="12" t="str">
        <f>TEXT(Table1[[#This Row],[Date Created Conversion]],"mmm")</f>
        <v>Jan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 s="16">
        <v>13000</v>
      </c>
      <c r="E2229">
        <v>20459</v>
      </c>
      <c r="F2229" s="12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>Table1[[#This Row],[pledged]]/Table1[[#This Row],[goal]]</f>
        <v>1.5737692307692308</v>
      </c>
      <c r="P2229">
        <f>IF(Table1[[#This Row],[pledged]]=0,0,Table1[[#This Row],[pledged]]/Table1[[#This Row],[backers_count]])</f>
        <v>67.970099667774093</v>
      </c>
      <c r="Q2229" t="str">
        <f>LEFT(Table1[[#This Row],[Category and Sub-Category]],FIND("/",Table1[[#This Row],[Category and Sub-Category]])-1)</f>
        <v>games</v>
      </c>
      <c r="R2229" t="str">
        <f>RIGHT(Table1[[#This Row],[Category and Sub-Category]],LEN(Table1[[#This Row],[Category and Sub-Category]])-FIND("/",Table1[[#This Row],[Category and Sub-Category]]))</f>
        <v>tabletop games</v>
      </c>
      <c r="S2229" s="9">
        <f>(((Table1[[#This Row],[launched_at]]/60)/60)/24)+DATE(1970,1,1)</f>
        <v>41561.807349537034</v>
      </c>
      <c r="T2229" s="9">
        <f>(((Table1[[#This Row],[deadline]]/60)/60)/24)+DATE(1970,1,1)</f>
        <v>41591.849016203705</v>
      </c>
      <c r="U2229" s="12" t="str">
        <f>TEXT(Table1[[#This Row],[Date Created Conversion]],"yyyy")</f>
        <v>2013</v>
      </c>
      <c r="V2229" s="12" t="str">
        <f>TEXT(Table1[[#This Row],[Date Created Conversion]],"mmm")</f>
        <v>Oct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 s="16">
        <v>1000</v>
      </c>
      <c r="E2230">
        <v>11744.9</v>
      </c>
      <c r="F2230" s="12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>Table1[[#This Row],[pledged]]/Table1[[#This Row],[goal]]</f>
        <v>11.744899999999999</v>
      </c>
      <c r="P2230">
        <f>IF(Table1[[#This Row],[pledged]]=0,0,Table1[[#This Row],[pledged]]/Table1[[#This Row],[backers_count]])</f>
        <v>81.561805555555551</v>
      </c>
      <c r="Q2230" t="str">
        <f>LEFT(Table1[[#This Row],[Category and Sub-Category]],FIND("/",Table1[[#This Row],[Category and Sub-Category]])-1)</f>
        <v>games</v>
      </c>
      <c r="R2230" t="str">
        <f>RIGHT(Table1[[#This Row],[Category and Sub-Category]],LEN(Table1[[#This Row],[Category and Sub-Category]])-FIND("/",Table1[[#This Row],[Category and Sub-Category]]))</f>
        <v>tabletop games</v>
      </c>
      <c r="S2230" s="9">
        <f>(((Table1[[#This Row],[launched_at]]/60)/60)/24)+DATE(1970,1,1)</f>
        <v>42202.278194444443</v>
      </c>
      <c r="T2230" s="9">
        <f>(((Table1[[#This Row],[deadline]]/60)/60)/24)+DATE(1970,1,1)</f>
        <v>42232.278194444443</v>
      </c>
      <c r="U2230" s="12" t="str">
        <f>TEXT(Table1[[#This Row],[Date Created Conversion]],"yyyy")</f>
        <v>2015</v>
      </c>
      <c r="V2230" s="12" t="str">
        <f>TEXT(Table1[[#This Row],[Date Created Conversion]],"mmm")</f>
        <v>Jul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 s="16">
        <v>8012</v>
      </c>
      <c r="E2231">
        <v>13704.33</v>
      </c>
      <c r="F2231" s="12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>Table1[[#This Row],[pledged]]/Table1[[#This Row],[goal]]</f>
        <v>1.7104755366949576</v>
      </c>
      <c r="P2231">
        <f>IF(Table1[[#This Row],[pledged]]=0,0,Table1[[#This Row],[pledged]]/Table1[[#This Row],[backers_count]])</f>
        <v>25.42547309833024</v>
      </c>
      <c r="Q2231" t="str">
        <f>LEFT(Table1[[#This Row],[Category and Sub-Category]],FIND("/",Table1[[#This Row],[Category and Sub-Category]])-1)</f>
        <v>games</v>
      </c>
      <c r="R2231" t="str">
        <f>RIGHT(Table1[[#This Row],[Category and Sub-Category]],LEN(Table1[[#This Row],[Category and Sub-Category]])-FIND("/",Table1[[#This Row],[Category and Sub-Category]]))</f>
        <v>tabletop games</v>
      </c>
      <c r="S2231" s="9">
        <f>(((Table1[[#This Row],[launched_at]]/60)/60)/24)+DATE(1970,1,1)</f>
        <v>41484.664247685185</v>
      </c>
      <c r="T2231" s="9">
        <f>(((Table1[[#This Row],[deadline]]/60)/60)/24)+DATE(1970,1,1)</f>
        <v>41520.166666666664</v>
      </c>
      <c r="U2231" s="12" t="str">
        <f>TEXT(Table1[[#This Row],[Date Created Conversion]],"yyyy")</f>
        <v>2013</v>
      </c>
      <c r="V2231" s="12" t="str">
        <f>TEXT(Table1[[#This Row],[Date Created Conversion]],"mmm")</f>
        <v>Jul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 s="16">
        <v>8500</v>
      </c>
      <c r="E2232">
        <v>10706</v>
      </c>
      <c r="F2232" s="1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>Table1[[#This Row],[pledged]]/Table1[[#This Row],[goal]]</f>
        <v>1.2595294117647058</v>
      </c>
      <c r="P2232">
        <f>IF(Table1[[#This Row],[pledged]]=0,0,Table1[[#This Row],[pledged]]/Table1[[#This Row],[backers_count]])</f>
        <v>21.497991967871485</v>
      </c>
      <c r="Q2232" t="str">
        <f>LEFT(Table1[[#This Row],[Category and Sub-Category]],FIND("/",Table1[[#This Row],[Category and Sub-Category]])-1)</f>
        <v>games</v>
      </c>
      <c r="R2232" t="str">
        <f>RIGHT(Table1[[#This Row],[Category and Sub-Category]],LEN(Table1[[#This Row],[Category and Sub-Category]])-FIND("/",Table1[[#This Row],[Category and Sub-Category]]))</f>
        <v>tabletop games</v>
      </c>
      <c r="S2232" s="9">
        <f>(((Table1[[#This Row],[launched_at]]/60)/60)/24)+DATE(1970,1,1)</f>
        <v>41724.881099537037</v>
      </c>
      <c r="T2232" s="9">
        <f>(((Table1[[#This Row],[deadline]]/60)/60)/24)+DATE(1970,1,1)</f>
        <v>41754.881099537037</v>
      </c>
      <c r="U2232" s="12" t="str">
        <f>TEXT(Table1[[#This Row],[Date Created Conversion]],"yyyy")</f>
        <v>2014</v>
      </c>
      <c r="V2232" s="12" t="str">
        <f>TEXT(Table1[[#This Row],[Date Created Conversion]],"mmm")</f>
        <v>Mar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 s="16">
        <v>2500</v>
      </c>
      <c r="E2233">
        <v>30303.24</v>
      </c>
      <c r="F2233" s="12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>Table1[[#This Row],[pledged]]/Table1[[#This Row],[goal]]</f>
        <v>12.121296000000001</v>
      </c>
      <c r="P2233">
        <f>IF(Table1[[#This Row],[pledged]]=0,0,Table1[[#This Row],[pledged]]/Table1[[#This Row],[backers_count]])</f>
        <v>27.226630727762803</v>
      </c>
      <c r="Q2233" t="str">
        <f>LEFT(Table1[[#This Row],[Category and Sub-Category]],FIND("/",Table1[[#This Row],[Category and Sub-Category]])-1)</f>
        <v>games</v>
      </c>
      <c r="R2233" t="str">
        <f>RIGHT(Table1[[#This Row],[Category and Sub-Category]],LEN(Table1[[#This Row],[Category and Sub-Category]])-FIND("/",Table1[[#This Row],[Category and Sub-Category]]))</f>
        <v>tabletop games</v>
      </c>
      <c r="S2233" s="9">
        <f>(((Table1[[#This Row],[launched_at]]/60)/60)/24)+DATE(1970,1,1)</f>
        <v>41423.910891203705</v>
      </c>
      <c r="T2233" s="9">
        <f>(((Table1[[#This Row],[deadline]]/60)/60)/24)+DATE(1970,1,1)</f>
        <v>41450.208333333336</v>
      </c>
      <c r="U2233" s="12" t="str">
        <f>TEXT(Table1[[#This Row],[Date Created Conversion]],"yyyy")</f>
        <v>2013</v>
      </c>
      <c r="V2233" s="12" t="str">
        <f>TEXT(Table1[[#This Row],[Date Created Conversion]],"mmm")</f>
        <v>May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 s="16">
        <v>5000</v>
      </c>
      <c r="E2234">
        <v>24790</v>
      </c>
      <c r="F2234" s="12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>Table1[[#This Row],[pledged]]/Table1[[#This Row],[goal]]</f>
        <v>4.9580000000000002</v>
      </c>
      <c r="P2234">
        <f>IF(Table1[[#This Row],[pledged]]=0,0,Table1[[#This Row],[pledged]]/Table1[[#This Row],[backers_count]])</f>
        <v>25.091093117408906</v>
      </c>
      <c r="Q2234" t="str">
        <f>LEFT(Table1[[#This Row],[Category and Sub-Category]],FIND("/",Table1[[#This Row],[Category and Sub-Category]])-1)</f>
        <v>games</v>
      </c>
      <c r="R2234" t="str">
        <f>RIGHT(Table1[[#This Row],[Category and Sub-Category]],LEN(Table1[[#This Row],[Category and Sub-Category]])-FIND("/",Table1[[#This Row],[Category and Sub-Category]]))</f>
        <v>tabletop games</v>
      </c>
      <c r="S2234" s="9">
        <f>(((Table1[[#This Row],[launched_at]]/60)/60)/24)+DATE(1970,1,1)</f>
        <v>41806.794074074074</v>
      </c>
      <c r="T2234" s="9">
        <f>(((Table1[[#This Row],[deadline]]/60)/60)/24)+DATE(1970,1,1)</f>
        <v>41839.125</v>
      </c>
      <c r="U2234" s="12" t="str">
        <f>TEXT(Table1[[#This Row],[Date Created Conversion]],"yyyy")</f>
        <v>2014</v>
      </c>
      <c r="V2234" s="12" t="str">
        <f>TEXT(Table1[[#This Row],[Date Created Conversion]],"mmm")</f>
        <v>Jun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 s="16">
        <v>2500</v>
      </c>
      <c r="E2235">
        <v>8301</v>
      </c>
      <c r="F2235" s="12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>Table1[[#This Row],[pledged]]/Table1[[#This Row],[goal]]</f>
        <v>3.3203999999999998</v>
      </c>
      <c r="P2235">
        <f>IF(Table1[[#This Row],[pledged]]=0,0,Table1[[#This Row],[pledged]]/Table1[[#This Row],[backers_count]])</f>
        <v>21.230179028132991</v>
      </c>
      <c r="Q2235" t="str">
        <f>LEFT(Table1[[#This Row],[Category and Sub-Category]],FIND("/",Table1[[#This Row],[Category and Sub-Category]])-1)</f>
        <v>games</v>
      </c>
      <c r="R2235" t="str">
        <f>RIGHT(Table1[[#This Row],[Category and Sub-Category]],LEN(Table1[[#This Row],[Category and Sub-Category]])-FIND("/",Table1[[#This Row],[Category and Sub-Category]]))</f>
        <v>tabletop games</v>
      </c>
      <c r="S2235" s="9">
        <f>(((Table1[[#This Row],[launched_at]]/60)/60)/24)+DATE(1970,1,1)</f>
        <v>42331.378923611104</v>
      </c>
      <c r="T2235" s="9">
        <f>(((Table1[[#This Row],[deadline]]/60)/60)/24)+DATE(1970,1,1)</f>
        <v>42352</v>
      </c>
      <c r="U2235" s="12" t="str">
        <f>TEXT(Table1[[#This Row],[Date Created Conversion]],"yyyy")</f>
        <v>2015</v>
      </c>
      <c r="V2235" s="12" t="str">
        <f>TEXT(Table1[[#This Row],[Date Created Conversion]],"mmm")</f>
        <v>Nov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 s="16">
        <v>100</v>
      </c>
      <c r="E2236">
        <v>1165</v>
      </c>
      <c r="F2236" s="12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>Table1[[#This Row],[pledged]]/Table1[[#This Row],[goal]]</f>
        <v>11.65</v>
      </c>
      <c r="P2236">
        <f>IF(Table1[[#This Row],[pledged]]=0,0,Table1[[#This Row],[pledged]]/Table1[[#This Row],[backers_count]])</f>
        <v>41.607142857142854</v>
      </c>
      <c r="Q2236" t="str">
        <f>LEFT(Table1[[#This Row],[Category and Sub-Category]],FIND("/",Table1[[#This Row],[Category and Sub-Category]])-1)</f>
        <v>games</v>
      </c>
      <c r="R2236" t="str">
        <f>RIGHT(Table1[[#This Row],[Category and Sub-Category]],LEN(Table1[[#This Row],[Category and Sub-Category]])-FIND("/",Table1[[#This Row],[Category and Sub-Category]]))</f>
        <v>tabletop games</v>
      </c>
      <c r="S2236" s="9">
        <f>(((Table1[[#This Row],[launched_at]]/60)/60)/24)+DATE(1970,1,1)</f>
        <v>42710.824618055558</v>
      </c>
      <c r="T2236" s="9">
        <f>(((Table1[[#This Row],[deadline]]/60)/60)/24)+DATE(1970,1,1)</f>
        <v>42740.824618055558</v>
      </c>
      <c r="U2236" s="12" t="str">
        <f>TEXT(Table1[[#This Row],[Date Created Conversion]],"yyyy")</f>
        <v>2016</v>
      </c>
      <c r="V2236" s="12" t="str">
        <f>TEXT(Table1[[#This Row],[Date Created Conversion]],"mmm")</f>
        <v>Dec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 s="16">
        <v>13000</v>
      </c>
      <c r="E2237">
        <v>19931</v>
      </c>
      <c r="F2237" s="12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>Table1[[#This Row],[pledged]]/Table1[[#This Row],[goal]]</f>
        <v>1.5331538461538461</v>
      </c>
      <c r="P2237">
        <f>IF(Table1[[#This Row],[pledged]]=0,0,Table1[[#This Row],[pledged]]/Table1[[#This Row],[backers_count]])</f>
        <v>135.58503401360545</v>
      </c>
      <c r="Q2237" t="str">
        <f>LEFT(Table1[[#This Row],[Category and Sub-Category]],FIND("/",Table1[[#This Row],[Category and Sub-Category]])-1)</f>
        <v>games</v>
      </c>
      <c r="R2237" t="str">
        <f>RIGHT(Table1[[#This Row],[Category and Sub-Category]],LEN(Table1[[#This Row],[Category and Sub-Category]])-FIND("/",Table1[[#This Row],[Category and Sub-Category]]))</f>
        <v>tabletop games</v>
      </c>
      <c r="S2237" s="9">
        <f>(((Table1[[#This Row],[launched_at]]/60)/60)/24)+DATE(1970,1,1)</f>
        <v>42062.022118055553</v>
      </c>
      <c r="T2237" s="9">
        <f>(((Table1[[#This Row],[deadline]]/60)/60)/24)+DATE(1970,1,1)</f>
        <v>42091.980451388896</v>
      </c>
      <c r="U2237" s="12" t="str">
        <f>TEXT(Table1[[#This Row],[Date Created Conversion]],"yyyy")</f>
        <v>2015</v>
      </c>
      <c r="V2237" s="12" t="str">
        <f>TEXT(Table1[[#This Row],[Date Created Conversion]],"mmm")</f>
        <v>Feb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 s="16">
        <v>2800</v>
      </c>
      <c r="E2238">
        <v>15039</v>
      </c>
      <c r="F2238" s="12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>Table1[[#This Row],[pledged]]/Table1[[#This Row],[goal]]</f>
        <v>5.3710714285714287</v>
      </c>
      <c r="P2238">
        <f>IF(Table1[[#This Row],[pledged]]=0,0,Table1[[#This Row],[pledged]]/Table1[[#This Row],[backers_count]])</f>
        <v>22.116176470588236</v>
      </c>
      <c r="Q2238" t="str">
        <f>LEFT(Table1[[#This Row],[Category and Sub-Category]],FIND("/",Table1[[#This Row],[Category and Sub-Category]])-1)</f>
        <v>games</v>
      </c>
      <c r="R2238" t="str">
        <f>RIGHT(Table1[[#This Row],[Category and Sub-Category]],LEN(Table1[[#This Row],[Category and Sub-Category]])-FIND("/",Table1[[#This Row],[Category and Sub-Category]]))</f>
        <v>tabletop games</v>
      </c>
      <c r="S2238" s="9">
        <f>(((Table1[[#This Row],[launched_at]]/60)/60)/24)+DATE(1970,1,1)</f>
        <v>42371.617164351846</v>
      </c>
      <c r="T2238" s="9">
        <f>(((Table1[[#This Row],[deadline]]/60)/60)/24)+DATE(1970,1,1)</f>
        <v>42401.617164351846</v>
      </c>
      <c r="U2238" s="12" t="str">
        <f>TEXT(Table1[[#This Row],[Date Created Conversion]],"yyyy")</f>
        <v>2016</v>
      </c>
      <c r="V2238" s="12" t="str">
        <f>TEXT(Table1[[#This Row],[Date Created Conversion]],"mmm")</f>
        <v>Jan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 s="16">
        <v>18000</v>
      </c>
      <c r="E2239">
        <v>63527</v>
      </c>
      <c r="F2239" s="12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>Table1[[#This Row],[pledged]]/Table1[[#This Row],[goal]]</f>
        <v>3.5292777777777777</v>
      </c>
      <c r="P2239">
        <f>IF(Table1[[#This Row],[pledged]]=0,0,Table1[[#This Row],[pledged]]/Table1[[#This Row],[backers_count]])</f>
        <v>64.625635808748726</v>
      </c>
      <c r="Q2239" t="str">
        <f>LEFT(Table1[[#This Row],[Category and Sub-Category]],FIND("/",Table1[[#This Row],[Category and Sub-Category]])-1)</f>
        <v>games</v>
      </c>
      <c r="R2239" t="str">
        <f>RIGHT(Table1[[#This Row],[Category and Sub-Category]],LEN(Table1[[#This Row],[Category and Sub-Category]])-FIND("/",Table1[[#This Row],[Category and Sub-Category]]))</f>
        <v>tabletop games</v>
      </c>
      <c r="S2239" s="9">
        <f>(((Table1[[#This Row],[launched_at]]/60)/60)/24)+DATE(1970,1,1)</f>
        <v>41915.003275462965</v>
      </c>
      <c r="T2239" s="9">
        <f>(((Table1[[#This Row],[deadline]]/60)/60)/24)+DATE(1970,1,1)</f>
        <v>41955.332638888889</v>
      </c>
      <c r="U2239" s="12" t="str">
        <f>TEXT(Table1[[#This Row],[Date Created Conversion]],"yyyy")</f>
        <v>2014</v>
      </c>
      <c r="V2239" s="12" t="str">
        <f>TEXT(Table1[[#This Row],[Date Created Conversion]],"mmm")</f>
        <v>Oct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 s="16">
        <v>4000</v>
      </c>
      <c r="E2240">
        <v>5496</v>
      </c>
      <c r="F2240" s="12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>Table1[[#This Row],[pledged]]/Table1[[#This Row],[goal]]</f>
        <v>1.3740000000000001</v>
      </c>
      <c r="P2240">
        <f>IF(Table1[[#This Row],[pledged]]=0,0,Table1[[#This Row],[pledged]]/Table1[[#This Row],[backers_count]])</f>
        <v>69.569620253164558</v>
      </c>
      <c r="Q2240" t="str">
        <f>LEFT(Table1[[#This Row],[Category and Sub-Category]],FIND("/",Table1[[#This Row],[Category and Sub-Category]])-1)</f>
        <v>games</v>
      </c>
      <c r="R2240" t="str">
        <f>RIGHT(Table1[[#This Row],[Category and Sub-Category]],LEN(Table1[[#This Row],[Category and Sub-Category]])-FIND("/",Table1[[#This Row],[Category and Sub-Category]]))</f>
        <v>tabletop games</v>
      </c>
      <c r="S2240" s="9">
        <f>(((Table1[[#This Row],[launched_at]]/60)/60)/24)+DATE(1970,1,1)</f>
        <v>42774.621712962966</v>
      </c>
      <c r="T2240" s="9">
        <f>(((Table1[[#This Row],[deadline]]/60)/60)/24)+DATE(1970,1,1)</f>
        <v>42804.621712962966</v>
      </c>
      <c r="U2240" s="12" t="str">
        <f>TEXT(Table1[[#This Row],[Date Created Conversion]],"yyyy")</f>
        <v>2017</v>
      </c>
      <c r="V2240" s="12" t="str">
        <f>TEXT(Table1[[#This Row],[Date Created Conversion]],"mmm")</f>
        <v>Feb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 s="16">
        <v>25000</v>
      </c>
      <c r="E2241">
        <v>32006.67</v>
      </c>
      <c r="F2241" s="12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>Table1[[#This Row],[pledged]]/Table1[[#This Row],[goal]]</f>
        <v>1.2802667999999999</v>
      </c>
      <c r="P2241">
        <f>IF(Table1[[#This Row],[pledged]]=0,0,Table1[[#This Row],[pledged]]/Table1[[#This Row],[backers_count]])</f>
        <v>75.133028169014082</v>
      </c>
      <c r="Q2241" t="str">
        <f>LEFT(Table1[[#This Row],[Category and Sub-Category]],FIND("/",Table1[[#This Row],[Category and Sub-Category]])-1)</f>
        <v>games</v>
      </c>
      <c r="R2241" t="str">
        <f>RIGHT(Table1[[#This Row],[Category and Sub-Category]],LEN(Table1[[#This Row],[Category and Sub-Category]])-FIND("/",Table1[[#This Row],[Category and Sub-Category]]))</f>
        <v>tabletop games</v>
      </c>
      <c r="S2241" s="9">
        <f>(((Table1[[#This Row],[launched_at]]/60)/60)/24)+DATE(1970,1,1)</f>
        <v>41572.958495370374</v>
      </c>
      <c r="T2241" s="9">
        <f>(((Table1[[#This Row],[deadline]]/60)/60)/24)+DATE(1970,1,1)</f>
        <v>41609.168055555558</v>
      </c>
      <c r="U2241" s="12" t="str">
        <f>TEXT(Table1[[#This Row],[Date Created Conversion]],"yyyy")</f>
        <v>2013</v>
      </c>
      <c r="V2241" s="12" t="str">
        <f>TEXT(Table1[[#This Row],[Date Created Conversion]],"mmm")</f>
        <v>Oct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 s="16">
        <v>5000</v>
      </c>
      <c r="E2242">
        <v>13534</v>
      </c>
      <c r="F2242" s="1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>Table1[[#This Row],[pledged]]/Table1[[#This Row],[goal]]</f>
        <v>2.7067999999999999</v>
      </c>
      <c r="P2242">
        <f>IF(Table1[[#This Row],[pledged]]=0,0,Table1[[#This Row],[pledged]]/Table1[[#This Row],[backers_count]])</f>
        <v>140.97916666666666</v>
      </c>
      <c r="Q2242" t="str">
        <f>LEFT(Table1[[#This Row],[Category and Sub-Category]],FIND("/",Table1[[#This Row],[Category and Sub-Category]])-1)</f>
        <v>games</v>
      </c>
      <c r="R2242" t="str">
        <f>RIGHT(Table1[[#This Row],[Category and Sub-Category]],LEN(Table1[[#This Row],[Category and Sub-Category]])-FIND("/",Table1[[#This Row],[Category and Sub-Category]]))</f>
        <v>tabletop games</v>
      </c>
      <c r="S2242" s="9">
        <f>(((Table1[[#This Row],[launched_at]]/60)/60)/24)+DATE(1970,1,1)</f>
        <v>42452.825740740736</v>
      </c>
      <c r="T2242" s="9">
        <f>(((Table1[[#This Row],[deadline]]/60)/60)/24)+DATE(1970,1,1)</f>
        <v>42482.825740740736</v>
      </c>
      <c r="U2242" s="12" t="str">
        <f>TEXT(Table1[[#This Row],[Date Created Conversion]],"yyyy")</f>
        <v>2016</v>
      </c>
      <c r="V2242" s="12" t="str">
        <f>TEXT(Table1[[#This Row],[Date Created Conversion]],"mmm")</f>
        <v>Mar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 s="16">
        <v>1000</v>
      </c>
      <c r="E2243">
        <v>8064</v>
      </c>
      <c r="F2243" s="12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>Table1[[#This Row],[pledged]]/Table1[[#This Row],[goal]]</f>
        <v>8.0640000000000001</v>
      </c>
      <c r="P2243">
        <f>IF(Table1[[#This Row],[pledged]]=0,0,Table1[[#This Row],[pledged]]/Table1[[#This Row],[backers_count]])</f>
        <v>49.472392638036808</v>
      </c>
      <c r="Q2243" t="str">
        <f>LEFT(Table1[[#This Row],[Category and Sub-Category]],FIND("/",Table1[[#This Row],[Category and Sub-Category]])-1)</f>
        <v>games</v>
      </c>
      <c r="R2243" t="str">
        <f>RIGHT(Table1[[#This Row],[Category and Sub-Category]],LEN(Table1[[#This Row],[Category and Sub-Category]])-FIND("/",Table1[[#This Row],[Category and Sub-Category]]))</f>
        <v>tabletop games</v>
      </c>
      <c r="S2243" s="9">
        <f>(((Table1[[#This Row],[launched_at]]/60)/60)/24)+DATE(1970,1,1)</f>
        <v>42766.827546296292</v>
      </c>
      <c r="T2243" s="9">
        <f>(((Table1[[#This Row],[deadline]]/60)/60)/24)+DATE(1970,1,1)</f>
        <v>42796.827546296292</v>
      </c>
      <c r="U2243" s="12" t="str">
        <f>TEXT(Table1[[#This Row],[Date Created Conversion]],"yyyy")</f>
        <v>2017</v>
      </c>
      <c r="V2243" s="12" t="str">
        <f>TEXT(Table1[[#This Row],[Date Created Conversion]],"mmm")</f>
        <v>Jan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 s="16">
        <v>10000</v>
      </c>
      <c r="E2244">
        <v>136009.76</v>
      </c>
      <c r="F2244" s="12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>Table1[[#This Row],[pledged]]/Table1[[#This Row],[goal]]</f>
        <v>13.600976000000001</v>
      </c>
      <c r="P2244">
        <f>IF(Table1[[#This Row],[pledged]]=0,0,Table1[[#This Row],[pledged]]/Table1[[#This Row],[backers_count]])</f>
        <v>53.865251485148519</v>
      </c>
      <c r="Q2244" t="str">
        <f>LEFT(Table1[[#This Row],[Category and Sub-Category]],FIND("/",Table1[[#This Row],[Category and Sub-Category]])-1)</f>
        <v>games</v>
      </c>
      <c r="R2244" t="str">
        <f>RIGHT(Table1[[#This Row],[Category and Sub-Category]],LEN(Table1[[#This Row],[Category and Sub-Category]])-FIND("/",Table1[[#This Row],[Category and Sub-Category]]))</f>
        <v>tabletop games</v>
      </c>
      <c r="S2244" s="9">
        <f>(((Table1[[#This Row],[launched_at]]/60)/60)/24)+DATE(1970,1,1)</f>
        <v>41569.575613425928</v>
      </c>
      <c r="T2244" s="9">
        <f>(((Table1[[#This Row],[deadline]]/60)/60)/24)+DATE(1970,1,1)</f>
        <v>41605.126388888886</v>
      </c>
      <c r="U2244" s="12" t="str">
        <f>TEXT(Table1[[#This Row],[Date Created Conversion]],"yyyy")</f>
        <v>2013</v>
      </c>
      <c r="V2244" s="12" t="str">
        <f>TEXT(Table1[[#This Row],[Date Created Conversion]],"mmm")</f>
        <v>Oct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 s="16">
        <v>1</v>
      </c>
      <c r="E2245">
        <v>9302.5</v>
      </c>
      <c r="F2245" s="12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>Table1[[#This Row],[pledged]]/Table1[[#This Row],[goal]]</f>
        <v>9302.5</v>
      </c>
      <c r="P2245">
        <f>IF(Table1[[#This Row],[pledged]]=0,0,Table1[[#This Row],[pledged]]/Table1[[#This Row],[backers_count]])</f>
        <v>4.5712530712530715</v>
      </c>
      <c r="Q2245" t="str">
        <f>LEFT(Table1[[#This Row],[Category and Sub-Category]],FIND("/",Table1[[#This Row],[Category and Sub-Category]])-1)</f>
        <v>games</v>
      </c>
      <c r="R2245" t="str">
        <f>RIGHT(Table1[[#This Row],[Category and Sub-Category]],LEN(Table1[[#This Row],[Category and Sub-Category]])-FIND("/",Table1[[#This Row],[Category and Sub-Category]]))</f>
        <v>tabletop games</v>
      </c>
      <c r="S2245" s="9">
        <f>(((Table1[[#This Row],[launched_at]]/60)/60)/24)+DATE(1970,1,1)</f>
        <v>42800.751041666663</v>
      </c>
      <c r="T2245" s="9">
        <f>(((Table1[[#This Row],[deadline]]/60)/60)/24)+DATE(1970,1,1)</f>
        <v>42807.125</v>
      </c>
      <c r="U2245" s="12" t="str">
        <f>TEXT(Table1[[#This Row],[Date Created Conversion]],"yyyy")</f>
        <v>2017</v>
      </c>
      <c r="V2245" s="12" t="str">
        <f>TEXT(Table1[[#This Row],[Date Created Conversion]],"mmm")</f>
        <v>Mar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 s="16">
        <v>5000</v>
      </c>
      <c r="E2246">
        <v>18851</v>
      </c>
      <c r="F2246" s="12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>Table1[[#This Row],[pledged]]/Table1[[#This Row],[goal]]</f>
        <v>3.7702</v>
      </c>
      <c r="P2246">
        <f>IF(Table1[[#This Row],[pledged]]=0,0,Table1[[#This Row],[pledged]]/Table1[[#This Row],[backers_count]])</f>
        <v>65.00344827586207</v>
      </c>
      <c r="Q2246" t="str">
        <f>LEFT(Table1[[#This Row],[Category and Sub-Category]],FIND("/",Table1[[#This Row],[Category and Sub-Category]])-1)</f>
        <v>games</v>
      </c>
      <c r="R2246" t="str">
        <f>RIGHT(Table1[[#This Row],[Category and Sub-Category]],LEN(Table1[[#This Row],[Category and Sub-Category]])-FIND("/",Table1[[#This Row],[Category and Sub-Category]]))</f>
        <v>tabletop games</v>
      </c>
      <c r="S2246" s="9">
        <f>(((Table1[[#This Row],[launched_at]]/60)/60)/24)+DATE(1970,1,1)</f>
        <v>42647.818819444445</v>
      </c>
      <c r="T2246" s="9">
        <f>(((Table1[[#This Row],[deadline]]/60)/60)/24)+DATE(1970,1,1)</f>
        <v>42659.854166666672</v>
      </c>
      <c r="U2246" s="12" t="str">
        <f>TEXT(Table1[[#This Row],[Date Created Conversion]],"yyyy")</f>
        <v>2016</v>
      </c>
      <c r="V2246" s="12" t="str">
        <f>TEXT(Table1[[#This Row],[Date Created Conversion]],"mmm")</f>
        <v>Oct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 s="16">
        <v>4000</v>
      </c>
      <c r="E2247">
        <v>105881</v>
      </c>
      <c r="F2247" s="12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>Table1[[#This Row],[pledged]]/Table1[[#This Row],[goal]]</f>
        <v>26.47025</v>
      </c>
      <c r="P2247">
        <f>IF(Table1[[#This Row],[pledged]]=0,0,Table1[[#This Row],[pledged]]/Table1[[#This Row],[backers_count]])</f>
        <v>53.475252525252522</v>
      </c>
      <c r="Q2247" t="str">
        <f>LEFT(Table1[[#This Row],[Category and Sub-Category]],FIND("/",Table1[[#This Row],[Category and Sub-Category]])-1)</f>
        <v>games</v>
      </c>
      <c r="R2247" t="str">
        <f>RIGHT(Table1[[#This Row],[Category and Sub-Category]],LEN(Table1[[#This Row],[Category and Sub-Category]])-FIND("/",Table1[[#This Row],[Category and Sub-Category]]))</f>
        <v>tabletop games</v>
      </c>
      <c r="S2247" s="9">
        <f>(((Table1[[#This Row],[launched_at]]/60)/60)/24)+DATE(1970,1,1)</f>
        <v>41660.708530092597</v>
      </c>
      <c r="T2247" s="9">
        <f>(((Table1[[#This Row],[deadline]]/60)/60)/24)+DATE(1970,1,1)</f>
        <v>41691.75</v>
      </c>
      <c r="U2247" s="12" t="str">
        <f>TEXT(Table1[[#This Row],[Date Created Conversion]],"yyyy")</f>
        <v>2014</v>
      </c>
      <c r="V2247" s="12" t="str">
        <f>TEXT(Table1[[#This Row],[Date Created Conversion]],"mmm")</f>
        <v>Jan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 s="16">
        <v>2500</v>
      </c>
      <c r="E2248">
        <v>2503</v>
      </c>
      <c r="F2248" s="12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>Table1[[#This Row],[pledged]]/Table1[[#This Row],[goal]]</f>
        <v>1.0012000000000001</v>
      </c>
      <c r="P2248">
        <f>IF(Table1[[#This Row],[pledged]]=0,0,Table1[[#This Row],[pledged]]/Table1[[#This Row],[backers_count]])</f>
        <v>43.912280701754383</v>
      </c>
      <c r="Q2248" t="str">
        <f>LEFT(Table1[[#This Row],[Category and Sub-Category]],FIND("/",Table1[[#This Row],[Category and Sub-Category]])-1)</f>
        <v>games</v>
      </c>
      <c r="R2248" t="str">
        <f>RIGHT(Table1[[#This Row],[Category and Sub-Category]],LEN(Table1[[#This Row],[Category and Sub-Category]])-FIND("/",Table1[[#This Row],[Category and Sub-Category]]))</f>
        <v>tabletop games</v>
      </c>
      <c r="S2248" s="9">
        <f>(((Table1[[#This Row],[launched_at]]/60)/60)/24)+DATE(1970,1,1)</f>
        <v>42221.79178240741</v>
      </c>
      <c r="T2248" s="9">
        <f>(((Table1[[#This Row],[deadline]]/60)/60)/24)+DATE(1970,1,1)</f>
        <v>42251.79178240741</v>
      </c>
      <c r="U2248" s="12" t="str">
        <f>TEXT(Table1[[#This Row],[Date Created Conversion]],"yyyy")</f>
        <v>2015</v>
      </c>
      <c r="V2248" s="12" t="str">
        <f>TEXT(Table1[[#This Row],[Date Created Conversion]],"mmm")</f>
        <v>Aug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 s="16">
        <v>18500</v>
      </c>
      <c r="E2249">
        <v>19324</v>
      </c>
      <c r="F2249" s="12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>Table1[[#This Row],[pledged]]/Table1[[#This Row],[goal]]</f>
        <v>1.0445405405405406</v>
      </c>
      <c r="P2249">
        <f>IF(Table1[[#This Row],[pledged]]=0,0,Table1[[#This Row],[pledged]]/Table1[[#This Row],[backers_count]])</f>
        <v>50.852631578947367</v>
      </c>
      <c r="Q2249" t="str">
        <f>LEFT(Table1[[#This Row],[Category and Sub-Category]],FIND("/",Table1[[#This Row],[Category and Sub-Category]])-1)</f>
        <v>games</v>
      </c>
      <c r="R2249" t="str">
        <f>RIGHT(Table1[[#This Row],[Category and Sub-Category]],LEN(Table1[[#This Row],[Category and Sub-Category]])-FIND("/",Table1[[#This Row],[Category and Sub-Category]]))</f>
        <v>tabletop games</v>
      </c>
      <c r="S2249" s="9">
        <f>(((Table1[[#This Row],[launched_at]]/60)/60)/24)+DATE(1970,1,1)</f>
        <v>42200.666261574079</v>
      </c>
      <c r="T2249" s="9">
        <f>(((Table1[[#This Row],[deadline]]/60)/60)/24)+DATE(1970,1,1)</f>
        <v>42214.666261574079</v>
      </c>
      <c r="U2249" s="12" t="str">
        <f>TEXT(Table1[[#This Row],[Date Created Conversion]],"yyyy")</f>
        <v>2015</v>
      </c>
      <c r="V2249" s="12" t="str">
        <f>TEXT(Table1[[#This Row],[Date Created Conversion]],"mmm")</f>
        <v>Jul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 s="16">
        <v>7000</v>
      </c>
      <c r="E2250">
        <v>7505</v>
      </c>
      <c r="F2250" s="12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>Table1[[#This Row],[pledged]]/Table1[[#This Row],[goal]]</f>
        <v>1.0721428571428571</v>
      </c>
      <c r="P2250">
        <f>IF(Table1[[#This Row],[pledged]]=0,0,Table1[[#This Row],[pledged]]/Table1[[#This Row],[backers_count]])</f>
        <v>58.6328125</v>
      </c>
      <c r="Q2250" t="str">
        <f>LEFT(Table1[[#This Row],[Category and Sub-Category]],FIND("/",Table1[[#This Row],[Category and Sub-Category]])-1)</f>
        <v>games</v>
      </c>
      <c r="R2250" t="str">
        <f>RIGHT(Table1[[#This Row],[Category and Sub-Category]],LEN(Table1[[#This Row],[Category and Sub-Category]])-FIND("/",Table1[[#This Row],[Category and Sub-Category]]))</f>
        <v>tabletop games</v>
      </c>
      <c r="S2250" s="9">
        <f>(((Table1[[#This Row],[launched_at]]/60)/60)/24)+DATE(1970,1,1)</f>
        <v>42688.875902777778</v>
      </c>
      <c r="T2250" s="9">
        <f>(((Table1[[#This Row],[deadline]]/60)/60)/24)+DATE(1970,1,1)</f>
        <v>42718.875902777778</v>
      </c>
      <c r="U2250" s="12" t="str">
        <f>TEXT(Table1[[#This Row],[Date Created Conversion]],"yyyy")</f>
        <v>2016</v>
      </c>
      <c r="V2250" s="12" t="str">
        <f>TEXT(Table1[[#This Row],[Date Created Conversion]],"mmm")</f>
        <v>Nov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 s="16">
        <v>3500</v>
      </c>
      <c r="E2251">
        <v>5907</v>
      </c>
      <c r="F2251" s="12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>Table1[[#This Row],[pledged]]/Table1[[#This Row],[goal]]</f>
        <v>1.6877142857142857</v>
      </c>
      <c r="P2251">
        <f>IF(Table1[[#This Row],[pledged]]=0,0,Table1[[#This Row],[pledged]]/Table1[[#This Row],[backers_count]])</f>
        <v>32.81666666666667</v>
      </c>
      <c r="Q2251" t="str">
        <f>LEFT(Table1[[#This Row],[Category and Sub-Category]],FIND("/",Table1[[#This Row],[Category and Sub-Category]])-1)</f>
        <v>games</v>
      </c>
      <c r="R2251" t="str">
        <f>RIGHT(Table1[[#This Row],[Category and Sub-Category]],LEN(Table1[[#This Row],[Category and Sub-Category]])-FIND("/",Table1[[#This Row],[Category and Sub-Category]]))</f>
        <v>tabletop games</v>
      </c>
      <c r="S2251" s="9">
        <f>(((Table1[[#This Row],[launched_at]]/60)/60)/24)+DATE(1970,1,1)</f>
        <v>41336.703298611108</v>
      </c>
      <c r="T2251" s="9">
        <f>(((Table1[[#This Row],[deadline]]/60)/60)/24)+DATE(1970,1,1)</f>
        <v>41366.661631944444</v>
      </c>
      <c r="U2251" s="12" t="str">
        <f>TEXT(Table1[[#This Row],[Date Created Conversion]],"yyyy")</f>
        <v>2013</v>
      </c>
      <c r="V2251" s="12" t="str">
        <f>TEXT(Table1[[#This Row],[Date Created Conversion]],"mmm")</f>
        <v>Mar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 s="16">
        <v>25000</v>
      </c>
      <c r="E2252">
        <v>243778</v>
      </c>
      <c r="F2252" s="1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>Table1[[#This Row],[pledged]]/Table1[[#This Row],[goal]]</f>
        <v>9.7511200000000002</v>
      </c>
      <c r="P2252">
        <f>IF(Table1[[#This Row],[pledged]]=0,0,Table1[[#This Row],[pledged]]/Table1[[#This Row],[backers_count]])</f>
        <v>426.93169877408059</v>
      </c>
      <c r="Q2252" t="str">
        <f>LEFT(Table1[[#This Row],[Category and Sub-Category]],FIND("/",Table1[[#This Row],[Category and Sub-Category]])-1)</f>
        <v>games</v>
      </c>
      <c r="R2252" t="str">
        <f>RIGHT(Table1[[#This Row],[Category and Sub-Category]],LEN(Table1[[#This Row],[Category and Sub-Category]])-FIND("/",Table1[[#This Row],[Category and Sub-Category]]))</f>
        <v>tabletop games</v>
      </c>
      <c r="S2252" s="9">
        <f>(((Table1[[#This Row],[launched_at]]/60)/60)/24)+DATE(1970,1,1)</f>
        <v>42677.005474537036</v>
      </c>
      <c r="T2252" s="9">
        <f>(((Table1[[#This Row],[deadline]]/60)/60)/24)+DATE(1970,1,1)</f>
        <v>42707.0471412037</v>
      </c>
      <c r="U2252" s="12" t="str">
        <f>TEXT(Table1[[#This Row],[Date Created Conversion]],"yyyy")</f>
        <v>2016</v>
      </c>
      <c r="V2252" s="12" t="str">
        <f>TEXT(Table1[[#This Row],[Date Created Conversion]],"mmm")</f>
        <v>Nov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 s="16">
        <v>8500</v>
      </c>
      <c r="E2253">
        <v>11428.19</v>
      </c>
      <c r="F2253" s="12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>Table1[[#This Row],[pledged]]/Table1[[#This Row],[goal]]</f>
        <v>1.3444929411764706</v>
      </c>
      <c r="P2253">
        <f>IF(Table1[[#This Row],[pledged]]=0,0,Table1[[#This Row],[pledged]]/Table1[[#This Row],[backers_count]])</f>
        <v>23.808729166666669</v>
      </c>
      <c r="Q2253" t="str">
        <f>LEFT(Table1[[#This Row],[Category and Sub-Category]],FIND("/",Table1[[#This Row],[Category and Sub-Category]])-1)</f>
        <v>games</v>
      </c>
      <c r="R2253" t="str">
        <f>RIGHT(Table1[[#This Row],[Category and Sub-Category]],LEN(Table1[[#This Row],[Category and Sub-Category]])-FIND("/",Table1[[#This Row],[Category and Sub-Category]]))</f>
        <v>tabletop games</v>
      </c>
      <c r="S2253" s="9">
        <f>(((Table1[[#This Row],[launched_at]]/60)/60)/24)+DATE(1970,1,1)</f>
        <v>41846.34579861111</v>
      </c>
      <c r="T2253" s="9">
        <f>(((Table1[[#This Row],[deadline]]/60)/60)/24)+DATE(1970,1,1)</f>
        <v>41867.34579861111</v>
      </c>
      <c r="U2253" s="12" t="str">
        <f>TEXT(Table1[[#This Row],[Date Created Conversion]],"yyyy")</f>
        <v>2014</v>
      </c>
      <c r="V2253" s="12" t="str">
        <f>TEXT(Table1[[#This Row],[Date Created Conversion]],"mmm")</f>
        <v>Jul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 s="16">
        <v>9000</v>
      </c>
      <c r="E2254">
        <v>24505</v>
      </c>
      <c r="F2254" s="12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>Table1[[#This Row],[pledged]]/Table1[[#This Row],[goal]]</f>
        <v>2.722777777777778</v>
      </c>
      <c r="P2254">
        <f>IF(Table1[[#This Row],[pledged]]=0,0,Table1[[#This Row],[pledged]]/Table1[[#This Row],[backers_count]])</f>
        <v>98.413654618473899</v>
      </c>
      <c r="Q2254" t="str">
        <f>LEFT(Table1[[#This Row],[Category and Sub-Category]],FIND("/",Table1[[#This Row],[Category and Sub-Category]])-1)</f>
        <v>games</v>
      </c>
      <c r="R2254" t="str">
        <f>RIGHT(Table1[[#This Row],[Category and Sub-Category]],LEN(Table1[[#This Row],[Category and Sub-Category]])-FIND("/",Table1[[#This Row],[Category and Sub-Category]]))</f>
        <v>tabletop games</v>
      </c>
      <c r="S2254" s="9">
        <f>(((Table1[[#This Row],[launched_at]]/60)/60)/24)+DATE(1970,1,1)</f>
        <v>42573.327986111108</v>
      </c>
      <c r="T2254" s="9">
        <f>(((Table1[[#This Row],[deadline]]/60)/60)/24)+DATE(1970,1,1)</f>
        <v>42588.327986111108</v>
      </c>
      <c r="U2254" s="12" t="str">
        <f>TEXT(Table1[[#This Row],[Date Created Conversion]],"yyyy")</f>
        <v>2016</v>
      </c>
      <c r="V2254" s="12" t="str">
        <f>TEXT(Table1[[#This Row],[Date Created Conversion]],"mmm")</f>
        <v>Jul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 s="16">
        <v>8000</v>
      </c>
      <c r="E2255">
        <v>9015</v>
      </c>
      <c r="F2255" s="12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>Table1[[#This Row],[pledged]]/Table1[[#This Row],[goal]]</f>
        <v>1.1268750000000001</v>
      </c>
      <c r="P2255">
        <f>IF(Table1[[#This Row],[pledged]]=0,0,Table1[[#This Row],[pledged]]/Table1[[#This Row],[backers_count]])</f>
        <v>107.32142857142857</v>
      </c>
      <c r="Q2255" t="str">
        <f>LEFT(Table1[[#This Row],[Category and Sub-Category]],FIND("/",Table1[[#This Row],[Category and Sub-Category]])-1)</f>
        <v>games</v>
      </c>
      <c r="R2255" t="str">
        <f>RIGHT(Table1[[#This Row],[Category and Sub-Category]],LEN(Table1[[#This Row],[Category and Sub-Category]])-FIND("/",Table1[[#This Row],[Category and Sub-Category]]))</f>
        <v>tabletop games</v>
      </c>
      <c r="S2255" s="9">
        <f>(((Table1[[#This Row],[launched_at]]/60)/60)/24)+DATE(1970,1,1)</f>
        <v>42296.631331018521</v>
      </c>
      <c r="T2255" s="9">
        <f>(((Table1[[#This Row],[deadline]]/60)/60)/24)+DATE(1970,1,1)</f>
        <v>42326.672997685186</v>
      </c>
      <c r="U2255" s="12" t="str">
        <f>TEXT(Table1[[#This Row],[Date Created Conversion]],"yyyy")</f>
        <v>2015</v>
      </c>
      <c r="V2255" s="12" t="str">
        <f>TEXT(Table1[[#This Row],[Date Created Conversion]],"mmm")</f>
        <v>Oct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 s="16">
        <v>500</v>
      </c>
      <c r="E2256">
        <v>2299</v>
      </c>
      <c r="F2256" s="12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>Table1[[#This Row],[pledged]]/Table1[[#This Row],[goal]]</f>
        <v>4.5979999999999999</v>
      </c>
      <c r="P2256">
        <f>IF(Table1[[#This Row],[pledged]]=0,0,Table1[[#This Row],[pledged]]/Table1[[#This Row],[backers_count]])</f>
        <v>11.67005076142132</v>
      </c>
      <c r="Q2256" t="str">
        <f>LEFT(Table1[[#This Row],[Category and Sub-Category]],FIND("/",Table1[[#This Row],[Category and Sub-Category]])-1)</f>
        <v>games</v>
      </c>
      <c r="R2256" t="str">
        <f>RIGHT(Table1[[#This Row],[Category and Sub-Category]],LEN(Table1[[#This Row],[Category and Sub-Category]])-FIND("/",Table1[[#This Row],[Category and Sub-Category]]))</f>
        <v>tabletop games</v>
      </c>
      <c r="S2256" s="9">
        <f>(((Table1[[#This Row],[launched_at]]/60)/60)/24)+DATE(1970,1,1)</f>
        <v>42752.647777777776</v>
      </c>
      <c r="T2256" s="9">
        <f>(((Table1[[#This Row],[deadline]]/60)/60)/24)+DATE(1970,1,1)</f>
        <v>42759.647777777776</v>
      </c>
      <c r="U2256" s="12" t="str">
        <f>TEXT(Table1[[#This Row],[Date Created Conversion]],"yyyy")</f>
        <v>2017</v>
      </c>
      <c r="V2256" s="12" t="str">
        <f>TEXT(Table1[[#This Row],[Date Created Conversion]],"mmm")</f>
        <v>Jan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 s="16">
        <v>3950</v>
      </c>
      <c r="E2257">
        <v>11323</v>
      </c>
      <c r="F2257" s="12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>Table1[[#This Row],[pledged]]/Table1[[#This Row],[goal]]</f>
        <v>2.8665822784810127</v>
      </c>
      <c r="P2257">
        <f>IF(Table1[[#This Row],[pledged]]=0,0,Table1[[#This Row],[pledged]]/Table1[[#This Row],[backers_count]])</f>
        <v>41.782287822878232</v>
      </c>
      <c r="Q2257" t="str">
        <f>LEFT(Table1[[#This Row],[Category and Sub-Category]],FIND("/",Table1[[#This Row],[Category and Sub-Category]])-1)</f>
        <v>games</v>
      </c>
      <c r="R2257" t="str">
        <f>RIGHT(Table1[[#This Row],[Category and Sub-Category]],LEN(Table1[[#This Row],[Category and Sub-Category]])-FIND("/",Table1[[#This Row],[Category and Sub-Category]]))</f>
        <v>tabletop games</v>
      </c>
      <c r="S2257" s="9">
        <f>(((Table1[[#This Row],[launched_at]]/60)/60)/24)+DATE(1970,1,1)</f>
        <v>42467.951979166668</v>
      </c>
      <c r="T2257" s="9">
        <f>(((Table1[[#This Row],[deadline]]/60)/60)/24)+DATE(1970,1,1)</f>
        <v>42497.951979166668</v>
      </c>
      <c r="U2257" s="12" t="str">
        <f>TEXT(Table1[[#This Row],[Date Created Conversion]],"yyyy")</f>
        <v>2016</v>
      </c>
      <c r="V2257" s="12" t="str">
        <f>TEXT(Table1[[#This Row],[Date Created Conversion]],"mmm")</f>
        <v>Apr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 s="16">
        <v>480</v>
      </c>
      <c r="E2258">
        <v>1069</v>
      </c>
      <c r="F2258" s="12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>Table1[[#This Row],[pledged]]/Table1[[#This Row],[goal]]</f>
        <v>2.2270833333333333</v>
      </c>
      <c r="P2258">
        <f>IF(Table1[[#This Row],[pledged]]=0,0,Table1[[#This Row],[pledged]]/Table1[[#This Row],[backers_count]])</f>
        <v>21.38</v>
      </c>
      <c r="Q2258" t="str">
        <f>LEFT(Table1[[#This Row],[Category and Sub-Category]],FIND("/",Table1[[#This Row],[Category and Sub-Category]])-1)</f>
        <v>games</v>
      </c>
      <c r="R2258" t="str">
        <f>RIGHT(Table1[[#This Row],[Category and Sub-Category]],LEN(Table1[[#This Row],[Category and Sub-Category]])-FIND("/",Table1[[#This Row],[Category and Sub-Category]]))</f>
        <v>tabletop games</v>
      </c>
      <c r="S2258" s="9">
        <f>(((Table1[[#This Row],[launched_at]]/60)/60)/24)+DATE(1970,1,1)</f>
        <v>42682.451921296291</v>
      </c>
      <c r="T2258" s="9">
        <f>(((Table1[[#This Row],[deadline]]/60)/60)/24)+DATE(1970,1,1)</f>
        <v>42696.451921296291</v>
      </c>
      <c r="U2258" s="12" t="str">
        <f>TEXT(Table1[[#This Row],[Date Created Conversion]],"yyyy")</f>
        <v>2016</v>
      </c>
      <c r="V2258" s="12" t="str">
        <f>TEXT(Table1[[#This Row],[Date Created Conversion]],"mmm")</f>
        <v>Nov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 s="16">
        <v>2500</v>
      </c>
      <c r="E2259">
        <v>15903.5</v>
      </c>
      <c r="F2259" s="12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>Table1[[#This Row],[pledged]]/Table1[[#This Row],[goal]]</f>
        <v>6.3613999999999997</v>
      </c>
      <c r="P2259">
        <f>IF(Table1[[#This Row],[pledged]]=0,0,Table1[[#This Row],[pledged]]/Table1[[#This Row],[backers_count]])</f>
        <v>94.103550295857985</v>
      </c>
      <c r="Q2259" t="str">
        <f>LEFT(Table1[[#This Row],[Category and Sub-Category]],FIND("/",Table1[[#This Row],[Category and Sub-Category]])-1)</f>
        <v>games</v>
      </c>
      <c r="R2259" t="str">
        <f>RIGHT(Table1[[#This Row],[Category and Sub-Category]],LEN(Table1[[#This Row],[Category and Sub-Category]])-FIND("/",Table1[[#This Row],[Category and Sub-Category]]))</f>
        <v>tabletop games</v>
      </c>
      <c r="S2259" s="9">
        <f>(((Table1[[#This Row],[launched_at]]/60)/60)/24)+DATE(1970,1,1)</f>
        <v>42505.936678240745</v>
      </c>
      <c r="T2259" s="9">
        <f>(((Table1[[#This Row],[deadline]]/60)/60)/24)+DATE(1970,1,1)</f>
        <v>42540.958333333328</v>
      </c>
      <c r="U2259" s="12" t="str">
        <f>TEXT(Table1[[#This Row],[Date Created Conversion]],"yyyy")</f>
        <v>2016</v>
      </c>
      <c r="V2259" s="12" t="str">
        <f>TEXT(Table1[[#This Row],[Date Created Conversion]],"mmm")</f>
        <v>May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 s="16">
        <v>2200</v>
      </c>
      <c r="E2260">
        <v>3223</v>
      </c>
      <c r="F2260" s="12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>Table1[[#This Row],[pledged]]/Table1[[#This Row],[goal]]</f>
        <v>1.4650000000000001</v>
      </c>
      <c r="P2260">
        <f>IF(Table1[[#This Row],[pledged]]=0,0,Table1[[#This Row],[pledged]]/Table1[[#This Row],[backers_count]])</f>
        <v>15.721951219512196</v>
      </c>
      <c r="Q2260" t="str">
        <f>LEFT(Table1[[#This Row],[Category and Sub-Category]],FIND("/",Table1[[#This Row],[Category and Sub-Category]])-1)</f>
        <v>games</v>
      </c>
      <c r="R2260" t="str">
        <f>RIGHT(Table1[[#This Row],[Category and Sub-Category]],LEN(Table1[[#This Row],[Category and Sub-Category]])-FIND("/",Table1[[#This Row],[Category and Sub-Category]]))</f>
        <v>tabletop games</v>
      </c>
      <c r="S2260" s="9">
        <f>(((Table1[[#This Row],[launched_at]]/60)/60)/24)+DATE(1970,1,1)</f>
        <v>42136.75100694444</v>
      </c>
      <c r="T2260" s="9">
        <f>(((Table1[[#This Row],[deadline]]/60)/60)/24)+DATE(1970,1,1)</f>
        <v>42166.75100694444</v>
      </c>
      <c r="U2260" s="12" t="str">
        <f>TEXT(Table1[[#This Row],[Date Created Conversion]],"yyyy")</f>
        <v>2015</v>
      </c>
      <c r="V2260" s="12" t="str">
        <f>TEXT(Table1[[#This Row],[Date Created Conversion]],"mmm")</f>
        <v>May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 s="16">
        <v>1000</v>
      </c>
      <c r="E2261">
        <v>18671</v>
      </c>
      <c r="F2261" s="12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>Table1[[#This Row],[pledged]]/Table1[[#This Row],[goal]]</f>
        <v>18.670999999999999</v>
      </c>
      <c r="P2261">
        <f>IF(Table1[[#This Row],[pledged]]=0,0,Table1[[#This Row],[pledged]]/Table1[[#This Row],[backers_count]])</f>
        <v>90.635922330097088</v>
      </c>
      <c r="Q2261" t="str">
        <f>LEFT(Table1[[#This Row],[Category and Sub-Category]],FIND("/",Table1[[#This Row],[Category and Sub-Category]])-1)</f>
        <v>games</v>
      </c>
      <c r="R2261" t="str">
        <f>RIGHT(Table1[[#This Row],[Category and Sub-Category]],LEN(Table1[[#This Row],[Category and Sub-Category]])-FIND("/",Table1[[#This Row],[Category and Sub-Category]]))</f>
        <v>tabletop games</v>
      </c>
      <c r="S2261" s="9">
        <f>(((Table1[[#This Row],[launched_at]]/60)/60)/24)+DATE(1970,1,1)</f>
        <v>42702.804814814815</v>
      </c>
      <c r="T2261" s="9">
        <f>(((Table1[[#This Row],[deadline]]/60)/60)/24)+DATE(1970,1,1)</f>
        <v>42712.804814814815</v>
      </c>
      <c r="U2261" s="12" t="str">
        <f>TEXT(Table1[[#This Row],[Date Created Conversion]],"yyyy")</f>
        <v>2016</v>
      </c>
      <c r="V2261" s="12" t="str">
        <f>TEXT(Table1[[#This Row],[Date Created Conversion]],"mmm")</f>
        <v>Nov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 s="16">
        <v>2500</v>
      </c>
      <c r="E2262">
        <v>8173</v>
      </c>
      <c r="F2262" s="1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>Table1[[#This Row],[pledged]]/Table1[[#This Row],[goal]]</f>
        <v>3.2692000000000001</v>
      </c>
      <c r="P2262">
        <f>IF(Table1[[#This Row],[pledged]]=0,0,Table1[[#This Row],[pledged]]/Table1[[#This Row],[backers_count]])</f>
        <v>97.297619047619051</v>
      </c>
      <c r="Q2262" t="str">
        <f>LEFT(Table1[[#This Row],[Category and Sub-Category]],FIND("/",Table1[[#This Row],[Category and Sub-Category]])-1)</f>
        <v>games</v>
      </c>
      <c r="R2262" t="str">
        <f>RIGHT(Table1[[#This Row],[Category and Sub-Category]],LEN(Table1[[#This Row],[Category and Sub-Category]])-FIND("/",Table1[[#This Row],[Category and Sub-Category]]))</f>
        <v>tabletop games</v>
      </c>
      <c r="S2262" s="9">
        <f>(((Table1[[#This Row],[launched_at]]/60)/60)/24)+DATE(1970,1,1)</f>
        <v>41695.016782407409</v>
      </c>
      <c r="T2262" s="9">
        <f>(((Table1[[#This Row],[deadline]]/60)/60)/24)+DATE(1970,1,1)</f>
        <v>41724.975115740745</v>
      </c>
      <c r="U2262" s="12" t="str">
        <f>TEXT(Table1[[#This Row],[Date Created Conversion]],"yyyy")</f>
        <v>2014</v>
      </c>
      <c r="V2262" s="12" t="str">
        <f>TEXT(Table1[[#This Row],[Date Created Conversion]],"mmm")</f>
        <v>Feb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 s="16">
        <v>1000</v>
      </c>
      <c r="E2263">
        <v>7795</v>
      </c>
      <c r="F2263" s="12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>Table1[[#This Row],[pledged]]/Table1[[#This Row],[goal]]</f>
        <v>7.7949999999999999</v>
      </c>
      <c r="P2263">
        <f>IF(Table1[[#This Row],[pledged]]=0,0,Table1[[#This Row],[pledged]]/Table1[[#This Row],[backers_count]])</f>
        <v>37.11904761904762</v>
      </c>
      <c r="Q2263" t="str">
        <f>LEFT(Table1[[#This Row],[Category and Sub-Category]],FIND("/",Table1[[#This Row],[Category and Sub-Category]])-1)</f>
        <v>games</v>
      </c>
      <c r="R2263" t="str">
        <f>RIGHT(Table1[[#This Row],[Category and Sub-Category]],LEN(Table1[[#This Row],[Category and Sub-Category]])-FIND("/",Table1[[#This Row],[Category and Sub-Category]]))</f>
        <v>tabletop games</v>
      </c>
      <c r="S2263" s="9">
        <f>(((Table1[[#This Row],[launched_at]]/60)/60)/24)+DATE(1970,1,1)</f>
        <v>42759.724768518514</v>
      </c>
      <c r="T2263" s="9">
        <f>(((Table1[[#This Row],[deadline]]/60)/60)/24)+DATE(1970,1,1)</f>
        <v>42780.724768518514</v>
      </c>
      <c r="U2263" s="12" t="str">
        <f>TEXT(Table1[[#This Row],[Date Created Conversion]],"yyyy")</f>
        <v>2017</v>
      </c>
      <c r="V2263" s="12" t="str">
        <f>TEXT(Table1[[#This Row],[Date Created Conversion]],"mmm")</f>
        <v>Jan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 s="16">
        <v>3300</v>
      </c>
      <c r="E2264">
        <v>5087</v>
      </c>
      <c r="F2264" s="12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>Table1[[#This Row],[pledged]]/Table1[[#This Row],[goal]]</f>
        <v>1.5415151515151515</v>
      </c>
      <c r="P2264">
        <f>IF(Table1[[#This Row],[pledged]]=0,0,Table1[[#This Row],[pledged]]/Table1[[#This Row],[backers_count]])</f>
        <v>28.104972375690608</v>
      </c>
      <c r="Q2264" t="str">
        <f>LEFT(Table1[[#This Row],[Category and Sub-Category]],FIND("/",Table1[[#This Row],[Category and Sub-Category]])-1)</f>
        <v>games</v>
      </c>
      <c r="R2264" t="str">
        <f>RIGHT(Table1[[#This Row],[Category and Sub-Category]],LEN(Table1[[#This Row],[Category and Sub-Category]])-FIND("/",Table1[[#This Row],[Category and Sub-Category]]))</f>
        <v>tabletop games</v>
      </c>
      <c r="S2264" s="9">
        <f>(((Table1[[#This Row],[launched_at]]/60)/60)/24)+DATE(1970,1,1)</f>
        <v>41926.585162037038</v>
      </c>
      <c r="T2264" s="9">
        <f>(((Table1[[#This Row],[deadline]]/60)/60)/24)+DATE(1970,1,1)</f>
        <v>41961</v>
      </c>
      <c r="U2264" s="12" t="str">
        <f>TEXT(Table1[[#This Row],[Date Created Conversion]],"yyyy")</f>
        <v>2014</v>
      </c>
      <c r="V2264" s="12" t="str">
        <f>TEXT(Table1[[#This Row],[Date Created Conversion]],"mmm")</f>
        <v>Oct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 s="16">
        <v>7500</v>
      </c>
      <c r="E2265">
        <v>8666</v>
      </c>
      <c r="F2265" s="12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>Table1[[#This Row],[pledged]]/Table1[[#This Row],[goal]]</f>
        <v>1.1554666666666666</v>
      </c>
      <c r="P2265">
        <f>IF(Table1[[#This Row],[pledged]]=0,0,Table1[[#This Row],[pledged]]/Table1[[#This Row],[backers_count]])</f>
        <v>144.43333333333334</v>
      </c>
      <c r="Q2265" t="str">
        <f>LEFT(Table1[[#This Row],[Category and Sub-Category]],FIND("/",Table1[[#This Row],[Category and Sub-Category]])-1)</f>
        <v>games</v>
      </c>
      <c r="R2265" t="str">
        <f>RIGHT(Table1[[#This Row],[Category and Sub-Category]],LEN(Table1[[#This Row],[Category and Sub-Category]])-FIND("/",Table1[[#This Row],[Category and Sub-Category]]))</f>
        <v>tabletop games</v>
      </c>
      <c r="S2265" s="9">
        <f>(((Table1[[#This Row],[launched_at]]/60)/60)/24)+DATE(1970,1,1)</f>
        <v>42014.832326388889</v>
      </c>
      <c r="T2265" s="9">
        <f>(((Table1[[#This Row],[deadline]]/60)/60)/24)+DATE(1970,1,1)</f>
        <v>42035.832326388889</v>
      </c>
      <c r="U2265" s="12" t="str">
        <f>TEXT(Table1[[#This Row],[Date Created Conversion]],"yyyy")</f>
        <v>2015</v>
      </c>
      <c r="V2265" s="12" t="str">
        <f>TEXT(Table1[[#This Row],[Date Created Conversion]],"mmm")</f>
        <v>Jan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 s="16">
        <v>6000</v>
      </c>
      <c r="E2266">
        <v>10802</v>
      </c>
      <c r="F2266" s="12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>Table1[[#This Row],[pledged]]/Table1[[#This Row],[goal]]</f>
        <v>1.8003333333333333</v>
      </c>
      <c r="P2266">
        <f>IF(Table1[[#This Row],[pledged]]=0,0,Table1[[#This Row],[pledged]]/Table1[[#This Row],[backers_count]])</f>
        <v>24.274157303370785</v>
      </c>
      <c r="Q2266" t="str">
        <f>LEFT(Table1[[#This Row],[Category and Sub-Category]],FIND("/",Table1[[#This Row],[Category and Sub-Category]])-1)</f>
        <v>games</v>
      </c>
      <c r="R2266" t="str">
        <f>RIGHT(Table1[[#This Row],[Category and Sub-Category]],LEN(Table1[[#This Row],[Category and Sub-Category]])-FIND("/",Table1[[#This Row],[Category and Sub-Category]]))</f>
        <v>tabletop games</v>
      </c>
      <c r="S2266" s="9">
        <f>(((Table1[[#This Row],[launched_at]]/60)/60)/24)+DATE(1970,1,1)</f>
        <v>42496.582337962958</v>
      </c>
      <c r="T2266" s="9">
        <f>(((Table1[[#This Row],[deadline]]/60)/60)/24)+DATE(1970,1,1)</f>
        <v>42513.125</v>
      </c>
      <c r="U2266" s="12" t="str">
        <f>TEXT(Table1[[#This Row],[Date Created Conversion]],"yyyy")</f>
        <v>2016</v>
      </c>
      <c r="V2266" s="12" t="str">
        <f>TEXT(Table1[[#This Row],[Date Created Conversion]],"mmm")</f>
        <v>May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 s="16">
        <v>200</v>
      </c>
      <c r="E2267">
        <v>597</v>
      </c>
      <c r="F2267" s="12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>Table1[[#This Row],[pledged]]/Table1[[#This Row],[goal]]</f>
        <v>2.9849999999999999</v>
      </c>
      <c r="P2267">
        <f>IF(Table1[[#This Row],[pledged]]=0,0,Table1[[#This Row],[pledged]]/Table1[[#This Row],[backers_count]])</f>
        <v>35.117647058823529</v>
      </c>
      <c r="Q2267" t="str">
        <f>LEFT(Table1[[#This Row],[Category and Sub-Category]],FIND("/",Table1[[#This Row],[Category and Sub-Category]])-1)</f>
        <v>games</v>
      </c>
      <c r="R2267" t="str">
        <f>RIGHT(Table1[[#This Row],[Category and Sub-Category]],LEN(Table1[[#This Row],[Category and Sub-Category]])-FIND("/",Table1[[#This Row],[Category and Sub-Category]]))</f>
        <v>tabletop games</v>
      </c>
      <c r="S2267" s="9">
        <f>(((Table1[[#This Row],[launched_at]]/60)/60)/24)+DATE(1970,1,1)</f>
        <v>42689.853090277778</v>
      </c>
      <c r="T2267" s="9">
        <f>(((Table1[[#This Row],[deadline]]/60)/60)/24)+DATE(1970,1,1)</f>
        <v>42696.853090277778</v>
      </c>
      <c r="U2267" s="12" t="str">
        <f>TEXT(Table1[[#This Row],[Date Created Conversion]],"yyyy")</f>
        <v>2016</v>
      </c>
      <c r="V2267" s="12" t="str">
        <f>TEXT(Table1[[#This Row],[Date Created Conversion]],"mmm")</f>
        <v>Nov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 s="16">
        <v>1500</v>
      </c>
      <c r="E2268">
        <v>4804</v>
      </c>
      <c r="F2268" s="12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>Table1[[#This Row],[pledged]]/Table1[[#This Row],[goal]]</f>
        <v>3.2026666666666666</v>
      </c>
      <c r="P2268">
        <f>IF(Table1[[#This Row],[pledged]]=0,0,Table1[[#This Row],[pledged]]/Table1[[#This Row],[backers_count]])</f>
        <v>24.762886597938145</v>
      </c>
      <c r="Q2268" t="str">
        <f>LEFT(Table1[[#This Row],[Category and Sub-Category]],FIND("/",Table1[[#This Row],[Category and Sub-Category]])-1)</f>
        <v>games</v>
      </c>
      <c r="R2268" t="str">
        <f>RIGHT(Table1[[#This Row],[Category and Sub-Category]],LEN(Table1[[#This Row],[Category and Sub-Category]])-FIND("/",Table1[[#This Row],[Category and Sub-Category]]))</f>
        <v>tabletop games</v>
      </c>
      <c r="S2268" s="9">
        <f>(((Table1[[#This Row],[launched_at]]/60)/60)/24)+DATE(1970,1,1)</f>
        <v>42469.874907407408</v>
      </c>
      <c r="T2268" s="9">
        <f>(((Table1[[#This Row],[deadline]]/60)/60)/24)+DATE(1970,1,1)</f>
        <v>42487.083333333328</v>
      </c>
      <c r="U2268" s="12" t="str">
        <f>TEXT(Table1[[#This Row],[Date Created Conversion]],"yyyy")</f>
        <v>2016</v>
      </c>
      <c r="V2268" s="12" t="str">
        <f>TEXT(Table1[[#This Row],[Date Created Conversion]],"mmm")</f>
        <v>Apr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 s="16">
        <v>20000</v>
      </c>
      <c r="E2269">
        <v>76105</v>
      </c>
      <c r="F2269" s="12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>Table1[[#This Row],[pledged]]/Table1[[#This Row],[goal]]</f>
        <v>3.80525</v>
      </c>
      <c r="P2269">
        <f>IF(Table1[[#This Row],[pledged]]=0,0,Table1[[#This Row],[pledged]]/Table1[[#This Row],[backers_count]])</f>
        <v>188.37871287128712</v>
      </c>
      <c r="Q2269" t="str">
        <f>LEFT(Table1[[#This Row],[Category and Sub-Category]],FIND("/",Table1[[#This Row],[Category and Sub-Category]])-1)</f>
        <v>games</v>
      </c>
      <c r="R2269" t="str">
        <f>RIGHT(Table1[[#This Row],[Category and Sub-Category]],LEN(Table1[[#This Row],[Category and Sub-Category]])-FIND("/",Table1[[#This Row],[Category and Sub-Category]]))</f>
        <v>tabletop games</v>
      </c>
      <c r="S2269" s="9">
        <f>(((Table1[[#This Row],[launched_at]]/60)/60)/24)+DATE(1970,1,1)</f>
        <v>41968.829826388886</v>
      </c>
      <c r="T2269" s="9">
        <f>(((Table1[[#This Row],[deadline]]/60)/60)/24)+DATE(1970,1,1)</f>
        <v>41994.041666666672</v>
      </c>
      <c r="U2269" s="12" t="str">
        <f>TEXT(Table1[[#This Row],[Date Created Conversion]],"yyyy")</f>
        <v>2014</v>
      </c>
      <c r="V2269" s="12" t="str">
        <f>TEXT(Table1[[#This Row],[Date Created Conversion]],"mmm")</f>
        <v>Nov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 s="16">
        <v>28000</v>
      </c>
      <c r="E2270">
        <v>28728</v>
      </c>
      <c r="F2270" s="12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>Table1[[#This Row],[pledged]]/Table1[[#This Row],[goal]]</f>
        <v>1.026</v>
      </c>
      <c r="P2270">
        <f>IF(Table1[[#This Row],[pledged]]=0,0,Table1[[#This Row],[pledged]]/Table1[[#This Row],[backers_count]])</f>
        <v>148.08247422680412</v>
      </c>
      <c r="Q2270" t="str">
        <f>LEFT(Table1[[#This Row],[Category and Sub-Category]],FIND("/",Table1[[#This Row],[Category and Sub-Category]])-1)</f>
        <v>games</v>
      </c>
      <c r="R2270" t="str">
        <f>RIGHT(Table1[[#This Row],[Category and Sub-Category]],LEN(Table1[[#This Row],[Category and Sub-Category]])-FIND("/",Table1[[#This Row],[Category and Sub-Category]]))</f>
        <v>tabletop games</v>
      </c>
      <c r="S2270" s="9">
        <f>(((Table1[[#This Row],[launched_at]]/60)/60)/24)+DATE(1970,1,1)</f>
        <v>42776.082349537035</v>
      </c>
      <c r="T2270" s="9">
        <f>(((Table1[[#This Row],[deadline]]/60)/60)/24)+DATE(1970,1,1)</f>
        <v>42806.082349537035</v>
      </c>
      <c r="U2270" s="12" t="str">
        <f>TEXT(Table1[[#This Row],[Date Created Conversion]],"yyyy")</f>
        <v>2017</v>
      </c>
      <c r="V2270" s="12" t="str">
        <f>TEXT(Table1[[#This Row],[Date Created Conversion]],"mmm")</f>
        <v>Feb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 s="16">
        <v>2500</v>
      </c>
      <c r="E2271">
        <v>45041</v>
      </c>
      <c r="F2271" s="12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>Table1[[#This Row],[pledged]]/Table1[[#This Row],[goal]]</f>
        <v>18.016400000000001</v>
      </c>
      <c r="P2271">
        <f>IF(Table1[[#This Row],[pledged]]=0,0,Table1[[#This Row],[pledged]]/Table1[[#This Row],[backers_count]])</f>
        <v>49.934589800443462</v>
      </c>
      <c r="Q2271" t="str">
        <f>LEFT(Table1[[#This Row],[Category and Sub-Category]],FIND("/",Table1[[#This Row],[Category and Sub-Category]])-1)</f>
        <v>games</v>
      </c>
      <c r="R2271" t="str">
        <f>RIGHT(Table1[[#This Row],[Category and Sub-Category]],LEN(Table1[[#This Row],[Category and Sub-Category]])-FIND("/",Table1[[#This Row],[Category and Sub-Category]]))</f>
        <v>tabletop games</v>
      </c>
      <c r="S2271" s="9">
        <f>(((Table1[[#This Row],[launched_at]]/60)/60)/24)+DATE(1970,1,1)</f>
        <v>42776.704432870371</v>
      </c>
      <c r="T2271" s="9">
        <f>(((Table1[[#This Row],[deadline]]/60)/60)/24)+DATE(1970,1,1)</f>
        <v>42801.208333333328</v>
      </c>
      <c r="U2271" s="12" t="str">
        <f>TEXT(Table1[[#This Row],[Date Created Conversion]],"yyyy")</f>
        <v>2017</v>
      </c>
      <c r="V2271" s="12" t="str">
        <f>TEXT(Table1[[#This Row],[Date Created Conversion]],"mmm")</f>
        <v>Feb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 s="16">
        <v>25000</v>
      </c>
      <c r="E2272">
        <v>180062</v>
      </c>
      <c r="F2272" s="1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>Table1[[#This Row],[pledged]]/Table1[[#This Row],[goal]]</f>
        <v>7.2024800000000004</v>
      </c>
      <c r="P2272">
        <f>IF(Table1[[#This Row],[pledged]]=0,0,Table1[[#This Row],[pledged]]/Table1[[#This Row],[backers_count]])</f>
        <v>107.82155688622754</v>
      </c>
      <c r="Q2272" t="str">
        <f>LEFT(Table1[[#This Row],[Category and Sub-Category]],FIND("/",Table1[[#This Row],[Category and Sub-Category]])-1)</f>
        <v>games</v>
      </c>
      <c r="R2272" t="str">
        <f>RIGHT(Table1[[#This Row],[Category and Sub-Category]],LEN(Table1[[#This Row],[Category and Sub-Category]])-FIND("/",Table1[[#This Row],[Category and Sub-Category]]))</f>
        <v>tabletop games</v>
      </c>
      <c r="S2272" s="9">
        <f>(((Table1[[#This Row],[launched_at]]/60)/60)/24)+DATE(1970,1,1)</f>
        <v>42725.869363425925</v>
      </c>
      <c r="T2272" s="9">
        <f>(((Table1[[#This Row],[deadline]]/60)/60)/24)+DATE(1970,1,1)</f>
        <v>42745.915972222225</v>
      </c>
      <c r="U2272" s="12" t="str">
        <f>TEXT(Table1[[#This Row],[Date Created Conversion]],"yyyy")</f>
        <v>2016</v>
      </c>
      <c r="V2272" s="12" t="str">
        <f>TEXT(Table1[[#This Row],[Date Created Conversion]],"mmm")</f>
        <v>Dec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 s="16">
        <v>20000</v>
      </c>
      <c r="E2273">
        <v>56618</v>
      </c>
      <c r="F2273" s="12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>Table1[[#This Row],[pledged]]/Table1[[#This Row],[goal]]</f>
        <v>2.8309000000000002</v>
      </c>
      <c r="P2273">
        <f>IF(Table1[[#This Row],[pledged]]=0,0,Table1[[#This Row],[pledged]]/Table1[[#This Row],[backers_count]])</f>
        <v>42.63403614457831</v>
      </c>
      <c r="Q2273" t="str">
        <f>LEFT(Table1[[#This Row],[Category and Sub-Category]],FIND("/",Table1[[#This Row],[Category and Sub-Category]])-1)</f>
        <v>games</v>
      </c>
      <c r="R2273" t="str">
        <f>RIGHT(Table1[[#This Row],[Category and Sub-Category]],LEN(Table1[[#This Row],[Category and Sub-Category]])-FIND("/",Table1[[#This Row],[Category and Sub-Category]]))</f>
        <v>tabletop games</v>
      </c>
      <c r="S2273" s="9">
        <f>(((Table1[[#This Row],[launched_at]]/60)/60)/24)+DATE(1970,1,1)</f>
        <v>42684.000046296293</v>
      </c>
      <c r="T2273" s="9">
        <f>(((Table1[[#This Row],[deadline]]/60)/60)/24)+DATE(1970,1,1)</f>
        <v>42714.000046296293</v>
      </c>
      <c r="U2273" s="12" t="str">
        <f>TEXT(Table1[[#This Row],[Date Created Conversion]],"yyyy")</f>
        <v>2016</v>
      </c>
      <c r="V2273" s="12" t="str">
        <f>TEXT(Table1[[#This Row],[Date Created Conversion]],"mmm")</f>
        <v>Nov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 s="16">
        <v>1000</v>
      </c>
      <c r="E2274">
        <v>13566</v>
      </c>
      <c r="F2274" s="12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>Table1[[#This Row],[pledged]]/Table1[[#This Row],[goal]]</f>
        <v>13.566000000000001</v>
      </c>
      <c r="P2274">
        <f>IF(Table1[[#This Row],[pledged]]=0,0,Table1[[#This Row],[pledged]]/Table1[[#This Row],[backers_count]])</f>
        <v>14.370762711864407</v>
      </c>
      <c r="Q2274" t="str">
        <f>LEFT(Table1[[#This Row],[Category and Sub-Category]],FIND("/",Table1[[#This Row],[Category and Sub-Category]])-1)</f>
        <v>games</v>
      </c>
      <c r="R2274" t="str">
        <f>RIGHT(Table1[[#This Row],[Category and Sub-Category]],LEN(Table1[[#This Row],[Category and Sub-Category]])-FIND("/",Table1[[#This Row],[Category and Sub-Category]]))</f>
        <v>tabletop games</v>
      </c>
      <c r="S2274" s="9">
        <f>(((Table1[[#This Row],[launched_at]]/60)/60)/24)+DATE(1970,1,1)</f>
        <v>42315.699490740735</v>
      </c>
      <c r="T2274" s="9">
        <f>(((Table1[[#This Row],[deadline]]/60)/60)/24)+DATE(1970,1,1)</f>
        <v>42345.699490740735</v>
      </c>
      <c r="U2274" s="12" t="str">
        <f>TEXT(Table1[[#This Row],[Date Created Conversion]],"yyyy")</f>
        <v>2015</v>
      </c>
      <c r="V2274" s="12" t="str">
        <f>TEXT(Table1[[#This Row],[Date Created Conversion]],"mmm")</f>
        <v>Nov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 s="16">
        <v>2500</v>
      </c>
      <c r="E2275">
        <v>5509</v>
      </c>
      <c r="F2275" s="12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>Table1[[#This Row],[pledged]]/Table1[[#This Row],[goal]]</f>
        <v>2.2035999999999998</v>
      </c>
      <c r="P2275">
        <f>IF(Table1[[#This Row],[pledged]]=0,0,Table1[[#This Row],[pledged]]/Table1[[#This Row],[backers_count]])</f>
        <v>37.476190476190474</v>
      </c>
      <c r="Q2275" t="str">
        <f>LEFT(Table1[[#This Row],[Category and Sub-Category]],FIND("/",Table1[[#This Row],[Category and Sub-Category]])-1)</f>
        <v>games</v>
      </c>
      <c r="R2275" t="str">
        <f>RIGHT(Table1[[#This Row],[Category and Sub-Category]],LEN(Table1[[#This Row],[Category and Sub-Category]])-FIND("/",Table1[[#This Row],[Category and Sub-Category]]))</f>
        <v>tabletop games</v>
      </c>
      <c r="S2275" s="9">
        <f>(((Table1[[#This Row],[launched_at]]/60)/60)/24)+DATE(1970,1,1)</f>
        <v>42781.549097222218</v>
      </c>
      <c r="T2275" s="9">
        <f>(((Table1[[#This Row],[deadline]]/60)/60)/24)+DATE(1970,1,1)</f>
        <v>42806.507430555561</v>
      </c>
      <c r="U2275" s="12" t="str">
        <f>TEXT(Table1[[#This Row],[Date Created Conversion]],"yyyy")</f>
        <v>2017</v>
      </c>
      <c r="V2275" s="12" t="str">
        <f>TEXT(Table1[[#This Row],[Date Created Conversion]],"mmm")</f>
        <v>Feb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 s="16">
        <v>2500</v>
      </c>
      <c r="E2276">
        <v>2990</v>
      </c>
      <c r="F2276" s="12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>Table1[[#This Row],[pledged]]/Table1[[#This Row],[goal]]</f>
        <v>1.196</v>
      </c>
      <c r="P2276">
        <f>IF(Table1[[#This Row],[pledged]]=0,0,Table1[[#This Row],[pledged]]/Table1[[#This Row],[backers_count]])</f>
        <v>30.202020202020201</v>
      </c>
      <c r="Q2276" t="str">
        <f>LEFT(Table1[[#This Row],[Category and Sub-Category]],FIND("/",Table1[[#This Row],[Category and Sub-Category]])-1)</f>
        <v>games</v>
      </c>
      <c r="R2276" t="str">
        <f>RIGHT(Table1[[#This Row],[Category and Sub-Category]],LEN(Table1[[#This Row],[Category and Sub-Category]])-FIND("/",Table1[[#This Row],[Category and Sub-Category]]))</f>
        <v>tabletop games</v>
      </c>
      <c r="S2276" s="9">
        <f>(((Table1[[#This Row],[launched_at]]/60)/60)/24)+DATE(1970,1,1)</f>
        <v>41663.500659722224</v>
      </c>
      <c r="T2276" s="9">
        <f>(((Table1[[#This Row],[deadline]]/60)/60)/24)+DATE(1970,1,1)</f>
        <v>41693.500659722224</v>
      </c>
      <c r="U2276" s="12" t="str">
        <f>TEXT(Table1[[#This Row],[Date Created Conversion]],"yyyy")</f>
        <v>2014</v>
      </c>
      <c r="V2276" s="12" t="str">
        <f>TEXT(Table1[[#This Row],[Date Created Conversion]],"mmm")</f>
        <v>Jan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 s="16">
        <v>650</v>
      </c>
      <c r="E2277">
        <v>2650.5</v>
      </c>
      <c r="F2277" s="12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>Table1[[#This Row],[pledged]]/Table1[[#This Row],[goal]]</f>
        <v>4.0776923076923079</v>
      </c>
      <c r="P2277">
        <f>IF(Table1[[#This Row],[pledged]]=0,0,Table1[[#This Row],[pledged]]/Table1[[#This Row],[backers_count]])</f>
        <v>33.550632911392405</v>
      </c>
      <c r="Q2277" t="str">
        <f>LEFT(Table1[[#This Row],[Category and Sub-Category]],FIND("/",Table1[[#This Row],[Category and Sub-Category]])-1)</f>
        <v>games</v>
      </c>
      <c r="R2277" t="str">
        <f>RIGHT(Table1[[#This Row],[Category and Sub-Category]],LEN(Table1[[#This Row],[Category and Sub-Category]])-FIND("/",Table1[[#This Row],[Category and Sub-Category]]))</f>
        <v>tabletop games</v>
      </c>
      <c r="S2277" s="9">
        <f>(((Table1[[#This Row],[launched_at]]/60)/60)/24)+DATE(1970,1,1)</f>
        <v>41965.616655092599</v>
      </c>
      <c r="T2277" s="9">
        <f>(((Table1[[#This Row],[deadline]]/60)/60)/24)+DATE(1970,1,1)</f>
        <v>41995.616655092599</v>
      </c>
      <c r="U2277" s="12" t="str">
        <f>TEXT(Table1[[#This Row],[Date Created Conversion]],"yyyy")</f>
        <v>2014</v>
      </c>
      <c r="V2277" s="12" t="str">
        <f>TEXT(Table1[[#This Row],[Date Created Conversion]],"mmm")</f>
        <v>Nov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 s="16">
        <v>4589</v>
      </c>
      <c r="E2278">
        <v>4856</v>
      </c>
      <c r="F2278" s="12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>Table1[[#This Row],[pledged]]/Table1[[#This Row],[goal]]</f>
        <v>1.0581826105905425</v>
      </c>
      <c r="P2278">
        <f>IF(Table1[[#This Row],[pledged]]=0,0,Table1[[#This Row],[pledged]]/Table1[[#This Row],[backers_count]])</f>
        <v>64.74666666666667</v>
      </c>
      <c r="Q2278" t="str">
        <f>LEFT(Table1[[#This Row],[Category and Sub-Category]],FIND("/",Table1[[#This Row],[Category and Sub-Category]])-1)</f>
        <v>games</v>
      </c>
      <c r="R2278" t="str">
        <f>RIGHT(Table1[[#This Row],[Category and Sub-Category]],LEN(Table1[[#This Row],[Category and Sub-Category]])-FIND("/",Table1[[#This Row],[Category and Sub-Category]]))</f>
        <v>tabletop games</v>
      </c>
      <c r="S2278" s="9">
        <f>(((Table1[[#This Row],[launched_at]]/60)/60)/24)+DATE(1970,1,1)</f>
        <v>41614.651493055557</v>
      </c>
      <c r="T2278" s="9">
        <f>(((Table1[[#This Row],[deadline]]/60)/60)/24)+DATE(1970,1,1)</f>
        <v>41644.651493055557</v>
      </c>
      <c r="U2278" s="12" t="str">
        <f>TEXT(Table1[[#This Row],[Date Created Conversion]],"yyyy")</f>
        <v>2013</v>
      </c>
      <c r="V2278" s="12" t="str">
        <f>TEXT(Table1[[#This Row],[Date Created Conversion]],"mmm")</f>
        <v>Dec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 s="16">
        <v>8500</v>
      </c>
      <c r="E2279">
        <v>11992</v>
      </c>
      <c r="F2279" s="12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>Table1[[#This Row],[pledged]]/Table1[[#This Row],[goal]]</f>
        <v>1.4108235294117648</v>
      </c>
      <c r="P2279">
        <f>IF(Table1[[#This Row],[pledged]]=0,0,Table1[[#This Row],[pledged]]/Table1[[#This Row],[backers_count]])</f>
        <v>57.932367149758456</v>
      </c>
      <c r="Q2279" t="str">
        <f>LEFT(Table1[[#This Row],[Category and Sub-Category]],FIND("/",Table1[[#This Row],[Category and Sub-Category]])-1)</f>
        <v>games</v>
      </c>
      <c r="R2279" t="str">
        <f>RIGHT(Table1[[#This Row],[Category and Sub-Category]],LEN(Table1[[#This Row],[Category and Sub-Category]])-FIND("/",Table1[[#This Row],[Category and Sub-Category]]))</f>
        <v>tabletop games</v>
      </c>
      <c r="S2279" s="9">
        <f>(((Table1[[#This Row],[launched_at]]/60)/60)/24)+DATE(1970,1,1)</f>
        <v>40936.678506944445</v>
      </c>
      <c r="T2279" s="9">
        <f>(((Table1[[#This Row],[deadline]]/60)/60)/24)+DATE(1970,1,1)</f>
        <v>40966.678506944445</v>
      </c>
      <c r="U2279" s="12" t="str">
        <f>TEXT(Table1[[#This Row],[Date Created Conversion]],"yyyy")</f>
        <v>2012</v>
      </c>
      <c r="V2279" s="12" t="str">
        <f>TEXT(Table1[[#This Row],[Date Created Conversion]],"mmm")</f>
        <v>Jan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 s="16">
        <v>2000</v>
      </c>
      <c r="E2280">
        <v>5414</v>
      </c>
      <c r="F2280" s="12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>Table1[[#This Row],[pledged]]/Table1[[#This Row],[goal]]</f>
        <v>2.7069999999999999</v>
      </c>
      <c r="P2280">
        <f>IF(Table1[[#This Row],[pledged]]=0,0,Table1[[#This Row],[pledged]]/Table1[[#This Row],[backers_count]])</f>
        <v>53.078431372549019</v>
      </c>
      <c r="Q2280" t="str">
        <f>LEFT(Table1[[#This Row],[Category and Sub-Category]],FIND("/",Table1[[#This Row],[Category and Sub-Category]])-1)</f>
        <v>games</v>
      </c>
      <c r="R2280" t="str">
        <f>RIGHT(Table1[[#This Row],[Category and Sub-Category]],LEN(Table1[[#This Row],[Category and Sub-Category]])-FIND("/",Table1[[#This Row],[Category and Sub-Category]]))</f>
        <v>tabletop games</v>
      </c>
      <c r="S2280" s="9">
        <f>(((Table1[[#This Row],[launched_at]]/60)/60)/24)+DATE(1970,1,1)</f>
        <v>42338.709108796291</v>
      </c>
      <c r="T2280" s="9">
        <f>(((Table1[[#This Row],[deadline]]/60)/60)/24)+DATE(1970,1,1)</f>
        <v>42372.957638888889</v>
      </c>
      <c r="U2280" s="12" t="str">
        <f>TEXT(Table1[[#This Row],[Date Created Conversion]],"yyyy")</f>
        <v>2015</v>
      </c>
      <c r="V2280" s="12" t="str">
        <f>TEXT(Table1[[#This Row],[Date Created Conversion]],"mmm")</f>
        <v>Nov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 s="16">
        <v>1000</v>
      </c>
      <c r="E2281">
        <v>1538</v>
      </c>
      <c r="F2281" s="12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>Table1[[#This Row],[pledged]]/Table1[[#This Row],[goal]]</f>
        <v>1.538</v>
      </c>
      <c r="P2281">
        <f>IF(Table1[[#This Row],[pledged]]=0,0,Table1[[#This Row],[pledged]]/Table1[[#This Row],[backers_count]])</f>
        <v>48.0625</v>
      </c>
      <c r="Q2281" t="str">
        <f>LEFT(Table1[[#This Row],[Category and Sub-Category]],FIND("/",Table1[[#This Row],[Category and Sub-Category]])-1)</f>
        <v>games</v>
      </c>
      <c r="R2281" t="str">
        <f>RIGHT(Table1[[#This Row],[Category and Sub-Category]],LEN(Table1[[#This Row],[Category and Sub-Category]])-FIND("/",Table1[[#This Row],[Category and Sub-Category]]))</f>
        <v>tabletop games</v>
      </c>
      <c r="S2281" s="9">
        <f>(((Table1[[#This Row],[launched_at]]/60)/60)/24)+DATE(1970,1,1)</f>
        <v>42020.806701388887</v>
      </c>
      <c r="T2281" s="9">
        <f>(((Table1[[#This Row],[deadline]]/60)/60)/24)+DATE(1970,1,1)</f>
        <v>42039.166666666672</v>
      </c>
      <c r="U2281" s="12" t="str">
        <f>TEXT(Table1[[#This Row],[Date Created Conversion]],"yyyy")</f>
        <v>2015</v>
      </c>
      <c r="V2281" s="12" t="str">
        <f>TEXT(Table1[[#This Row],[Date Created Conversion]],"mmm")</f>
        <v>Jan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 s="16">
        <v>9800</v>
      </c>
      <c r="E2282">
        <v>39550.5</v>
      </c>
      <c r="F2282" s="1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>Table1[[#This Row],[pledged]]/Table1[[#This Row],[goal]]</f>
        <v>4.0357653061224488</v>
      </c>
      <c r="P2282">
        <f>IF(Table1[[#This Row],[pledged]]=0,0,Table1[[#This Row],[pledged]]/Table1[[#This Row],[backers_count]])</f>
        <v>82.396874999999994</v>
      </c>
      <c r="Q2282" t="str">
        <f>LEFT(Table1[[#This Row],[Category and Sub-Category]],FIND("/",Table1[[#This Row],[Category and Sub-Category]])-1)</f>
        <v>games</v>
      </c>
      <c r="R2282" t="str">
        <f>RIGHT(Table1[[#This Row],[Category and Sub-Category]],LEN(Table1[[#This Row],[Category and Sub-Category]])-FIND("/",Table1[[#This Row],[Category and Sub-Category]]))</f>
        <v>tabletop games</v>
      </c>
      <c r="S2282" s="9">
        <f>(((Table1[[#This Row],[launched_at]]/60)/60)/24)+DATE(1970,1,1)</f>
        <v>42234.624895833331</v>
      </c>
      <c r="T2282" s="9">
        <f>(((Table1[[#This Row],[deadline]]/60)/60)/24)+DATE(1970,1,1)</f>
        <v>42264.624895833331</v>
      </c>
      <c r="U2282" s="12" t="str">
        <f>TEXT(Table1[[#This Row],[Date Created Conversion]],"yyyy")</f>
        <v>2015</v>
      </c>
      <c r="V2282" s="12" t="str">
        <f>TEXT(Table1[[#This Row],[Date Created Conversion]],"mmm")</f>
        <v>Aug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 s="16">
        <v>300</v>
      </c>
      <c r="E2283">
        <v>555</v>
      </c>
      <c r="F2283" s="12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>Table1[[#This Row],[pledged]]/Table1[[#This Row],[goal]]</f>
        <v>1.85</v>
      </c>
      <c r="P2283">
        <f>IF(Table1[[#This Row],[pledged]]=0,0,Table1[[#This Row],[pledged]]/Table1[[#This Row],[backers_count]])</f>
        <v>50.454545454545453</v>
      </c>
      <c r="Q2283" t="str">
        <f>LEFT(Table1[[#This Row],[Category and Sub-Category]],FIND("/",Table1[[#This Row],[Category and Sub-Category]])-1)</f>
        <v>music</v>
      </c>
      <c r="R2283" t="str">
        <f>RIGHT(Table1[[#This Row],[Category and Sub-Category]],LEN(Table1[[#This Row],[Category and Sub-Category]])-FIND("/",Table1[[#This Row],[Category and Sub-Category]]))</f>
        <v>rock</v>
      </c>
      <c r="S2283" s="9">
        <f>(((Table1[[#This Row],[launched_at]]/60)/60)/24)+DATE(1970,1,1)</f>
        <v>40687.285844907405</v>
      </c>
      <c r="T2283" s="9">
        <f>(((Table1[[#This Row],[deadline]]/60)/60)/24)+DATE(1970,1,1)</f>
        <v>40749.284722222219</v>
      </c>
      <c r="U2283" s="12" t="str">
        <f>TEXT(Table1[[#This Row],[Date Created Conversion]],"yyyy")</f>
        <v>2011</v>
      </c>
      <c r="V2283" s="12" t="str">
        <f>TEXT(Table1[[#This Row],[Date Created Conversion]],"mmm")</f>
        <v>May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 s="16">
        <v>750</v>
      </c>
      <c r="E2284">
        <v>1390</v>
      </c>
      <c r="F2284" s="12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>Table1[[#This Row],[pledged]]/Table1[[#This Row],[goal]]</f>
        <v>1.8533333333333333</v>
      </c>
      <c r="P2284">
        <f>IF(Table1[[#This Row],[pledged]]=0,0,Table1[[#This Row],[pledged]]/Table1[[#This Row],[backers_count]])</f>
        <v>115.83333333333333</v>
      </c>
      <c r="Q2284" t="str">
        <f>LEFT(Table1[[#This Row],[Category and Sub-Category]],FIND("/",Table1[[#This Row],[Category and Sub-Category]])-1)</f>
        <v>music</v>
      </c>
      <c r="R2284" t="str">
        <f>RIGHT(Table1[[#This Row],[Category and Sub-Category]],LEN(Table1[[#This Row],[Category and Sub-Category]])-FIND("/",Table1[[#This Row],[Category and Sub-Category]]))</f>
        <v>rock</v>
      </c>
      <c r="S2284" s="9">
        <f>(((Table1[[#This Row],[launched_at]]/60)/60)/24)+DATE(1970,1,1)</f>
        <v>42323.17460648148</v>
      </c>
      <c r="T2284" s="9">
        <f>(((Table1[[#This Row],[deadline]]/60)/60)/24)+DATE(1970,1,1)</f>
        <v>42383.17460648148</v>
      </c>
      <c r="U2284" s="12" t="str">
        <f>TEXT(Table1[[#This Row],[Date Created Conversion]],"yyyy")</f>
        <v>2015</v>
      </c>
      <c r="V2284" s="12" t="str">
        <f>TEXT(Table1[[#This Row],[Date Created Conversion]],"mmm")</f>
        <v>Nov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 s="16">
        <v>3000</v>
      </c>
      <c r="E2285">
        <v>3025.66</v>
      </c>
      <c r="F2285" s="12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>Table1[[#This Row],[pledged]]/Table1[[#This Row],[goal]]</f>
        <v>1.0085533333333332</v>
      </c>
      <c r="P2285">
        <f>IF(Table1[[#This Row],[pledged]]=0,0,Table1[[#This Row],[pledged]]/Table1[[#This Row],[backers_count]])</f>
        <v>63.03458333333333</v>
      </c>
      <c r="Q2285" t="str">
        <f>LEFT(Table1[[#This Row],[Category and Sub-Category]],FIND("/",Table1[[#This Row],[Category and Sub-Category]])-1)</f>
        <v>music</v>
      </c>
      <c r="R2285" t="str">
        <f>RIGHT(Table1[[#This Row],[Category and Sub-Category]],LEN(Table1[[#This Row],[Category and Sub-Category]])-FIND("/",Table1[[#This Row],[Category and Sub-Category]]))</f>
        <v>rock</v>
      </c>
      <c r="S2285" s="9">
        <f>(((Table1[[#This Row],[launched_at]]/60)/60)/24)+DATE(1970,1,1)</f>
        <v>40978.125046296293</v>
      </c>
      <c r="T2285" s="9">
        <f>(((Table1[[#This Row],[deadline]]/60)/60)/24)+DATE(1970,1,1)</f>
        <v>41038.083379629628</v>
      </c>
      <c r="U2285" s="12" t="str">
        <f>TEXT(Table1[[#This Row],[Date Created Conversion]],"yyyy")</f>
        <v>2012</v>
      </c>
      <c r="V2285" s="12" t="str">
        <f>TEXT(Table1[[#This Row],[Date Created Conversion]],"mmm")</f>
        <v>Mar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 s="16">
        <v>6000</v>
      </c>
      <c r="E2286">
        <v>6373.27</v>
      </c>
      <c r="F2286" s="12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>Table1[[#This Row],[pledged]]/Table1[[#This Row],[goal]]</f>
        <v>1.0622116666666668</v>
      </c>
      <c r="P2286">
        <f>IF(Table1[[#This Row],[pledged]]=0,0,Table1[[#This Row],[pledged]]/Table1[[#This Row],[backers_count]])</f>
        <v>108.02152542372882</v>
      </c>
      <c r="Q2286" t="str">
        <f>LEFT(Table1[[#This Row],[Category and Sub-Category]],FIND("/",Table1[[#This Row],[Category and Sub-Category]])-1)</f>
        <v>music</v>
      </c>
      <c r="R2286" t="str">
        <f>RIGHT(Table1[[#This Row],[Category and Sub-Category]],LEN(Table1[[#This Row],[Category and Sub-Category]])-FIND("/",Table1[[#This Row],[Category and Sub-Category]]))</f>
        <v>rock</v>
      </c>
      <c r="S2286" s="9">
        <f>(((Table1[[#This Row],[launched_at]]/60)/60)/24)+DATE(1970,1,1)</f>
        <v>40585.796817129631</v>
      </c>
      <c r="T2286" s="9">
        <f>(((Table1[[#This Row],[deadline]]/60)/60)/24)+DATE(1970,1,1)</f>
        <v>40614.166666666664</v>
      </c>
      <c r="U2286" s="12" t="str">
        <f>TEXT(Table1[[#This Row],[Date Created Conversion]],"yyyy")</f>
        <v>2011</v>
      </c>
      <c r="V2286" s="12" t="str">
        <f>TEXT(Table1[[#This Row],[Date Created Conversion]],"mmm")</f>
        <v>Feb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 s="16">
        <v>3000</v>
      </c>
      <c r="E2287">
        <v>3641</v>
      </c>
      <c r="F2287" s="12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>Table1[[#This Row],[pledged]]/Table1[[#This Row],[goal]]</f>
        <v>1.2136666666666667</v>
      </c>
      <c r="P2287">
        <f>IF(Table1[[#This Row],[pledged]]=0,0,Table1[[#This Row],[pledged]]/Table1[[#This Row],[backers_count]])</f>
        <v>46.088607594936711</v>
      </c>
      <c r="Q2287" t="str">
        <f>LEFT(Table1[[#This Row],[Category and Sub-Category]],FIND("/",Table1[[#This Row],[Category and Sub-Category]])-1)</f>
        <v>music</v>
      </c>
      <c r="R2287" t="str">
        <f>RIGHT(Table1[[#This Row],[Category and Sub-Category]],LEN(Table1[[#This Row],[Category and Sub-Category]])-FIND("/",Table1[[#This Row],[Category and Sub-Category]]))</f>
        <v>rock</v>
      </c>
      <c r="S2287" s="9">
        <f>(((Table1[[#This Row],[launched_at]]/60)/60)/24)+DATE(1970,1,1)</f>
        <v>41059.185682870368</v>
      </c>
      <c r="T2287" s="9">
        <f>(((Table1[[#This Row],[deadline]]/60)/60)/24)+DATE(1970,1,1)</f>
        <v>41089.185682870368</v>
      </c>
      <c r="U2287" s="12" t="str">
        <f>TEXT(Table1[[#This Row],[Date Created Conversion]],"yyyy")</f>
        <v>2012</v>
      </c>
      <c r="V2287" s="12" t="str">
        <f>TEXT(Table1[[#This Row],[Date Created Conversion]],"mmm")</f>
        <v>May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 s="16">
        <v>1500</v>
      </c>
      <c r="E2288">
        <v>1501</v>
      </c>
      <c r="F2288" s="12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>Table1[[#This Row],[pledged]]/Table1[[#This Row],[goal]]</f>
        <v>1.0006666666666666</v>
      </c>
      <c r="P2288">
        <f>IF(Table1[[#This Row],[pledged]]=0,0,Table1[[#This Row],[pledged]]/Table1[[#This Row],[backers_count]])</f>
        <v>107.21428571428571</v>
      </c>
      <c r="Q2288" t="str">
        <f>LEFT(Table1[[#This Row],[Category and Sub-Category]],FIND("/",Table1[[#This Row],[Category and Sub-Category]])-1)</f>
        <v>music</v>
      </c>
      <c r="R2288" t="str">
        <f>RIGHT(Table1[[#This Row],[Category and Sub-Category]],LEN(Table1[[#This Row],[Category and Sub-Category]])-FIND("/",Table1[[#This Row],[Category and Sub-Category]]))</f>
        <v>rock</v>
      </c>
      <c r="S2288" s="9">
        <f>(((Table1[[#This Row],[launched_at]]/60)/60)/24)+DATE(1970,1,1)</f>
        <v>41494.963587962964</v>
      </c>
      <c r="T2288" s="9">
        <f>(((Table1[[#This Row],[deadline]]/60)/60)/24)+DATE(1970,1,1)</f>
        <v>41523.165972222225</v>
      </c>
      <c r="U2288" s="12" t="str">
        <f>TEXT(Table1[[#This Row],[Date Created Conversion]],"yyyy")</f>
        <v>2013</v>
      </c>
      <c r="V2288" s="12" t="str">
        <f>TEXT(Table1[[#This Row],[Date Created Conversion]],"mmm")</f>
        <v>Aug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 s="16">
        <v>4500</v>
      </c>
      <c r="E2289">
        <v>5398.99</v>
      </c>
      <c r="F2289" s="12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>Table1[[#This Row],[pledged]]/Table1[[#This Row],[goal]]</f>
        <v>1.1997755555555556</v>
      </c>
      <c r="P2289">
        <f>IF(Table1[[#This Row],[pledged]]=0,0,Table1[[#This Row],[pledged]]/Table1[[#This Row],[backers_count]])</f>
        <v>50.9338679245283</v>
      </c>
      <c r="Q2289" t="str">
        <f>LEFT(Table1[[#This Row],[Category and Sub-Category]],FIND("/",Table1[[#This Row],[Category and Sub-Category]])-1)</f>
        <v>music</v>
      </c>
      <c r="R2289" t="str">
        <f>RIGHT(Table1[[#This Row],[Category and Sub-Category]],LEN(Table1[[#This Row],[Category and Sub-Category]])-FIND("/",Table1[[#This Row],[Category and Sub-Category]]))</f>
        <v>rock</v>
      </c>
      <c r="S2289" s="9">
        <f>(((Table1[[#This Row],[launched_at]]/60)/60)/24)+DATE(1970,1,1)</f>
        <v>41792.667361111111</v>
      </c>
      <c r="T2289" s="9">
        <f>(((Table1[[#This Row],[deadline]]/60)/60)/24)+DATE(1970,1,1)</f>
        <v>41813.667361111111</v>
      </c>
      <c r="U2289" s="12" t="str">
        <f>TEXT(Table1[[#This Row],[Date Created Conversion]],"yyyy")</f>
        <v>2014</v>
      </c>
      <c r="V2289" s="12" t="str">
        <f>TEXT(Table1[[#This Row],[Date Created Conversion]],"mmm")</f>
        <v>Jun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 s="16">
        <v>1000</v>
      </c>
      <c r="E2290">
        <v>1001</v>
      </c>
      <c r="F2290" s="12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>Table1[[#This Row],[pledged]]/Table1[[#This Row],[goal]]</f>
        <v>1.0009999999999999</v>
      </c>
      <c r="P2290">
        <f>IF(Table1[[#This Row],[pledged]]=0,0,Table1[[#This Row],[pledged]]/Table1[[#This Row],[backers_count]])</f>
        <v>40.04</v>
      </c>
      <c r="Q2290" t="str">
        <f>LEFT(Table1[[#This Row],[Category and Sub-Category]],FIND("/",Table1[[#This Row],[Category and Sub-Category]])-1)</f>
        <v>music</v>
      </c>
      <c r="R2290" t="str">
        <f>RIGHT(Table1[[#This Row],[Category and Sub-Category]],LEN(Table1[[#This Row],[Category and Sub-Category]])-FIND("/",Table1[[#This Row],[Category and Sub-Category]]))</f>
        <v>rock</v>
      </c>
      <c r="S2290" s="9">
        <f>(((Table1[[#This Row],[launched_at]]/60)/60)/24)+DATE(1970,1,1)</f>
        <v>41067.827418981484</v>
      </c>
      <c r="T2290" s="9">
        <f>(((Table1[[#This Row],[deadline]]/60)/60)/24)+DATE(1970,1,1)</f>
        <v>41086.75</v>
      </c>
      <c r="U2290" s="12" t="str">
        <f>TEXT(Table1[[#This Row],[Date Created Conversion]],"yyyy")</f>
        <v>2012</v>
      </c>
      <c r="V2290" s="12" t="str">
        <f>TEXT(Table1[[#This Row],[Date Created Conversion]],"mmm")</f>
        <v>Jun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 s="16">
        <v>1500</v>
      </c>
      <c r="E2291">
        <v>1611</v>
      </c>
      <c r="F2291" s="12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>Table1[[#This Row],[pledged]]/Table1[[#This Row],[goal]]</f>
        <v>1.0740000000000001</v>
      </c>
      <c r="P2291">
        <f>IF(Table1[[#This Row],[pledged]]=0,0,Table1[[#This Row],[pledged]]/Table1[[#This Row],[backers_count]])</f>
        <v>64.44</v>
      </c>
      <c r="Q2291" t="str">
        <f>LEFT(Table1[[#This Row],[Category and Sub-Category]],FIND("/",Table1[[#This Row],[Category and Sub-Category]])-1)</f>
        <v>music</v>
      </c>
      <c r="R2291" t="str">
        <f>RIGHT(Table1[[#This Row],[Category and Sub-Category]],LEN(Table1[[#This Row],[Category and Sub-Category]])-FIND("/",Table1[[#This Row],[Category and Sub-Category]]))</f>
        <v>rock</v>
      </c>
      <c r="S2291" s="9">
        <f>(((Table1[[#This Row],[launched_at]]/60)/60)/24)+DATE(1970,1,1)</f>
        <v>41571.998379629629</v>
      </c>
      <c r="T2291" s="9">
        <f>(((Table1[[#This Row],[deadline]]/60)/60)/24)+DATE(1970,1,1)</f>
        <v>41614.973611111112</v>
      </c>
      <c r="U2291" s="12" t="str">
        <f>TEXT(Table1[[#This Row],[Date Created Conversion]],"yyyy")</f>
        <v>2013</v>
      </c>
      <c r="V2291" s="12" t="str">
        <f>TEXT(Table1[[#This Row],[Date Created Conversion]],"mmm")</f>
        <v>Oct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 s="16">
        <v>1500</v>
      </c>
      <c r="E2292">
        <v>1561</v>
      </c>
      <c r="F2292" s="1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>Table1[[#This Row],[pledged]]/Table1[[#This Row],[goal]]</f>
        <v>1.0406666666666666</v>
      </c>
      <c r="P2292">
        <f>IF(Table1[[#This Row],[pledged]]=0,0,Table1[[#This Row],[pledged]]/Table1[[#This Row],[backers_count]])</f>
        <v>53.827586206896555</v>
      </c>
      <c r="Q2292" t="str">
        <f>LEFT(Table1[[#This Row],[Category and Sub-Category]],FIND("/",Table1[[#This Row],[Category and Sub-Category]])-1)</f>
        <v>music</v>
      </c>
      <c r="R2292" t="str">
        <f>RIGHT(Table1[[#This Row],[Category and Sub-Category]],LEN(Table1[[#This Row],[Category and Sub-Category]])-FIND("/",Table1[[#This Row],[Category and Sub-Category]]))</f>
        <v>rock</v>
      </c>
      <c r="S2292" s="9">
        <f>(((Table1[[#This Row],[launched_at]]/60)/60)/24)+DATE(1970,1,1)</f>
        <v>40070.253819444442</v>
      </c>
      <c r="T2292" s="9">
        <f>(((Table1[[#This Row],[deadline]]/60)/60)/24)+DATE(1970,1,1)</f>
        <v>40148.708333333336</v>
      </c>
      <c r="U2292" s="12" t="str">
        <f>TEXT(Table1[[#This Row],[Date Created Conversion]],"yyyy")</f>
        <v>2009</v>
      </c>
      <c r="V2292" s="12" t="str">
        <f>TEXT(Table1[[#This Row],[Date Created Conversion]],"mmm")</f>
        <v>Sep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 s="16">
        <v>2500</v>
      </c>
      <c r="E2293">
        <v>4320</v>
      </c>
      <c r="F2293" s="12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>Table1[[#This Row],[pledged]]/Table1[[#This Row],[goal]]</f>
        <v>1.728</v>
      </c>
      <c r="P2293">
        <f>IF(Table1[[#This Row],[pledged]]=0,0,Table1[[#This Row],[pledged]]/Table1[[#This Row],[backers_count]])</f>
        <v>100.46511627906976</v>
      </c>
      <c r="Q2293" t="str">
        <f>LEFT(Table1[[#This Row],[Category and Sub-Category]],FIND("/",Table1[[#This Row],[Category and Sub-Category]])-1)</f>
        <v>music</v>
      </c>
      <c r="R2293" t="str">
        <f>RIGHT(Table1[[#This Row],[Category and Sub-Category]],LEN(Table1[[#This Row],[Category and Sub-Category]])-FIND("/",Table1[[#This Row],[Category and Sub-Category]]))</f>
        <v>rock</v>
      </c>
      <c r="S2293" s="9">
        <f>(((Table1[[#This Row],[launched_at]]/60)/60)/24)+DATE(1970,1,1)</f>
        <v>40987.977060185185</v>
      </c>
      <c r="T2293" s="9">
        <f>(((Table1[[#This Row],[deadline]]/60)/60)/24)+DATE(1970,1,1)</f>
        <v>41022.166666666664</v>
      </c>
      <c r="U2293" s="12" t="str">
        <f>TEXT(Table1[[#This Row],[Date Created Conversion]],"yyyy")</f>
        <v>2012</v>
      </c>
      <c r="V2293" s="12" t="str">
        <f>TEXT(Table1[[#This Row],[Date Created Conversion]],"mmm")</f>
        <v>Mar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 s="16">
        <v>2000</v>
      </c>
      <c r="E2294">
        <v>2145.0100000000002</v>
      </c>
      <c r="F2294" s="12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>Table1[[#This Row],[pledged]]/Table1[[#This Row],[goal]]</f>
        <v>1.072505</v>
      </c>
      <c r="P2294">
        <f>IF(Table1[[#This Row],[pledged]]=0,0,Table1[[#This Row],[pledged]]/Table1[[#This Row],[backers_count]])</f>
        <v>46.630652173913049</v>
      </c>
      <c r="Q2294" t="str">
        <f>LEFT(Table1[[#This Row],[Category and Sub-Category]],FIND("/",Table1[[#This Row],[Category and Sub-Category]])-1)</f>
        <v>music</v>
      </c>
      <c r="R2294" t="str">
        <f>RIGHT(Table1[[#This Row],[Category and Sub-Category]],LEN(Table1[[#This Row],[Category and Sub-Category]])-FIND("/",Table1[[#This Row],[Category and Sub-Category]]))</f>
        <v>rock</v>
      </c>
      <c r="S2294" s="9">
        <f>(((Table1[[#This Row],[launched_at]]/60)/60)/24)+DATE(1970,1,1)</f>
        <v>40987.697638888887</v>
      </c>
      <c r="T2294" s="9">
        <f>(((Table1[[#This Row],[deadline]]/60)/60)/24)+DATE(1970,1,1)</f>
        <v>41017.697638888887</v>
      </c>
      <c r="U2294" s="12" t="str">
        <f>TEXT(Table1[[#This Row],[Date Created Conversion]],"yyyy")</f>
        <v>2012</v>
      </c>
      <c r="V2294" s="12" t="str">
        <f>TEXT(Table1[[#This Row],[Date Created Conversion]],"mmm")</f>
        <v>Mar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 s="16">
        <v>850</v>
      </c>
      <c r="E2295">
        <v>920</v>
      </c>
      <c r="F2295" s="12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>Table1[[#This Row],[pledged]]/Table1[[#This Row],[goal]]</f>
        <v>1.0823529411764705</v>
      </c>
      <c r="P2295">
        <f>IF(Table1[[#This Row],[pledged]]=0,0,Table1[[#This Row],[pledged]]/Table1[[#This Row],[backers_count]])</f>
        <v>34.074074074074076</v>
      </c>
      <c r="Q2295" t="str">
        <f>LEFT(Table1[[#This Row],[Category and Sub-Category]],FIND("/",Table1[[#This Row],[Category and Sub-Category]])-1)</f>
        <v>music</v>
      </c>
      <c r="R2295" t="str">
        <f>RIGHT(Table1[[#This Row],[Category and Sub-Category]],LEN(Table1[[#This Row],[Category and Sub-Category]])-FIND("/",Table1[[#This Row],[Category and Sub-Category]]))</f>
        <v>rock</v>
      </c>
      <c r="S2295" s="9">
        <f>(((Table1[[#This Row],[launched_at]]/60)/60)/24)+DATE(1970,1,1)</f>
        <v>41151.708321759259</v>
      </c>
      <c r="T2295" s="9">
        <f>(((Table1[[#This Row],[deadline]]/60)/60)/24)+DATE(1970,1,1)</f>
        <v>41177.165972222225</v>
      </c>
      <c r="U2295" s="12" t="str">
        <f>TEXT(Table1[[#This Row],[Date Created Conversion]],"yyyy")</f>
        <v>2012</v>
      </c>
      <c r="V2295" s="12" t="str">
        <f>TEXT(Table1[[#This Row],[Date Created Conversion]],"mmm")</f>
        <v>Aug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 s="16">
        <v>5000</v>
      </c>
      <c r="E2296">
        <v>7304.04</v>
      </c>
      <c r="F2296" s="12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>Table1[[#This Row],[pledged]]/Table1[[#This Row],[goal]]</f>
        <v>1.4608079999999999</v>
      </c>
      <c r="P2296">
        <f>IF(Table1[[#This Row],[pledged]]=0,0,Table1[[#This Row],[pledged]]/Table1[[#This Row],[backers_count]])</f>
        <v>65.214642857142863</v>
      </c>
      <c r="Q2296" t="str">
        <f>LEFT(Table1[[#This Row],[Category and Sub-Category]],FIND("/",Table1[[#This Row],[Category and Sub-Category]])-1)</f>
        <v>music</v>
      </c>
      <c r="R2296" t="str">
        <f>RIGHT(Table1[[#This Row],[Category and Sub-Category]],LEN(Table1[[#This Row],[Category and Sub-Category]])-FIND("/",Table1[[#This Row],[Category and Sub-Category]]))</f>
        <v>rock</v>
      </c>
      <c r="S2296" s="9">
        <f>(((Table1[[#This Row],[launched_at]]/60)/60)/24)+DATE(1970,1,1)</f>
        <v>41264.72314814815</v>
      </c>
      <c r="T2296" s="9">
        <f>(((Table1[[#This Row],[deadline]]/60)/60)/24)+DATE(1970,1,1)</f>
        <v>41294.72314814815</v>
      </c>
      <c r="U2296" s="12" t="str">
        <f>TEXT(Table1[[#This Row],[Date Created Conversion]],"yyyy")</f>
        <v>2012</v>
      </c>
      <c r="V2296" s="12" t="str">
        <f>TEXT(Table1[[#This Row],[Date Created Conversion]],"mmm")</f>
        <v>Dec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 s="16">
        <v>1200</v>
      </c>
      <c r="E2297">
        <v>1503</v>
      </c>
      <c r="F2297" s="12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>Table1[[#This Row],[pledged]]/Table1[[#This Row],[goal]]</f>
        <v>1.2524999999999999</v>
      </c>
      <c r="P2297">
        <f>IF(Table1[[#This Row],[pledged]]=0,0,Table1[[#This Row],[pledged]]/Table1[[#This Row],[backers_count]])</f>
        <v>44.205882352941174</v>
      </c>
      <c r="Q2297" t="str">
        <f>LEFT(Table1[[#This Row],[Category and Sub-Category]],FIND("/",Table1[[#This Row],[Category and Sub-Category]])-1)</f>
        <v>music</v>
      </c>
      <c r="R2297" t="str">
        <f>RIGHT(Table1[[#This Row],[Category and Sub-Category]],LEN(Table1[[#This Row],[Category and Sub-Category]])-FIND("/",Table1[[#This Row],[Category and Sub-Category]]))</f>
        <v>rock</v>
      </c>
      <c r="S2297" s="9">
        <f>(((Table1[[#This Row],[launched_at]]/60)/60)/24)+DATE(1970,1,1)</f>
        <v>41270.954351851848</v>
      </c>
      <c r="T2297" s="9">
        <f>(((Table1[[#This Row],[deadline]]/60)/60)/24)+DATE(1970,1,1)</f>
        <v>41300.954351851848</v>
      </c>
      <c r="U2297" s="12" t="str">
        <f>TEXT(Table1[[#This Row],[Date Created Conversion]],"yyyy")</f>
        <v>2012</v>
      </c>
      <c r="V2297" s="12" t="str">
        <f>TEXT(Table1[[#This Row],[Date Created Conversion]],"mmm")</f>
        <v>Dec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 s="16">
        <v>7000</v>
      </c>
      <c r="E2298">
        <v>10435</v>
      </c>
      <c r="F2298" s="12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>Table1[[#This Row],[pledged]]/Table1[[#This Row],[goal]]</f>
        <v>1.4907142857142857</v>
      </c>
      <c r="P2298">
        <f>IF(Table1[[#This Row],[pledged]]=0,0,Table1[[#This Row],[pledged]]/Table1[[#This Row],[backers_count]])</f>
        <v>71.965517241379317</v>
      </c>
      <c r="Q2298" t="str">
        <f>LEFT(Table1[[#This Row],[Category and Sub-Category]],FIND("/",Table1[[#This Row],[Category and Sub-Category]])-1)</f>
        <v>music</v>
      </c>
      <c r="R2298" t="str">
        <f>RIGHT(Table1[[#This Row],[Category and Sub-Category]],LEN(Table1[[#This Row],[Category and Sub-Category]])-FIND("/",Table1[[#This Row],[Category and Sub-Category]]))</f>
        <v>rock</v>
      </c>
      <c r="S2298" s="9">
        <f>(((Table1[[#This Row],[launched_at]]/60)/60)/24)+DATE(1970,1,1)</f>
        <v>40927.731782407405</v>
      </c>
      <c r="T2298" s="9">
        <f>(((Table1[[#This Row],[deadline]]/60)/60)/24)+DATE(1970,1,1)</f>
        <v>40962.731782407405</v>
      </c>
      <c r="U2298" s="12" t="str">
        <f>TEXT(Table1[[#This Row],[Date Created Conversion]],"yyyy")</f>
        <v>2012</v>
      </c>
      <c r="V2298" s="12" t="str">
        <f>TEXT(Table1[[#This Row],[Date Created Conversion]],"mmm")</f>
        <v>Jan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 s="16">
        <v>1000</v>
      </c>
      <c r="E2299">
        <v>1006</v>
      </c>
      <c r="F2299" s="12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>Table1[[#This Row],[pledged]]/Table1[[#This Row],[goal]]</f>
        <v>1.006</v>
      </c>
      <c r="P2299">
        <f>IF(Table1[[#This Row],[pledged]]=0,0,Table1[[#This Row],[pledged]]/Table1[[#This Row],[backers_count]])</f>
        <v>52.94736842105263</v>
      </c>
      <c r="Q2299" t="str">
        <f>LEFT(Table1[[#This Row],[Category and Sub-Category]],FIND("/",Table1[[#This Row],[Category and Sub-Category]])-1)</f>
        <v>music</v>
      </c>
      <c r="R2299" t="str">
        <f>RIGHT(Table1[[#This Row],[Category and Sub-Category]],LEN(Table1[[#This Row],[Category and Sub-Category]])-FIND("/",Table1[[#This Row],[Category and Sub-Category]]))</f>
        <v>rock</v>
      </c>
      <c r="S2299" s="9">
        <f>(((Table1[[#This Row],[launched_at]]/60)/60)/24)+DATE(1970,1,1)</f>
        <v>40948.042233796295</v>
      </c>
      <c r="T2299" s="9">
        <f>(((Table1[[#This Row],[deadline]]/60)/60)/24)+DATE(1970,1,1)</f>
        <v>40982.165972222225</v>
      </c>
      <c r="U2299" s="12" t="str">
        <f>TEXT(Table1[[#This Row],[Date Created Conversion]],"yyyy")</f>
        <v>2012</v>
      </c>
      <c r="V2299" s="12" t="str">
        <f>TEXT(Table1[[#This Row],[Date Created Conversion]],"mmm")</f>
        <v>Feb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 s="16">
        <v>30000</v>
      </c>
      <c r="E2300">
        <v>31522</v>
      </c>
      <c r="F2300" s="12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>Table1[[#This Row],[pledged]]/Table1[[#This Row],[goal]]</f>
        <v>1.0507333333333333</v>
      </c>
      <c r="P2300">
        <f>IF(Table1[[#This Row],[pledged]]=0,0,Table1[[#This Row],[pledged]]/Table1[[#This Row],[backers_count]])</f>
        <v>109.45138888888889</v>
      </c>
      <c r="Q2300" t="str">
        <f>LEFT(Table1[[#This Row],[Category and Sub-Category]],FIND("/",Table1[[#This Row],[Category and Sub-Category]])-1)</f>
        <v>music</v>
      </c>
      <c r="R2300" t="str">
        <f>RIGHT(Table1[[#This Row],[Category and Sub-Category]],LEN(Table1[[#This Row],[Category and Sub-Category]])-FIND("/",Table1[[#This Row],[Category and Sub-Category]]))</f>
        <v>rock</v>
      </c>
      <c r="S2300" s="9">
        <f>(((Table1[[#This Row],[launched_at]]/60)/60)/24)+DATE(1970,1,1)</f>
        <v>41694.84065972222</v>
      </c>
      <c r="T2300" s="9">
        <f>(((Table1[[#This Row],[deadline]]/60)/60)/24)+DATE(1970,1,1)</f>
        <v>41724.798993055556</v>
      </c>
      <c r="U2300" s="12" t="str">
        <f>TEXT(Table1[[#This Row],[Date Created Conversion]],"yyyy")</f>
        <v>2014</v>
      </c>
      <c r="V2300" s="12" t="str">
        <f>TEXT(Table1[[#This Row],[Date Created Conversion]],"mmm")</f>
        <v>Feb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 s="16">
        <v>300</v>
      </c>
      <c r="E2301">
        <v>1050.5</v>
      </c>
      <c r="F2301" s="12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>Table1[[#This Row],[pledged]]/Table1[[#This Row],[goal]]</f>
        <v>3.5016666666666665</v>
      </c>
      <c r="P2301">
        <f>IF(Table1[[#This Row],[pledged]]=0,0,Table1[[#This Row],[pledged]]/Table1[[#This Row],[backers_count]])</f>
        <v>75.035714285714292</v>
      </c>
      <c r="Q2301" t="str">
        <f>LEFT(Table1[[#This Row],[Category and Sub-Category]],FIND("/",Table1[[#This Row],[Category and Sub-Category]])-1)</f>
        <v>music</v>
      </c>
      <c r="R2301" t="str">
        <f>RIGHT(Table1[[#This Row],[Category and Sub-Category]],LEN(Table1[[#This Row],[Category and Sub-Category]])-FIND("/",Table1[[#This Row],[Category and Sub-Category]]))</f>
        <v>rock</v>
      </c>
      <c r="S2301" s="9">
        <f>(((Table1[[#This Row],[launched_at]]/60)/60)/24)+DATE(1970,1,1)</f>
        <v>40565.032511574071</v>
      </c>
      <c r="T2301" s="9">
        <f>(((Table1[[#This Row],[deadline]]/60)/60)/24)+DATE(1970,1,1)</f>
        <v>40580.032511574071</v>
      </c>
      <c r="U2301" s="12" t="str">
        <f>TEXT(Table1[[#This Row],[Date Created Conversion]],"yyyy")</f>
        <v>2011</v>
      </c>
      <c r="V2301" s="12" t="str">
        <f>TEXT(Table1[[#This Row],[Date Created Conversion]],"mmm")</f>
        <v>Jan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 s="16">
        <v>800</v>
      </c>
      <c r="E2302">
        <v>810</v>
      </c>
      <c r="F2302" s="1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>Table1[[#This Row],[pledged]]/Table1[[#This Row],[goal]]</f>
        <v>1.0125</v>
      </c>
      <c r="P2302">
        <f>IF(Table1[[#This Row],[pledged]]=0,0,Table1[[#This Row],[pledged]]/Table1[[#This Row],[backers_count]])</f>
        <v>115.71428571428571</v>
      </c>
      <c r="Q2302" t="str">
        <f>LEFT(Table1[[#This Row],[Category and Sub-Category]],FIND("/",Table1[[#This Row],[Category and Sub-Category]])-1)</f>
        <v>music</v>
      </c>
      <c r="R2302" t="str">
        <f>RIGHT(Table1[[#This Row],[Category and Sub-Category]],LEN(Table1[[#This Row],[Category and Sub-Category]])-FIND("/",Table1[[#This Row],[Category and Sub-Category]]))</f>
        <v>rock</v>
      </c>
      <c r="S2302" s="9">
        <f>(((Table1[[#This Row],[launched_at]]/60)/60)/24)+DATE(1970,1,1)</f>
        <v>41074.727037037039</v>
      </c>
      <c r="T2302" s="9">
        <f>(((Table1[[#This Row],[deadline]]/60)/60)/24)+DATE(1970,1,1)</f>
        <v>41088.727037037039</v>
      </c>
      <c r="U2302" s="12" t="str">
        <f>TEXT(Table1[[#This Row],[Date Created Conversion]],"yyyy")</f>
        <v>2012</v>
      </c>
      <c r="V2302" s="12" t="str">
        <f>TEXT(Table1[[#This Row],[Date Created Conversion]],"mmm")</f>
        <v>Jun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 s="16">
        <v>5000</v>
      </c>
      <c r="E2303">
        <v>6680.22</v>
      </c>
      <c r="F2303" s="12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>Table1[[#This Row],[pledged]]/Table1[[#This Row],[goal]]</f>
        <v>1.336044</v>
      </c>
      <c r="P2303">
        <f>IF(Table1[[#This Row],[pledged]]=0,0,Table1[[#This Row],[pledged]]/Table1[[#This Row],[backers_count]])</f>
        <v>31.659810426540286</v>
      </c>
      <c r="Q2303" t="str">
        <f>LEFT(Table1[[#This Row],[Category and Sub-Category]],FIND("/",Table1[[#This Row],[Category and Sub-Category]])-1)</f>
        <v>music</v>
      </c>
      <c r="R2303" t="str">
        <f>RIGHT(Table1[[#This Row],[Category and Sub-Category]],LEN(Table1[[#This Row],[Category and Sub-Category]])-FIND("/",Table1[[#This Row],[Category and Sub-Category]]))</f>
        <v>indie rock</v>
      </c>
      <c r="S2303" s="9">
        <f>(((Table1[[#This Row],[launched_at]]/60)/60)/24)+DATE(1970,1,1)</f>
        <v>41416.146944444445</v>
      </c>
      <c r="T2303" s="9">
        <f>(((Table1[[#This Row],[deadline]]/60)/60)/24)+DATE(1970,1,1)</f>
        <v>41446.146944444445</v>
      </c>
      <c r="U2303" s="12" t="str">
        <f>TEXT(Table1[[#This Row],[Date Created Conversion]],"yyyy")</f>
        <v>2013</v>
      </c>
      <c r="V2303" s="12" t="str">
        <f>TEXT(Table1[[#This Row],[Date Created Conversion]],"mmm")</f>
        <v>May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 s="16">
        <v>2300</v>
      </c>
      <c r="E2304">
        <v>3925</v>
      </c>
      <c r="F2304" s="12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>Table1[[#This Row],[pledged]]/Table1[[#This Row],[goal]]</f>
        <v>1.7065217391304348</v>
      </c>
      <c r="P2304">
        <f>IF(Table1[[#This Row],[pledged]]=0,0,Table1[[#This Row],[pledged]]/Table1[[#This Row],[backers_count]])</f>
        <v>46.176470588235297</v>
      </c>
      <c r="Q2304" t="str">
        <f>LEFT(Table1[[#This Row],[Category and Sub-Category]],FIND("/",Table1[[#This Row],[Category and Sub-Category]])-1)</f>
        <v>music</v>
      </c>
      <c r="R2304" t="str">
        <f>RIGHT(Table1[[#This Row],[Category and Sub-Category]],LEN(Table1[[#This Row],[Category and Sub-Category]])-FIND("/",Table1[[#This Row],[Category and Sub-Category]]))</f>
        <v>indie rock</v>
      </c>
      <c r="S2304" s="9">
        <f>(((Table1[[#This Row],[launched_at]]/60)/60)/24)+DATE(1970,1,1)</f>
        <v>41605.868449074071</v>
      </c>
      <c r="T2304" s="9">
        <f>(((Table1[[#This Row],[deadline]]/60)/60)/24)+DATE(1970,1,1)</f>
        <v>41639.291666666664</v>
      </c>
      <c r="U2304" s="12" t="str">
        <f>TEXT(Table1[[#This Row],[Date Created Conversion]],"yyyy")</f>
        <v>2013</v>
      </c>
      <c r="V2304" s="12" t="str">
        <f>TEXT(Table1[[#This Row],[Date Created Conversion]],"mmm")</f>
        <v>Nov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 s="16">
        <v>6450</v>
      </c>
      <c r="E2305">
        <v>7053.61</v>
      </c>
      <c r="F2305" s="12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>Table1[[#This Row],[pledged]]/Table1[[#This Row],[goal]]</f>
        <v>1.0935829457364341</v>
      </c>
      <c r="P2305">
        <f>IF(Table1[[#This Row],[pledged]]=0,0,Table1[[#This Row],[pledged]]/Table1[[#This Row],[backers_count]])</f>
        <v>68.481650485436887</v>
      </c>
      <c r="Q2305" t="str">
        <f>LEFT(Table1[[#This Row],[Category and Sub-Category]],FIND("/",Table1[[#This Row],[Category and Sub-Category]])-1)</f>
        <v>music</v>
      </c>
      <c r="R2305" t="str">
        <f>RIGHT(Table1[[#This Row],[Category and Sub-Category]],LEN(Table1[[#This Row],[Category and Sub-Category]])-FIND("/",Table1[[#This Row],[Category and Sub-Category]]))</f>
        <v>indie rock</v>
      </c>
      <c r="S2305" s="9">
        <f>(((Table1[[#This Row],[launched_at]]/60)/60)/24)+DATE(1970,1,1)</f>
        <v>40850.111064814817</v>
      </c>
      <c r="T2305" s="9">
        <f>(((Table1[[#This Row],[deadline]]/60)/60)/24)+DATE(1970,1,1)</f>
        <v>40890.152731481481</v>
      </c>
      <c r="U2305" s="12" t="str">
        <f>TEXT(Table1[[#This Row],[Date Created Conversion]],"yyyy")</f>
        <v>2011</v>
      </c>
      <c r="V2305" s="12" t="str">
        <f>TEXT(Table1[[#This Row],[Date Created Conversion]],"mmm")</f>
        <v>Nov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 s="16">
        <v>6000</v>
      </c>
      <c r="E2306">
        <v>6042.02</v>
      </c>
      <c r="F2306" s="12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>Table1[[#This Row],[pledged]]/Table1[[#This Row],[goal]]</f>
        <v>1.0070033333333335</v>
      </c>
      <c r="P2306">
        <f>IF(Table1[[#This Row],[pledged]]=0,0,Table1[[#This Row],[pledged]]/Table1[[#This Row],[backers_count]])</f>
        <v>53.469203539823013</v>
      </c>
      <c r="Q2306" t="str">
        <f>LEFT(Table1[[#This Row],[Category and Sub-Category]],FIND("/",Table1[[#This Row],[Category and Sub-Category]])-1)</f>
        <v>music</v>
      </c>
      <c r="R2306" t="str">
        <f>RIGHT(Table1[[#This Row],[Category and Sub-Category]],LEN(Table1[[#This Row],[Category and Sub-Category]])-FIND("/",Table1[[#This Row],[Category and Sub-Category]]))</f>
        <v>indie rock</v>
      </c>
      <c r="S2306" s="9">
        <f>(((Table1[[#This Row],[launched_at]]/60)/60)/24)+DATE(1970,1,1)</f>
        <v>40502.815868055557</v>
      </c>
      <c r="T2306" s="9">
        <f>(((Table1[[#This Row],[deadline]]/60)/60)/24)+DATE(1970,1,1)</f>
        <v>40544.207638888889</v>
      </c>
      <c r="U2306" s="12" t="str">
        <f>TEXT(Table1[[#This Row],[Date Created Conversion]],"yyyy")</f>
        <v>2010</v>
      </c>
      <c r="V2306" s="12" t="str">
        <f>TEXT(Table1[[#This Row],[Date Created Conversion]],"mmm")</f>
        <v>Nov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 s="16">
        <v>18000</v>
      </c>
      <c r="E2307">
        <v>18221</v>
      </c>
      <c r="F2307" s="12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>Table1[[#This Row],[pledged]]/Table1[[#This Row],[goal]]</f>
        <v>1.0122777777777778</v>
      </c>
      <c r="P2307">
        <f>IF(Table1[[#This Row],[pledged]]=0,0,Table1[[#This Row],[pledged]]/Table1[[#This Row],[backers_count]])</f>
        <v>109.10778443113773</v>
      </c>
      <c r="Q2307" t="str">
        <f>LEFT(Table1[[#This Row],[Category and Sub-Category]],FIND("/",Table1[[#This Row],[Category and Sub-Category]])-1)</f>
        <v>music</v>
      </c>
      <c r="R2307" t="str">
        <f>RIGHT(Table1[[#This Row],[Category and Sub-Category]],LEN(Table1[[#This Row],[Category and Sub-Category]])-FIND("/",Table1[[#This Row],[Category and Sub-Category]]))</f>
        <v>indie rock</v>
      </c>
      <c r="S2307" s="9">
        <f>(((Table1[[#This Row],[launched_at]]/60)/60)/24)+DATE(1970,1,1)</f>
        <v>41834.695277777777</v>
      </c>
      <c r="T2307" s="9">
        <f>(((Table1[[#This Row],[deadline]]/60)/60)/24)+DATE(1970,1,1)</f>
        <v>41859.75</v>
      </c>
      <c r="U2307" s="12" t="str">
        <f>TEXT(Table1[[#This Row],[Date Created Conversion]],"yyyy")</f>
        <v>2014</v>
      </c>
      <c r="V2307" s="12" t="str">
        <f>TEXT(Table1[[#This Row],[Date Created Conversion]],"mmm")</f>
        <v>Jul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 s="16">
        <v>3500</v>
      </c>
      <c r="E2308">
        <v>3736.55</v>
      </c>
      <c r="F2308" s="12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>Table1[[#This Row],[pledged]]/Table1[[#This Row],[goal]]</f>
        <v>1.0675857142857144</v>
      </c>
      <c r="P2308">
        <f>IF(Table1[[#This Row],[pledged]]=0,0,Table1[[#This Row],[pledged]]/Table1[[#This Row],[backers_count]])</f>
        <v>51.185616438356163</v>
      </c>
      <c r="Q2308" t="str">
        <f>LEFT(Table1[[#This Row],[Category and Sub-Category]],FIND("/",Table1[[#This Row],[Category and Sub-Category]])-1)</f>
        <v>music</v>
      </c>
      <c r="R2308" t="str">
        <f>RIGHT(Table1[[#This Row],[Category and Sub-Category]],LEN(Table1[[#This Row],[Category and Sub-Category]])-FIND("/",Table1[[#This Row],[Category and Sub-Category]]))</f>
        <v>indie rock</v>
      </c>
      <c r="S2308" s="9">
        <f>(((Table1[[#This Row],[launched_at]]/60)/60)/24)+DATE(1970,1,1)</f>
        <v>40948.16815972222</v>
      </c>
      <c r="T2308" s="9">
        <f>(((Table1[[#This Row],[deadline]]/60)/60)/24)+DATE(1970,1,1)</f>
        <v>40978.16815972222</v>
      </c>
      <c r="U2308" s="12" t="str">
        <f>TEXT(Table1[[#This Row],[Date Created Conversion]],"yyyy")</f>
        <v>2012</v>
      </c>
      <c r="V2308" s="12" t="str">
        <f>TEXT(Table1[[#This Row],[Date Created Conversion]],"mmm")</f>
        <v>Feb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 s="16">
        <v>1964.47</v>
      </c>
      <c r="E2309">
        <v>2095.2600000000002</v>
      </c>
      <c r="F2309" s="12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>Table1[[#This Row],[pledged]]/Table1[[#This Row],[goal]]</f>
        <v>1.0665777537961894</v>
      </c>
      <c r="P2309">
        <f>IF(Table1[[#This Row],[pledged]]=0,0,Table1[[#This Row],[pledged]]/Table1[[#This Row],[backers_count]])</f>
        <v>27.936800000000002</v>
      </c>
      <c r="Q2309" t="str">
        <f>LEFT(Table1[[#This Row],[Category and Sub-Category]],FIND("/",Table1[[#This Row],[Category and Sub-Category]])-1)</f>
        <v>music</v>
      </c>
      <c r="R2309" t="str">
        <f>RIGHT(Table1[[#This Row],[Category and Sub-Category]],LEN(Table1[[#This Row],[Category and Sub-Category]])-FIND("/",Table1[[#This Row],[Category and Sub-Category]]))</f>
        <v>indie rock</v>
      </c>
      <c r="S2309" s="9">
        <f>(((Table1[[#This Row],[launched_at]]/60)/60)/24)+DATE(1970,1,1)</f>
        <v>41004.802465277775</v>
      </c>
      <c r="T2309" s="9">
        <f>(((Table1[[#This Row],[deadline]]/60)/60)/24)+DATE(1970,1,1)</f>
        <v>41034.802407407406</v>
      </c>
      <c r="U2309" s="12" t="str">
        <f>TEXT(Table1[[#This Row],[Date Created Conversion]],"yyyy")</f>
        <v>2012</v>
      </c>
      <c r="V2309" s="12" t="str">
        <f>TEXT(Table1[[#This Row],[Date Created Conversion]],"mmm")</f>
        <v>Apr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 s="16">
        <v>50000</v>
      </c>
      <c r="E2310">
        <v>50653.11</v>
      </c>
      <c r="F2310" s="12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>Table1[[#This Row],[pledged]]/Table1[[#This Row],[goal]]</f>
        <v>1.0130622</v>
      </c>
      <c r="P2310">
        <f>IF(Table1[[#This Row],[pledged]]=0,0,Table1[[#This Row],[pledged]]/Table1[[#This Row],[backers_count]])</f>
        <v>82.496921824104234</v>
      </c>
      <c r="Q2310" t="str">
        <f>LEFT(Table1[[#This Row],[Category and Sub-Category]],FIND("/",Table1[[#This Row],[Category and Sub-Category]])-1)</f>
        <v>music</v>
      </c>
      <c r="R2310" t="str">
        <f>RIGHT(Table1[[#This Row],[Category and Sub-Category]],LEN(Table1[[#This Row],[Category and Sub-Category]])-FIND("/",Table1[[#This Row],[Category and Sub-Category]]))</f>
        <v>indie rock</v>
      </c>
      <c r="S2310" s="9">
        <f>(((Table1[[#This Row],[launched_at]]/60)/60)/24)+DATE(1970,1,1)</f>
        <v>41851.962916666671</v>
      </c>
      <c r="T2310" s="9">
        <f>(((Table1[[#This Row],[deadline]]/60)/60)/24)+DATE(1970,1,1)</f>
        <v>41880.041666666664</v>
      </c>
      <c r="U2310" s="12" t="str">
        <f>TEXT(Table1[[#This Row],[Date Created Conversion]],"yyyy")</f>
        <v>2014</v>
      </c>
      <c r="V2310" s="12" t="str">
        <f>TEXT(Table1[[#This Row],[Date Created Conversion]],"mmm")</f>
        <v>Jul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 s="16">
        <v>6000</v>
      </c>
      <c r="E2311">
        <v>6400.47</v>
      </c>
      <c r="F2311" s="12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>Table1[[#This Row],[pledged]]/Table1[[#This Row],[goal]]</f>
        <v>1.0667450000000001</v>
      </c>
      <c r="P2311">
        <f>IF(Table1[[#This Row],[pledged]]=0,0,Table1[[#This Row],[pledged]]/Table1[[#This Row],[backers_count]])</f>
        <v>59.817476635514019</v>
      </c>
      <c r="Q2311" t="str">
        <f>LEFT(Table1[[#This Row],[Category and Sub-Category]],FIND("/",Table1[[#This Row],[Category and Sub-Category]])-1)</f>
        <v>music</v>
      </c>
      <c r="R2311" t="str">
        <f>RIGHT(Table1[[#This Row],[Category and Sub-Category]],LEN(Table1[[#This Row],[Category and Sub-Category]])-FIND("/",Table1[[#This Row],[Category and Sub-Category]]))</f>
        <v>indie rock</v>
      </c>
      <c r="S2311" s="9">
        <f>(((Table1[[#This Row],[launched_at]]/60)/60)/24)+DATE(1970,1,1)</f>
        <v>41307.987696759257</v>
      </c>
      <c r="T2311" s="9">
        <f>(((Table1[[#This Row],[deadline]]/60)/60)/24)+DATE(1970,1,1)</f>
        <v>41342.987696759257</v>
      </c>
      <c r="U2311" s="12" t="str">
        <f>TEXT(Table1[[#This Row],[Date Created Conversion]],"yyyy")</f>
        <v>2013</v>
      </c>
      <c r="V2311" s="12" t="str">
        <f>TEXT(Table1[[#This Row],[Date Created Conversion]],"mmm")</f>
        <v>Feb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 s="16">
        <v>18500</v>
      </c>
      <c r="E2312">
        <v>79335.360000000001</v>
      </c>
      <c r="F2312" s="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>Table1[[#This Row],[pledged]]/Table1[[#This Row],[goal]]</f>
        <v>4.288397837837838</v>
      </c>
      <c r="P2312">
        <f>IF(Table1[[#This Row],[pledged]]=0,0,Table1[[#This Row],[pledged]]/Table1[[#This Row],[backers_count]])</f>
        <v>64.816470588235291</v>
      </c>
      <c r="Q2312" t="str">
        <f>LEFT(Table1[[#This Row],[Category and Sub-Category]],FIND("/",Table1[[#This Row],[Category and Sub-Category]])-1)</f>
        <v>music</v>
      </c>
      <c r="R2312" t="str">
        <f>RIGHT(Table1[[#This Row],[Category and Sub-Category]],LEN(Table1[[#This Row],[Category and Sub-Category]])-FIND("/",Table1[[#This Row],[Category and Sub-Category]]))</f>
        <v>indie rock</v>
      </c>
      <c r="S2312" s="9">
        <f>(((Table1[[#This Row],[launched_at]]/60)/60)/24)+DATE(1970,1,1)</f>
        <v>41324.79415509259</v>
      </c>
      <c r="T2312" s="9">
        <f>(((Table1[[#This Row],[deadline]]/60)/60)/24)+DATE(1970,1,1)</f>
        <v>41354.752488425926</v>
      </c>
      <c r="U2312" s="12" t="str">
        <f>TEXT(Table1[[#This Row],[Date Created Conversion]],"yyyy")</f>
        <v>2013</v>
      </c>
      <c r="V2312" s="12" t="str">
        <f>TEXT(Table1[[#This Row],[Date Created Conversion]],"mmm")</f>
        <v>Feb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 s="16">
        <v>9000</v>
      </c>
      <c r="E2313">
        <v>9370</v>
      </c>
      <c r="F2313" s="12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>Table1[[#This Row],[pledged]]/Table1[[#This Row],[goal]]</f>
        <v>1.0411111111111111</v>
      </c>
      <c r="P2313">
        <f>IF(Table1[[#This Row],[pledged]]=0,0,Table1[[#This Row],[pledged]]/Table1[[#This Row],[backers_count]])</f>
        <v>90.09615384615384</v>
      </c>
      <c r="Q2313" t="str">
        <f>LEFT(Table1[[#This Row],[Category and Sub-Category]],FIND("/",Table1[[#This Row],[Category and Sub-Category]])-1)</f>
        <v>music</v>
      </c>
      <c r="R2313" t="str">
        <f>RIGHT(Table1[[#This Row],[Category and Sub-Category]],LEN(Table1[[#This Row],[Category and Sub-Category]])-FIND("/",Table1[[#This Row],[Category and Sub-Category]]))</f>
        <v>indie rock</v>
      </c>
      <c r="S2313" s="9">
        <f>(((Table1[[#This Row],[launched_at]]/60)/60)/24)+DATE(1970,1,1)</f>
        <v>41736.004502314812</v>
      </c>
      <c r="T2313" s="9">
        <f>(((Table1[[#This Row],[deadline]]/60)/60)/24)+DATE(1970,1,1)</f>
        <v>41766.004502314812</v>
      </c>
      <c r="U2313" s="12" t="str">
        <f>TEXT(Table1[[#This Row],[Date Created Conversion]],"yyyy")</f>
        <v>2014</v>
      </c>
      <c r="V2313" s="12" t="str">
        <f>TEXT(Table1[[#This Row],[Date Created Conversion]],"mmm")</f>
        <v>Apr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 s="16">
        <v>3000</v>
      </c>
      <c r="E2314">
        <v>3236</v>
      </c>
      <c r="F2314" s="12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>Table1[[#This Row],[pledged]]/Table1[[#This Row],[goal]]</f>
        <v>1.0786666666666667</v>
      </c>
      <c r="P2314">
        <f>IF(Table1[[#This Row],[pledged]]=0,0,Table1[[#This Row],[pledged]]/Table1[[#This Row],[backers_count]])</f>
        <v>40.962025316455694</v>
      </c>
      <c r="Q2314" t="str">
        <f>LEFT(Table1[[#This Row],[Category and Sub-Category]],FIND("/",Table1[[#This Row],[Category and Sub-Category]])-1)</f>
        <v>music</v>
      </c>
      <c r="R2314" t="str">
        <f>RIGHT(Table1[[#This Row],[Category and Sub-Category]],LEN(Table1[[#This Row],[Category and Sub-Category]])-FIND("/",Table1[[#This Row],[Category and Sub-Category]]))</f>
        <v>indie rock</v>
      </c>
      <c r="S2314" s="9">
        <f>(((Table1[[#This Row],[launched_at]]/60)/60)/24)+DATE(1970,1,1)</f>
        <v>41716.632847222223</v>
      </c>
      <c r="T2314" s="9">
        <f>(((Table1[[#This Row],[deadline]]/60)/60)/24)+DATE(1970,1,1)</f>
        <v>41747.958333333336</v>
      </c>
      <c r="U2314" s="12" t="str">
        <f>TEXT(Table1[[#This Row],[Date Created Conversion]],"yyyy")</f>
        <v>2014</v>
      </c>
      <c r="V2314" s="12" t="str">
        <f>TEXT(Table1[[#This Row],[Date Created Conversion]],"mmm")</f>
        <v>Mar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 s="16">
        <v>5000</v>
      </c>
      <c r="E2315">
        <v>8792.02</v>
      </c>
      <c r="F2315" s="12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>Table1[[#This Row],[pledged]]/Table1[[#This Row],[goal]]</f>
        <v>1.7584040000000001</v>
      </c>
      <c r="P2315">
        <f>IF(Table1[[#This Row],[pledged]]=0,0,Table1[[#This Row],[pledged]]/Table1[[#This Row],[backers_count]])</f>
        <v>56.000127388535034</v>
      </c>
      <c r="Q2315" t="str">
        <f>LEFT(Table1[[#This Row],[Category and Sub-Category]],FIND("/",Table1[[#This Row],[Category and Sub-Category]])-1)</f>
        <v>music</v>
      </c>
      <c r="R2315" t="str">
        <f>RIGHT(Table1[[#This Row],[Category and Sub-Category]],LEN(Table1[[#This Row],[Category and Sub-Category]])-FIND("/",Table1[[#This Row],[Category and Sub-Category]]))</f>
        <v>indie rock</v>
      </c>
      <c r="S2315" s="9">
        <f>(((Table1[[#This Row],[launched_at]]/60)/60)/24)+DATE(1970,1,1)</f>
        <v>41002.958634259259</v>
      </c>
      <c r="T2315" s="9">
        <f>(((Table1[[#This Row],[deadline]]/60)/60)/24)+DATE(1970,1,1)</f>
        <v>41032.958634259259</v>
      </c>
      <c r="U2315" s="12" t="str">
        <f>TEXT(Table1[[#This Row],[Date Created Conversion]],"yyyy")</f>
        <v>2012</v>
      </c>
      <c r="V2315" s="12" t="str">
        <f>TEXT(Table1[[#This Row],[Date Created Conversion]],"mmm")</f>
        <v>Apr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 s="16">
        <v>1200</v>
      </c>
      <c r="E2316">
        <v>1883.64</v>
      </c>
      <c r="F2316" s="12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>Table1[[#This Row],[pledged]]/Table1[[#This Row],[goal]]</f>
        <v>1.5697000000000001</v>
      </c>
      <c r="P2316">
        <f>IF(Table1[[#This Row],[pledged]]=0,0,Table1[[#This Row],[pledged]]/Table1[[#This Row],[backers_count]])</f>
        <v>37.672800000000002</v>
      </c>
      <c r="Q2316" t="str">
        <f>LEFT(Table1[[#This Row],[Category and Sub-Category]],FIND("/",Table1[[#This Row],[Category and Sub-Category]])-1)</f>
        <v>music</v>
      </c>
      <c r="R2316" t="str">
        <f>RIGHT(Table1[[#This Row],[Category and Sub-Category]],LEN(Table1[[#This Row],[Category and Sub-Category]])-FIND("/",Table1[[#This Row],[Category and Sub-Category]]))</f>
        <v>indie rock</v>
      </c>
      <c r="S2316" s="9">
        <f>(((Table1[[#This Row],[launched_at]]/60)/60)/24)+DATE(1970,1,1)</f>
        <v>41037.551585648151</v>
      </c>
      <c r="T2316" s="9">
        <f>(((Table1[[#This Row],[deadline]]/60)/60)/24)+DATE(1970,1,1)</f>
        <v>41067.551585648151</v>
      </c>
      <c r="U2316" s="12" t="str">
        <f>TEXT(Table1[[#This Row],[Date Created Conversion]],"yyyy")</f>
        <v>2012</v>
      </c>
      <c r="V2316" s="12" t="str">
        <f>TEXT(Table1[[#This Row],[Date Created Conversion]],"mmm")</f>
        <v>May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 s="16">
        <v>2500</v>
      </c>
      <c r="E2317">
        <v>2565</v>
      </c>
      <c r="F2317" s="12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>Table1[[#This Row],[pledged]]/Table1[[#This Row],[goal]]</f>
        <v>1.026</v>
      </c>
      <c r="P2317">
        <f>IF(Table1[[#This Row],[pledged]]=0,0,Table1[[#This Row],[pledged]]/Table1[[#This Row],[backers_count]])</f>
        <v>40.078125</v>
      </c>
      <c r="Q2317" t="str">
        <f>LEFT(Table1[[#This Row],[Category and Sub-Category]],FIND("/",Table1[[#This Row],[Category and Sub-Category]])-1)</f>
        <v>music</v>
      </c>
      <c r="R2317" t="str">
        <f>RIGHT(Table1[[#This Row],[Category and Sub-Category]],LEN(Table1[[#This Row],[Category and Sub-Category]])-FIND("/",Table1[[#This Row],[Category and Sub-Category]]))</f>
        <v>indie rock</v>
      </c>
      <c r="S2317" s="9">
        <f>(((Table1[[#This Row],[launched_at]]/60)/60)/24)+DATE(1970,1,1)</f>
        <v>41004.72619212963</v>
      </c>
      <c r="T2317" s="9">
        <f>(((Table1[[#This Row],[deadline]]/60)/60)/24)+DATE(1970,1,1)</f>
        <v>41034.72619212963</v>
      </c>
      <c r="U2317" s="12" t="str">
        <f>TEXT(Table1[[#This Row],[Date Created Conversion]],"yyyy")</f>
        <v>2012</v>
      </c>
      <c r="V2317" s="12" t="str">
        <f>TEXT(Table1[[#This Row],[Date Created Conversion]],"mmm")</f>
        <v>Apr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 s="16">
        <v>15000</v>
      </c>
      <c r="E2318">
        <v>15606.4</v>
      </c>
      <c r="F2318" s="12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>Table1[[#This Row],[pledged]]/Table1[[#This Row],[goal]]</f>
        <v>1.0404266666666666</v>
      </c>
      <c r="P2318">
        <f>IF(Table1[[#This Row],[pledged]]=0,0,Table1[[#This Row],[pledged]]/Table1[[#This Row],[backers_count]])</f>
        <v>78.031999999999996</v>
      </c>
      <c r="Q2318" t="str">
        <f>LEFT(Table1[[#This Row],[Category and Sub-Category]],FIND("/",Table1[[#This Row],[Category and Sub-Category]])-1)</f>
        <v>music</v>
      </c>
      <c r="R2318" t="str">
        <f>RIGHT(Table1[[#This Row],[Category and Sub-Category]],LEN(Table1[[#This Row],[Category and Sub-Category]])-FIND("/",Table1[[#This Row],[Category and Sub-Category]]))</f>
        <v>indie rock</v>
      </c>
      <c r="S2318" s="9">
        <f>(((Table1[[#This Row],[launched_at]]/60)/60)/24)+DATE(1970,1,1)</f>
        <v>40079.725115740745</v>
      </c>
      <c r="T2318" s="9">
        <f>(((Table1[[#This Row],[deadline]]/60)/60)/24)+DATE(1970,1,1)</f>
        <v>40156.76666666667</v>
      </c>
      <c r="U2318" s="12" t="str">
        <f>TEXT(Table1[[#This Row],[Date Created Conversion]],"yyyy")</f>
        <v>2009</v>
      </c>
      <c r="V2318" s="12" t="str">
        <f>TEXT(Table1[[#This Row],[Date Created Conversion]],"mmm")</f>
        <v>Sep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 s="16">
        <v>400</v>
      </c>
      <c r="E2319">
        <v>416</v>
      </c>
      <c r="F2319" s="12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>Table1[[#This Row],[pledged]]/Table1[[#This Row],[goal]]</f>
        <v>1.04</v>
      </c>
      <c r="P2319">
        <f>IF(Table1[[#This Row],[pledged]]=0,0,Table1[[#This Row],[pledged]]/Table1[[#This Row],[backers_count]])</f>
        <v>18.90909090909091</v>
      </c>
      <c r="Q2319" t="str">
        <f>LEFT(Table1[[#This Row],[Category and Sub-Category]],FIND("/",Table1[[#This Row],[Category and Sub-Category]])-1)</f>
        <v>music</v>
      </c>
      <c r="R2319" t="str">
        <f>RIGHT(Table1[[#This Row],[Category and Sub-Category]],LEN(Table1[[#This Row],[Category and Sub-Category]])-FIND("/",Table1[[#This Row],[Category and Sub-Category]]))</f>
        <v>indie rock</v>
      </c>
      <c r="S2319" s="9">
        <f>(((Table1[[#This Row],[launched_at]]/60)/60)/24)+DATE(1970,1,1)</f>
        <v>40192.542233796295</v>
      </c>
      <c r="T2319" s="9">
        <f>(((Table1[[#This Row],[deadline]]/60)/60)/24)+DATE(1970,1,1)</f>
        <v>40224.208333333336</v>
      </c>
      <c r="U2319" s="12" t="str">
        <f>TEXT(Table1[[#This Row],[Date Created Conversion]],"yyyy")</f>
        <v>2010</v>
      </c>
      <c r="V2319" s="12" t="str">
        <f>TEXT(Table1[[#This Row],[Date Created Conversion]],"mmm")</f>
        <v>Jan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 s="16">
        <v>5000</v>
      </c>
      <c r="E2320">
        <v>6053</v>
      </c>
      <c r="F2320" s="12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>Table1[[#This Row],[pledged]]/Table1[[#This Row],[goal]]</f>
        <v>1.2105999999999999</v>
      </c>
      <c r="P2320">
        <f>IF(Table1[[#This Row],[pledged]]=0,0,Table1[[#This Row],[pledged]]/Table1[[#This Row],[backers_count]])</f>
        <v>37.134969325153371</v>
      </c>
      <c r="Q2320" t="str">
        <f>LEFT(Table1[[#This Row],[Category and Sub-Category]],FIND("/",Table1[[#This Row],[Category and Sub-Category]])-1)</f>
        <v>music</v>
      </c>
      <c r="R2320" t="str">
        <f>RIGHT(Table1[[#This Row],[Category and Sub-Category]],LEN(Table1[[#This Row],[Category and Sub-Category]])-FIND("/",Table1[[#This Row],[Category and Sub-Category]]))</f>
        <v>indie rock</v>
      </c>
      <c r="S2320" s="9">
        <f>(((Table1[[#This Row],[launched_at]]/60)/60)/24)+DATE(1970,1,1)</f>
        <v>40050.643680555557</v>
      </c>
      <c r="T2320" s="9">
        <f>(((Table1[[#This Row],[deadline]]/60)/60)/24)+DATE(1970,1,1)</f>
        <v>40082.165972222225</v>
      </c>
      <c r="U2320" s="12" t="str">
        <f>TEXT(Table1[[#This Row],[Date Created Conversion]],"yyyy")</f>
        <v>2009</v>
      </c>
      <c r="V2320" s="12" t="str">
        <f>TEXT(Table1[[#This Row],[Date Created Conversion]],"mmm")</f>
        <v>Aug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 s="16">
        <v>3000</v>
      </c>
      <c r="E2321">
        <v>3231</v>
      </c>
      <c r="F2321" s="12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>Table1[[#This Row],[pledged]]/Table1[[#This Row],[goal]]</f>
        <v>1.077</v>
      </c>
      <c r="P2321">
        <f>IF(Table1[[#This Row],[pledged]]=0,0,Table1[[#This Row],[pledged]]/Table1[[#This Row],[backers_count]])</f>
        <v>41.961038961038959</v>
      </c>
      <c r="Q2321" t="str">
        <f>LEFT(Table1[[#This Row],[Category and Sub-Category]],FIND("/",Table1[[#This Row],[Category and Sub-Category]])-1)</f>
        <v>music</v>
      </c>
      <c r="R2321" t="str">
        <f>RIGHT(Table1[[#This Row],[Category and Sub-Category]],LEN(Table1[[#This Row],[Category and Sub-Category]])-FIND("/",Table1[[#This Row],[Category and Sub-Category]]))</f>
        <v>indie rock</v>
      </c>
      <c r="S2321" s="9">
        <f>(((Table1[[#This Row],[launched_at]]/60)/60)/24)+DATE(1970,1,1)</f>
        <v>41593.082002314812</v>
      </c>
      <c r="T2321" s="9">
        <f>(((Table1[[#This Row],[deadline]]/60)/60)/24)+DATE(1970,1,1)</f>
        <v>41623.082002314812</v>
      </c>
      <c r="U2321" s="12" t="str">
        <f>TEXT(Table1[[#This Row],[Date Created Conversion]],"yyyy")</f>
        <v>2013</v>
      </c>
      <c r="V2321" s="12" t="str">
        <f>TEXT(Table1[[#This Row],[Date Created Conversion]],"mmm")</f>
        <v>Nov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 s="16">
        <v>5000</v>
      </c>
      <c r="E2322">
        <v>5433</v>
      </c>
      <c r="F2322" s="1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>Table1[[#This Row],[pledged]]/Table1[[#This Row],[goal]]</f>
        <v>1.0866</v>
      </c>
      <c r="P2322">
        <f>IF(Table1[[#This Row],[pledged]]=0,0,Table1[[#This Row],[pledged]]/Table1[[#This Row],[backers_count]])</f>
        <v>61.044943820224717</v>
      </c>
      <c r="Q2322" t="str">
        <f>LEFT(Table1[[#This Row],[Category and Sub-Category]],FIND("/",Table1[[#This Row],[Category and Sub-Category]])-1)</f>
        <v>music</v>
      </c>
      <c r="R2322" t="str">
        <f>RIGHT(Table1[[#This Row],[Category and Sub-Category]],LEN(Table1[[#This Row],[Category and Sub-Category]])-FIND("/",Table1[[#This Row],[Category and Sub-Category]]))</f>
        <v>indie rock</v>
      </c>
      <c r="S2322" s="9">
        <f>(((Table1[[#This Row],[launched_at]]/60)/60)/24)+DATE(1970,1,1)</f>
        <v>41696.817129629628</v>
      </c>
      <c r="T2322" s="9">
        <f>(((Table1[[#This Row],[deadline]]/60)/60)/24)+DATE(1970,1,1)</f>
        <v>41731.775462962964</v>
      </c>
      <c r="U2322" s="12" t="str">
        <f>TEXT(Table1[[#This Row],[Date Created Conversion]],"yyyy")</f>
        <v>2014</v>
      </c>
      <c r="V2322" s="12" t="str">
        <f>TEXT(Table1[[#This Row],[Date Created Conversion]],"mmm")</f>
        <v>Feb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>Table1[[#This Row],[pledged]]/Table1[[#This Row],[goal]]</f>
        <v>0.39120962394619685</v>
      </c>
      <c r="P2323">
        <f>IF(Table1[[#This Row],[pledged]]=0,0,Table1[[#This Row],[pledged]]/Table1[[#This Row],[backers_count]])</f>
        <v>64.53125</v>
      </c>
      <c r="Q2323" t="str">
        <f>LEFT(Table1[[#This Row],[Category and Sub-Category]],FIND("/",Table1[[#This Row],[Category and Sub-Category]])-1)</f>
        <v>food</v>
      </c>
      <c r="R2323" t="str">
        <f>RIGHT(Table1[[#This Row],[Category and Sub-Category]],LEN(Table1[[#This Row],[Category and Sub-Category]])-FIND("/",Table1[[#This Row],[Category and Sub-Category]]))</f>
        <v>small batch</v>
      </c>
      <c r="S2323" s="9">
        <f>(((Table1[[#This Row],[launched_at]]/60)/60)/24)+DATE(1970,1,1)</f>
        <v>42799.260428240741</v>
      </c>
      <c r="T2323" s="9">
        <f>(((Table1[[#This Row],[deadline]]/60)/60)/24)+DATE(1970,1,1)</f>
        <v>42829.21876157407</v>
      </c>
      <c r="U2323" s="12" t="str">
        <f>TEXT(Table1[[#This Row],[Date Created Conversion]],"yyyy")</f>
        <v>2017</v>
      </c>
      <c r="V2323" s="12" t="str">
        <f>TEXT(Table1[[#This Row],[Date Created Conversion]],"mmm")</f>
        <v>Mar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>Table1[[#This Row],[pledged]]/Table1[[#This Row],[goal]]</f>
        <v>3.1481481481481478E-2</v>
      </c>
      <c r="P2324">
        <f>IF(Table1[[#This Row],[pledged]]=0,0,Table1[[#This Row],[pledged]]/Table1[[#This Row],[backers_count]])</f>
        <v>21.25</v>
      </c>
      <c r="Q2324" t="str">
        <f>LEFT(Table1[[#This Row],[Category and Sub-Category]],FIND("/",Table1[[#This Row],[Category and Sub-Category]])-1)</f>
        <v>food</v>
      </c>
      <c r="R2324" t="str">
        <f>RIGHT(Table1[[#This Row],[Category and Sub-Category]],LEN(Table1[[#This Row],[Category and Sub-Category]])-FIND("/",Table1[[#This Row],[Category and Sub-Category]]))</f>
        <v>small batch</v>
      </c>
      <c r="S2324" s="9">
        <f>(((Table1[[#This Row],[launched_at]]/60)/60)/24)+DATE(1970,1,1)</f>
        <v>42804.895474537043</v>
      </c>
      <c r="T2324" s="9">
        <f>(((Table1[[#This Row],[deadline]]/60)/60)/24)+DATE(1970,1,1)</f>
        <v>42834.853807870371</v>
      </c>
      <c r="U2324" s="12" t="str">
        <f>TEXT(Table1[[#This Row],[Date Created Conversion]],"yyyy")</f>
        <v>2017</v>
      </c>
      <c r="V2324" s="12" t="str">
        <f>TEXT(Table1[[#This Row],[Date Created Conversion]],"mmm")</f>
        <v>Mar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>Table1[[#This Row],[pledged]]/Table1[[#This Row],[goal]]</f>
        <v>0.48</v>
      </c>
      <c r="P2325">
        <f>IF(Table1[[#This Row],[pledged]]=0,0,Table1[[#This Row],[pledged]]/Table1[[#This Row],[backers_count]])</f>
        <v>30</v>
      </c>
      <c r="Q2325" t="str">
        <f>LEFT(Table1[[#This Row],[Category and Sub-Category]],FIND("/",Table1[[#This Row],[Category and Sub-Category]])-1)</f>
        <v>food</v>
      </c>
      <c r="R2325" t="str">
        <f>RIGHT(Table1[[#This Row],[Category and Sub-Category]],LEN(Table1[[#This Row],[Category and Sub-Category]])-FIND("/",Table1[[#This Row],[Category and Sub-Category]]))</f>
        <v>small batch</v>
      </c>
      <c r="S2325" s="9">
        <f>(((Table1[[#This Row],[launched_at]]/60)/60)/24)+DATE(1970,1,1)</f>
        <v>42807.755173611105</v>
      </c>
      <c r="T2325" s="9">
        <f>(((Table1[[#This Row],[deadline]]/60)/60)/24)+DATE(1970,1,1)</f>
        <v>42814.755173611105</v>
      </c>
      <c r="U2325" s="12" t="str">
        <f>TEXT(Table1[[#This Row],[Date Created Conversion]],"yyyy")</f>
        <v>2017</v>
      </c>
      <c r="V2325" s="12" t="str">
        <f>TEXT(Table1[[#This Row],[Date Created Conversion]],"mmm")</f>
        <v>Mar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>Table1[[#This Row],[pledged]]/Table1[[#This Row],[goal]]</f>
        <v>0.20733333333333334</v>
      </c>
      <c r="P2326">
        <f>IF(Table1[[#This Row],[pledged]]=0,0,Table1[[#This Row],[pledged]]/Table1[[#This Row],[backers_count]])</f>
        <v>25.491803278688526</v>
      </c>
      <c r="Q2326" t="str">
        <f>LEFT(Table1[[#This Row],[Category and Sub-Category]],FIND("/",Table1[[#This Row],[Category and Sub-Category]])-1)</f>
        <v>food</v>
      </c>
      <c r="R2326" t="str">
        <f>RIGHT(Table1[[#This Row],[Category and Sub-Category]],LEN(Table1[[#This Row],[Category and Sub-Category]])-FIND("/",Table1[[#This Row],[Category and Sub-Category]]))</f>
        <v>small batch</v>
      </c>
      <c r="S2326" s="9">
        <f>(((Table1[[#This Row],[launched_at]]/60)/60)/24)+DATE(1970,1,1)</f>
        <v>42790.885243055556</v>
      </c>
      <c r="T2326" s="9">
        <f>(((Table1[[#This Row],[deadline]]/60)/60)/24)+DATE(1970,1,1)</f>
        <v>42820.843576388885</v>
      </c>
      <c r="U2326" s="12" t="str">
        <f>TEXT(Table1[[#This Row],[Date Created Conversion]],"yyyy")</f>
        <v>2017</v>
      </c>
      <c r="V2326" s="12" t="str">
        <f>TEXT(Table1[[#This Row],[Date Created Conversion]],"mmm")</f>
        <v>Feb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>Table1[[#This Row],[pledged]]/Table1[[#This Row],[goal]]</f>
        <v>0.08</v>
      </c>
      <c r="P2327">
        <f>IF(Table1[[#This Row],[pledged]]=0,0,Table1[[#This Row],[pledged]]/Table1[[#This Row],[backers_count]])</f>
        <v>11.428571428571429</v>
      </c>
      <c r="Q2327" t="str">
        <f>LEFT(Table1[[#This Row],[Category and Sub-Category]],FIND("/",Table1[[#This Row],[Category and Sub-Category]])-1)</f>
        <v>food</v>
      </c>
      <c r="R2327" t="str">
        <f>RIGHT(Table1[[#This Row],[Category and Sub-Category]],LEN(Table1[[#This Row],[Category and Sub-Category]])-FIND("/",Table1[[#This Row],[Category and Sub-Category]]))</f>
        <v>small batch</v>
      </c>
      <c r="S2327" s="9">
        <f>(((Table1[[#This Row],[launched_at]]/60)/60)/24)+DATE(1970,1,1)</f>
        <v>42794.022349537037</v>
      </c>
      <c r="T2327" s="9">
        <f>(((Table1[[#This Row],[deadline]]/60)/60)/24)+DATE(1970,1,1)</f>
        <v>42823.980682870373</v>
      </c>
      <c r="U2327" s="12" t="str">
        <f>TEXT(Table1[[#This Row],[Date Created Conversion]],"yyyy")</f>
        <v>2017</v>
      </c>
      <c r="V2327" s="12" t="str">
        <f>TEXT(Table1[[#This Row],[Date Created Conversion]],"mmm")</f>
        <v>Feb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>Table1[[#This Row],[pledged]]/Table1[[#This Row],[goal]]</f>
        <v>7.1999999999999998E-3</v>
      </c>
      <c r="P2328">
        <f>IF(Table1[[#This Row],[pledged]]=0,0,Table1[[#This Row],[pledged]]/Table1[[#This Row],[backers_count]])</f>
        <v>108</v>
      </c>
      <c r="Q2328" t="str">
        <f>LEFT(Table1[[#This Row],[Category and Sub-Category]],FIND("/",Table1[[#This Row],[Category and Sub-Category]])-1)</f>
        <v>food</v>
      </c>
      <c r="R2328" t="str">
        <f>RIGHT(Table1[[#This Row],[Category and Sub-Category]],LEN(Table1[[#This Row],[Category and Sub-Category]])-FIND("/",Table1[[#This Row],[Category and Sub-Category]]))</f>
        <v>small batch</v>
      </c>
      <c r="S2328" s="9">
        <f>(((Table1[[#This Row],[launched_at]]/60)/60)/24)+DATE(1970,1,1)</f>
        <v>42804.034120370372</v>
      </c>
      <c r="T2328" s="9">
        <f>(((Table1[[#This Row],[deadline]]/60)/60)/24)+DATE(1970,1,1)</f>
        <v>42855.708333333328</v>
      </c>
      <c r="U2328" s="12" t="str">
        <f>TEXT(Table1[[#This Row],[Date Created Conversion]],"yyyy")</f>
        <v>2017</v>
      </c>
      <c r="V2328" s="12" t="str">
        <f>TEXT(Table1[[#This Row],[Date Created Conversion]],"mmm")</f>
        <v>Mar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 s="16">
        <v>35000</v>
      </c>
      <c r="E2329">
        <v>184133.01</v>
      </c>
      <c r="F2329" s="12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>Table1[[#This Row],[pledged]]/Table1[[#This Row],[goal]]</f>
        <v>5.2609431428571432</v>
      </c>
      <c r="P2329">
        <f>IF(Table1[[#This Row],[pledged]]=0,0,Table1[[#This Row],[pledged]]/Table1[[#This Row],[backers_count]])</f>
        <v>54.883162444113267</v>
      </c>
      <c r="Q2329" t="str">
        <f>LEFT(Table1[[#This Row],[Category and Sub-Category]],FIND("/",Table1[[#This Row],[Category and Sub-Category]])-1)</f>
        <v>food</v>
      </c>
      <c r="R2329" t="str">
        <f>RIGHT(Table1[[#This Row],[Category and Sub-Category]],LEN(Table1[[#This Row],[Category and Sub-Category]])-FIND("/",Table1[[#This Row],[Category and Sub-Category]]))</f>
        <v>small batch</v>
      </c>
      <c r="S2329" s="9">
        <f>(((Table1[[#This Row],[launched_at]]/60)/60)/24)+DATE(1970,1,1)</f>
        <v>41842.917129629634</v>
      </c>
      <c r="T2329" s="9">
        <f>(((Table1[[#This Row],[deadline]]/60)/60)/24)+DATE(1970,1,1)</f>
        <v>41877.917129629634</v>
      </c>
      <c r="U2329" s="12" t="str">
        <f>TEXT(Table1[[#This Row],[Date Created Conversion]],"yyyy")</f>
        <v>2014</v>
      </c>
      <c r="V2329" s="12" t="str">
        <f>TEXT(Table1[[#This Row],[Date Created Conversion]],"mmm")</f>
        <v>Jul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 s="16">
        <v>10000</v>
      </c>
      <c r="E2330">
        <v>25445</v>
      </c>
      <c r="F2330" s="12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>Table1[[#This Row],[pledged]]/Table1[[#This Row],[goal]]</f>
        <v>2.5445000000000002</v>
      </c>
      <c r="P2330">
        <f>IF(Table1[[#This Row],[pledged]]=0,0,Table1[[#This Row],[pledged]]/Table1[[#This Row],[backers_count]])</f>
        <v>47.383612662942269</v>
      </c>
      <c r="Q2330" t="str">
        <f>LEFT(Table1[[#This Row],[Category and Sub-Category]],FIND("/",Table1[[#This Row],[Category and Sub-Category]])-1)</f>
        <v>food</v>
      </c>
      <c r="R2330" t="str">
        <f>RIGHT(Table1[[#This Row],[Category and Sub-Category]],LEN(Table1[[#This Row],[Category and Sub-Category]])-FIND("/",Table1[[#This Row],[Category and Sub-Category]]))</f>
        <v>small batch</v>
      </c>
      <c r="S2330" s="9">
        <f>(((Table1[[#This Row],[launched_at]]/60)/60)/24)+DATE(1970,1,1)</f>
        <v>42139.781678240746</v>
      </c>
      <c r="T2330" s="9">
        <f>(((Table1[[#This Row],[deadline]]/60)/60)/24)+DATE(1970,1,1)</f>
        <v>42169.781678240746</v>
      </c>
      <c r="U2330" s="12" t="str">
        <f>TEXT(Table1[[#This Row],[Date Created Conversion]],"yyyy")</f>
        <v>2015</v>
      </c>
      <c r="V2330" s="12" t="str">
        <f>TEXT(Table1[[#This Row],[Date Created Conversion]],"mmm")</f>
        <v>May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 s="16">
        <v>25000</v>
      </c>
      <c r="E2331">
        <v>26480</v>
      </c>
      <c r="F2331" s="12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>Table1[[#This Row],[pledged]]/Table1[[#This Row],[goal]]</f>
        <v>1.0591999999999999</v>
      </c>
      <c r="P2331">
        <f>IF(Table1[[#This Row],[pledged]]=0,0,Table1[[#This Row],[pledged]]/Table1[[#This Row],[backers_count]])</f>
        <v>211.84</v>
      </c>
      <c r="Q2331" t="str">
        <f>LEFT(Table1[[#This Row],[Category and Sub-Category]],FIND("/",Table1[[#This Row],[Category and Sub-Category]])-1)</f>
        <v>food</v>
      </c>
      <c r="R2331" t="str">
        <f>RIGHT(Table1[[#This Row],[Category and Sub-Category]],LEN(Table1[[#This Row],[Category and Sub-Category]])-FIND("/",Table1[[#This Row],[Category and Sub-Category]]))</f>
        <v>small batch</v>
      </c>
      <c r="S2331" s="9">
        <f>(((Table1[[#This Row],[launched_at]]/60)/60)/24)+DATE(1970,1,1)</f>
        <v>41807.624374999999</v>
      </c>
      <c r="T2331" s="9">
        <f>(((Table1[[#This Row],[deadline]]/60)/60)/24)+DATE(1970,1,1)</f>
        <v>41837.624374999999</v>
      </c>
      <c r="U2331" s="12" t="str">
        <f>TEXT(Table1[[#This Row],[Date Created Conversion]],"yyyy")</f>
        <v>2014</v>
      </c>
      <c r="V2331" s="12" t="str">
        <f>TEXT(Table1[[#This Row],[Date Created Conversion]],"mmm")</f>
        <v>Jun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 s="16">
        <v>35000</v>
      </c>
      <c r="E2332">
        <v>35848</v>
      </c>
      <c r="F2332" s="1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>Table1[[#This Row],[pledged]]/Table1[[#This Row],[goal]]</f>
        <v>1.0242285714285715</v>
      </c>
      <c r="P2332">
        <f>IF(Table1[[#This Row],[pledged]]=0,0,Table1[[#This Row],[pledged]]/Table1[[#This Row],[backers_count]])</f>
        <v>219.92638036809817</v>
      </c>
      <c r="Q2332" t="str">
        <f>LEFT(Table1[[#This Row],[Category and Sub-Category]],FIND("/",Table1[[#This Row],[Category and Sub-Category]])-1)</f>
        <v>food</v>
      </c>
      <c r="R2332" t="str">
        <f>RIGHT(Table1[[#This Row],[Category and Sub-Category]],LEN(Table1[[#This Row],[Category and Sub-Category]])-FIND("/",Table1[[#This Row],[Category and Sub-Category]]))</f>
        <v>small batch</v>
      </c>
      <c r="S2332" s="9">
        <f>(((Table1[[#This Row],[launched_at]]/60)/60)/24)+DATE(1970,1,1)</f>
        <v>42332.89980324074</v>
      </c>
      <c r="T2332" s="9">
        <f>(((Table1[[#This Row],[deadline]]/60)/60)/24)+DATE(1970,1,1)</f>
        <v>42363</v>
      </c>
      <c r="U2332" s="12" t="str">
        <f>TEXT(Table1[[#This Row],[Date Created Conversion]],"yyyy")</f>
        <v>2015</v>
      </c>
      <c r="V2332" s="12" t="str">
        <f>TEXT(Table1[[#This Row],[Date Created Conversion]],"mmm")</f>
        <v>Nov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 s="16">
        <v>8000</v>
      </c>
      <c r="E2333">
        <v>11545.1</v>
      </c>
      <c r="F2333" s="12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>Table1[[#This Row],[pledged]]/Table1[[#This Row],[goal]]</f>
        <v>1.4431375</v>
      </c>
      <c r="P2333">
        <f>IF(Table1[[#This Row],[pledged]]=0,0,Table1[[#This Row],[pledged]]/Table1[[#This Row],[backers_count]])</f>
        <v>40.795406360424032</v>
      </c>
      <c r="Q2333" t="str">
        <f>LEFT(Table1[[#This Row],[Category and Sub-Category]],FIND("/",Table1[[#This Row],[Category and Sub-Category]])-1)</f>
        <v>food</v>
      </c>
      <c r="R2333" t="str">
        <f>RIGHT(Table1[[#This Row],[Category and Sub-Category]],LEN(Table1[[#This Row],[Category and Sub-Category]])-FIND("/",Table1[[#This Row],[Category and Sub-Category]]))</f>
        <v>small batch</v>
      </c>
      <c r="S2333" s="9">
        <f>(((Table1[[#This Row],[launched_at]]/60)/60)/24)+DATE(1970,1,1)</f>
        <v>41839.005671296298</v>
      </c>
      <c r="T2333" s="9">
        <f>(((Table1[[#This Row],[deadline]]/60)/60)/24)+DATE(1970,1,1)</f>
        <v>41869.005671296298</v>
      </c>
      <c r="U2333" s="12" t="str">
        <f>TEXT(Table1[[#This Row],[Date Created Conversion]],"yyyy")</f>
        <v>2014</v>
      </c>
      <c r="V2333" s="12" t="str">
        <f>TEXT(Table1[[#This Row],[Date Created Conversion]],"mmm")</f>
        <v>Jul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 s="16">
        <v>25000</v>
      </c>
      <c r="E2334">
        <v>26577</v>
      </c>
      <c r="F2334" s="12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>Table1[[#This Row],[pledged]]/Table1[[#This Row],[goal]]</f>
        <v>1.06308</v>
      </c>
      <c r="P2334">
        <f>IF(Table1[[#This Row],[pledged]]=0,0,Table1[[#This Row],[pledged]]/Table1[[#This Row],[backers_count]])</f>
        <v>75.502840909090907</v>
      </c>
      <c r="Q2334" t="str">
        <f>LEFT(Table1[[#This Row],[Category and Sub-Category]],FIND("/",Table1[[#This Row],[Category and Sub-Category]])-1)</f>
        <v>food</v>
      </c>
      <c r="R2334" t="str">
        <f>RIGHT(Table1[[#This Row],[Category and Sub-Category]],LEN(Table1[[#This Row],[Category and Sub-Category]])-FIND("/",Table1[[#This Row],[Category and Sub-Category]]))</f>
        <v>small batch</v>
      </c>
      <c r="S2334" s="9">
        <f>(((Table1[[#This Row],[launched_at]]/60)/60)/24)+DATE(1970,1,1)</f>
        <v>42011.628136574072</v>
      </c>
      <c r="T2334" s="9">
        <f>(((Table1[[#This Row],[deadline]]/60)/60)/24)+DATE(1970,1,1)</f>
        <v>42041.628136574072</v>
      </c>
      <c r="U2334" s="12" t="str">
        <f>TEXT(Table1[[#This Row],[Date Created Conversion]],"yyyy")</f>
        <v>2015</v>
      </c>
      <c r="V2334" s="12" t="str">
        <f>TEXT(Table1[[#This Row],[Date Created Conversion]],"mmm")</f>
        <v>Jan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 s="16">
        <v>600</v>
      </c>
      <c r="E2335">
        <v>1273</v>
      </c>
      <c r="F2335" s="12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>Table1[[#This Row],[pledged]]/Table1[[#This Row],[goal]]</f>
        <v>2.1216666666666666</v>
      </c>
      <c r="P2335">
        <f>IF(Table1[[#This Row],[pledged]]=0,0,Table1[[#This Row],[pledged]]/Table1[[#This Row],[backers_count]])</f>
        <v>13.542553191489361</v>
      </c>
      <c r="Q2335" t="str">
        <f>LEFT(Table1[[#This Row],[Category and Sub-Category]],FIND("/",Table1[[#This Row],[Category and Sub-Category]])-1)</f>
        <v>food</v>
      </c>
      <c r="R2335" t="str">
        <f>RIGHT(Table1[[#This Row],[Category and Sub-Category]],LEN(Table1[[#This Row],[Category and Sub-Category]])-FIND("/",Table1[[#This Row],[Category and Sub-Category]]))</f>
        <v>small batch</v>
      </c>
      <c r="S2335" s="9">
        <f>(((Table1[[#This Row],[launched_at]]/60)/60)/24)+DATE(1970,1,1)</f>
        <v>41767.650347222225</v>
      </c>
      <c r="T2335" s="9">
        <f>(((Table1[[#This Row],[deadline]]/60)/60)/24)+DATE(1970,1,1)</f>
        <v>41788.743055555555</v>
      </c>
      <c r="U2335" s="12" t="str">
        <f>TEXT(Table1[[#This Row],[Date Created Conversion]],"yyyy")</f>
        <v>2014</v>
      </c>
      <c r="V2335" s="12" t="str">
        <f>TEXT(Table1[[#This Row],[Date Created Conversion]],"mmm")</f>
        <v>May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 s="16">
        <v>4000</v>
      </c>
      <c r="E2336">
        <v>4078</v>
      </c>
      <c r="F2336" s="12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>Table1[[#This Row],[pledged]]/Table1[[#This Row],[goal]]</f>
        <v>1.0195000000000001</v>
      </c>
      <c r="P2336">
        <f>IF(Table1[[#This Row],[pledged]]=0,0,Table1[[#This Row],[pledged]]/Table1[[#This Row],[backers_count]])</f>
        <v>60.865671641791046</v>
      </c>
      <c r="Q2336" t="str">
        <f>LEFT(Table1[[#This Row],[Category and Sub-Category]],FIND("/",Table1[[#This Row],[Category and Sub-Category]])-1)</f>
        <v>food</v>
      </c>
      <c r="R2336" t="str">
        <f>RIGHT(Table1[[#This Row],[Category and Sub-Category]],LEN(Table1[[#This Row],[Category and Sub-Category]])-FIND("/",Table1[[#This Row],[Category and Sub-Category]]))</f>
        <v>small batch</v>
      </c>
      <c r="S2336" s="9">
        <f>(((Table1[[#This Row],[launched_at]]/60)/60)/24)+DATE(1970,1,1)</f>
        <v>41918.670115740737</v>
      </c>
      <c r="T2336" s="9">
        <f>(((Table1[[#This Row],[deadline]]/60)/60)/24)+DATE(1970,1,1)</f>
        <v>41948.731944444444</v>
      </c>
      <c r="U2336" s="12" t="str">
        <f>TEXT(Table1[[#This Row],[Date Created Conversion]],"yyyy")</f>
        <v>2014</v>
      </c>
      <c r="V2336" s="12" t="str">
        <f>TEXT(Table1[[#This Row],[Date Created Conversion]],"mmm")</f>
        <v>Oct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 s="16">
        <v>25000</v>
      </c>
      <c r="E2337">
        <v>25568</v>
      </c>
      <c r="F2337" s="12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>Table1[[#This Row],[pledged]]/Table1[[#This Row],[goal]]</f>
        <v>1.0227200000000001</v>
      </c>
      <c r="P2337">
        <f>IF(Table1[[#This Row],[pledged]]=0,0,Table1[[#This Row],[pledged]]/Table1[[#This Row],[backers_count]])</f>
        <v>115.69230769230769</v>
      </c>
      <c r="Q2337" t="str">
        <f>LEFT(Table1[[#This Row],[Category and Sub-Category]],FIND("/",Table1[[#This Row],[Category and Sub-Category]])-1)</f>
        <v>food</v>
      </c>
      <c r="R2337" t="str">
        <f>RIGHT(Table1[[#This Row],[Category and Sub-Category]],LEN(Table1[[#This Row],[Category and Sub-Category]])-FIND("/",Table1[[#This Row],[Category and Sub-Category]]))</f>
        <v>small batch</v>
      </c>
      <c r="S2337" s="9">
        <f>(((Table1[[#This Row],[launched_at]]/60)/60)/24)+DATE(1970,1,1)</f>
        <v>41771.572256944448</v>
      </c>
      <c r="T2337" s="9">
        <f>(((Table1[[#This Row],[deadline]]/60)/60)/24)+DATE(1970,1,1)</f>
        <v>41801.572256944448</v>
      </c>
      <c r="U2337" s="12" t="str">
        <f>TEXT(Table1[[#This Row],[Date Created Conversion]],"yyyy")</f>
        <v>2014</v>
      </c>
      <c r="V2337" s="12" t="str">
        <f>TEXT(Table1[[#This Row],[Date Created Conversion]],"mmm")</f>
        <v>May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 s="16">
        <v>20000</v>
      </c>
      <c r="E2338">
        <v>104146.51</v>
      </c>
      <c r="F2338" s="12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>Table1[[#This Row],[pledged]]/Table1[[#This Row],[goal]]</f>
        <v>5.2073254999999996</v>
      </c>
      <c r="P2338">
        <f>IF(Table1[[#This Row],[pledged]]=0,0,Table1[[#This Row],[pledged]]/Table1[[#This Row],[backers_count]])</f>
        <v>48.104623556581984</v>
      </c>
      <c r="Q2338" t="str">
        <f>LEFT(Table1[[#This Row],[Category and Sub-Category]],FIND("/",Table1[[#This Row],[Category and Sub-Category]])-1)</f>
        <v>food</v>
      </c>
      <c r="R2338" t="str">
        <f>RIGHT(Table1[[#This Row],[Category and Sub-Category]],LEN(Table1[[#This Row],[Category and Sub-Category]])-FIND("/",Table1[[#This Row],[Category and Sub-Category]]))</f>
        <v>small batch</v>
      </c>
      <c r="S2338" s="9">
        <f>(((Table1[[#This Row],[launched_at]]/60)/60)/24)+DATE(1970,1,1)</f>
        <v>41666.924710648149</v>
      </c>
      <c r="T2338" s="9">
        <f>(((Table1[[#This Row],[deadline]]/60)/60)/24)+DATE(1970,1,1)</f>
        <v>41706.924710648149</v>
      </c>
      <c r="U2338" s="12" t="str">
        <f>TEXT(Table1[[#This Row],[Date Created Conversion]],"yyyy")</f>
        <v>2014</v>
      </c>
      <c r="V2338" s="12" t="str">
        <f>TEXT(Table1[[#This Row],[Date Created Conversion]],"mmm")</f>
        <v>Jan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 s="16">
        <v>12000</v>
      </c>
      <c r="E2339">
        <v>13279</v>
      </c>
      <c r="F2339" s="12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>Table1[[#This Row],[pledged]]/Table1[[#This Row],[goal]]</f>
        <v>1.1065833333333333</v>
      </c>
      <c r="P2339">
        <f>IF(Table1[[#This Row],[pledged]]=0,0,Table1[[#This Row],[pledged]]/Table1[[#This Row],[backers_count]])</f>
        <v>74.184357541899445</v>
      </c>
      <c r="Q2339" t="str">
        <f>LEFT(Table1[[#This Row],[Category and Sub-Category]],FIND("/",Table1[[#This Row],[Category and Sub-Category]])-1)</f>
        <v>food</v>
      </c>
      <c r="R2339" t="str">
        <f>RIGHT(Table1[[#This Row],[Category and Sub-Category]],LEN(Table1[[#This Row],[Category and Sub-Category]])-FIND("/",Table1[[#This Row],[Category and Sub-Category]]))</f>
        <v>small batch</v>
      </c>
      <c r="S2339" s="9">
        <f>(((Table1[[#This Row],[launched_at]]/60)/60)/24)+DATE(1970,1,1)</f>
        <v>41786.640543981484</v>
      </c>
      <c r="T2339" s="9">
        <f>(((Table1[[#This Row],[deadline]]/60)/60)/24)+DATE(1970,1,1)</f>
        <v>41816.640543981484</v>
      </c>
      <c r="U2339" s="12" t="str">
        <f>TEXT(Table1[[#This Row],[Date Created Conversion]],"yyyy")</f>
        <v>2014</v>
      </c>
      <c r="V2339" s="12" t="str">
        <f>TEXT(Table1[[#This Row],[Date Created Conversion]],"mmm")</f>
        <v>May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 s="16">
        <v>15000</v>
      </c>
      <c r="E2340">
        <v>15171.5</v>
      </c>
      <c r="F2340" s="12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>Table1[[#This Row],[pledged]]/Table1[[#This Row],[goal]]</f>
        <v>1.0114333333333334</v>
      </c>
      <c r="P2340">
        <f>IF(Table1[[#This Row],[pledged]]=0,0,Table1[[#This Row],[pledged]]/Table1[[#This Row],[backers_count]])</f>
        <v>123.34552845528455</v>
      </c>
      <c r="Q2340" t="str">
        <f>LEFT(Table1[[#This Row],[Category and Sub-Category]],FIND("/",Table1[[#This Row],[Category and Sub-Category]])-1)</f>
        <v>food</v>
      </c>
      <c r="R2340" t="str">
        <f>RIGHT(Table1[[#This Row],[Category and Sub-Category]],LEN(Table1[[#This Row],[Category and Sub-Category]])-FIND("/",Table1[[#This Row],[Category and Sub-Category]]))</f>
        <v>small batch</v>
      </c>
      <c r="S2340" s="9">
        <f>(((Table1[[#This Row],[launched_at]]/60)/60)/24)+DATE(1970,1,1)</f>
        <v>41789.896805555552</v>
      </c>
      <c r="T2340" s="9">
        <f>(((Table1[[#This Row],[deadline]]/60)/60)/24)+DATE(1970,1,1)</f>
        <v>41819.896805555552</v>
      </c>
      <c r="U2340" s="12" t="str">
        <f>TEXT(Table1[[#This Row],[Date Created Conversion]],"yyyy")</f>
        <v>2014</v>
      </c>
      <c r="V2340" s="12" t="str">
        <f>TEXT(Table1[[#This Row],[Date Created Conversion]],"mmm")</f>
        <v>May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 s="16">
        <v>25000</v>
      </c>
      <c r="E2341">
        <v>73552</v>
      </c>
      <c r="F2341" s="12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>Table1[[#This Row],[pledged]]/Table1[[#This Row],[goal]]</f>
        <v>2.9420799999999998</v>
      </c>
      <c r="P2341">
        <f>IF(Table1[[#This Row],[pledged]]=0,0,Table1[[#This Row],[pledged]]/Table1[[#This Row],[backers_count]])</f>
        <v>66.623188405797094</v>
      </c>
      <c r="Q2341" t="str">
        <f>LEFT(Table1[[#This Row],[Category and Sub-Category]],FIND("/",Table1[[#This Row],[Category and Sub-Category]])-1)</f>
        <v>food</v>
      </c>
      <c r="R2341" t="str">
        <f>RIGHT(Table1[[#This Row],[Category and Sub-Category]],LEN(Table1[[#This Row],[Category and Sub-Category]])-FIND("/",Table1[[#This Row],[Category and Sub-Category]]))</f>
        <v>small batch</v>
      </c>
      <c r="S2341" s="9">
        <f>(((Table1[[#This Row],[launched_at]]/60)/60)/24)+DATE(1970,1,1)</f>
        <v>42692.79987268518</v>
      </c>
      <c r="T2341" s="9">
        <f>(((Table1[[#This Row],[deadline]]/60)/60)/24)+DATE(1970,1,1)</f>
        <v>42723.332638888889</v>
      </c>
      <c r="U2341" s="12" t="str">
        <f>TEXT(Table1[[#This Row],[Date Created Conversion]],"yyyy")</f>
        <v>2016</v>
      </c>
      <c r="V2341" s="12" t="str">
        <f>TEXT(Table1[[#This Row],[Date Created Conversion]],"mmm")</f>
        <v>Nov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 s="16">
        <v>40000</v>
      </c>
      <c r="E2342">
        <v>42311</v>
      </c>
      <c r="F2342" s="1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>Table1[[#This Row],[pledged]]/Table1[[#This Row],[goal]]</f>
        <v>1.0577749999999999</v>
      </c>
      <c r="P2342">
        <f>IF(Table1[[#This Row],[pledged]]=0,0,Table1[[#This Row],[pledged]]/Table1[[#This Row],[backers_count]])</f>
        <v>104.99007444168734</v>
      </c>
      <c r="Q2342" t="str">
        <f>LEFT(Table1[[#This Row],[Category and Sub-Category]],FIND("/",Table1[[#This Row],[Category and Sub-Category]])-1)</f>
        <v>food</v>
      </c>
      <c r="R2342" t="str">
        <f>RIGHT(Table1[[#This Row],[Category and Sub-Category]],LEN(Table1[[#This Row],[Category and Sub-Category]])-FIND("/",Table1[[#This Row],[Category and Sub-Category]]))</f>
        <v>small batch</v>
      </c>
      <c r="S2342" s="9">
        <f>(((Table1[[#This Row],[launched_at]]/60)/60)/24)+DATE(1970,1,1)</f>
        <v>42643.642800925925</v>
      </c>
      <c r="T2342" s="9">
        <f>(((Table1[[#This Row],[deadline]]/60)/60)/24)+DATE(1970,1,1)</f>
        <v>42673.642800925925</v>
      </c>
      <c r="U2342" s="12" t="str">
        <f>TEXT(Table1[[#This Row],[Date Created Conversion]],"yyyy")</f>
        <v>2016</v>
      </c>
      <c r="V2342" s="12" t="str">
        <f>TEXT(Table1[[#This Row],[Date Created Conversion]],"mmm")</f>
        <v>Sep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8388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>Table1[[#This Row],[pledged]]/Table1[[#This Row],[goal]]</f>
        <v>0</v>
      </c>
      <c r="P2343">
        <f>IF(Table1[[#This Row],[pledged]]=0,0,Table1[[#This Row],[pledged]]/Table1[[#This Row],[backers_count]])</f>
        <v>0</v>
      </c>
      <c r="Q2343" t="str">
        <f>LEFT(Table1[[#This Row],[Category and Sub-Category]],FIND("/",Table1[[#This Row],[Category and Sub-Category]])-1)</f>
        <v>technology</v>
      </c>
      <c r="R2343" t="str">
        <f>RIGHT(Table1[[#This Row],[Category and Sub-Category]],LEN(Table1[[#This Row],[Category and Sub-Category]])-FIND("/",Table1[[#This Row],[Category and Sub-Category]]))</f>
        <v>web</v>
      </c>
      <c r="S2343" s="9">
        <f>(((Table1[[#This Row],[launched_at]]/60)/60)/24)+DATE(1970,1,1)</f>
        <v>42167.813703703709</v>
      </c>
      <c r="T2343" s="9">
        <f>(((Table1[[#This Row],[deadline]]/60)/60)/24)+DATE(1970,1,1)</f>
        <v>42197.813703703709</v>
      </c>
      <c r="U2343" s="12" t="str">
        <f>TEXT(Table1[[#This Row],[Date Created Conversion]],"yyyy")</f>
        <v>2015</v>
      </c>
      <c r="V2343" s="12" t="str">
        <f>TEXT(Table1[[#This Row],[Date Created Conversion]],"mmm")</f>
        <v>Jun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8388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>Table1[[#This Row],[pledged]]/Table1[[#This Row],[goal]]</f>
        <v>0</v>
      </c>
      <c r="P2344">
        <f>IF(Table1[[#This Row],[pledged]]=0,0,Table1[[#This Row],[pledged]]/Table1[[#This Row],[backers_count]])</f>
        <v>0</v>
      </c>
      <c r="Q2344" t="str">
        <f>LEFT(Table1[[#This Row],[Category and Sub-Category]],FIND("/",Table1[[#This Row],[Category and Sub-Category]])-1)</f>
        <v>technology</v>
      </c>
      <c r="R2344" t="str">
        <f>RIGHT(Table1[[#This Row],[Category and Sub-Category]],LEN(Table1[[#This Row],[Category and Sub-Category]])-FIND("/",Table1[[#This Row],[Category and Sub-Category]]))</f>
        <v>web</v>
      </c>
      <c r="S2344" s="9">
        <f>(((Table1[[#This Row],[launched_at]]/60)/60)/24)+DATE(1970,1,1)</f>
        <v>41897.702199074076</v>
      </c>
      <c r="T2344" s="9">
        <f>(((Table1[[#This Row],[deadline]]/60)/60)/24)+DATE(1970,1,1)</f>
        <v>41918.208333333336</v>
      </c>
      <c r="U2344" s="12" t="str">
        <f>TEXT(Table1[[#This Row],[Date Created Conversion]],"yyyy")</f>
        <v>2014</v>
      </c>
      <c r="V2344" s="12" t="str">
        <f>TEXT(Table1[[#This Row],[Date Created Conversion]],"mmm")</f>
        <v>Sep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8388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>Table1[[#This Row],[pledged]]/Table1[[#This Row],[goal]]</f>
        <v>0.03</v>
      </c>
      <c r="P2345">
        <f>IF(Table1[[#This Row],[pledged]]=0,0,Table1[[#This Row],[pledged]]/Table1[[#This Row],[backers_count]])</f>
        <v>300</v>
      </c>
      <c r="Q2345" t="str">
        <f>LEFT(Table1[[#This Row],[Category and Sub-Category]],FIND("/",Table1[[#This Row],[Category and Sub-Category]])-1)</f>
        <v>technology</v>
      </c>
      <c r="R2345" t="str">
        <f>RIGHT(Table1[[#This Row],[Category and Sub-Category]],LEN(Table1[[#This Row],[Category and Sub-Category]])-FIND("/",Table1[[#This Row],[Category and Sub-Category]]))</f>
        <v>web</v>
      </c>
      <c r="S2345" s="9">
        <f>(((Table1[[#This Row],[launched_at]]/60)/60)/24)+DATE(1970,1,1)</f>
        <v>42327.825289351851</v>
      </c>
      <c r="T2345" s="9">
        <f>(((Table1[[#This Row],[deadline]]/60)/60)/24)+DATE(1970,1,1)</f>
        <v>42377.82430555555</v>
      </c>
      <c r="U2345" s="12" t="str">
        <f>TEXT(Table1[[#This Row],[Date Created Conversion]],"yyyy")</f>
        <v>2015</v>
      </c>
      <c r="V2345" s="12" t="str">
        <f>TEXT(Table1[[#This Row],[Date Created Conversion]],"mmm")</f>
        <v>Nov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8388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>Table1[[#This Row],[pledged]]/Table1[[#This Row],[goal]]</f>
        <v>1E-3</v>
      </c>
      <c r="P2346">
        <f>IF(Table1[[#This Row],[pledged]]=0,0,Table1[[#This Row],[pledged]]/Table1[[#This Row],[backers_count]])</f>
        <v>1</v>
      </c>
      <c r="Q2346" t="str">
        <f>LEFT(Table1[[#This Row],[Category and Sub-Category]],FIND("/",Table1[[#This Row],[Category and Sub-Category]])-1)</f>
        <v>technology</v>
      </c>
      <c r="R2346" t="str">
        <f>RIGHT(Table1[[#This Row],[Category and Sub-Category]],LEN(Table1[[#This Row],[Category and Sub-Category]])-FIND("/",Table1[[#This Row],[Category and Sub-Category]]))</f>
        <v>web</v>
      </c>
      <c r="S2346" s="9">
        <f>(((Table1[[#This Row],[launched_at]]/60)/60)/24)+DATE(1970,1,1)</f>
        <v>42515.727650462963</v>
      </c>
      <c r="T2346" s="9">
        <f>(((Table1[[#This Row],[deadline]]/60)/60)/24)+DATE(1970,1,1)</f>
        <v>42545.727650462963</v>
      </c>
      <c r="U2346" s="12" t="str">
        <f>TEXT(Table1[[#This Row],[Date Created Conversion]],"yyyy")</f>
        <v>2016</v>
      </c>
      <c r="V2346" s="12" t="str">
        <f>TEXT(Table1[[#This Row],[Date Created Conversion]],"mmm")</f>
        <v>May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8388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>Table1[[#This Row],[pledged]]/Table1[[#This Row],[goal]]</f>
        <v>0</v>
      </c>
      <c r="P2347">
        <f>IF(Table1[[#This Row],[pledged]]=0,0,Table1[[#This Row],[pledged]]/Table1[[#This Row],[backers_count]])</f>
        <v>0</v>
      </c>
      <c r="Q2347" t="str">
        <f>LEFT(Table1[[#This Row],[Category and Sub-Category]],FIND("/",Table1[[#This Row],[Category and Sub-Category]])-1)</f>
        <v>technology</v>
      </c>
      <c r="R2347" t="str">
        <f>RIGHT(Table1[[#This Row],[Category and Sub-Category]],LEN(Table1[[#This Row],[Category and Sub-Category]])-FIND("/",Table1[[#This Row],[Category and Sub-Category]]))</f>
        <v>web</v>
      </c>
      <c r="S2347" s="9">
        <f>(((Table1[[#This Row],[launched_at]]/60)/60)/24)+DATE(1970,1,1)</f>
        <v>42060.001805555556</v>
      </c>
      <c r="T2347" s="9">
        <f>(((Table1[[#This Row],[deadline]]/60)/60)/24)+DATE(1970,1,1)</f>
        <v>42094.985416666663</v>
      </c>
      <c r="U2347" s="12" t="str">
        <f>TEXT(Table1[[#This Row],[Date Created Conversion]],"yyyy")</f>
        <v>2015</v>
      </c>
      <c r="V2347" s="12" t="str">
        <f>TEXT(Table1[[#This Row],[Date Created Conversion]],"mmm")</f>
        <v>Feb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8388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>Table1[[#This Row],[pledged]]/Table1[[#This Row],[goal]]</f>
        <v>6.4999999999999997E-4</v>
      </c>
      <c r="P2348">
        <f>IF(Table1[[#This Row],[pledged]]=0,0,Table1[[#This Row],[pledged]]/Table1[[#This Row],[backers_count]])</f>
        <v>13</v>
      </c>
      <c r="Q2348" t="str">
        <f>LEFT(Table1[[#This Row],[Category and Sub-Category]],FIND("/",Table1[[#This Row],[Category and Sub-Category]])-1)</f>
        <v>technology</v>
      </c>
      <c r="R2348" t="str">
        <f>RIGHT(Table1[[#This Row],[Category and Sub-Category]],LEN(Table1[[#This Row],[Category and Sub-Category]])-FIND("/",Table1[[#This Row],[Category and Sub-Category]]))</f>
        <v>web</v>
      </c>
      <c r="S2348" s="9">
        <f>(((Table1[[#This Row],[launched_at]]/60)/60)/24)+DATE(1970,1,1)</f>
        <v>42615.79896990741</v>
      </c>
      <c r="T2348" s="9">
        <f>(((Table1[[#This Row],[deadline]]/60)/60)/24)+DATE(1970,1,1)</f>
        <v>42660.79896990741</v>
      </c>
      <c r="U2348" s="12" t="str">
        <f>TEXT(Table1[[#This Row],[Date Created Conversion]],"yyyy")</f>
        <v>2016</v>
      </c>
      <c r="V2348" s="12" t="str">
        <f>TEXT(Table1[[#This Row],[Date Created Conversion]],"mmm")</f>
        <v>Sep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8388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>Table1[[#This Row],[pledged]]/Table1[[#This Row],[goal]]</f>
        <v>1.4999999999999999E-2</v>
      </c>
      <c r="P2349">
        <f>IF(Table1[[#This Row],[pledged]]=0,0,Table1[[#This Row],[pledged]]/Table1[[#This Row],[backers_count]])</f>
        <v>15</v>
      </c>
      <c r="Q2349" t="str">
        <f>LEFT(Table1[[#This Row],[Category and Sub-Category]],FIND("/",Table1[[#This Row],[Category and Sub-Category]])-1)</f>
        <v>technology</v>
      </c>
      <c r="R2349" t="str">
        <f>RIGHT(Table1[[#This Row],[Category and Sub-Category]],LEN(Table1[[#This Row],[Category and Sub-Category]])-FIND("/",Table1[[#This Row],[Category and Sub-Category]]))</f>
        <v>web</v>
      </c>
      <c r="S2349" s="9">
        <f>(((Table1[[#This Row],[launched_at]]/60)/60)/24)+DATE(1970,1,1)</f>
        <v>42577.607361111113</v>
      </c>
      <c r="T2349" s="9">
        <f>(((Table1[[#This Row],[deadline]]/60)/60)/24)+DATE(1970,1,1)</f>
        <v>42607.607361111113</v>
      </c>
      <c r="U2349" s="12" t="str">
        <f>TEXT(Table1[[#This Row],[Date Created Conversion]],"yyyy")</f>
        <v>2016</v>
      </c>
      <c r="V2349" s="12" t="str">
        <f>TEXT(Table1[[#This Row],[Date Created Conversion]],"mmm")</f>
        <v>Jul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8388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>Table1[[#This Row],[pledged]]/Table1[[#This Row],[goal]]</f>
        <v>3.8571428571428572E-3</v>
      </c>
      <c r="P2350">
        <f>IF(Table1[[#This Row],[pledged]]=0,0,Table1[[#This Row],[pledged]]/Table1[[#This Row],[backers_count]])</f>
        <v>54</v>
      </c>
      <c r="Q2350" t="str">
        <f>LEFT(Table1[[#This Row],[Category and Sub-Category]],FIND("/",Table1[[#This Row],[Category and Sub-Category]])-1)</f>
        <v>technology</v>
      </c>
      <c r="R2350" t="str">
        <f>RIGHT(Table1[[#This Row],[Category and Sub-Category]],LEN(Table1[[#This Row],[Category and Sub-Category]])-FIND("/",Table1[[#This Row],[Category and Sub-Category]]))</f>
        <v>web</v>
      </c>
      <c r="S2350" s="9">
        <f>(((Table1[[#This Row],[launched_at]]/60)/60)/24)+DATE(1970,1,1)</f>
        <v>42360.932152777779</v>
      </c>
      <c r="T2350" s="9">
        <f>(((Table1[[#This Row],[deadline]]/60)/60)/24)+DATE(1970,1,1)</f>
        <v>42420.932152777779</v>
      </c>
      <c r="U2350" s="12" t="str">
        <f>TEXT(Table1[[#This Row],[Date Created Conversion]],"yyyy")</f>
        <v>2015</v>
      </c>
      <c r="V2350" s="12" t="str">
        <f>TEXT(Table1[[#This Row],[Date Created Conversion]],"mmm")</f>
        <v>Dec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8388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>Table1[[#This Row],[pledged]]/Table1[[#This Row],[goal]]</f>
        <v>0</v>
      </c>
      <c r="P2351">
        <f>IF(Table1[[#This Row],[pledged]]=0,0,Table1[[#This Row],[pledged]]/Table1[[#This Row],[backers_count]])</f>
        <v>0</v>
      </c>
      <c r="Q2351" t="str">
        <f>LEFT(Table1[[#This Row],[Category and Sub-Category]],FIND("/",Table1[[#This Row],[Category and Sub-Category]])-1)</f>
        <v>technology</v>
      </c>
      <c r="R2351" t="str">
        <f>RIGHT(Table1[[#This Row],[Category and Sub-Category]],LEN(Table1[[#This Row],[Category and Sub-Category]])-FIND("/",Table1[[#This Row],[Category and Sub-Category]]))</f>
        <v>web</v>
      </c>
      <c r="S2351" s="9">
        <f>(((Table1[[#This Row],[launched_at]]/60)/60)/24)+DATE(1970,1,1)</f>
        <v>42198.775787037041</v>
      </c>
      <c r="T2351" s="9">
        <f>(((Table1[[#This Row],[deadline]]/60)/60)/24)+DATE(1970,1,1)</f>
        <v>42227.775787037041</v>
      </c>
      <c r="U2351" s="12" t="str">
        <f>TEXT(Table1[[#This Row],[Date Created Conversion]],"yyyy")</f>
        <v>2015</v>
      </c>
      <c r="V2351" s="12" t="str">
        <f>TEXT(Table1[[#This Row],[Date Created Conversion]],"mmm")</f>
        <v>Jul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8388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>Table1[[#This Row],[pledged]]/Table1[[#This Row],[goal]]</f>
        <v>0</v>
      </c>
      <c r="P2352">
        <f>IF(Table1[[#This Row],[pledged]]=0,0,Table1[[#This Row],[pledged]]/Table1[[#This Row],[backers_count]])</f>
        <v>0</v>
      </c>
      <c r="Q2352" t="str">
        <f>LEFT(Table1[[#This Row],[Category and Sub-Category]],FIND("/",Table1[[#This Row],[Category and Sub-Category]])-1)</f>
        <v>technology</v>
      </c>
      <c r="R2352" t="str">
        <f>RIGHT(Table1[[#This Row],[Category and Sub-Category]],LEN(Table1[[#This Row],[Category and Sub-Category]])-FIND("/",Table1[[#This Row],[Category and Sub-Category]]))</f>
        <v>web</v>
      </c>
      <c r="S2352" s="9">
        <f>(((Table1[[#This Row],[launched_at]]/60)/60)/24)+DATE(1970,1,1)</f>
        <v>42708.842245370368</v>
      </c>
      <c r="T2352" s="9">
        <f>(((Table1[[#This Row],[deadline]]/60)/60)/24)+DATE(1970,1,1)</f>
        <v>42738.842245370368</v>
      </c>
      <c r="U2352" s="12" t="str">
        <f>TEXT(Table1[[#This Row],[Date Created Conversion]],"yyyy")</f>
        <v>2016</v>
      </c>
      <c r="V2352" s="12" t="str">
        <f>TEXT(Table1[[#This Row],[Date Created Conversion]],"mmm")</f>
        <v>Dec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8388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>Table1[[#This Row],[pledged]]/Table1[[#This Row],[goal]]</f>
        <v>5.7142857142857143E-3</v>
      </c>
      <c r="P2353">
        <f>IF(Table1[[#This Row],[pledged]]=0,0,Table1[[#This Row],[pledged]]/Table1[[#This Row],[backers_count]])</f>
        <v>15.428571428571429</v>
      </c>
      <c r="Q2353" t="str">
        <f>LEFT(Table1[[#This Row],[Category and Sub-Category]],FIND("/",Table1[[#This Row],[Category and Sub-Category]])-1)</f>
        <v>technology</v>
      </c>
      <c r="R2353" t="str">
        <f>RIGHT(Table1[[#This Row],[Category and Sub-Category]],LEN(Table1[[#This Row],[Category and Sub-Category]])-FIND("/",Table1[[#This Row],[Category and Sub-Category]]))</f>
        <v>web</v>
      </c>
      <c r="S2353" s="9">
        <f>(((Table1[[#This Row],[launched_at]]/60)/60)/24)+DATE(1970,1,1)</f>
        <v>42094.101145833338</v>
      </c>
      <c r="T2353" s="9">
        <f>(((Table1[[#This Row],[deadline]]/60)/60)/24)+DATE(1970,1,1)</f>
        <v>42124.101145833338</v>
      </c>
      <c r="U2353" s="12" t="str">
        <f>TEXT(Table1[[#This Row],[Date Created Conversion]],"yyyy")</f>
        <v>2015</v>
      </c>
      <c r="V2353" s="12" t="str">
        <f>TEXT(Table1[[#This Row],[Date Created Conversion]],"mmm")</f>
        <v>Mar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8388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>Table1[[#This Row],[pledged]]/Table1[[#This Row],[goal]]</f>
        <v>0</v>
      </c>
      <c r="P2354">
        <f>IF(Table1[[#This Row],[pledged]]=0,0,Table1[[#This Row],[pledged]]/Table1[[#This Row],[backers_count]])</f>
        <v>0</v>
      </c>
      <c r="Q2354" t="str">
        <f>LEFT(Table1[[#This Row],[Category and Sub-Category]],FIND("/",Table1[[#This Row],[Category and Sub-Category]])-1)</f>
        <v>technology</v>
      </c>
      <c r="R2354" t="str">
        <f>RIGHT(Table1[[#This Row],[Category and Sub-Category]],LEN(Table1[[#This Row],[Category and Sub-Category]])-FIND("/",Table1[[#This Row],[Category and Sub-Category]]))</f>
        <v>web</v>
      </c>
      <c r="S2354" s="9">
        <f>(((Table1[[#This Row],[launched_at]]/60)/60)/24)+DATE(1970,1,1)</f>
        <v>42101.633703703701</v>
      </c>
      <c r="T2354" s="9">
        <f>(((Table1[[#This Row],[deadline]]/60)/60)/24)+DATE(1970,1,1)</f>
        <v>42161.633703703701</v>
      </c>
      <c r="U2354" s="12" t="str">
        <f>TEXT(Table1[[#This Row],[Date Created Conversion]],"yyyy")</f>
        <v>2015</v>
      </c>
      <c r="V2354" s="12" t="str">
        <f>TEXT(Table1[[#This Row],[Date Created Conversion]],"mmm")</f>
        <v>Apr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8388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>Table1[[#This Row],[pledged]]/Table1[[#This Row],[goal]]</f>
        <v>0</v>
      </c>
      <c r="P2355">
        <f>IF(Table1[[#This Row],[pledged]]=0,0,Table1[[#This Row],[pledged]]/Table1[[#This Row],[backers_count]])</f>
        <v>0</v>
      </c>
      <c r="Q2355" t="str">
        <f>LEFT(Table1[[#This Row],[Category and Sub-Category]],FIND("/",Table1[[#This Row],[Category and Sub-Category]])-1)</f>
        <v>technology</v>
      </c>
      <c r="R2355" t="str">
        <f>RIGHT(Table1[[#This Row],[Category and Sub-Category]],LEN(Table1[[#This Row],[Category and Sub-Category]])-FIND("/",Table1[[#This Row],[Category and Sub-Category]]))</f>
        <v>web</v>
      </c>
      <c r="S2355" s="9">
        <f>(((Table1[[#This Row],[launched_at]]/60)/60)/24)+DATE(1970,1,1)</f>
        <v>42103.676180555558</v>
      </c>
      <c r="T2355" s="9">
        <f>(((Table1[[#This Row],[deadline]]/60)/60)/24)+DATE(1970,1,1)</f>
        <v>42115.676180555558</v>
      </c>
      <c r="U2355" s="12" t="str">
        <f>TEXT(Table1[[#This Row],[Date Created Conversion]],"yyyy")</f>
        <v>2015</v>
      </c>
      <c r="V2355" s="12" t="str">
        <f>TEXT(Table1[[#This Row],[Date Created Conversion]],"mmm")</f>
        <v>Apr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8388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>Table1[[#This Row],[pledged]]/Table1[[#This Row],[goal]]</f>
        <v>7.1428571428571429E-4</v>
      </c>
      <c r="P2356">
        <f>IF(Table1[[#This Row],[pledged]]=0,0,Table1[[#This Row],[pledged]]/Table1[[#This Row],[backers_count]])</f>
        <v>25</v>
      </c>
      <c r="Q2356" t="str">
        <f>LEFT(Table1[[#This Row],[Category and Sub-Category]],FIND("/",Table1[[#This Row],[Category and Sub-Category]])-1)</f>
        <v>technology</v>
      </c>
      <c r="R2356" t="str">
        <f>RIGHT(Table1[[#This Row],[Category and Sub-Category]],LEN(Table1[[#This Row],[Category and Sub-Category]])-FIND("/",Table1[[#This Row],[Category and Sub-Category]]))</f>
        <v>web</v>
      </c>
      <c r="S2356" s="9">
        <f>(((Table1[[#This Row],[launched_at]]/60)/60)/24)+DATE(1970,1,1)</f>
        <v>41954.722916666666</v>
      </c>
      <c r="T2356" s="9">
        <f>(((Table1[[#This Row],[deadline]]/60)/60)/24)+DATE(1970,1,1)</f>
        <v>42014.722916666666</v>
      </c>
      <c r="U2356" s="12" t="str">
        <f>TEXT(Table1[[#This Row],[Date Created Conversion]],"yyyy")</f>
        <v>2014</v>
      </c>
      <c r="V2356" s="12" t="str">
        <f>TEXT(Table1[[#This Row],[Date Created Conversion]],"mmm")</f>
        <v>Nov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8388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>Table1[[#This Row],[pledged]]/Table1[[#This Row],[goal]]</f>
        <v>6.875E-3</v>
      </c>
      <c r="P2357">
        <f>IF(Table1[[#This Row],[pledged]]=0,0,Table1[[#This Row],[pledged]]/Table1[[#This Row],[backers_count]])</f>
        <v>27.5</v>
      </c>
      <c r="Q2357" t="str">
        <f>LEFT(Table1[[#This Row],[Category and Sub-Category]],FIND("/",Table1[[#This Row],[Category and Sub-Category]])-1)</f>
        <v>technology</v>
      </c>
      <c r="R2357" t="str">
        <f>RIGHT(Table1[[#This Row],[Category and Sub-Category]],LEN(Table1[[#This Row],[Category and Sub-Category]])-FIND("/",Table1[[#This Row],[Category and Sub-Category]]))</f>
        <v>web</v>
      </c>
      <c r="S2357" s="9">
        <f>(((Table1[[#This Row],[launched_at]]/60)/60)/24)+DATE(1970,1,1)</f>
        <v>42096.918240740735</v>
      </c>
      <c r="T2357" s="9">
        <f>(((Table1[[#This Row],[deadline]]/60)/60)/24)+DATE(1970,1,1)</f>
        <v>42126.918240740735</v>
      </c>
      <c r="U2357" s="12" t="str">
        <f>TEXT(Table1[[#This Row],[Date Created Conversion]],"yyyy")</f>
        <v>2015</v>
      </c>
      <c r="V2357" s="12" t="str">
        <f>TEXT(Table1[[#This Row],[Date Created Conversion]],"mmm")</f>
        <v>Apr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8388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>Table1[[#This Row],[pledged]]/Table1[[#This Row],[goal]]</f>
        <v>0</v>
      </c>
      <c r="P2358">
        <f>IF(Table1[[#This Row],[pledged]]=0,0,Table1[[#This Row],[pledged]]/Table1[[#This Row],[backers_count]])</f>
        <v>0</v>
      </c>
      <c r="Q2358" t="str">
        <f>LEFT(Table1[[#This Row],[Category and Sub-Category]],FIND("/",Table1[[#This Row],[Category and Sub-Category]])-1)</f>
        <v>technology</v>
      </c>
      <c r="R2358" t="str">
        <f>RIGHT(Table1[[#This Row],[Category and Sub-Category]],LEN(Table1[[#This Row],[Category and Sub-Category]])-FIND("/",Table1[[#This Row],[Category and Sub-Category]]))</f>
        <v>web</v>
      </c>
      <c r="S2358" s="9">
        <f>(((Table1[[#This Row],[launched_at]]/60)/60)/24)+DATE(1970,1,1)</f>
        <v>42130.78361111111</v>
      </c>
      <c r="T2358" s="9">
        <f>(((Table1[[#This Row],[deadline]]/60)/60)/24)+DATE(1970,1,1)</f>
        <v>42160.78361111111</v>
      </c>
      <c r="U2358" s="12" t="str">
        <f>TEXT(Table1[[#This Row],[Date Created Conversion]],"yyyy")</f>
        <v>2015</v>
      </c>
      <c r="V2358" s="12" t="str">
        <f>TEXT(Table1[[#This Row],[Date Created Conversion]],"mmm")</f>
        <v>May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8388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>Table1[[#This Row],[pledged]]/Table1[[#This Row],[goal]]</f>
        <v>0</v>
      </c>
      <c r="P2359">
        <f>IF(Table1[[#This Row],[pledged]]=0,0,Table1[[#This Row],[pledged]]/Table1[[#This Row],[backers_count]])</f>
        <v>0</v>
      </c>
      <c r="Q2359" t="str">
        <f>LEFT(Table1[[#This Row],[Category and Sub-Category]],FIND("/",Table1[[#This Row],[Category and Sub-Category]])-1)</f>
        <v>technology</v>
      </c>
      <c r="R2359" t="str">
        <f>RIGHT(Table1[[#This Row],[Category and Sub-Category]],LEN(Table1[[#This Row],[Category and Sub-Category]])-FIND("/",Table1[[#This Row],[Category and Sub-Category]]))</f>
        <v>web</v>
      </c>
      <c r="S2359" s="9">
        <f>(((Table1[[#This Row],[launched_at]]/60)/60)/24)+DATE(1970,1,1)</f>
        <v>42264.620115740734</v>
      </c>
      <c r="T2359" s="9">
        <f>(((Table1[[#This Row],[deadline]]/60)/60)/24)+DATE(1970,1,1)</f>
        <v>42294.620115740734</v>
      </c>
      <c r="U2359" s="12" t="str">
        <f>TEXT(Table1[[#This Row],[Date Created Conversion]],"yyyy")</f>
        <v>2015</v>
      </c>
      <c r="V2359" s="12" t="str">
        <f>TEXT(Table1[[#This Row],[Date Created Conversion]],"mmm")</f>
        <v>Sep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8388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>Table1[[#This Row],[pledged]]/Table1[[#This Row],[goal]]</f>
        <v>0</v>
      </c>
      <c r="P2360">
        <f>IF(Table1[[#This Row],[pledged]]=0,0,Table1[[#This Row],[pledged]]/Table1[[#This Row],[backers_count]])</f>
        <v>0</v>
      </c>
      <c r="Q2360" t="str">
        <f>LEFT(Table1[[#This Row],[Category and Sub-Category]],FIND("/",Table1[[#This Row],[Category and Sub-Category]])-1)</f>
        <v>technology</v>
      </c>
      <c r="R2360" t="str">
        <f>RIGHT(Table1[[#This Row],[Category and Sub-Category]],LEN(Table1[[#This Row],[Category and Sub-Category]])-FIND("/",Table1[[#This Row],[Category and Sub-Category]]))</f>
        <v>web</v>
      </c>
      <c r="S2360" s="9">
        <f>(((Table1[[#This Row],[launched_at]]/60)/60)/24)+DATE(1970,1,1)</f>
        <v>41978.930972222224</v>
      </c>
      <c r="T2360" s="9">
        <f>(((Table1[[#This Row],[deadline]]/60)/60)/24)+DATE(1970,1,1)</f>
        <v>42035.027083333334</v>
      </c>
      <c r="U2360" s="12" t="str">
        <f>TEXT(Table1[[#This Row],[Date Created Conversion]],"yyyy")</f>
        <v>2014</v>
      </c>
      <c r="V2360" s="12" t="str">
        <f>TEXT(Table1[[#This Row],[Date Created Conversion]],"mmm")</f>
        <v>Dec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8388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>Table1[[#This Row],[pledged]]/Table1[[#This Row],[goal]]</f>
        <v>0.14680000000000001</v>
      </c>
      <c r="P2361">
        <f>IF(Table1[[#This Row],[pledged]]=0,0,Table1[[#This Row],[pledged]]/Table1[[#This Row],[backers_count]])</f>
        <v>367</v>
      </c>
      <c r="Q2361" t="str">
        <f>LEFT(Table1[[#This Row],[Category and Sub-Category]],FIND("/",Table1[[#This Row],[Category and Sub-Category]])-1)</f>
        <v>technology</v>
      </c>
      <c r="R2361" t="str">
        <f>RIGHT(Table1[[#This Row],[Category and Sub-Category]],LEN(Table1[[#This Row],[Category and Sub-Category]])-FIND("/",Table1[[#This Row],[Category and Sub-Category]]))</f>
        <v>web</v>
      </c>
      <c r="S2361" s="9">
        <f>(((Table1[[#This Row],[launched_at]]/60)/60)/24)+DATE(1970,1,1)</f>
        <v>42159.649583333332</v>
      </c>
      <c r="T2361" s="9">
        <f>(((Table1[[#This Row],[deadline]]/60)/60)/24)+DATE(1970,1,1)</f>
        <v>42219.649583333332</v>
      </c>
      <c r="U2361" s="12" t="str">
        <f>TEXT(Table1[[#This Row],[Date Created Conversion]],"yyyy")</f>
        <v>2015</v>
      </c>
      <c r="V2361" s="12" t="str">
        <f>TEXT(Table1[[#This Row],[Date Created Conversion]],"mmm")</f>
        <v>Jun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8388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>Table1[[#This Row],[pledged]]/Table1[[#This Row],[goal]]</f>
        <v>4.0000000000000002E-4</v>
      </c>
      <c r="P2362">
        <f>IF(Table1[[#This Row],[pledged]]=0,0,Table1[[#This Row],[pledged]]/Table1[[#This Row],[backers_count]])</f>
        <v>2</v>
      </c>
      <c r="Q2362" t="str">
        <f>LEFT(Table1[[#This Row],[Category and Sub-Category]],FIND("/",Table1[[#This Row],[Category and Sub-Category]])-1)</f>
        <v>technology</v>
      </c>
      <c r="R2362" t="str">
        <f>RIGHT(Table1[[#This Row],[Category and Sub-Category]],LEN(Table1[[#This Row],[Category and Sub-Category]])-FIND("/",Table1[[#This Row],[Category and Sub-Category]]))</f>
        <v>web</v>
      </c>
      <c r="S2362" s="9">
        <f>(((Table1[[#This Row],[launched_at]]/60)/60)/24)+DATE(1970,1,1)</f>
        <v>42377.70694444445</v>
      </c>
      <c r="T2362" s="9">
        <f>(((Table1[[#This Row],[deadline]]/60)/60)/24)+DATE(1970,1,1)</f>
        <v>42407.70694444445</v>
      </c>
      <c r="U2362" s="12" t="str">
        <f>TEXT(Table1[[#This Row],[Date Created Conversion]],"yyyy")</f>
        <v>2016</v>
      </c>
      <c r="V2362" s="12" t="str">
        <f>TEXT(Table1[[#This Row],[Date Created Conversion]],"mmm")</f>
        <v>Jan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8388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>Table1[[#This Row],[pledged]]/Table1[[#This Row],[goal]]</f>
        <v>0</v>
      </c>
      <c r="P2363">
        <f>IF(Table1[[#This Row],[pledged]]=0,0,Table1[[#This Row],[pledged]]/Table1[[#This Row],[backers_count]])</f>
        <v>0</v>
      </c>
      <c r="Q2363" t="str">
        <f>LEFT(Table1[[#This Row],[Category and Sub-Category]],FIND("/",Table1[[#This Row],[Category and Sub-Category]])-1)</f>
        <v>technology</v>
      </c>
      <c r="R2363" t="str">
        <f>RIGHT(Table1[[#This Row],[Category and Sub-Category]],LEN(Table1[[#This Row],[Category and Sub-Category]])-FIND("/",Table1[[#This Row],[Category and Sub-Category]]))</f>
        <v>web</v>
      </c>
      <c r="S2363" s="9">
        <f>(((Table1[[#This Row],[launched_at]]/60)/60)/24)+DATE(1970,1,1)</f>
        <v>42466.858888888892</v>
      </c>
      <c r="T2363" s="9">
        <f>(((Table1[[#This Row],[deadline]]/60)/60)/24)+DATE(1970,1,1)</f>
        <v>42490.916666666672</v>
      </c>
      <c r="U2363" s="12" t="str">
        <f>TEXT(Table1[[#This Row],[Date Created Conversion]],"yyyy")</f>
        <v>2016</v>
      </c>
      <c r="V2363" s="12" t="str">
        <f>TEXT(Table1[[#This Row],[Date Created Conversion]],"mmm")</f>
        <v>Apr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8388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>Table1[[#This Row],[pledged]]/Table1[[#This Row],[goal]]</f>
        <v>0.2857142857142857</v>
      </c>
      <c r="P2364">
        <f>IF(Table1[[#This Row],[pledged]]=0,0,Table1[[#This Row],[pledged]]/Table1[[#This Row],[backers_count]])</f>
        <v>60</v>
      </c>
      <c r="Q2364" t="str">
        <f>LEFT(Table1[[#This Row],[Category and Sub-Category]],FIND("/",Table1[[#This Row],[Category and Sub-Category]])-1)</f>
        <v>technology</v>
      </c>
      <c r="R2364" t="str">
        <f>RIGHT(Table1[[#This Row],[Category and Sub-Category]],LEN(Table1[[#This Row],[Category and Sub-Category]])-FIND("/",Table1[[#This Row],[Category and Sub-Category]]))</f>
        <v>web</v>
      </c>
      <c r="S2364" s="9">
        <f>(((Table1[[#This Row],[launched_at]]/60)/60)/24)+DATE(1970,1,1)</f>
        <v>41954.688310185185</v>
      </c>
      <c r="T2364" s="9">
        <f>(((Table1[[#This Row],[deadline]]/60)/60)/24)+DATE(1970,1,1)</f>
        <v>41984.688310185185</v>
      </c>
      <c r="U2364" s="12" t="str">
        <f>TEXT(Table1[[#This Row],[Date Created Conversion]],"yyyy")</f>
        <v>2014</v>
      </c>
      <c r="V2364" s="12" t="str">
        <f>TEXT(Table1[[#This Row],[Date Created Conversion]],"mmm")</f>
        <v>Nov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8388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>Table1[[#This Row],[pledged]]/Table1[[#This Row],[goal]]</f>
        <v>0</v>
      </c>
      <c r="P2365">
        <f>IF(Table1[[#This Row],[pledged]]=0,0,Table1[[#This Row],[pledged]]/Table1[[#This Row],[backers_count]])</f>
        <v>0</v>
      </c>
      <c r="Q2365" t="str">
        <f>LEFT(Table1[[#This Row],[Category and Sub-Category]],FIND("/",Table1[[#This Row],[Category and Sub-Category]])-1)</f>
        <v>technology</v>
      </c>
      <c r="R2365" t="str">
        <f>RIGHT(Table1[[#This Row],[Category and Sub-Category]],LEN(Table1[[#This Row],[Category and Sub-Category]])-FIND("/",Table1[[#This Row],[Category and Sub-Category]]))</f>
        <v>web</v>
      </c>
      <c r="S2365" s="9">
        <f>(((Table1[[#This Row],[launched_at]]/60)/60)/24)+DATE(1970,1,1)</f>
        <v>42322.011574074073</v>
      </c>
      <c r="T2365" s="9">
        <f>(((Table1[[#This Row],[deadline]]/60)/60)/24)+DATE(1970,1,1)</f>
        <v>42367.011574074073</v>
      </c>
      <c r="U2365" s="12" t="str">
        <f>TEXT(Table1[[#This Row],[Date Created Conversion]],"yyyy")</f>
        <v>2015</v>
      </c>
      <c r="V2365" s="12" t="str">
        <f>TEXT(Table1[[#This Row],[Date Created Conversion]],"mmm")</f>
        <v>Nov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8388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>Table1[[#This Row],[pledged]]/Table1[[#This Row],[goal]]</f>
        <v>0</v>
      </c>
      <c r="P2366">
        <f>IF(Table1[[#This Row],[pledged]]=0,0,Table1[[#This Row],[pledged]]/Table1[[#This Row],[backers_count]])</f>
        <v>0</v>
      </c>
      <c r="Q2366" t="str">
        <f>LEFT(Table1[[#This Row],[Category and Sub-Category]],FIND("/",Table1[[#This Row],[Category and Sub-Category]])-1)</f>
        <v>technology</v>
      </c>
      <c r="R2366" t="str">
        <f>RIGHT(Table1[[#This Row],[Category and Sub-Category]],LEN(Table1[[#This Row],[Category and Sub-Category]])-FIND("/",Table1[[#This Row],[Category and Sub-Category]]))</f>
        <v>web</v>
      </c>
      <c r="S2366" s="9">
        <f>(((Table1[[#This Row],[launched_at]]/60)/60)/24)+DATE(1970,1,1)</f>
        <v>42248.934675925921</v>
      </c>
      <c r="T2366" s="9">
        <f>(((Table1[[#This Row],[deadline]]/60)/60)/24)+DATE(1970,1,1)</f>
        <v>42303.934675925921</v>
      </c>
      <c r="U2366" s="12" t="str">
        <f>TEXT(Table1[[#This Row],[Date Created Conversion]],"yyyy")</f>
        <v>2015</v>
      </c>
      <c r="V2366" s="12" t="str">
        <f>TEXT(Table1[[#This Row],[Date Created Conversion]],"mmm")</f>
        <v>Sep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8388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>Table1[[#This Row],[pledged]]/Table1[[#This Row],[goal]]</f>
        <v>0</v>
      </c>
      <c r="P2367">
        <f>IF(Table1[[#This Row],[pledged]]=0,0,Table1[[#This Row],[pledged]]/Table1[[#This Row],[backers_count]])</f>
        <v>0</v>
      </c>
      <c r="Q2367" t="str">
        <f>LEFT(Table1[[#This Row],[Category and Sub-Category]],FIND("/",Table1[[#This Row],[Category and Sub-Category]])-1)</f>
        <v>technology</v>
      </c>
      <c r="R2367" t="str">
        <f>RIGHT(Table1[[#This Row],[Category and Sub-Category]],LEN(Table1[[#This Row],[Category and Sub-Category]])-FIND("/",Table1[[#This Row],[Category and Sub-Category]]))</f>
        <v>web</v>
      </c>
      <c r="S2367" s="9">
        <f>(((Table1[[#This Row],[launched_at]]/60)/60)/24)+DATE(1970,1,1)</f>
        <v>42346.736400462964</v>
      </c>
      <c r="T2367" s="9">
        <f>(((Table1[[#This Row],[deadline]]/60)/60)/24)+DATE(1970,1,1)</f>
        <v>42386.958333333328</v>
      </c>
      <c r="U2367" s="12" t="str">
        <f>TEXT(Table1[[#This Row],[Date Created Conversion]],"yyyy")</f>
        <v>2015</v>
      </c>
      <c r="V2367" s="12" t="str">
        <f>TEXT(Table1[[#This Row],[Date Created Conversion]],"mmm")</f>
        <v>Dec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8388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>Table1[[#This Row],[pledged]]/Table1[[#This Row],[goal]]</f>
        <v>0.1052</v>
      </c>
      <c r="P2368">
        <f>IF(Table1[[#This Row],[pledged]]=0,0,Table1[[#This Row],[pledged]]/Table1[[#This Row],[backers_count]])</f>
        <v>97.407407407407405</v>
      </c>
      <c r="Q2368" t="str">
        <f>LEFT(Table1[[#This Row],[Category and Sub-Category]],FIND("/",Table1[[#This Row],[Category and Sub-Category]])-1)</f>
        <v>technology</v>
      </c>
      <c r="R2368" t="str">
        <f>RIGHT(Table1[[#This Row],[Category and Sub-Category]],LEN(Table1[[#This Row],[Category and Sub-Category]])-FIND("/",Table1[[#This Row],[Category and Sub-Category]]))</f>
        <v>web</v>
      </c>
      <c r="S2368" s="9">
        <f>(((Table1[[#This Row],[launched_at]]/60)/60)/24)+DATE(1970,1,1)</f>
        <v>42268.531631944439</v>
      </c>
      <c r="T2368" s="9">
        <f>(((Table1[[#This Row],[deadline]]/60)/60)/24)+DATE(1970,1,1)</f>
        <v>42298.531631944439</v>
      </c>
      <c r="U2368" s="12" t="str">
        <f>TEXT(Table1[[#This Row],[Date Created Conversion]],"yyyy")</f>
        <v>2015</v>
      </c>
      <c r="V2368" s="12" t="str">
        <f>TEXT(Table1[[#This Row],[Date Created Conversion]],"mmm")</f>
        <v>Sep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8388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>Table1[[#This Row],[pledged]]/Table1[[#This Row],[goal]]</f>
        <v>1.34E-2</v>
      </c>
      <c r="P2369">
        <f>IF(Table1[[#This Row],[pledged]]=0,0,Table1[[#This Row],[pledged]]/Table1[[#This Row],[backers_count]])</f>
        <v>47.857142857142854</v>
      </c>
      <c r="Q2369" t="str">
        <f>LEFT(Table1[[#This Row],[Category and Sub-Category]],FIND("/",Table1[[#This Row],[Category and Sub-Category]])-1)</f>
        <v>technology</v>
      </c>
      <c r="R2369" t="str">
        <f>RIGHT(Table1[[#This Row],[Category and Sub-Category]],LEN(Table1[[#This Row],[Category and Sub-Category]])-FIND("/",Table1[[#This Row],[Category and Sub-Category]]))</f>
        <v>web</v>
      </c>
      <c r="S2369" s="9">
        <f>(((Table1[[#This Row],[launched_at]]/60)/60)/24)+DATE(1970,1,1)</f>
        <v>42425.970092592594</v>
      </c>
      <c r="T2369" s="9">
        <f>(((Table1[[#This Row],[deadline]]/60)/60)/24)+DATE(1970,1,1)</f>
        <v>42485.928425925929</v>
      </c>
      <c r="U2369" s="12" t="str">
        <f>TEXT(Table1[[#This Row],[Date Created Conversion]],"yyyy")</f>
        <v>2016</v>
      </c>
      <c r="V2369" s="12" t="str">
        <f>TEXT(Table1[[#This Row],[Date Created Conversion]],"mmm")</f>
        <v>Feb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8388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>Table1[[#This Row],[pledged]]/Table1[[#This Row],[goal]]</f>
        <v>2.5000000000000001E-3</v>
      </c>
      <c r="P2370">
        <f>IF(Table1[[#This Row],[pledged]]=0,0,Table1[[#This Row],[pledged]]/Table1[[#This Row],[backers_count]])</f>
        <v>50</v>
      </c>
      <c r="Q2370" t="str">
        <f>LEFT(Table1[[#This Row],[Category and Sub-Category]],FIND("/",Table1[[#This Row],[Category and Sub-Category]])-1)</f>
        <v>technology</v>
      </c>
      <c r="R2370" t="str">
        <f>RIGHT(Table1[[#This Row],[Category and Sub-Category]],LEN(Table1[[#This Row],[Category and Sub-Category]])-FIND("/",Table1[[#This Row],[Category and Sub-Category]]))</f>
        <v>web</v>
      </c>
      <c r="S2370" s="9">
        <f>(((Table1[[#This Row],[launched_at]]/60)/60)/24)+DATE(1970,1,1)</f>
        <v>42063.721817129626</v>
      </c>
      <c r="T2370" s="9">
        <f>(((Table1[[#This Row],[deadline]]/60)/60)/24)+DATE(1970,1,1)</f>
        <v>42108.680150462969</v>
      </c>
      <c r="U2370" s="12" t="str">
        <f>TEXT(Table1[[#This Row],[Date Created Conversion]],"yyyy")</f>
        <v>2015</v>
      </c>
      <c r="V2370" s="12" t="str">
        <f>TEXT(Table1[[#This Row],[Date Created Conversion]],"mmm")</f>
        <v>Feb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8388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>Table1[[#This Row],[pledged]]/Table1[[#This Row],[goal]]</f>
        <v>0</v>
      </c>
      <c r="P2371">
        <f>IF(Table1[[#This Row],[pledged]]=0,0,Table1[[#This Row],[pledged]]/Table1[[#This Row],[backers_count]])</f>
        <v>0</v>
      </c>
      <c r="Q2371" t="str">
        <f>LEFT(Table1[[#This Row],[Category and Sub-Category]],FIND("/",Table1[[#This Row],[Category and Sub-Category]])-1)</f>
        <v>technology</v>
      </c>
      <c r="R2371" t="str">
        <f>RIGHT(Table1[[#This Row],[Category and Sub-Category]],LEN(Table1[[#This Row],[Category and Sub-Category]])-FIND("/",Table1[[#This Row],[Category and Sub-Category]]))</f>
        <v>web</v>
      </c>
      <c r="S2371" s="9">
        <f>(((Table1[[#This Row],[launched_at]]/60)/60)/24)+DATE(1970,1,1)</f>
        <v>42380.812627314815</v>
      </c>
      <c r="T2371" s="9">
        <f>(((Table1[[#This Row],[deadline]]/60)/60)/24)+DATE(1970,1,1)</f>
        <v>42410.812627314815</v>
      </c>
      <c r="U2371" s="12" t="str">
        <f>TEXT(Table1[[#This Row],[Date Created Conversion]],"yyyy")</f>
        <v>2016</v>
      </c>
      <c r="V2371" s="12" t="str">
        <f>TEXT(Table1[[#This Row],[Date Created Conversion]],"mmm")</f>
        <v>Jan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8388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>Table1[[#This Row],[pledged]]/Table1[[#This Row],[goal]]</f>
        <v>3.2799999999999999E-3</v>
      </c>
      <c r="P2372">
        <f>IF(Table1[[#This Row],[pledged]]=0,0,Table1[[#This Row],[pledged]]/Table1[[#This Row],[backers_count]])</f>
        <v>20.5</v>
      </c>
      <c r="Q2372" t="str">
        <f>LEFT(Table1[[#This Row],[Category and Sub-Category]],FIND("/",Table1[[#This Row],[Category and Sub-Category]])-1)</f>
        <v>technology</v>
      </c>
      <c r="R2372" t="str">
        <f>RIGHT(Table1[[#This Row],[Category and Sub-Category]],LEN(Table1[[#This Row],[Category and Sub-Category]])-FIND("/",Table1[[#This Row],[Category and Sub-Category]]))</f>
        <v>web</v>
      </c>
      <c r="S2372" s="9">
        <f>(((Table1[[#This Row],[launched_at]]/60)/60)/24)+DATE(1970,1,1)</f>
        <v>41961.18913194444</v>
      </c>
      <c r="T2372" s="9">
        <f>(((Table1[[#This Row],[deadline]]/60)/60)/24)+DATE(1970,1,1)</f>
        <v>41991.18913194444</v>
      </c>
      <c r="U2372" s="12" t="str">
        <f>TEXT(Table1[[#This Row],[Date Created Conversion]],"yyyy")</f>
        <v>2014</v>
      </c>
      <c r="V2372" s="12" t="str">
        <f>TEXT(Table1[[#This Row],[Date Created Conversion]],"mmm")</f>
        <v>Nov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8388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>Table1[[#This Row],[pledged]]/Table1[[#This Row],[goal]]</f>
        <v>0</v>
      </c>
      <c r="P2373">
        <f>IF(Table1[[#This Row],[pledged]]=0,0,Table1[[#This Row],[pledged]]/Table1[[#This Row],[backers_count]])</f>
        <v>0</v>
      </c>
      <c r="Q2373" t="str">
        <f>LEFT(Table1[[#This Row],[Category and Sub-Category]],FIND("/",Table1[[#This Row],[Category and Sub-Category]])-1)</f>
        <v>technology</v>
      </c>
      <c r="R2373" t="str">
        <f>RIGHT(Table1[[#This Row],[Category and Sub-Category]],LEN(Table1[[#This Row],[Category and Sub-Category]])-FIND("/",Table1[[#This Row],[Category and Sub-Category]]))</f>
        <v>web</v>
      </c>
      <c r="S2373" s="9">
        <f>(((Table1[[#This Row],[launched_at]]/60)/60)/24)+DATE(1970,1,1)</f>
        <v>42150.777731481481</v>
      </c>
      <c r="T2373" s="9">
        <f>(((Table1[[#This Row],[deadline]]/60)/60)/24)+DATE(1970,1,1)</f>
        <v>42180.777731481481</v>
      </c>
      <c r="U2373" s="12" t="str">
        <f>TEXT(Table1[[#This Row],[Date Created Conversion]],"yyyy")</f>
        <v>2015</v>
      </c>
      <c r="V2373" s="12" t="str">
        <f>TEXT(Table1[[#This Row],[Date Created Conversion]],"mmm")</f>
        <v>May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8388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>Table1[[#This Row],[pledged]]/Table1[[#This Row],[goal]]</f>
        <v>3.272727272727273E-2</v>
      </c>
      <c r="P2374">
        <f>IF(Table1[[#This Row],[pledged]]=0,0,Table1[[#This Row],[pledged]]/Table1[[#This Row],[backers_count]])</f>
        <v>30</v>
      </c>
      <c r="Q2374" t="str">
        <f>LEFT(Table1[[#This Row],[Category and Sub-Category]],FIND("/",Table1[[#This Row],[Category and Sub-Category]])-1)</f>
        <v>technology</v>
      </c>
      <c r="R2374" t="str">
        <f>RIGHT(Table1[[#This Row],[Category and Sub-Category]],LEN(Table1[[#This Row],[Category and Sub-Category]])-FIND("/",Table1[[#This Row],[Category and Sub-Category]]))</f>
        <v>web</v>
      </c>
      <c r="S2374" s="9">
        <f>(((Table1[[#This Row],[launched_at]]/60)/60)/24)+DATE(1970,1,1)</f>
        <v>42088.069108796291</v>
      </c>
      <c r="T2374" s="9">
        <f>(((Table1[[#This Row],[deadline]]/60)/60)/24)+DATE(1970,1,1)</f>
        <v>42118.069108796291</v>
      </c>
      <c r="U2374" s="12" t="str">
        <f>TEXT(Table1[[#This Row],[Date Created Conversion]],"yyyy")</f>
        <v>2015</v>
      </c>
      <c r="V2374" s="12" t="str">
        <f>TEXT(Table1[[#This Row],[Date Created Conversion]],"mmm")</f>
        <v>Mar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8388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>Table1[[#This Row],[pledged]]/Table1[[#This Row],[goal]]</f>
        <v>5.8823529411764708E-5</v>
      </c>
      <c r="P2375">
        <f>IF(Table1[[#This Row],[pledged]]=0,0,Table1[[#This Row],[pledged]]/Table1[[#This Row],[backers_count]])</f>
        <v>50</v>
      </c>
      <c r="Q2375" t="str">
        <f>LEFT(Table1[[#This Row],[Category and Sub-Category]],FIND("/",Table1[[#This Row],[Category and Sub-Category]])-1)</f>
        <v>technology</v>
      </c>
      <c r="R2375" t="str">
        <f>RIGHT(Table1[[#This Row],[Category and Sub-Category]],LEN(Table1[[#This Row],[Category and Sub-Category]])-FIND("/",Table1[[#This Row],[Category and Sub-Category]]))</f>
        <v>web</v>
      </c>
      <c r="S2375" s="9">
        <f>(((Table1[[#This Row],[launched_at]]/60)/60)/24)+DATE(1970,1,1)</f>
        <v>42215.662314814821</v>
      </c>
      <c r="T2375" s="9">
        <f>(((Table1[[#This Row],[deadline]]/60)/60)/24)+DATE(1970,1,1)</f>
        <v>42245.662314814821</v>
      </c>
      <c r="U2375" s="12" t="str">
        <f>TEXT(Table1[[#This Row],[Date Created Conversion]],"yyyy")</f>
        <v>2015</v>
      </c>
      <c r="V2375" s="12" t="str">
        <f>TEXT(Table1[[#This Row],[Date Created Conversion]],"mmm")</f>
        <v>Jul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8388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>Table1[[#This Row],[pledged]]/Table1[[#This Row],[goal]]</f>
        <v>4.5454545454545455E-4</v>
      </c>
      <c r="P2376">
        <f>IF(Table1[[#This Row],[pledged]]=0,0,Table1[[#This Row],[pledged]]/Table1[[#This Row],[backers_count]])</f>
        <v>10</v>
      </c>
      <c r="Q2376" t="str">
        <f>LEFT(Table1[[#This Row],[Category and Sub-Category]],FIND("/",Table1[[#This Row],[Category and Sub-Category]])-1)</f>
        <v>technology</v>
      </c>
      <c r="R2376" t="str">
        <f>RIGHT(Table1[[#This Row],[Category and Sub-Category]],LEN(Table1[[#This Row],[Category and Sub-Category]])-FIND("/",Table1[[#This Row],[Category and Sub-Category]]))</f>
        <v>web</v>
      </c>
      <c r="S2376" s="9">
        <f>(((Table1[[#This Row],[launched_at]]/60)/60)/24)+DATE(1970,1,1)</f>
        <v>42017.843287037031</v>
      </c>
      <c r="T2376" s="9">
        <f>(((Table1[[#This Row],[deadline]]/60)/60)/24)+DATE(1970,1,1)</f>
        <v>42047.843287037031</v>
      </c>
      <c r="U2376" s="12" t="str">
        <f>TEXT(Table1[[#This Row],[Date Created Conversion]],"yyyy")</f>
        <v>2015</v>
      </c>
      <c r="V2376" s="12" t="str">
        <f>TEXT(Table1[[#This Row],[Date Created Conversion]],"mmm")</f>
        <v>Jan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8388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>Table1[[#This Row],[pledged]]/Table1[[#This Row],[goal]]</f>
        <v>0</v>
      </c>
      <c r="P2377">
        <f>IF(Table1[[#This Row],[pledged]]=0,0,Table1[[#This Row],[pledged]]/Table1[[#This Row],[backers_count]])</f>
        <v>0</v>
      </c>
      <c r="Q2377" t="str">
        <f>LEFT(Table1[[#This Row],[Category and Sub-Category]],FIND("/",Table1[[#This Row],[Category and Sub-Category]])-1)</f>
        <v>technology</v>
      </c>
      <c r="R2377" t="str">
        <f>RIGHT(Table1[[#This Row],[Category and Sub-Category]],LEN(Table1[[#This Row],[Category and Sub-Category]])-FIND("/",Table1[[#This Row],[Category and Sub-Category]]))</f>
        <v>web</v>
      </c>
      <c r="S2377" s="9">
        <f>(((Table1[[#This Row],[launched_at]]/60)/60)/24)+DATE(1970,1,1)</f>
        <v>42592.836076388892</v>
      </c>
      <c r="T2377" s="9">
        <f>(((Table1[[#This Row],[deadline]]/60)/60)/24)+DATE(1970,1,1)</f>
        <v>42622.836076388892</v>
      </c>
      <c r="U2377" s="12" t="str">
        <f>TEXT(Table1[[#This Row],[Date Created Conversion]],"yyyy")</f>
        <v>2016</v>
      </c>
      <c r="V2377" s="12" t="str">
        <f>TEXT(Table1[[#This Row],[Date Created Conversion]],"mmm")</f>
        <v>Aug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8388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>Table1[[#This Row],[pledged]]/Table1[[#This Row],[goal]]</f>
        <v>0.10877666666666666</v>
      </c>
      <c r="P2378">
        <f>IF(Table1[[#This Row],[pledged]]=0,0,Table1[[#This Row],[pledged]]/Table1[[#This Row],[backers_count]])</f>
        <v>81.582499999999996</v>
      </c>
      <c r="Q2378" t="str">
        <f>LEFT(Table1[[#This Row],[Category and Sub-Category]],FIND("/",Table1[[#This Row],[Category and Sub-Category]])-1)</f>
        <v>technology</v>
      </c>
      <c r="R2378" t="str">
        <f>RIGHT(Table1[[#This Row],[Category and Sub-Category]],LEN(Table1[[#This Row],[Category and Sub-Category]])-FIND("/",Table1[[#This Row],[Category and Sub-Category]]))</f>
        <v>web</v>
      </c>
      <c r="S2378" s="9">
        <f>(((Table1[[#This Row],[launched_at]]/60)/60)/24)+DATE(1970,1,1)</f>
        <v>42318.925532407404</v>
      </c>
      <c r="T2378" s="9">
        <f>(((Table1[[#This Row],[deadline]]/60)/60)/24)+DATE(1970,1,1)</f>
        <v>42348.925532407404</v>
      </c>
      <c r="U2378" s="12" t="str">
        <f>TEXT(Table1[[#This Row],[Date Created Conversion]],"yyyy")</f>
        <v>2015</v>
      </c>
      <c r="V2378" s="12" t="str">
        <f>TEXT(Table1[[#This Row],[Date Created Conversion]],"mmm")</f>
        <v>Nov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8388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>Table1[[#This Row],[pledged]]/Table1[[#This Row],[goal]]</f>
        <v>0</v>
      </c>
      <c r="P2379">
        <f>IF(Table1[[#This Row],[pledged]]=0,0,Table1[[#This Row],[pledged]]/Table1[[#This Row],[backers_count]])</f>
        <v>0</v>
      </c>
      <c r="Q2379" t="str">
        <f>LEFT(Table1[[#This Row],[Category and Sub-Category]],FIND("/",Table1[[#This Row],[Category and Sub-Category]])-1)</f>
        <v>technology</v>
      </c>
      <c r="R2379" t="str">
        <f>RIGHT(Table1[[#This Row],[Category and Sub-Category]],LEN(Table1[[#This Row],[Category and Sub-Category]])-FIND("/",Table1[[#This Row],[Category and Sub-Category]]))</f>
        <v>web</v>
      </c>
      <c r="S2379" s="9">
        <f>(((Table1[[#This Row],[launched_at]]/60)/60)/24)+DATE(1970,1,1)</f>
        <v>42669.870173611111</v>
      </c>
      <c r="T2379" s="9">
        <f>(((Table1[[#This Row],[deadline]]/60)/60)/24)+DATE(1970,1,1)</f>
        <v>42699.911840277782</v>
      </c>
      <c r="U2379" s="12" t="str">
        <f>TEXT(Table1[[#This Row],[Date Created Conversion]],"yyyy")</f>
        <v>2016</v>
      </c>
      <c r="V2379" s="12" t="str">
        <f>TEXT(Table1[[#This Row],[Date Created Conversion]],"mmm")</f>
        <v>Oct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8388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>Table1[[#This Row],[pledged]]/Table1[[#This Row],[goal]]</f>
        <v>0</v>
      </c>
      <c r="P2380">
        <f>IF(Table1[[#This Row],[pledged]]=0,0,Table1[[#This Row],[pledged]]/Table1[[#This Row],[backers_count]])</f>
        <v>0</v>
      </c>
      <c r="Q2380" t="str">
        <f>LEFT(Table1[[#This Row],[Category and Sub-Category]],FIND("/",Table1[[#This Row],[Category and Sub-Category]])-1)</f>
        <v>technology</v>
      </c>
      <c r="R2380" t="str">
        <f>RIGHT(Table1[[#This Row],[Category and Sub-Category]],LEN(Table1[[#This Row],[Category and Sub-Category]])-FIND("/",Table1[[#This Row],[Category and Sub-Category]]))</f>
        <v>web</v>
      </c>
      <c r="S2380" s="9">
        <f>(((Table1[[#This Row],[launched_at]]/60)/60)/24)+DATE(1970,1,1)</f>
        <v>42213.013078703705</v>
      </c>
      <c r="T2380" s="9">
        <f>(((Table1[[#This Row],[deadline]]/60)/60)/24)+DATE(1970,1,1)</f>
        <v>42242.013078703705</v>
      </c>
      <c r="U2380" s="12" t="str">
        <f>TEXT(Table1[[#This Row],[Date Created Conversion]],"yyyy")</f>
        <v>2015</v>
      </c>
      <c r="V2380" s="12" t="str">
        <f>TEXT(Table1[[#This Row],[Date Created Conversion]],"mmm")</f>
        <v>Jul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8388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>Table1[[#This Row],[pledged]]/Table1[[#This Row],[goal]]</f>
        <v>0</v>
      </c>
      <c r="P2381">
        <f>IF(Table1[[#This Row],[pledged]]=0,0,Table1[[#This Row],[pledged]]/Table1[[#This Row],[backers_count]])</f>
        <v>0</v>
      </c>
      <c r="Q2381" t="str">
        <f>LEFT(Table1[[#This Row],[Category and Sub-Category]],FIND("/",Table1[[#This Row],[Category and Sub-Category]])-1)</f>
        <v>technology</v>
      </c>
      <c r="R2381" t="str">
        <f>RIGHT(Table1[[#This Row],[Category and Sub-Category]],LEN(Table1[[#This Row],[Category and Sub-Category]])-FIND("/",Table1[[#This Row],[Category and Sub-Category]]))</f>
        <v>web</v>
      </c>
      <c r="S2381" s="9">
        <f>(((Table1[[#This Row],[launched_at]]/60)/60)/24)+DATE(1970,1,1)</f>
        <v>42237.016388888893</v>
      </c>
      <c r="T2381" s="9">
        <f>(((Table1[[#This Row],[deadline]]/60)/60)/24)+DATE(1970,1,1)</f>
        <v>42282.016388888893</v>
      </c>
      <c r="U2381" s="12" t="str">
        <f>TEXT(Table1[[#This Row],[Date Created Conversion]],"yyyy")</f>
        <v>2015</v>
      </c>
      <c r="V2381" s="12" t="str">
        <f>TEXT(Table1[[#This Row],[Date Created Conversion]],"mmm")</f>
        <v>Aug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8388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>Table1[[#This Row],[pledged]]/Table1[[#This Row],[goal]]</f>
        <v>3.6666666666666666E-3</v>
      </c>
      <c r="P2382">
        <f>IF(Table1[[#This Row],[pledged]]=0,0,Table1[[#This Row],[pledged]]/Table1[[#This Row],[backers_count]])</f>
        <v>18.333333333333332</v>
      </c>
      <c r="Q2382" t="str">
        <f>LEFT(Table1[[#This Row],[Category and Sub-Category]],FIND("/",Table1[[#This Row],[Category and Sub-Category]])-1)</f>
        <v>technology</v>
      </c>
      <c r="R2382" t="str">
        <f>RIGHT(Table1[[#This Row],[Category and Sub-Category]],LEN(Table1[[#This Row],[Category and Sub-Category]])-FIND("/",Table1[[#This Row],[Category and Sub-Category]]))</f>
        <v>web</v>
      </c>
      <c r="S2382" s="9">
        <f>(((Table1[[#This Row],[launched_at]]/60)/60)/24)+DATE(1970,1,1)</f>
        <v>42248.793310185181</v>
      </c>
      <c r="T2382" s="9">
        <f>(((Table1[[#This Row],[deadline]]/60)/60)/24)+DATE(1970,1,1)</f>
        <v>42278.793310185181</v>
      </c>
      <c r="U2382" s="12" t="str">
        <f>TEXT(Table1[[#This Row],[Date Created Conversion]],"yyyy")</f>
        <v>2015</v>
      </c>
      <c r="V2382" s="12" t="str">
        <f>TEXT(Table1[[#This Row],[Date Created Conversion]],"mmm")</f>
        <v>Sep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8388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>Table1[[#This Row],[pledged]]/Table1[[#This Row],[goal]]</f>
        <v>1.8193398957730169E-2</v>
      </c>
      <c r="P2383">
        <f>IF(Table1[[#This Row],[pledged]]=0,0,Table1[[#This Row],[pledged]]/Table1[[#This Row],[backers_count]])</f>
        <v>224.42857142857142</v>
      </c>
      <c r="Q2383" t="str">
        <f>LEFT(Table1[[#This Row],[Category and Sub-Category]],FIND("/",Table1[[#This Row],[Category and Sub-Category]])-1)</f>
        <v>technology</v>
      </c>
      <c r="R2383" t="str">
        <f>RIGHT(Table1[[#This Row],[Category and Sub-Category]],LEN(Table1[[#This Row],[Category and Sub-Category]])-FIND("/",Table1[[#This Row],[Category and Sub-Category]]))</f>
        <v>web</v>
      </c>
      <c r="S2383" s="9">
        <f>(((Table1[[#This Row],[launched_at]]/60)/60)/24)+DATE(1970,1,1)</f>
        <v>42074.935740740737</v>
      </c>
      <c r="T2383" s="9">
        <f>(((Table1[[#This Row],[deadline]]/60)/60)/24)+DATE(1970,1,1)</f>
        <v>42104.935740740737</v>
      </c>
      <c r="U2383" s="12" t="str">
        <f>TEXT(Table1[[#This Row],[Date Created Conversion]],"yyyy")</f>
        <v>2015</v>
      </c>
      <c r="V2383" s="12" t="str">
        <f>TEXT(Table1[[#This Row],[Date Created Conversion]],"mmm")</f>
        <v>Mar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8388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>Table1[[#This Row],[pledged]]/Table1[[#This Row],[goal]]</f>
        <v>2.5000000000000001E-2</v>
      </c>
      <c r="P2384">
        <f>IF(Table1[[#This Row],[pledged]]=0,0,Table1[[#This Row],[pledged]]/Table1[[#This Row],[backers_count]])</f>
        <v>37.5</v>
      </c>
      <c r="Q2384" t="str">
        <f>LEFT(Table1[[#This Row],[Category and Sub-Category]],FIND("/",Table1[[#This Row],[Category and Sub-Category]])-1)</f>
        <v>technology</v>
      </c>
      <c r="R2384" t="str">
        <f>RIGHT(Table1[[#This Row],[Category and Sub-Category]],LEN(Table1[[#This Row],[Category and Sub-Category]])-FIND("/",Table1[[#This Row],[Category and Sub-Category]]))</f>
        <v>web</v>
      </c>
      <c r="S2384" s="9">
        <f>(((Table1[[#This Row],[launched_at]]/60)/60)/24)+DATE(1970,1,1)</f>
        <v>42195.187534722223</v>
      </c>
      <c r="T2384" s="9">
        <f>(((Table1[[#This Row],[deadline]]/60)/60)/24)+DATE(1970,1,1)</f>
        <v>42220.187534722223</v>
      </c>
      <c r="U2384" s="12" t="str">
        <f>TEXT(Table1[[#This Row],[Date Created Conversion]],"yyyy")</f>
        <v>2015</v>
      </c>
      <c r="V2384" s="12" t="str">
        <f>TEXT(Table1[[#This Row],[Date Created Conversion]],"mmm")</f>
        <v>Jul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8388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>Table1[[#This Row],[pledged]]/Table1[[#This Row],[goal]]</f>
        <v>4.3499999999999997E-2</v>
      </c>
      <c r="P2385">
        <f>IF(Table1[[#This Row],[pledged]]=0,0,Table1[[#This Row],[pledged]]/Table1[[#This Row],[backers_count]])</f>
        <v>145</v>
      </c>
      <c r="Q2385" t="str">
        <f>LEFT(Table1[[#This Row],[Category and Sub-Category]],FIND("/",Table1[[#This Row],[Category and Sub-Category]])-1)</f>
        <v>technology</v>
      </c>
      <c r="R2385" t="str">
        <f>RIGHT(Table1[[#This Row],[Category and Sub-Category]],LEN(Table1[[#This Row],[Category and Sub-Category]])-FIND("/",Table1[[#This Row],[Category and Sub-Category]]))</f>
        <v>web</v>
      </c>
      <c r="S2385" s="9">
        <f>(((Table1[[#This Row],[launched_at]]/60)/60)/24)+DATE(1970,1,1)</f>
        <v>42027.056793981479</v>
      </c>
      <c r="T2385" s="9">
        <f>(((Table1[[#This Row],[deadline]]/60)/60)/24)+DATE(1970,1,1)</f>
        <v>42057.056793981479</v>
      </c>
      <c r="U2385" s="12" t="str">
        <f>TEXT(Table1[[#This Row],[Date Created Conversion]],"yyyy")</f>
        <v>2015</v>
      </c>
      <c r="V2385" s="12" t="str">
        <f>TEXT(Table1[[#This Row],[Date Created Conversion]],"mmm")</f>
        <v>Jan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8388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>Table1[[#This Row],[pledged]]/Table1[[#This Row],[goal]]</f>
        <v>8.0000000000000002E-3</v>
      </c>
      <c r="P2386">
        <f>IF(Table1[[#This Row],[pledged]]=0,0,Table1[[#This Row],[pledged]]/Table1[[#This Row],[backers_count]])</f>
        <v>1</v>
      </c>
      <c r="Q2386" t="str">
        <f>LEFT(Table1[[#This Row],[Category and Sub-Category]],FIND("/",Table1[[#This Row],[Category and Sub-Category]])-1)</f>
        <v>technology</v>
      </c>
      <c r="R2386" t="str">
        <f>RIGHT(Table1[[#This Row],[Category and Sub-Category]],LEN(Table1[[#This Row],[Category and Sub-Category]])-FIND("/",Table1[[#This Row],[Category and Sub-Category]]))</f>
        <v>web</v>
      </c>
      <c r="S2386" s="9">
        <f>(((Table1[[#This Row],[launched_at]]/60)/60)/24)+DATE(1970,1,1)</f>
        <v>41927.067627314813</v>
      </c>
      <c r="T2386" s="9">
        <f>(((Table1[[#This Row],[deadline]]/60)/60)/24)+DATE(1970,1,1)</f>
        <v>41957.109293981484</v>
      </c>
      <c r="U2386" s="12" t="str">
        <f>TEXT(Table1[[#This Row],[Date Created Conversion]],"yyyy")</f>
        <v>2014</v>
      </c>
      <c r="V2386" s="12" t="str">
        <f>TEXT(Table1[[#This Row],[Date Created Conversion]],"mmm")</f>
        <v>Oct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8388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>Table1[[#This Row],[pledged]]/Table1[[#This Row],[goal]]</f>
        <v>1.2123076923076924E-2</v>
      </c>
      <c r="P2387">
        <f>IF(Table1[[#This Row],[pledged]]=0,0,Table1[[#This Row],[pledged]]/Table1[[#This Row],[backers_count]])</f>
        <v>112.57142857142857</v>
      </c>
      <c r="Q2387" t="str">
        <f>LEFT(Table1[[#This Row],[Category and Sub-Category]],FIND("/",Table1[[#This Row],[Category and Sub-Category]])-1)</f>
        <v>technology</v>
      </c>
      <c r="R2387" t="str">
        <f>RIGHT(Table1[[#This Row],[Category and Sub-Category]],LEN(Table1[[#This Row],[Category and Sub-Category]])-FIND("/",Table1[[#This Row],[Category and Sub-Category]]))</f>
        <v>web</v>
      </c>
      <c r="S2387" s="9">
        <f>(((Table1[[#This Row],[launched_at]]/60)/60)/24)+DATE(1970,1,1)</f>
        <v>42191.70175925926</v>
      </c>
      <c r="T2387" s="9">
        <f>(((Table1[[#This Row],[deadline]]/60)/60)/24)+DATE(1970,1,1)</f>
        <v>42221.70175925926</v>
      </c>
      <c r="U2387" s="12" t="str">
        <f>TEXT(Table1[[#This Row],[Date Created Conversion]],"yyyy")</f>
        <v>2015</v>
      </c>
      <c r="V2387" s="12" t="str">
        <f>TEXT(Table1[[#This Row],[Date Created Conversion]],"mmm")</f>
        <v>Jul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8388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>Table1[[#This Row],[pledged]]/Table1[[#This Row],[goal]]</f>
        <v>0</v>
      </c>
      <c r="P2388">
        <f>IF(Table1[[#This Row],[pledged]]=0,0,Table1[[#This Row],[pledged]]/Table1[[#This Row],[backers_count]])</f>
        <v>0</v>
      </c>
      <c r="Q2388" t="str">
        <f>LEFT(Table1[[#This Row],[Category and Sub-Category]],FIND("/",Table1[[#This Row],[Category and Sub-Category]])-1)</f>
        <v>technology</v>
      </c>
      <c r="R2388" t="str">
        <f>RIGHT(Table1[[#This Row],[Category and Sub-Category]],LEN(Table1[[#This Row],[Category and Sub-Category]])-FIND("/",Table1[[#This Row],[Category and Sub-Category]]))</f>
        <v>web</v>
      </c>
      <c r="S2388" s="9">
        <f>(((Table1[[#This Row],[launched_at]]/60)/60)/24)+DATE(1970,1,1)</f>
        <v>41954.838240740741</v>
      </c>
      <c r="T2388" s="9">
        <f>(((Table1[[#This Row],[deadline]]/60)/60)/24)+DATE(1970,1,1)</f>
        <v>42014.838240740741</v>
      </c>
      <c r="U2388" s="12" t="str">
        <f>TEXT(Table1[[#This Row],[Date Created Conversion]],"yyyy")</f>
        <v>2014</v>
      </c>
      <c r="V2388" s="12" t="str">
        <f>TEXT(Table1[[#This Row],[Date Created Conversion]],"mmm")</f>
        <v>Nov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8388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>Table1[[#This Row],[pledged]]/Table1[[#This Row],[goal]]</f>
        <v>6.8399999999999997E-3</v>
      </c>
      <c r="P2389">
        <f>IF(Table1[[#This Row],[pledged]]=0,0,Table1[[#This Row],[pledged]]/Table1[[#This Row],[backers_count]])</f>
        <v>342</v>
      </c>
      <c r="Q2389" t="str">
        <f>LEFT(Table1[[#This Row],[Category and Sub-Category]],FIND("/",Table1[[#This Row],[Category and Sub-Category]])-1)</f>
        <v>technology</v>
      </c>
      <c r="R2389" t="str">
        <f>RIGHT(Table1[[#This Row],[Category and Sub-Category]],LEN(Table1[[#This Row],[Category and Sub-Category]])-FIND("/",Table1[[#This Row],[Category and Sub-Category]]))</f>
        <v>web</v>
      </c>
      <c r="S2389" s="9">
        <f>(((Table1[[#This Row],[launched_at]]/60)/60)/24)+DATE(1970,1,1)</f>
        <v>42528.626620370371</v>
      </c>
      <c r="T2389" s="9">
        <f>(((Table1[[#This Row],[deadline]]/60)/60)/24)+DATE(1970,1,1)</f>
        <v>42573.626620370371</v>
      </c>
      <c r="U2389" s="12" t="str">
        <f>TEXT(Table1[[#This Row],[Date Created Conversion]],"yyyy")</f>
        <v>2016</v>
      </c>
      <c r="V2389" s="12" t="str">
        <f>TEXT(Table1[[#This Row],[Date Created Conversion]],"mmm")</f>
        <v>Jun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8388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>Table1[[#This Row],[pledged]]/Table1[[#This Row],[goal]]</f>
        <v>1.2513513513513513E-2</v>
      </c>
      <c r="P2390">
        <f>IF(Table1[[#This Row],[pledged]]=0,0,Table1[[#This Row],[pledged]]/Table1[[#This Row],[backers_count]])</f>
        <v>57.875</v>
      </c>
      <c r="Q2390" t="str">
        <f>LEFT(Table1[[#This Row],[Category and Sub-Category]],FIND("/",Table1[[#This Row],[Category and Sub-Category]])-1)</f>
        <v>technology</v>
      </c>
      <c r="R2390" t="str">
        <f>RIGHT(Table1[[#This Row],[Category and Sub-Category]],LEN(Table1[[#This Row],[Category and Sub-Category]])-FIND("/",Table1[[#This Row],[Category and Sub-Category]]))</f>
        <v>web</v>
      </c>
      <c r="S2390" s="9">
        <f>(((Table1[[#This Row],[launched_at]]/60)/60)/24)+DATE(1970,1,1)</f>
        <v>41989.853692129633</v>
      </c>
      <c r="T2390" s="9">
        <f>(((Table1[[#This Row],[deadline]]/60)/60)/24)+DATE(1970,1,1)</f>
        <v>42019.811805555553</v>
      </c>
      <c r="U2390" s="12" t="str">
        <f>TEXT(Table1[[#This Row],[Date Created Conversion]],"yyyy")</f>
        <v>2014</v>
      </c>
      <c r="V2390" s="12" t="str">
        <f>TEXT(Table1[[#This Row],[Date Created Conversion]],"mmm")</f>
        <v>Dec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8388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>Table1[[#This Row],[pledged]]/Table1[[#This Row],[goal]]</f>
        <v>1.8749999999999999E-3</v>
      </c>
      <c r="P2391">
        <f>IF(Table1[[#This Row],[pledged]]=0,0,Table1[[#This Row],[pledged]]/Table1[[#This Row],[backers_count]])</f>
        <v>30</v>
      </c>
      <c r="Q2391" t="str">
        <f>LEFT(Table1[[#This Row],[Category and Sub-Category]],FIND("/",Table1[[#This Row],[Category and Sub-Category]])-1)</f>
        <v>technology</v>
      </c>
      <c r="R2391" t="str">
        <f>RIGHT(Table1[[#This Row],[Category and Sub-Category]],LEN(Table1[[#This Row],[Category and Sub-Category]])-FIND("/",Table1[[#This Row],[Category and Sub-Category]]))</f>
        <v>web</v>
      </c>
      <c r="S2391" s="9">
        <f>(((Table1[[#This Row],[launched_at]]/60)/60)/24)+DATE(1970,1,1)</f>
        <v>42179.653379629628</v>
      </c>
      <c r="T2391" s="9">
        <f>(((Table1[[#This Row],[deadline]]/60)/60)/24)+DATE(1970,1,1)</f>
        <v>42210.915972222225</v>
      </c>
      <c r="U2391" s="12" t="str">
        <f>TEXT(Table1[[#This Row],[Date Created Conversion]],"yyyy")</f>
        <v>2015</v>
      </c>
      <c r="V2391" s="12" t="str">
        <f>TEXT(Table1[[#This Row],[Date Created Conversion]],"mmm")</f>
        <v>Jun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8388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>Table1[[#This Row],[pledged]]/Table1[[#This Row],[goal]]</f>
        <v>0</v>
      </c>
      <c r="P2392">
        <f>IF(Table1[[#This Row],[pledged]]=0,0,Table1[[#This Row],[pledged]]/Table1[[#This Row],[backers_count]])</f>
        <v>0</v>
      </c>
      <c r="Q2392" t="str">
        <f>LEFT(Table1[[#This Row],[Category and Sub-Category]],FIND("/",Table1[[#This Row],[Category and Sub-Category]])-1)</f>
        <v>technology</v>
      </c>
      <c r="R2392" t="str">
        <f>RIGHT(Table1[[#This Row],[Category and Sub-Category]],LEN(Table1[[#This Row],[Category and Sub-Category]])-FIND("/",Table1[[#This Row],[Category and Sub-Category]]))</f>
        <v>web</v>
      </c>
      <c r="S2392" s="9">
        <f>(((Table1[[#This Row],[launched_at]]/60)/60)/24)+DATE(1970,1,1)</f>
        <v>41968.262314814812</v>
      </c>
      <c r="T2392" s="9">
        <f>(((Table1[[#This Row],[deadline]]/60)/60)/24)+DATE(1970,1,1)</f>
        <v>42008.262314814812</v>
      </c>
      <c r="U2392" s="12" t="str">
        <f>TEXT(Table1[[#This Row],[Date Created Conversion]],"yyyy")</f>
        <v>2014</v>
      </c>
      <c r="V2392" s="12" t="str">
        <f>TEXT(Table1[[#This Row],[Date Created Conversion]],"mmm")</f>
        <v>Nov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8388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>Table1[[#This Row],[pledged]]/Table1[[#This Row],[goal]]</f>
        <v>1.25E-3</v>
      </c>
      <c r="P2393">
        <f>IF(Table1[[#This Row],[pledged]]=0,0,Table1[[#This Row],[pledged]]/Table1[[#This Row],[backers_count]])</f>
        <v>25</v>
      </c>
      <c r="Q2393" t="str">
        <f>LEFT(Table1[[#This Row],[Category and Sub-Category]],FIND("/",Table1[[#This Row],[Category and Sub-Category]])-1)</f>
        <v>technology</v>
      </c>
      <c r="R2393" t="str">
        <f>RIGHT(Table1[[#This Row],[Category and Sub-Category]],LEN(Table1[[#This Row],[Category and Sub-Category]])-FIND("/",Table1[[#This Row],[Category and Sub-Category]]))</f>
        <v>web</v>
      </c>
      <c r="S2393" s="9">
        <f>(((Table1[[#This Row],[launched_at]]/60)/60)/24)+DATE(1970,1,1)</f>
        <v>42064.794490740736</v>
      </c>
      <c r="T2393" s="9">
        <f>(((Table1[[#This Row],[deadline]]/60)/60)/24)+DATE(1970,1,1)</f>
        <v>42094.752824074079</v>
      </c>
      <c r="U2393" s="12" t="str">
        <f>TEXT(Table1[[#This Row],[Date Created Conversion]],"yyyy")</f>
        <v>2015</v>
      </c>
      <c r="V2393" s="12" t="str">
        <f>TEXT(Table1[[#This Row],[Date Created Conversion]],"mmm")</f>
        <v>Mar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8388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>Table1[[#This Row],[pledged]]/Table1[[#This Row],[goal]]</f>
        <v>0</v>
      </c>
      <c r="P2394">
        <f>IF(Table1[[#This Row],[pledged]]=0,0,Table1[[#This Row],[pledged]]/Table1[[#This Row],[backers_count]])</f>
        <v>0</v>
      </c>
      <c r="Q2394" t="str">
        <f>LEFT(Table1[[#This Row],[Category and Sub-Category]],FIND("/",Table1[[#This Row],[Category and Sub-Category]])-1)</f>
        <v>technology</v>
      </c>
      <c r="R2394" t="str">
        <f>RIGHT(Table1[[#This Row],[Category and Sub-Category]],LEN(Table1[[#This Row],[Category and Sub-Category]])-FIND("/",Table1[[#This Row],[Category and Sub-Category]]))</f>
        <v>web</v>
      </c>
      <c r="S2394" s="9">
        <f>(((Table1[[#This Row],[launched_at]]/60)/60)/24)+DATE(1970,1,1)</f>
        <v>42276.120636574073</v>
      </c>
      <c r="T2394" s="9">
        <f>(((Table1[[#This Row],[deadline]]/60)/60)/24)+DATE(1970,1,1)</f>
        <v>42306.120636574073</v>
      </c>
      <c r="U2394" s="12" t="str">
        <f>TEXT(Table1[[#This Row],[Date Created Conversion]],"yyyy")</f>
        <v>2015</v>
      </c>
      <c r="V2394" s="12" t="str">
        <f>TEXT(Table1[[#This Row],[Date Created Conversion]],"mmm")</f>
        <v>Sep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8388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>Table1[[#This Row],[pledged]]/Table1[[#This Row],[goal]]</f>
        <v>5.0000000000000001E-4</v>
      </c>
      <c r="P2395">
        <f>IF(Table1[[#This Row],[pledged]]=0,0,Table1[[#This Row],[pledged]]/Table1[[#This Row],[backers_count]])</f>
        <v>50</v>
      </c>
      <c r="Q2395" t="str">
        <f>LEFT(Table1[[#This Row],[Category and Sub-Category]],FIND("/",Table1[[#This Row],[Category and Sub-Category]])-1)</f>
        <v>technology</v>
      </c>
      <c r="R2395" t="str">
        <f>RIGHT(Table1[[#This Row],[Category and Sub-Category]],LEN(Table1[[#This Row],[Category and Sub-Category]])-FIND("/",Table1[[#This Row],[Category and Sub-Category]]))</f>
        <v>web</v>
      </c>
      <c r="S2395" s="9">
        <f>(((Table1[[#This Row],[launched_at]]/60)/60)/24)+DATE(1970,1,1)</f>
        <v>42194.648344907408</v>
      </c>
      <c r="T2395" s="9">
        <f>(((Table1[[#This Row],[deadline]]/60)/60)/24)+DATE(1970,1,1)</f>
        <v>42224.648344907408</v>
      </c>
      <c r="U2395" s="12" t="str">
        <f>TEXT(Table1[[#This Row],[Date Created Conversion]],"yyyy")</f>
        <v>2015</v>
      </c>
      <c r="V2395" s="12" t="str">
        <f>TEXT(Table1[[#This Row],[Date Created Conversion]],"mmm")</f>
        <v>Jul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8388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>Table1[[#This Row],[pledged]]/Table1[[#This Row],[goal]]</f>
        <v>5.9999999999999995E-4</v>
      </c>
      <c r="P2396">
        <f>IF(Table1[[#This Row],[pledged]]=0,0,Table1[[#This Row],[pledged]]/Table1[[#This Row],[backers_count]])</f>
        <v>1.5</v>
      </c>
      <c r="Q2396" t="str">
        <f>LEFT(Table1[[#This Row],[Category and Sub-Category]],FIND("/",Table1[[#This Row],[Category and Sub-Category]])-1)</f>
        <v>technology</v>
      </c>
      <c r="R2396" t="str">
        <f>RIGHT(Table1[[#This Row],[Category and Sub-Category]],LEN(Table1[[#This Row],[Category and Sub-Category]])-FIND("/",Table1[[#This Row],[Category and Sub-Category]]))</f>
        <v>web</v>
      </c>
      <c r="S2396" s="9">
        <f>(((Table1[[#This Row],[launched_at]]/60)/60)/24)+DATE(1970,1,1)</f>
        <v>42031.362187499995</v>
      </c>
      <c r="T2396" s="9">
        <f>(((Table1[[#This Row],[deadline]]/60)/60)/24)+DATE(1970,1,1)</f>
        <v>42061.362187499995</v>
      </c>
      <c r="U2396" s="12" t="str">
        <f>TEXT(Table1[[#This Row],[Date Created Conversion]],"yyyy")</f>
        <v>2015</v>
      </c>
      <c r="V2396" s="12" t="str">
        <f>TEXT(Table1[[#This Row],[Date Created Conversion]],"mmm")</f>
        <v>Jan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8388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>Table1[[#This Row],[pledged]]/Table1[[#This Row],[goal]]</f>
        <v>0</v>
      </c>
      <c r="P2397">
        <f>IF(Table1[[#This Row],[pledged]]=0,0,Table1[[#This Row],[pledged]]/Table1[[#This Row],[backers_count]])</f>
        <v>0</v>
      </c>
      <c r="Q2397" t="str">
        <f>LEFT(Table1[[#This Row],[Category and Sub-Category]],FIND("/",Table1[[#This Row],[Category and Sub-Category]])-1)</f>
        <v>technology</v>
      </c>
      <c r="R2397" t="str">
        <f>RIGHT(Table1[[#This Row],[Category and Sub-Category]],LEN(Table1[[#This Row],[Category and Sub-Category]])-FIND("/",Table1[[#This Row],[Category and Sub-Category]]))</f>
        <v>web</v>
      </c>
      <c r="S2397" s="9">
        <f>(((Table1[[#This Row],[launched_at]]/60)/60)/24)+DATE(1970,1,1)</f>
        <v>42717.121377314819</v>
      </c>
      <c r="T2397" s="9">
        <f>(((Table1[[#This Row],[deadline]]/60)/60)/24)+DATE(1970,1,1)</f>
        <v>42745.372916666667</v>
      </c>
      <c r="U2397" s="12" t="str">
        <f>TEXT(Table1[[#This Row],[Date Created Conversion]],"yyyy")</f>
        <v>2016</v>
      </c>
      <c r="V2397" s="12" t="str">
        <f>TEXT(Table1[[#This Row],[Date Created Conversion]],"mmm")</f>
        <v>Dec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8388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>Table1[[#This Row],[pledged]]/Table1[[#This Row],[goal]]</f>
        <v>2E-3</v>
      </c>
      <c r="P2398">
        <f>IF(Table1[[#This Row],[pledged]]=0,0,Table1[[#This Row],[pledged]]/Table1[[#This Row],[backers_count]])</f>
        <v>10</v>
      </c>
      <c r="Q2398" t="str">
        <f>LEFT(Table1[[#This Row],[Category and Sub-Category]],FIND("/",Table1[[#This Row],[Category and Sub-Category]])-1)</f>
        <v>technology</v>
      </c>
      <c r="R2398" t="str">
        <f>RIGHT(Table1[[#This Row],[Category and Sub-Category]],LEN(Table1[[#This Row],[Category and Sub-Category]])-FIND("/",Table1[[#This Row],[Category and Sub-Category]]))</f>
        <v>web</v>
      </c>
      <c r="S2398" s="9">
        <f>(((Table1[[#This Row],[launched_at]]/60)/60)/24)+DATE(1970,1,1)</f>
        <v>42262.849050925928</v>
      </c>
      <c r="T2398" s="9">
        <f>(((Table1[[#This Row],[deadline]]/60)/60)/24)+DATE(1970,1,1)</f>
        <v>42292.849050925928</v>
      </c>
      <c r="U2398" s="12" t="str">
        <f>TEXT(Table1[[#This Row],[Date Created Conversion]],"yyyy")</f>
        <v>2015</v>
      </c>
      <c r="V2398" s="12" t="str">
        <f>TEXT(Table1[[#This Row],[Date Created Conversion]],"mmm")</f>
        <v>Sep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8388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>Table1[[#This Row],[pledged]]/Table1[[#This Row],[goal]]</f>
        <v>0</v>
      </c>
      <c r="P2399">
        <f>IF(Table1[[#This Row],[pledged]]=0,0,Table1[[#This Row],[pledged]]/Table1[[#This Row],[backers_count]])</f>
        <v>0</v>
      </c>
      <c r="Q2399" t="str">
        <f>LEFT(Table1[[#This Row],[Category and Sub-Category]],FIND("/",Table1[[#This Row],[Category and Sub-Category]])-1)</f>
        <v>technology</v>
      </c>
      <c r="R2399" t="str">
        <f>RIGHT(Table1[[#This Row],[Category and Sub-Category]],LEN(Table1[[#This Row],[Category and Sub-Category]])-FIND("/",Table1[[#This Row],[Category and Sub-Category]]))</f>
        <v>web</v>
      </c>
      <c r="S2399" s="9">
        <f>(((Table1[[#This Row],[launched_at]]/60)/60)/24)+DATE(1970,1,1)</f>
        <v>41976.88490740741</v>
      </c>
      <c r="T2399" s="9">
        <f>(((Table1[[#This Row],[deadline]]/60)/60)/24)+DATE(1970,1,1)</f>
        <v>42006.88490740741</v>
      </c>
      <c r="U2399" s="12" t="str">
        <f>TEXT(Table1[[#This Row],[Date Created Conversion]],"yyyy")</f>
        <v>2014</v>
      </c>
      <c r="V2399" s="12" t="str">
        <f>TEXT(Table1[[#This Row],[Date Created Conversion]],"mmm")</f>
        <v>Dec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8388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>Table1[[#This Row],[pledged]]/Table1[[#This Row],[goal]]</f>
        <v>0</v>
      </c>
      <c r="P2400">
        <f>IF(Table1[[#This Row],[pledged]]=0,0,Table1[[#This Row],[pledged]]/Table1[[#This Row],[backers_count]])</f>
        <v>0</v>
      </c>
      <c r="Q2400" t="str">
        <f>LEFT(Table1[[#This Row],[Category and Sub-Category]],FIND("/",Table1[[#This Row],[Category and Sub-Category]])-1)</f>
        <v>technology</v>
      </c>
      <c r="R2400" t="str">
        <f>RIGHT(Table1[[#This Row],[Category and Sub-Category]],LEN(Table1[[#This Row],[Category and Sub-Category]])-FIND("/",Table1[[#This Row],[Category and Sub-Category]]))</f>
        <v>web</v>
      </c>
      <c r="S2400" s="9">
        <f>(((Table1[[#This Row],[launched_at]]/60)/60)/24)+DATE(1970,1,1)</f>
        <v>42157.916481481487</v>
      </c>
      <c r="T2400" s="9">
        <f>(((Table1[[#This Row],[deadline]]/60)/60)/24)+DATE(1970,1,1)</f>
        <v>42187.916481481487</v>
      </c>
      <c r="U2400" s="12" t="str">
        <f>TEXT(Table1[[#This Row],[Date Created Conversion]],"yyyy")</f>
        <v>2015</v>
      </c>
      <c r="V2400" s="12" t="str">
        <f>TEXT(Table1[[#This Row],[Date Created Conversion]],"mmm")</f>
        <v>Jun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8388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>Table1[[#This Row],[pledged]]/Table1[[#This Row],[goal]]</f>
        <v>0</v>
      </c>
      <c r="P2401">
        <f>IF(Table1[[#This Row],[pledged]]=0,0,Table1[[#This Row],[pledged]]/Table1[[#This Row],[backers_count]])</f>
        <v>0</v>
      </c>
      <c r="Q2401" t="str">
        <f>LEFT(Table1[[#This Row],[Category and Sub-Category]],FIND("/",Table1[[#This Row],[Category and Sub-Category]])-1)</f>
        <v>technology</v>
      </c>
      <c r="R2401" t="str">
        <f>RIGHT(Table1[[#This Row],[Category and Sub-Category]],LEN(Table1[[#This Row],[Category and Sub-Category]])-FIND("/",Table1[[#This Row],[Category and Sub-Category]]))</f>
        <v>web</v>
      </c>
      <c r="S2401" s="9">
        <f>(((Table1[[#This Row],[launched_at]]/60)/60)/24)+DATE(1970,1,1)</f>
        <v>41956.853078703702</v>
      </c>
      <c r="T2401" s="9">
        <f>(((Table1[[#This Row],[deadline]]/60)/60)/24)+DATE(1970,1,1)</f>
        <v>41991.853078703702</v>
      </c>
      <c r="U2401" s="12" t="str">
        <f>TEXT(Table1[[#This Row],[Date Created Conversion]],"yyyy")</f>
        <v>2014</v>
      </c>
      <c r="V2401" s="12" t="str">
        <f>TEXT(Table1[[#This Row],[Date Created Conversion]],"mmm")</f>
        <v>Nov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8388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>Table1[[#This Row],[pledged]]/Table1[[#This Row],[goal]]</f>
        <v>0</v>
      </c>
      <c r="P2402">
        <f>IF(Table1[[#This Row],[pledged]]=0,0,Table1[[#This Row],[pledged]]/Table1[[#This Row],[backers_count]])</f>
        <v>0</v>
      </c>
      <c r="Q2402" t="str">
        <f>LEFT(Table1[[#This Row],[Category and Sub-Category]],FIND("/",Table1[[#This Row],[Category and Sub-Category]])-1)</f>
        <v>technology</v>
      </c>
      <c r="R2402" t="str">
        <f>RIGHT(Table1[[#This Row],[Category and Sub-Category]],LEN(Table1[[#This Row],[Category and Sub-Category]])-FIND("/",Table1[[#This Row],[Category and Sub-Category]]))</f>
        <v>web</v>
      </c>
      <c r="S2402" s="9">
        <f>(((Table1[[#This Row],[launched_at]]/60)/60)/24)+DATE(1970,1,1)</f>
        <v>42444.268101851849</v>
      </c>
      <c r="T2402" s="9">
        <f>(((Table1[[#This Row],[deadline]]/60)/60)/24)+DATE(1970,1,1)</f>
        <v>42474.268101851849</v>
      </c>
      <c r="U2402" s="12" t="str">
        <f>TEXT(Table1[[#This Row],[Date Created Conversion]],"yyyy")</f>
        <v>2016</v>
      </c>
      <c r="V2402" s="12" t="str">
        <f>TEXT(Table1[[#This Row],[Date Created Conversion]],"mmm")</f>
        <v>Mar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>Table1[[#This Row],[pledged]]/Table1[[#This Row],[goal]]</f>
        <v>7.1785714285714283E-3</v>
      </c>
      <c r="P2403">
        <f>IF(Table1[[#This Row],[pledged]]=0,0,Table1[[#This Row],[pledged]]/Table1[[#This Row],[backers_count]])</f>
        <v>22.333333333333332</v>
      </c>
      <c r="Q2403" t="str">
        <f>LEFT(Table1[[#This Row],[Category and Sub-Category]],FIND("/",Table1[[#This Row],[Category and Sub-Category]])-1)</f>
        <v>food</v>
      </c>
      <c r="R2403" t="str">
        <f>RIGHT(Table1[[#This Row],[Category and Sub-Category]],LEN(Table1[[#This Row],[Category and Sub-Category]])-FIND("/",Table1[[#This Row],[Category and Sub-Category]]))</f>
        <v>food trucks</v>
      </c>
      <c r="S2403" s="9">
        <f>(((Table1[[#This Row],[launched_at]]/60)/60)/24)+DATE(1970,1,1)</f>
        <v>42374.822870370372</v>
      </c>
      <c r="T2403" s="9">
        <f>(((Table1[[#This Row],[deadline]]/60)/60)/24)+DATE(1970,1,1)</f>
        <v>42434.822870370372</v>
      </c>
      <c r="U2403" s="12" t="str">
        <f>TEXT(Table1[[#This Row],[Date Created Conversion]],"yyyy")</f>
        <v>2016</v>
      </c>
      <c r="V2403" s="12" t="str">
        <f>TEXT(Table1[[#This Row],[Date Created Conversion]],"mmm")</f>
        <v>Jan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>Table1[[#This Row],[pledged]]/Table1[[#This Row],[goal]]</f>
        <v>4.3333333333333331E-3</v>
      </c>
      <c r="P2404">
        <f>IF(Table1[[#This Row],[pledged]]=0,0,Table1[[#This Row],[pledged]]/Table1[[#This Row],[backers_count]])</f>
        <v>52</v>
      </c>
      <c r="Q2404" t="str">
        <f>LEFT(Table1[[#This Row],[Category and Sub-Category]],FIND("/",Table1[[#This Row],[Category and Sub-Category]])-1)</f>
        <v>food</v>
      </c>
      <c r="R2404" t="str">
        <f>RIGHT(Table1[[#This Row],[Category and Sub-Category]],LEN(Table1[[#This Row],[Category and Sub-Category]])-FIND("/",Table1[[#This Row],[Category and Sub-Category]]))</f>
        <v>food trucks</v>
      </c>
      <c r="S2404" s="9">
        <f>(((Table1[[#This Row],[launched_at]]/60)/60)/24)+DATE(1970,1,1)</f>
        <v>42107.679756944446</v>
      </c>
      <c r="T2404" s="9">
        <f>(((Table1[[#This Row],[deadline]]/60)/60)/24)+DATE(1970,1,1)</f>
        <v>42137.679756944446</v>
      </c>
      <c r="U2404" s="12" t="str">
        <f>TEXT(Table1[[#This Row],[Date Created Conversion]],"yyyy")</f>
        <v>2015</v>
      </c>
      <c r="V2404" s="12" t="str">
        <f>TEXT(Table1[[#This Row],[Date Created Conversion]],"mmm")</f>
        <v>Apr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>Table1[[#This Row],[pledged]]/Table1[[#This Row],[goal]]</f>
        <v>0.16833333333333333</v>
      </c>
      <c r="P2405">
        <f>IF(Table1[[#This Row],[pledged]]=0,0,Table1[[#This Row],[pledged]]/Table1[[#This Row],[backers_count]])</f>
        <v>16.833333333333332</v>
      </c>
      <c r="Q2405" t="str">
        <f>LEFT(Table1[[#This Row],[Category and Sub-Category]],FIND("/",Table1[[#This Row],[Category and Sub-Category]])-1)</f>
        <v>food</v>
      </c>
      <c r="R2405" t="str">
        <f>RIGHT(Table1[[#This Row],[Category and Sub-Category]],LEN(Table1[[#This Row],[Category and Sub-Category]])-FIND("/",Table1[[#This Row],[Category and Sub-Category]]))</f>
        <v>food trucks</v>
      </c>
      <c r="S2405" s="9">
        <f>(((Table1[[#This Row],[launched_at]]/60)/60)/24)+DATE(1970,1,1)</f>
        <v>42399.882615740738</v>
      </c>
      <c r="T2405" s="9">
        <f>(((Table1[[#This Row],[deadline]]/60)/60)/24)+DATE(1970,1,1)</f>
        <v>42459.840949074074</v>
      </c>
      <c r="U2405" s="12" t="str">
        <f>TEXT(Table1[[#This Row],[Date Created Conversion]],"yyyy")</f>
        <v>2016</v>
      </c>
      <c r="V2405" s="12" t="str">
        <f>TEXT(Table1[[#This Row],[Date Created Conversion]],"mmm")</f>
        <v>Jan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>Table1[[#This Row],[pledged]]/Table1[[#This Row],[goal]]</f>
        <v>0</v>
      </c>
      <c r="P2406">
        <f>IF(Table1[[#This Row],[pledged]]=0,0,Table1[[#This Row],[pledged]]/Table1[[#This Row],[backers_count]])</f>
        <v>0</v>
      </c>
      <c r="Q2406" t="str">
        <f>LEFT(Table1[[#This Row],[Category and Sub-Category]],FIND("/",Table1[[#This Row],[Category and Sub-Category]])-1)</f>
        <v>food</v>
      </c>
      <c r="R2406" t="str">
        <f>RIGHT(Table1[[#This Row],[Category and Sub-Category]],LEN(Table1[[#This Row],[Category and Sub-Category]])-FIND("/",Table1[[#This Row],[Category and Sub-Category]]))</f>
        <v>food trucks</v>
      </c>
      <c r="S2406" s="9">
        <f>(((Table1[[#This Row],[launched_at]]/60)/60)/24)+DATE(1970,1,1)</f>
        <v>42342.03943287037</v>
      </c>
      <c r="T2406" s="9">
        <f>(((Table1[[#This Row],[deadline]]/60)/60)/24)+DATE(1970,1,1)</f>
        <v>42372.03943287037</v>
      </c>
      <c r="U2406" s="12" t="str">
        <f>TEXT(Table1[[#This Row],[Date Created Conversion]],"yyyy")</f>
        <v>2015</v>
      </c>
      <c r="V2406" s="12" t="str">
        <f>TEXT(Table1[[#This Row],[Date Created Conversion]],"mmm")</f>
        <v>Dec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>Table1[[#This Row],[pledged]]/Table1[[#This Row],[goal]]</f>
        <v>0.22520000000000001</v>
      </c>
      <c r="P2407">
        <f>IF(Table1[[#This Row],[pledged]]=0,0,Table1[[#This Row],[pledged]]/Table1[[#This Row],[backers_count]])</f>
        <v>56.3</v>
      </c>
      <c r="Q2407" t="str">
        <f>LEFT(Table1[[#This Row],[Category and Sub-Category]],FIND("/",Table1[[#This Row],[Category and Sub-Category]])-1)</f>
        <v>food</v>
      </c>
      <c r="R2407" t="str">
        <f>RIGHT(Table1[[#This Row],[Category and Sub-Category]],LEN(Table1[[#This Row],[Category and Sub-Category]])-FIND("/",Table1[[#This Row],[Category and Sub-Category]]))</f>
        <v>food trucks</v>
      </c>
      <c r="S2407" s="9">
        <f>(((Table1[[#This Row],[launched_at]]/60)/60)/24)+DATE(1970,1,1)</f>
        <v>42595.585358796292</v>
      </c>
      <c r="T2407" s="9">
        <f>(((Table1[[#This Row],[deadline]]/60)/60)/24)+DATE(1970,1,1)</f>
        <v>42616.585358796292</v>
      </c>
      <c r="U2407" s="12" t="str">
        <f>TEXT(Table1[[#This Row],[Date Created Conversion]],"yyyy")</f>
        <v>2016</v>
      </c>
      <c r="V2407" s="12" t="str">
        <f>TEXT(Table1[[#This Row],[Date Created Conversion]],"mmm")</f>
        <v>Aug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>Table1[[#This Row],[pledged]]/Table1[[#This Row],[goal]]</f>
        <v>0.41384615384615386</v>
      </c>
      <c r="P2408">
        <f>IF(Table1[[#This Row],[pledged]]=0,0,Table1[[#This Row],[pledged]]/Table1[[#This Row],[backers_count]])</f>
        <v>84.0625</v>
      </c>
      <c r="Q2408" t="str">
        <f>LEFT(Table1[[#This Row],[Category and Sub-Category]],FIND("/",Table1[[#This Row],[Category and Sub-Category]])-1)</f>
        <v>food</v>
      </c>
      <c r="R2408" t="str">
        <f>RIGHT(Table1[[#This Row],[Category and Sub-Category]],LEN(Table1[[#This Row],[Category and Sub-Category]])-FIND("/",Table1[[#This Row],[Category and Sub-Category]]))</f>
        <v>food trucks</v>
      </c>
      <c r="S2408" s="9">
        <f>(((Table1[[#This Row],[launched_at]]/60)/60)/24)+DATE(1970,1,1)</f>
        <v>41983.110995370371</v>
      </c>
      <c r="T2408" s="9">
        <f>(((Table1[[#This Row],[deadline]]/60)/60)/24)+DATE(1970,1,1)</f>
        <v>42023.110995370371</v>
      </c>
      <c r="U2408" s="12" t="str">
        <f>TEXT(Table1[[#This Row],[Date Created Conversion]],"yyyy")</f>
        <v>2014</v>
      </c>
      <c r="V2408" s="12" t="str">
        <f>TEXT(Table1[[#This Row],[Date Created Conversion]],"mmm")</f>
        <v>Dec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>Table1[[#This Row],[pledged]]/Table1[[#This Row],[goal]]</f>
        <v>0.25259090909090909</v>
      </c>
      <c r="P2409">
        <f>IF(Table1[[#This Row],[pledged]]=0,0,Table1[[#This Row],[pledged]]/Table1[[#This Row],[backers_count]])</f>
        <v>168.39393939393941</v>
      </c>
      <c r="Q2409" t="str">
        <f>LEFT(Table1[[#This Row],[Category and Sub-Category]],FIND("/",Table1[[#This Row],[Category and Sub-Category]])-1)</f>
        <v>food</v>
      </c>
      <c r="R2409" t="str">
        <f>RIGHT(Table1[[#This Row],[Category and Sub-Category]],LEN(Table1[[#This Row],[Category and Sub-Category]])-FIND("/",Table1[[#This Row],[Category and Sub-Category]]))</f>
        <v>food trucks</v>
      </c>
      <c r="S2409" s="9">
        <f>(((Table1[[#This Row],[launched_at]]/60)/60)/24)+DATE(1970,1,1)</f>
        <v>42082.575555555552</v>
      </c>
      <c r="T2409" s="9">
        <f>(((Table1[[#This Row],[deadline]]/60)/60)/24)+DATE(1970,1,1)</f>
        <v>42105.25</v>
      </c>
      <c r="U2409" s="12" t="str">
        <f>TEXT(Table1[[#This Row],[Date Created Conversion]],"yyyy")</f>
        <v>2015</v>
      </c>
      <c r="V2409" s="12" t="str">
        <f>TEXT(Table1[[#This Row],[Date Created Conversion]],"mmm")</f>
        <v>Mar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>Table1[[#This Row],[pledged]]/Table1[[#This Row],[goal]]</f>
        <v>2E-3</v>
      </c>
      <c r="P2410">
        <f>IF(Table1[[#This Row],[pledged]]=0,0,Table1[[#This Row],[pledged]]/Table1[[#This Row],[backers_count]])</f>
        <v>15</v>
      </c>
      <c r="Q2410" t="str">
        <f>LEFT(Table1[[#This Row],[Category and Sub-Category]],FIND("/",Table1[[#This Row],[Category and Sub-Category]])-1)</f>
        <v>food</v>
      </c>
      <c r="R2410" t="str">
        <f>RIGHT(Table1[[#This Row],[Category and Sub-Category]],LEN(Table1[[#This Row],[Category and Sub-Category]])-FIND("/",Table1[[#This Row],[Category and Sub-Category]]))</f>
        <v>food trucks</v>
      </c>
      <c r="S2410" s="9">
        <f>(((Table1[[#This Row],[launched_at]]/60)/60)/24)+DATE(1970,1,1)</f>
        <v>41919.140706018516</v>
      </c>
      <c r="T2410" s="9">
        <f>(((Table1[[#This Row],[deadline]]/60)/60)/24)+DATE(1970,1,1)</f>
        <v>41949.182372685187</v>
      </c>
      <c r="U2410" s="12" t="str">
        <f>TEXT(Table1[[#This Row],[Date Created Conversion]],"yyyy")</f>
        <v>2014</v>
      </c>
      <c r="V2410" s="12" t="str">
        <f>TEXT(Table1[[#This Row],[Date Created Conversion]],"mmm")</f>
        <v>Oct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>Table1[[#This Row],[pledged]]/Table1[[#This Row],[goal]]</f>
        <v>1.84E-2</v>
      </c>
      <c r="P2411">
        <f>IF(Table1[[#This Row],[pledged]]=0,0,Table1[[#This Row],[pledged]]/Table1[[#This Row],[backers_count]])</f>
        <v>76.666666666666671</v>
      </c>
      <c r="Q2411" t="str">
        <f>LEFT(Table1[[#This Row],[Category and Sub-Category]],FIND("/",Table1[[#This Row],[Category and Sub-Category]])-1)</f>
        <v>food</v>
      </c>
      <c r="R2411" t="str">
        <f>RIGHT(Table1[[#This Row],[Category and Sub-Category]],LEN(Table1[[#This Row],[Category and Sub-Category]])-FIND("/",Table1[[#This Row],[Category and Sub-Category]]))</f>
        <v>food trucks</v>
      </c>
      <c r="S2411" s="9">
        <f>(((Table1[[#This Row],[launched_at]]/60)/60)/24)+DATE(1970,1,1)</f>
        <v>42204.875868055555</v>
      </c>
      <c r="T2411" s="9">
        <f>(((Table1[[#This Row],[deadline]]/60)/60)/24)+DATE(1970,1,1)</f>
        <v>42234.875868055555</v>
      </c>
      <c r="U2411" s="12" t="str">
        <f>TEXT(Table1[[#This Row],[Date Created Conversion]],"yyyy")</f>
        <v>2015</v>
      </c>
      <c r="V2411" s="12" t="str">
        <f>TEXT(Table1[[#This Row],[Date Created Conversion]],"mmm")</f>
        <v>Jul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>Table1[[#This Row],[pledged]]/Table1[[#This Row],[goal]]</f>
        <v>0</v>
      </c>
      <c r="P2412">
        <f>IF(Table1[[#This Row],[pledged]]=0,0,Table1[[#This Row],[pledged]]/Table1[[#This Row],[backers_count]])</f>
        <v>0</v>
      </c>
      <c r="Q2412" t="str">
        <f>LEFT(Table1[[#This Row],[Category and Sub-Category]],FIND("/",Table1[[#This Row],[Category and Sub-Category]])-1)</f>
        <v>food</v>
      </c>
      <c r="R2412" t="str">
        <f>RIGHT(Table1[[#This Row],[Category and Sub-Category]],LEN(Table1[[#This Row],[Category and Sub-Category]])-FIND("/",Table1[[#This Row],[Category and Sub-Category]]))</f>
        <v>food trucks</v>
      </c>
      <c r="S2412" s="9">
        <f>(((Table1[[#This Row],[launched_at]]/60)/60)/24)+DATE(1970,1,1)</f>
        <v>42224.408275462964</v>
      </c>
      <c r="T2412" s="9">
        <f>(((Table1[[#This Row],[deadline]]/60)/60)/24)+DATE(1970,1,1)</f>
        <v>42254.408275462964</v>
      </c>
      <c r="U2412" s="12" t="str">
        <f>TEXT(Table1[[#This Row],[Date Created Conversion]],"yyyy")</f>
        <v>2015</v>
      </c>
      <c r="V2412" s="12" t="str">
        <f>TEXT(Table1[[#This Row],[Date Created Conversion]],"mmm")</f>
        <v>Aug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>Table1[[#This Row],[pledged]]/Table1[[#This Row],[goal]]</f>
        <v>6.0400000000000002E-3</v>
      </c>
      <c r="P2413">
        <f>IF(Table1[[#This Row],[pledged]]=0,0,Table1[[#This Row],[pledged]]/Table1[[#This Row],[backers_count]])</f>
        <v>50.333333333333336</v>
      </c>
      <c r="Q2413" t="str">
        <f>LEFT(Table1[[#This Row],[Category and Sub-Category]],FIND("/",Table1[[#This Row],[Category and Sub-Category]])-1)</f>
        <v>food</v>
      </c>
      <c r="R2413" t="str">
        <f>RIGHT(Table1[[#This Row],[Category and Sub-Category]],LEN(Table1[[#This Row],[Category and Sub-Category]])-FIND("/",Table1[[#This Row],[Category and Sub-Category]]))</f>
        <v>food trucks</v>
      </c>
      <c r="S2413" s="9">
        <f>(((Table1[[#This Row],[launched_at]]/60)/60)/24)+DATE(1970,1,1)</f>
        <v>42211.732430555552</v>
      </c>
      <c r="T2413" s="9">
        <f>(((Table1[[#This Row],[deadline]]/60)/60)/24)+DATE(1970,1,1)</f>
        <v>42241.732430555552</v>
      </c>
      <c r="U2413" s="12" t="str">
        <f>TEXT(Table1[[#This Row],[Date Created Conversion]],"yyyy")</f>
        <v>2015</v>
      </c>
      <c r="V2413" s="12" t="str">
        <f>TEXT(Table1[[#This Row],[Date Created Conversion]],"mmm")</f>
        <v>Jul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>Table1[[#This Row],[pledged]]/Table1[[#This Row],[goal]]</f>
        <v>0</v>
      </c>
      <c r="P2414">
        <f>IF(Table1[[#This Row],[pledged]]=0,0,Table1[[#This Row],[pledged]]/Table1[[#This Row],[backers_count]])</f>
        <v>0</v>
      </c>
      <c r="Q2414" t="str">
        <f>LEFT(Table1[[#This Row],[Category and Sub-Category]],FIND("/",Table1[[#This Row],[Category and Sub-Category]])-1)</f>
        <v>food</v>
      </c>
      <c r="R2414" t="str">
        <f>RIGHT(Table1[[#This Row],[Category and Sub-Category]],LEN(Table1[[#This Row],[Category and Sub-Category]])-FIND("/",Table1[[#This Row],[Category and Sub-Category]]))</f>
        <v>food trucks</v>
      </c>
      <c r="S2414" s="9">
        <f>(((Table1[[#This Row],[launched_at]]/60)/60)/24)+DATE(1970,1,1)</f>
        <v>42655.736956018518</v>
      </c>
      <c r="T2414" s="9">
        <f>(((Table1[[#This Row],[deadline]]/60)/60)/24)+DATE(1970,1,1)</f>
        <v>42700.778622685189</v>
      </c>
      <c r="U2414" s="12" t="str">
        <f>TEXT(Table1[[#This Row],[Date Created Conversion]],"yyyy")</f>
        <v>2016</v>
      </c>
      <c r="V2414" s="12" t="str">
        <f>TEXT(Table1[[#This Row],[Date Created Conversion]],"mmm")</f>
        <v>Oct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>Table1[[#This Row],[pledged]]/Table1[[#This Row],[goal]]</f>
        <v>8.3333333333333332E-3</v>
      </c>
      <c r="P2415">
        <f>IF(Table1[[#This Row],[pledged]]=0,0,Table1[[#This Row],[pledged]]/Table1[[#This Row],[backers_count]])</f>
        <v>8.3333333333333339</v>
      </c>
      <c r="Q2415" t="str">
        <f>LEFT(Table1[[#This Row],[Category and Sub-Category]],FIND("/",Table1[[#This Row],[Category and Sub-Category]])-1)</f>
        <v>food</v>
      </c>
      <c r="R2415" t="str">
        <f>RIGHT(Table1[[#This Row],[Category and Sub-Category]],LEN(Table1[[#This Row],[Category and Sub-Category]])-FIND("/",Table1[[#This Row],[Category and Sub-Category]]))</f>
        <v>food trucks</v>
      </c>
      <c r="S2415" s="9">
        <f>(((Table1[[#This Row],[launched_at]]/60)/60)/24)+DATE(1970,1,1)</f>
        <v>41760.10974537037</v>
      </c>
      <c r="T2415" s="9">
        <f>(((Table1[[#This Row],[deadline]]/60)/60)/24)+DATE(1970,1,1)</f>
        <v>41790.979166666664</v>
      </c>
      <c r="U2415" s="12" t="str">
        <f>TEXT(Table1[[#This Row],[Date Created Conversion]],"yyyy")</f>
        <v>2014</v>
      </c>
      <c r="V2415" s="12" t="str">
        <f>TEXT(Table1[[#This Row],[Date Created Conversion]],"mmm")</f>
        <v>May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>Table1[[#This Row],[pledged]]/Table1[[#This Row],[goal]]</f>
        <v>3.0666666666666665E-2</v>
      </c>
      <c r="P2416">
        <f>IF(Table1[[#This Row],[pledged]]=0,0,Table1[[#This Row],[pledged]]/Table1[[#This Row],[backers_count]])</f>
        <v>35.384615384615387</v>
      </c>
      <c r="Q2416" t="str">
        <f>LEFT(Table1[[#This Row],[Category and Sub-Category]],FIND("/",Table1[[#This Row],[Category and Sub-Category]])-1)</f>
        <v>food</v>
      </c>
      <c r="R2416" t="str">
        <f>RIGHT(Table1[[#This Row],[Category and Sub-Category]],LEN(Table1[[#This Row],[Category and Sub-Category]])-FIND("/",Table1[[#This Row],[Category and Sub-Category]]))</f>
        <v>food trucks</v>
      </c>
      <c r="S2416" s="9">
        <f>(((Table1[[#This Row],[launched_at]]/60)/60)/24)+DATE(1970,1,1)</f>
        <v>42198.695138888885</v>
      </c>
      <c r="T2416" s="9">
        <f>(((Table1[[#This Row],[deadline]]/60)/60)/24)+DATE(1970,1,1)</f>
        <v>42238.165972222225</v>
      </c>
      <c r="U2416" s="12" t="str">
        <f>TEXT(Table1[[#This Row],[Date Created Conversion]],"yyyy")</f>
        <v>2015</v>
      </c>
      <c r="V2416" s="12" t="str">
        <f>TEXT(Table1[[#This Row],[Date Created Conversion]],"mmm")</f>
        <v>Jul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>Table1[[#This Row],[pledged]]/Table1[[#This Row],[goal]]</f>
        <v>5.5833333333333334E-3</v>
      </c>
      <c r="P2417">
        <f>IF(Table1[[#This Row],[pledged]]=0,0,Table1[[#This Row],[pledged]]/Table1[[#This Row],[backers_count]])</f>
        <v>55.833333333333336</v>
      </c>
      <c r="Q2417" t="str">
        <f>LEFT(Table1[[#This Row],[Category and Sub-Category]],FIND("/",Table1[[#This Row],[Category and Sub-Category]])-1)</f>
        <v>food</v>
      </c>
      <c r="R2417" t="str">
        <f>RIGHT(Table1[[#This Row],[Category and Sub-Category]],LEN(Table1[[#This Row],[Category and Sub-Category]])-FIND("/",Table1[[#This Row],[Category and Sub-Category]]))</f>
        <v>food trucks</v>
      </c>
      <c r="S2417" s="9">
        <f>(((Table1[[#This Row],[launched_at]]/60)/60)/24)+DATE(1970,1,1)</f>
        <v>42536.862800925926</v>
      </c>
      <c r="T2417" s="9">
        <f>(((Table1[[#This Row],[deadline]]/60)/60)/24)+DATE(1970,1,1)</f>
        <v>42566.862800925926</v>
      </c>
      <c r="U2417" s="12" t="str">
        <f>TEXT(Table1[[#This Row],[Date Created Conversion]],"yyyy")</f>
        <v>2016</v>
      </c>
      <c r="V2417" s="12" t="str">
        <f>TEXT(Table1[[#This Row],[Date Created Conversion]],"mmm")</f>
        <v>Jun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>Table1[[#This Row],[pledged]]/Table1[[#This Row],[goal]]</f>
        <v>2.5000000000000001E-4</v>
      </c>
      <c r="P2418">
        <f>IF(Table1[[#This Row],[pledged]]=0,0,Table1[[#This Row],[pledged]]/Table1[[#This Row],[backers_count]])</f>
        <v>5</v>
      </c>
      <c r="Q2418" t="str">
        <f>LEFT(Table1[[#This Row],[Category and Sub-Category]],FIND("/",Table1[[#This Row],[Category and Sub-Category]])-1)</f>
        <v>food</v>
      </c>
      <c r="R2418" t="str">
        <f>RIGHT(Table1[[#This Row],[Category and Sub-Category]],LEN(Table1[[#This Row],[Category and Sub-Category]])-FIND("/",Table1[[#This Row],[Category and Sub-Category]]))</f>
        <v>food trucks</v>
      </c>
      <c r="S2418" s="9">
        <f>(((Table1[[#This Row],[launched_at]]/60)/60)/24)+DATE(1970,1,1)</f>
        <v>42019.737766203703</v>
      </c>
      <c r="T2418" s="9">
        <f>(((Table1[[#This Row],[deadline]]/60)/60)/24)+DATE(1970,1,1)</f>
        <v>42077.625</v>
      </c>
      <c r="U2418" s="12" t="str">
        <f>TEXT(Table1[[#This Row],[Date Created Conversion]],"yyyy")</f>
        <v>2015</v>
      </c>
      <c r="V2418" s="12" t="str">
        <f>TEXT(Table1[[#This Row],[Date Created Conversion]],"mmm")</f>
        <v>Jan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>Table1[[#This Row],[pledged]]/Table1[[#This Row],[goal]]</f>
        <v>0</v>
      </c>
      <c r="P2419">
        <f>IF(Table1[[#This Row],[pledged]]=0,0,Table1[[#This Row],[pledged]]/Table1[[#This Row],[backers_count]])</f>
        <v>0</v>
      </c>
      <c r="Q2419" t="str">
        <f>LEFT(Table1[[#This Row],[Category and Sub-Category]],FIND("/",Table1[[#This Row],[Category and Sub-Category]])-1)</f>
        <v>food</v>
      </c>
      <c r="R2419" t="str">
        <f>RIGHT(Table1[[#This Row],[Category and Sub-Category]],LEN(Table1[[#This Row],[Category and Sub-Category]])-FIND("/",Table1[[#This Row],[Category and Sub-Category]]))</f>
        <v>food trucks</v>
      </c>
      <c r="S2419" s="9">
        <f>(((Table1[[#This Row],[launched_at]]/60)/60)/24)+DATE(1970,1,1)</f>
        <v>41831.884108796294</v>
      </c>
      <c r="T2419" s="9">
        <f>(((Table1[[#This Row],[deadline]]/60)/60)/24)+DATE(1970,1,1)</f>
        <v>41861.884108796294</v>
      </c>
      <c r="U2419" s="12" t="str">
        <f>TEXT(Table1[[#This Row],[Date Created Conversion]],"yyyy")</f>
        <v>2014</v>
      </c>
      <c r="V2419" s="12" t="str">
        <f>TEXT(Table1[[#This Row],[Date Created Conversion]],"mmm")</f>
        <v>Jul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>Table1[[#This Row],[pledged]]/Table1[[#This Row],[goal]]</f>
        <v>2.0000000000000001E-4</v>
      </c>
      <c r="P2420">
        <f>IF(Table1[[#This Row],[pledged]]=0,0,Table1[[#This Row],[pledged]]/Table1[[#This Row],[backers_count]])</f>
        <v>1</v>
      </c>
      <c r="Q2420" t="str">
        <f>LEFT(Table1[[#This Row],[Category and Sub-Category]],FIND("/",Table1[[#This Row],[Category and Sub-Category]])-1)</f>
        <v>food</v>
      </c>
      <c r="R2420" t="str">
        <f>RIGHT(Table1[[#This Row],[Category and Sub-Category]],LEN(Table1[[#This Row],[Category and Sub-Category]])-FIND("/",Table1[[#This Row],[Category and Sub-Category]]))</f>
        <v>food trucks</v>
      </c>
      <c r="S2420" s="9">
        <f>(((Table1[[#This Row],[launched_at]]/60)/60)/24)+DATE(1970,1,1)</f>
        <v>42027.856990740736</v>
      </c>
      <c r="T2420" s="9">
        <f>(((Table1[[#This Row],[deadline]]/60)/60)/24)+DATE(1970,1,1)</f>
        <v>42087.815324074079</v>
      </c>
      <c r="U2420" s="12" t="str">
        <f>TEXT(Table1[[#This Row],[Date Created Conversion]],"yyyy")</f>
        <v>2015</v>
      </c>
      <c r="V2420" s="12" t="str">
        <f>TEXT(Table1[[#This Row],[Date Created Conversion]],"mmm")</f>
        <v>Jan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>Table1[[#This Row],[pledged]]/Table1[[#This Row],[goal]]</f>
        <v>0</v>
      </c>
      <c r="P2421">
        <f>IF(Table1[[#This Row],[pledged]]=0,0,Table1[[#This Row],[pledged]]/Table1[[#This Row],[backers_count]])</f>
        <v>0</v>
      </c>
      <c r="Q2421" t="str">
        <f>LEFT(Table1[[#This Row],[Category and Sub-Category]],FIND("/",Table1[[#This Row],[Category and Sub-Category]])-1)</f>
        <v>food</v>
      </c>
      <c r="R2421" t="str">
        <f>RIGHT(Table1[[#This Row],[Category and Sub-Category]],LEN(Table1[[#This Row],[Category and Sub-Category]])-FIND("/",Table1[[#This Row],[Category and Sub-Category]]))</f>
        <v>food trucks</v>
      </c>
      <c r="S2421" s="9">
        <f>(((Table1[[#This Row],[launched_at]]/60)/60)/24)+DATE(1970,1,1)</f>
        <v>41993.738298611104</v>
      </c>
      <c r="T2421" s="9">
        <f>(((Table1[[#This Row],[deadline]]/60)/60)/24)+DATE(1970,1,1)</f>
        <v>42053.738298611104</v>
      </c>
      <c r="U2421" s="12" t="str">
        <f>TEXT(Table1[[#This Row],[Date Created Conversion]],"yyyy")</f>
        <v>2014</v>
      </c>
      <c r="V2421" s="12" t="str">
        <f>TEXT(Table1[[#This Row],[Date Created Conversion]],"mmm")</f>
        <v>Dec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>Table1[[#This Row],[pledged]]/Table1[[#This Row],[goal]]</f>
        <v>0.14825133372851215</v>
      </c>
      <c r="P2422">
        <f>IF(Table1[[#This Row],[pledged]]=0,0,Table1[[#This Row],[pledged]]/Table1[[#This Row],[backers_count]])</f>
        <v>69.472222222222229</v>
      </c>
      <c r="Q2422" t="str">
        <f>LEFT(Table1[[#This Row],[Category and Sub-Category]],FIND("/",Table1[[#This Row],[Category and Sub-Category]])-1)</f>
        <v>food</v>
      </c>
      <c r="R2422" t="str">
        <f>RIGHT(Table1[[#This Row],[Category and Sub-Category]],LEN(Table1[[#This Row],[Category and Sub-Category]])-FIND("/",Table1[[#This Row],[Category and Sub-Category]]))</f>
        <v>food trucks</v>
      </c>
      <c r="S2422" s="9">
        <f>(((Table1[[#This Row],[launched_at]]/60)/60)/24)+DATE(1970,1,1)</f>
        <v>41893.028877314813</v>
      </c>
      <c r="T2422" s="9">
        <f>(((Table1[[#This Row],[deadline]]/60)/60)/24)+DATE(1970,1,1)</f>
        <v>41953.070543981477</v>
      </c>
      <c r="U2422" s="12" t="str">
        <f>TEXT(Table1[[#This Row],[Date Created Conversion]],"yyyy")</f>
        <v>2014</v>
      </c>
      <c r="V2422" s="12" t="str">
        <f>TEXT(Table1[[#This Row],[Date Created Conversion]],"mmm")</f>
        <v>Sep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>Table1[[#This Row],[pledged]]/Table1[[#This Row],[goal]]</f>
        <v>1.6666666666666666E-4</v>
      </c>
      <c r="P2423">
        <f>IF(Table1[[#This Row],[pledged]]=0,0,Table1[[#This Row],[pledged]]/Table1[[#This Row],[backers_count]])</f>
        <v>1</v>
      </c>
      <c r="Q2423" t="str">
        <f>LEFT(Table1[[#This Row],[Category and Sub-Category]],FIND("/",Table1[[#This Row],[Category and Sub-Category]])-1)</f>
        <v>food</v>
      </c>
      <c r="R2423" t="str">
        <f>RIGHT(Table1[[#This Row],[Category and Sub-Category]],LEN(Table1[[#This Row],[Category and Sub-Category]])-FIND("/",Table1[[#This Row],[Category and Sub-Category]]))</f>
        <v>food trucks</v>
      </c>
      <c r="S2423" s="9">
        <f>(((Table1[[#This Row],[launched_at]]/60)/60)/24)+DATE(1970,1,1)</f>
        <v>42026.687453703707</v>
      </c>
      <c r="T2423" s="9">
        <f>(((Table1[[#This Row],[deadline]]/60)/60)/24)+DATE(1970,1,1)</f>
        <v>42056.687453703707</v>
      </c>
      <c r="U2423" s="12" t="str">
        <f>TEXT(Table1[[#This Row],[Date Created Conversion]],"yyyy")</f>
        <v>2015</v>
      </c>
      <c r="V2423" s="12" t="str">
        <f>TEXT(Table1[[#This Row],[Date Created Conversion]],"mmm")</f>
        <v>Jan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>Table1[[#This Row],[pledged]]/Table1[[#This Row],[goal]]</f>
        <v>2E-3</v>
      </c>
      <c r="P2424">
        <f>IF(Table1[[#This Row],[pledged]]=0,0,Table1[[#This Row],[pledged]]/Table1[[#This Row],[backers_count]])</f>
        <v>1</v>
      </c>
      <c r="Q2424" t="str">
        <f>LEFT(Table1[[#This Row],[Category and Sub-Category]],FIND("/",Table1[[#This Row],[Category and Sub-Category]])-1)</f>
        <v>food</v>
      </c>
      <c r="R2424" t="str">
        <f>RIGHT(Table1[[#This Row],[Category and Sub-Category]],LEN(Table1[[#This Row],[Category and Sub-Category]])-FIND("/",Table1[[#This Row],[Category and Sub-Category]]))</f>
        <v>food trucks</v>
      </c>
      <c r="S2424" s="9">
        <f>(((Table1[[#This Row],[launched_at]]/60)/60)/24)+DATE(1970,1,1)</f>
        <v>42044.724953703699</v>
      </c>
      <c r="T2424" s="9">
        <f>(((Table1[[#This Row],[deadline]]/60)/60)/24)+DATE(1970,1,1)</f>
        <v>42074.683287037042</v>
      </c>
      <c r="U2424" s="12" t="str">
        <f>TEXT(Table1[[#This Row],[Date Created Conversion]],"yyyy")</f>
        <v>2015</v>
      </c>
      <c r="V2424" s="12" t="str">
        <f>TEXT(Table1[[#This Row],[Date Created Conversion]],"mmm")</f>
        <v>Feb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>Table1[[#This Row],[pledged]]/Table1[[#This Row],[goal]]</f>
        <v>1.3333333333333334E-4</v>
      </c>
      <c r="P2425">
        <f>IF(Table1[[#This Row],[pledged]]=0,0,Table1[[#This Row],[pledged]]/Table1[[#This Row],[backers_count]])</f>
        <v>8</v>
      </c>
      <c r="Q2425" t="str">
        <f>LEFT(Table1[[#This Row],[Category and Sub-Category]],FIND("/",Table1[[#This Row],[Category and Sub-Category]])-1)</f>
        <v>food</v>
      </c>
      <c r="R2425" t="str">
        <f>RIGHT(Table1[[#This Row],[Category and Sub-Category]],LEN(Table1[[#This Row],[Category and Sub-Category]])-FIND("/",Table1[[#This Row],[Category and Sub-Category]]))</f>
        <v>food trucks</v>
      </c>
      <c r="S2425" s="9">
        <f>(((Table1[[#This Row],[launched_at]]/60)/60)/24)+DATE(1970,1,1)</f>
        <v>41974.704745370371</v>
      </c>
      <c r="T2425" s="9">
        <f>(((Table1[[#This Row],[deadline]]/60)/60)/24)+DATE(1970,1,1)</f>
        <v>42004.704745370371</v>
      </c>
      <c r="U2425" s="12" t="str">
        <f>TEXT(Table1[[#This Row],[Date Created Conversion]],"yyyy")</f>
        <v>2014</v>
      </c>
      <c r="V2425" s="12" t="str">
        <f>TEXT(Table1[[#This Row],[Date Created Conversion]],"mmm")</f>
        <v>Dec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>Table1[[#This Row],[pledged]]/Table1[[#This Row],[goal]]</f>
        <v>1.24E-2</v>
      </c>
      <c r="P2426">
        <f>IF(Table1[[#This Row],[pledged]]=0,0,Table1[[#This Row],[pledged]]/Table1[[#This Row],[backers_count]])</f>
        <v>34.444444444444443</v>
      </c>
      <c r="Q2426" t="str">
        <f>LEFT(Table1[[#This Row],[Category and Sub-Category]],FIND("/",Table1[[#This Row],[Category and Sub-Category]])-1)</f>
        <v>food</v>
      </c>
      <c r="R2426" t="str">
        <f>RIGHT(Table1[[#This Row],[Category and Sub-Category]],LEN(Table1[[#This Row],[Category and Sub-Category]])-FIND("/",Table1[[#This Row],[Category and Sub-Category]]))</f>
        <v>food trucks</v>
      </c>
      <c r="S2426" s="9">
        <f>(((Table1[[#This Row],[launched_at]]/60)/60)/24)+DATE(1970,1,1)</f>
        <v>41909.892453703702</v>
      </c>
      <c r="T2426" s="9">
        <f>(((Table1[[#This Row],[deadline]]/60)/60)/24)+DATE(1970,1,1)</f>
        <v>41939.892453703702</v>
      </c>
      <c r="U2426" s="12" t="str">
        <f>TEXT(Table1[[#This Row],[Date Created Conversion]],"yyyy")</f>
        <v>2014</v>
      </c>
      <c r="V2426" s="12" t="str">
        <f>TEXT(Table1[[#This Row],[Date Created Conversion]],"mmm")</f>
        <v>Sep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>Table1[[#This Row],[pledged]]/Table1[[#This Row],[goal]]</f>
        <v>2.8571428571428574E-4</v>
      </c>
      <c r="P2427">
        <f>IF(Table1[[#This Row],[pledged]]=0,0,Table1[[#This Row],[pledged]]/Table1[[#This Row],[backers_count]])</f>
        <v>1</v>
      </c>
      <c r="Q2427" t="str">
        <f>LEFT(Table1[[#This Row],[Category and Sub-Category]],FIND("/",Table1[[#This Row],[Category and Sub-Category]])-1)</f>
        <v>food</v>
      </c>
      <c r="R2427" t="str">
        <f>RIGHT(Table1[[#This Row],[Category and Sub-Category]],LEN(Table1[[#This Row],[Category and Sub-Category]])-FIND("/",Table1[[#This Row],[Category and Sub-Category]]))</f>
        <v>food trucks</v>
      </c>
      <c r="S2427" s="9">
        <f>(((Table1[[#This Row],[launched_at]]/60)/60)/24)+DATE(1970,1,1)</f>
        <v>42502.913761574076</v>
      </c>
      <c r="T2427" s="9">
        <f>(((Table1[[#This Row],[deadline]]/60)/60)/24)+DATE(1970,1,1)</f>
        <v>42517.919444444444</v>
      </c>
      <c r="U2427" s="12" t="str">
        <f>TEXT(Table1[[#This Row],[Date Created Conversion]],"yyyy")</f>
        <v>2016</v>
      </c>
      <c r="V2427" s="12" t="str">
        <f>TEXT(Table1[[#This Row],[Date Created Conversion]],"mmm")</f>
        <v>May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>Table1[[#This Row],[pledged]]/Table1[[#This Row],[goal]]</f>
        <v>0</v>
      </c>
      <c r="P2428">
        <f>IF(Table1[[#This Row],[pledged]]=0,0,Table1[[#This Row],[pledged]]/Table1[[#This Row],[backers_count]])</f>
        <v>0</v>
      </c>
      <c r="Q2428" t="str">
        <f>LEFT(Table1[[#This Row],[Category and Sub-Category]],FIND("/",Table1[[#This Row],[Category and Sub-Category]])-1)</f>
        <v>food</v>
      </c>
      <c r="R2428" t="str">
        <f>RIGHT(Table1[[#This Row],[Category and Sub-Category]],LEN(Table1[[#This Row],[Category and Sub-Category]])-FIND("/",Table1[[#This Row],[Category and Sub-Category]]))</f>
        <v>food trucks</v>
      </c>
      <c r="S2428" s="9">
        <f>(((Table1[[#This Row],[launched_at]]/60)/60)/24)+DATE(1970,1,1)</f>
        <v>42164.170046296291</v>
      </c>
      <c r="T2428" s="9">
        <f>(((Table1[[#This Row],[deadline]]/60)/60)/24)+DATE(1970,1,1)</f>
        <v>42224.170046296291</v>
      </c>
      <c r="U2428" s="12" t="str">
        <f>TEXT(Table1[[#This Row],[Date Created Conversion]],"yyyy")</f>
        <v>2015</v>
      </c>
      <c r="V2428" s="12" t="str">
        <f>TEXT(Table1[[#This Row],[Date Created Conversion]],"mmm")</f>
        <v>Jun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>Table1[[#This Row],[pledged]]/Table1[[#This Row],[goal]]</f>
        <v>2.0000000000000002E-5</v>
      </c>
      <c r="P2429">
        <f>IF(Table1[[#This Row],[pledged]]=0,0,Table1[[#This Row],[pledged]]/Table1[[#This Row],[backers_count]])</f>
        <v>1</v>
      </c>
      <c r="Q2429" t="str">
        <f>LEFT(Table1[[#This Row],[Category and Sub-Category]],FIND("/",Table1[[#This Row],[Category and Sub-Category]])-1)</f>
        <v>food</v>
      </c>
      <c r="R2429" t="str">
        <f>RIGHT(Table1[[#This Row],[Category and Sub-Category]],LEN(Table1[[#This Row],[Category and Sub-Category]])-FIND("/",Table1[[#This Row],[Category and Sub-Category]]))</f>
        <v>food trucks</v>
      </c>
      <c r="S2429" s="9">
        <f>(((Table1[[#This Row],[launched_at]]/60)/60)/24)+DATE(1970,1,1)</f>
        <v>42412.318668981476</v>
      </c>
      <c r="T2429" s="9">
        <f>(((Table1[[#This Row],[deadline]]/60)/60)/24)+DATE(1970,1,1)</f>
        <v>42452.277002314819</v>
      </c>
      <c r="U2429" s="12" t="str">
        <f>TEXT(Table1[[#This Row],[Date Created Conversion]],"yyyy")</f>
        <v>2016</v>
      </c>
      <c r="V2429" s="12" t="str">
        <f>TEXT(Table1[[#This Row],[Date Created Conversion]],"mmm")</f>
        <v>Feb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>Table1[[#This Row],[pledged]]/Table1[[#This Row],[goal]]</f>
        <v>2.8571428571428571E-5</v>
      </c>
      <c r="P2430">
        <f>IF(Table1[[#This Row],[pledged]]=0,0,Table1[[#This Row],[pledged]]/Table1[[#This Row],[backers_count]])</f>
        <v>1</v>
      </c>
      <c r="Q2430" t="str">
        <f>LEFT(Table1[[#This Row],[Category and Sub-Category]],FIND("/",Table1[[#This Row],[Category and Sub-Category]])-1)</f>
        <v>food</v>
      </c>
      <c r="R2430" t="str">
        <f>RIGHT(Table1[[#This Row],[Category and Sub-Category]],LEN(Table1[[#This Row],[Category and Sub-Category]])-FIND("/",Table1[[#This Row],[Category and Sub-Category]]))</f>
        <v>food trucks</v>
      </c>
      <c r="S2430" s="9">
        <f>(((Table1[[#This Row],[launched_at]]/60)/60)/24)+DATE(1970,1,1)</f>
        <v>42045.784155092595</v>
      </c>
      <c r="T2430" s="9">
        <f>(((Table1[[#This Row],[deadline]]/60)/60)/24)+DATE(1970,1,1)</f>
        <v>42075.742488425924</v>
      </c>
      <c r="U2430" s="12" t="str">
        <f>TEXT(Table1[[#This Row],[Date Created Conversion]],"yyyy")</f>
        <v>2015</v>
      </c>
      <c r="V2430" s="12" t="str">
        <f>TEXT(Table1[[#This Row],[Date Created Conversion]],"mmm")</f>
        <v>Feb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>Table1[[#This Row],[pledged]]/Table1[[#This Row],[goal]]</f>
        <v>1.4321428571428572E-2</v>
      </c>
      <c r="P2431">
        <f>IF(Table1[[#This Row],[pledged]]=0,0,Table1[[#This Row],[pledged]]/Table1[[#This Row],[backers_count]])</f>
        <v>501.25</v>
      </c>
      <c r="Q2431" t="str">
        <f>LEFT(Table1[[#This Row],[Category and Sub-Category]],FIND("/",Table1[[#This Row],[Category and Sub-Category]])-1)</f>
        <v>food</v>
      </c>
      <c r="R2431" t="str">
        <f>RIGHT(Table1[[#This Row],[Category and Sub-Category]],LEN(Table1[[#This Row],[Category and Sub-Category]])-FIND("/",Table1[[#This Row],[Category and Sub-Category]]))</f>
        <v>food trucks</v>
      </c>
      <c r="S2431" s="9">
        <f>(((Table1[[#This Row],[launched_at]]/60)/60)/24)+DATE(1970,1,1)</f>
        <v>42734.879236111112</v>
      </c>
      <c r="T2431" s="9">
        <f>(((Table1[[#This Row],[deadline]]/60)/60)/24)+DATE(1970,1,1)</f>
        <v>42771.697222222225</v>
      </c>
      <c r="U2431" s="12" t="str">
        <f>TEXT(Table1[[#This Row],[Date Created Conversion]],"yyyy")</f>
        <v>2016</v>
      </c>
      <c r="V2431" s="12" t="str">
        <f>TEXT(Table1[[#This Row],[Date Created Conversion]],"mmm")</f>
        <v>Dec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>Table1[[#This Row],[pledged]]/Table1[[#This Row],[goal]]</f>
        <v>7.0000000000000001E-3</v>
      </c>
      <c r="P2432">
        <f>IF(Table1[[#This Row],[pledged]]=0,0,Table1[[#This Row],[pledged]]/Table1[[#This Row],[backers_count]])</f>
        <v>10.5</v>
      </c>
      <c r="Q2432" t="str">
        <f>LEFT(Table1[[#This Row],[Category and Sub-Category]],FIND("/",Table1[[#This Row],[Category and Sub-Category]])-1)</f>
        <v>food</v>
      </c>
      <c r="R2432" t="str">
        <f>RIGHT(Table1[[#This Row],[Category and Sub-Category]],LEN(Table1[[#This Row],[Category and Sub-Category]])-FIND("/",Table1[[#This Row],[Category and Sub-Category]]))</f>
        <v>food trucks</v>
      </c>
      <c r="S2432" s="9">
        <f>(((Table1[[#This Row],[launched_at]]/60)/60)/24)+DATE(1970,1,1)</f>
        <v>42382.130833333329</v>
      </c>
      <c r="T2432" s="9">
        <f>(((Table1[[#This Row],[deadline]]/60)/60)/24)+DATE(1970,1,1)</f>
        <v>42412.130833333329</v>
      </c>
      <c r="U2432" s="12" t="str">
        <f>TEXT(Table1[[#This Row],[Date Created Conversion]],"yyyy")</f>
        <v>2016</v>
      </c>
      <c r="V2432" s="12" t="str">
        <f>TEXT(Table1[[#This Row],[Date Created Conversion]],"mmm")</f>
        <v>Jan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>Table1[[#This Row],[pledged]]/Table1[[#This Row],[goal]]</f>
        <v>2.0000000000000002E-5</v>
      </c>
      <c r="P2433">
        <f>IF(Table1[[#This Row],[pledged]]=0,0,Table1[[#This Row],[pledged]]/Table1[[#This Row],[backers_count]])</f>
        <v>1</v>
      </c>
      <c r="Q2433" t="str">
        <f>LEFT(Table1[[#This Row],[Category and Sub-Category]],FIND("/",Table1[[#This Row],[Category and Sub-Category]])-1)</f>
        <v>food</v>
      </c>
      <c r="R2433" t="str">
        <f>RIGHT(Table1[[#This Row],[Category and Sub-Category]],LEN(Table1[[#This Row],[Category and Sub-Category]])-FIND("/",Table1[[#This Row],[Category and Sub-Category]]))</f>
        <v>food trucks</v>
      </c>
      <c r="S2433" s="9">
        <f>(((Table1[[#This Row],[launched_at]]/60)/60)/24)+DATE(1970,1,1)</f>
        <v>42489.099687499998</v>
      </c>
      <c r="T2433" s="9">
        <f>(((Table1[[#This Row],[deadline]]/60)/60)/24)+DATE(1970,1,1)</f>
        <v>42549.099687499998</v>
      </c>
      <c r="U2433" s="12" t="str">
        <f>TEXT(Table1[[#This Row],[Date Created Conversion]],"yyyy")</f>
        <v>2016</v>
      </c>
      <c r="V2433" s="12" t="str">
        <f>TEXT(Table1[[#This Row],[Date Created Conversion]],"mmm")</f>
        <v>Apr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>Table1[[#This Row],[pledged]]/Table1[[#This Row],[goal]]</f>
        <v>1.4285714285714287E-4</v>
      </c>
      <c r="P2434">
        <f>IF(Table1[[#This Row],[pledged]]=0,0,Table1[[#This Row],[pledged]]/Table1[[#This Row],[backers_count]])</f>
        <v>1</v>
      </c>
      <c r="Q2434" t="str">
        <f>LEFT(Table1[[#This Row],[Category and Sub-Category]],FIND("/",Table1[[#This Row],[Category and Sub-Category]])-1)</f>
        <v>food</v>
      </c>
      <c r="R2434" t="str">
        <f>RIGHT(Table1[[#This Row],[Category and Sub-Category]],LEN(Table1[[#This Row],[Category and Sub-Category]])-FIND("/",Table1[[#This Row],[Category and Sub-Category]]))</f>
        <v>food trucks</v>
      </c>
      <c r="S2434" s="9">
        <f>(((Table1[[#This Row],[launched_at]]/60)/60)/24)+DATE(1970,1,1)</f>
        <v>42041.218715277777</v>
      </c>
      <c r="T2434" s="9">
        <f>(((Table1[[#This Row],[deadline]]/60)/60)/24)+DATE(1970,1,1)</f>
        <v>42071.218715277777</v>
      </c>
      <c r="U2434" s="12" t="str">
        <f>TEXT(Table1[[#This Row],[Date Created Conversion]],"yyyy")</f>
        <v>2015</v>
      </c>
      <c r="V2434" s="12" t="str">
        <f>TEXT(Table1[[#This Row],[Date Created Conversion]],"mmm")</f>
        <v>Feb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>Table1[[#This Row],[pledged]]/Table1[[#This Row],[goal]]</f>
        <v>0</v>
      </c>
      <c r="P2435">
        <f>IF(Table1[[#This Row],[pledged]]=0,0,Table1[[#This Row],[pledged]]/Table1[[#This Row],[backers_count]])</f>
        <v>0</v>
      </c>
      <c r="Q2435" t="str">
        <f>LEFT(Table1[[#This Row],[Category and Sub-Category]],FIND("/",Table1[[#This Row],[Category and Sub-Category]])-1)</f>
        <v>food</v>
      </c>
      <c r="R2435" t="str">
        <f>RIGHT(Table1[[#This Row],[Category and Sub-Category]],LEN(Table1[[#This Row],[Category and Sub-Category]])-FIND("/",Table1[[#This Row],[Category and Sub-Category]]))</f>
        <v>food trucks</v>
      </c>
      <c r="S2435" s="9">
        <f>(((Table1[[#This Row],[launched_at]]/60)/60)/24)+DATE(1970,1,1)</f>
        <v>42397.89980324074</v>
      </c>
      <c r="T2435" s="9">
        <f>(((Table1[[#This Row],[deadline]]/60)/60)/24)+DATE(1970,1,1)</f>
        <v>42427.89980324074</v>
      </c>
      <c r="U2435" s="12" t="str">
        <f>TEXT(Table1[[#This Row],[Date Created Conversion]],"yyyy")</f>
        <v>2016</v>
      </c>
      <c r="V2435" s="12" t="str">
        <f>TEXT(Table1[[#This Row],[Date Created Conversion]],"mmm")</f>
        <v>Jan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>Table1[[#This Row],[pledged]]/Table1[[#This Row],[goal]]</f>
        <v>1.2999999999999999E-3</v>
      </c>
      <c r="P2436">
        <f>IF(Table1[[#This Row],[pledged]]=0,0,Table1[[#This Row],[pledged]]/Table1[[#This Row],[backers_count]])</f>
        <v>13</v>
      </c>
      <c r="Q2436" t="str">
        <f>LEFT(Table1[[#This Row],[Category and Sub-Category]],FIND("/",Table1[[#This Row],[Category and Sub-Category]])-1)</f>
        <v>food</v>
      </c>
      <c r="R2436" t="str">
        <f>RIGHT(Table1[[#This Row],[Category and Sub-Category]],LEN(Table1[[#This Row],[Category and Sub-Category]])-FIND("/",Table1[[#This Row],[Category and Sub-Category]]))</f>
        <v>food trucks</v>
      </c>
      <c r="S2436" s="9">
        <f>(((Table1[[#This Row],[launched_at]]/60)/60)/24)+DATE(1970,1,1)</f>
        <v>42180.18604166666</v>
      </c>
      <c r="T2436" s="9">
        <f>(((Table1[[#This Row],[deadline]]/60)/60)/24)+DATE(1970,1,1)</f>
        <v>42220.18604166666</v>
      </c>
      <c r="U2436" s="12" t="str">
        <f>TEXT(Table1[[#This Row],[Date Created Conversion]],"yyyy")</f>
        <v>2015</v>
      </c>
      <c r="V2436" s="12" t="str">
        <f>TEXT(Table1[[#This Row],[Date Created Conversion]],"mmm")</f>
        <v>Jun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>Table1[[#This Row],[pledged]]/Table1[[#This Row],[goal]]</f>
        <v>4.8960000000000002E-3</v>
      </c>
      <c r="P2437">
        <f>IF(Table1[[#This Row],[pledged]]=0,0,Table1[[#This Row],[pledged]]/Table1[[#This Row],[backers_count]])</f>
        <v>306</v>
      </c>
      <c r="Q2437" t="str">
        <f>LEFT(Table1[[#This Row],[Category and Sub-Category]],FIND("/",Table1[[#This Row],[Category and Sub-Category]])-1)</f>
        <v>food</v>
      </c>
      <c r="R2437" t="str">
        <f>RIGHT(Table1[[#This Row],[Category and Sub-Category]],LEN(Table1[[#This Row],[Category and Sub-Category]])-FIND("/",Table1[[#This Row],[Category and Sub-Category]]))</f>
        <v>food trucks</v>
      </c>
      <c r="S2437" s="9">
        <f>(((Table1[[#This Row],[launched_at]]/60)/60)/24)+DATE(1970,1,1)</f>
        <v>42252.277615740735</v>
      </c>
      <c r="T2437" s="9">
        <f>(((Table1[[#This Row],[deadline]]/60)/60)/24)+DATE(1970,1,1)</f>
        <v>42282.277615740735</v>
      </c>
      <c r="U2437" s="12" t="str">
        <f>TEXT(Table1[[#This Row],[Date Created Conversion]],"yyyy")</f>
        <v>2015</v>
      </c>
      <c r="V2437" s="12" t="str">
        <f>TEXT(Table1[[#This Row],[Date Created Conversion]],"mmm")</f>
        <v>Sep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>Table1[[#This Row],[pledged]]/Table1[[#This Row],[goal]]</f>
        <v>3.8461538461538462E-4</v>
      </c>
      <c r="P2438">
        <f>IF(Table1[[#This Row],[pledged]]=0,0,Table1[[#This Row],[pledged]]/Table1[[#This Row],[backers_count]])</f>
        <v>22.5</v>
      </c>
      <c r="Q2438" t="str">
        <f>LEFT(Table1[[#This Row],[Category and Sub-Category]],FIND("/",Table1[[#This Row],[Category and Sub-Category]])-1)</f>
        <v>food</v>
      </c>
      <c r="R2438" t="str">
        <f>RIGHT(Table1[[#This Row],[Category and Sub-Category]],LEN(Table1[[#This Row],[Category and Sub-Category]])-FIND("/",Table1[[#This Row],[Category and Sub-Category]]))</f>
        <v>food trucks</v>
      </c>
      <c r="S2438" s="9">
        <f>(((Table1[[#This Row],[launched_at]]/60)/60)/24)+DATE(1970,1,1)</f>
        <v>42338.615393518514</v>
      </c>
      <c r="T2438" s="9">
        <f>(((Table1[[#This Row],[deadline]]/60)/60)/24)+DATE(1970,1,1)</f>
        <v>42398.615393518514</v>
      </c>
      <c r="U2438" s="12" t="str">
        <f>TEXT(Table1[[#This Row],[Date Created Conversion]],"yyyy")</f>
        <v>2015</v>
      </c>
      <c r="V2438" s="12" t="str">
        <f>TEXT(Table1[[#This Row],[Date Created Conversion]],"mmm")</f>
        <v>Nov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>Table1[[#This Row],[pledged]]/Table1[[#This Row],[goal]]</f>
        <v>0</v>
      </c>
      <c r="P2439">
        <f>IF(Table1[[#This Row],[pledged]]=0,0,Table1[[#This Row],[pledged]]/Table1[[#This Row],[backers_count]])</f>
        <v>0</v>
      </c>
      <c r="Q2439" t="str">
        <f>LEFT(Table1[[#This Row],[Category and Sub-Category]],FIND("/",Table1[[#This Row],[Category and Sub-Category]])-1)</f>
        <v>food</v>
      </c>
      <c r="R2439" t="str">
        <f>RIGHT(Table1[[#This Row],[Category and Sub-Category]],LEN(Table1[[#This Row],[Category and Sub-Category]])-FIND("/",Table1[[#This Row],[Category and Sub-Category]]))</f>
        <v>food trucks</v>
      </c>
      <c r="S2439" s="9">
        <f>(((Table1[[#This Row],[launched_at]]/60)/60)/24)+DATE(1970,1,1)</f>
        <v>42031.965138888889</v>
      </c>
      <c r="T2439" s="9">
        <f>(((Table1[[#This Row],[deadline]]/60)/60)/24)+DATE(1970,1,1)</f>
        <v>42080.75</v>
      </c>
      <c r="U2439" s="12" t="str">
        <f>TEXT(Table1[[#This Row],[Date Created Conversion]],"yyyy")</f>
        <v>2015</v>
      </c>
      <c r="V2439" s="12" t="str">
        <f>TEXT(Table1[[#This Row],[Date Created Conversion]],"mmm")</f>
        <v>Jan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>Table1[[#This Row],[pledged]]/Table1[[#This Row],[goal]]</f>
        <v>3.3333333333333335E-3</v>
      </c>
      <c r="P2440">
        <f>IF(Table1[[#This Row],[pledged]]=0,0,Table1[[#This Row],[pledged]]/Table1[[#This Row],[backers_count]])</f>
        <v>50</v>
      </c>
      <c r="Q2440" t="str">
        <f>LEFT(Table1[[#This Row],[Category and Sub-Category]],FIND("/",Table1[[#This Row],[Category and Sub-Category]])-1)</f>
        <v>food</v>
      </c>
      <c r="R2440" t="str">
        <f>RIGHT(Table1[[#This Row],[Category and Sub-Category]],LEN(Table1[[#This Row],[Category and Sub-Category]])-FIND("/",Table1[[#This Row],[Category and Sub-Category]]))</f>
        <v>food trucks</v>
      </c>
      <c r="S2440" s="9">
        <f>(((Table1[[#This Row],[launched_at]]/60)/60)/24)+DATE(1970,1,1)</f>
        <v>42285.91506944444</v>
      </c>
      <c r="T2440" s="9">
        <f>(((Table1[[#This Row],[deadline]]/60)/60)/24)+DATE(1970,1,1)</f>
        <v>42345.956736111111</v>
      </c>
      <c r="U2440" s="12" t="str">
        <f>TEXT(Table1[[#This Row],[Date Created Conversion]],"yyyy")</f>
        <v>2015</v>
      </c>
      <c r="V2440" s="12" t="str">
        <f>TEXT(Table1[[#This Row],[Date Created Conversion]],"mmm")</f>
        <v>Oct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>Table1[[#This Row],[pledged]]/Table1[[#This Row],[goal]]</f>
        <v>0</v>
      </c>
      <c r="P2441">
        <f>IF(Table1[[#This Row],[pledged]]=0,0,Table1[[#This Row],[pledged]]/Table1[[#This Row],[backers_count]])</f>
        <v>0</v>
      </c>
      <c r="Q2441" t="str">
        <f>LEFT(Table1[[#This Row],[Category and Sub-Category]],FIND("/",Table1[[#This Row],[Category and Sub-Category]])-1)</f>
        <v>food</v>
      </c>
      <c r="R2441" t="str">
        <f>RIGHT(Table1[[#This Row],[Category and Sub-Category]],LEN(Table1[[#This Row],[Category and Sub-Category]])-FIND("/",Table1[[#This Row],[Category and Sub-Category]]))</f>
        <v>food trucks</v>
      </c>
      <c r="S2441" s="9">
        <f>(((Table1[[#This Row],[launched_at]]/60)/60)/24)+DATE(1970,1,1)</f>
        <v>42265.818622685183</v>
      </c>
      <c r="T2441" s="9">
        <f>(((Table1[[#This Row],[deadline]]/60)/60)/24)+DATE(1970,1,1)</f>
        <v>42295.818622685183</v>
      </c>
      <c r="U2441" s="12" t="str">
        <f>TEXT(Table1[[#This Row],[Date Created Conversion]],"yyyy")</f>
        <v>2015</v>
      </c>
      <c r="V2441" s="12" t="str">
        <f>TEXT(Table1[[#This Row],[Date Created Conversion]],"mmm")</f>
        <v>Sep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>Table1[[#This Row],[pledged]]/Table1[[#This Row],[goal]]</f>
        <v>2E-3</v>
      </c>
      <c r="P2442">
        <f>IF(Table1[[#This Row],[pledged]]=0,0,Table1[[#This Row],[pledged]]/Table1[[#This Row],[backers_count]])</f>
        <v>5</v>
      </c>
      <c r="Q2442" t="str">
        <f>LEFT(Table1[[#This Row],[Category and Sub-Category]],FIND("/",Table1[[#This Row],[Category and Sub-Category]])-1)</f>
        <v>food</v>
      </c>
      <c r="R2442" t="str">
        <f>RIGHT(Table1[[#This Row],[Category and Sub-Category]],LEN(Table1[[#This Row],[Category and Sub-Category]])-FIND("/",Table1[[#This Row],[Category and Sub-Category]]))</f>
        <v>food trucks</v>
      </c>
      <c r="S2442" s="9">
        <f>(((Table1[[#This Row],[launched_at]]/60)/60)/24)+DATE(1970,1,1)</f>
        <v>42383.899456018517</v>
      </c>
      <c r="T2442" s="9">
        <f>(((Table1[[#This Row],[deadline]]/60)/60)/24)+DATE(1970,1,1)</f>
        <v>42413.899456018517</v>
      </c>
      <c r="U2442" s="12" t="str">
        <f>TEXT(Table1[[#This Row],[Date Created Conversion]],"yyyy")</f>
        <v>2016</v>
      </c>
      <c r="V2442" s="12" t="str">
        <f>TEXT(Table1[[#This Row],[Date Created Conversion]],"mmm")</f>
        <v>Jan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 s="16">
        <v>7500</v>
      </c>
      <c r="E2443">
        <v>8091</v>
      </c>
      <c r="F2443" s="12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>Table1[[#This Row],[pledged]]/Table1[[#This Row],[goal]]</f>
        <v>1.0788</v>
      </c>
      <c r="P2443">
        <f>IF(Table1[[#This Row],[pledged]]=0,0,Table1[[#This Row],[pledged]]/Table1[[#This Row],[backers_count]])</f>
        <v>74.22935779816514</v>
      </c>
      <c r="Q2443" t="str">
        <f>LEFT(Table1[[#This Row],[Category and Sub-Category]],FIND("/",Table1[[#This Row],[Category and Sub-Category]])-1)</f>
        <v>food</v>
      </c>
      <c r="R2443" t="str">
        <f>RIGHT(Table1[[#This Row],[Category and Sub-Category]],LEN(Table1[[#This Row],[Category and Sub-Category]])-FIND("/",Table1[[#This Row],[Category and Sub-Category]]))</f>
        <v>small batch</v>
      </c>
      <c r="S2443" s="9">
        <f>(((Table1[[#This Row],[launched_at]]/60)/60)/24)+DATE(1970,1,1)</f>
        <v>42187.125625000001</v>
      </c>
      <c r="T2443" s="9">
        <f>(((Table1[[#This Row],[deadline]]/60)/60)/24)+DATE(1970,1,1)</f>
        <v>42208.207638888889</v>
      </c>
      <c r="U2443" s="12" t="str">
        <f>TEXT(Table1[[#This Row],[Date Created Conversion]],"yyyy")</f>
        <v>2015</v>
      </c>
      <c r="V2443" s="12" t="str">
        <f>TEXT(Table1[[#This Row],[Date Created Conversion]],"mmm")</f>
        <v>Jul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 s="16">
        <v>24000</v>
      </c>
      <c r="E2444">
        <v>30226</v>
      </c>
      <c r="F2444" s="12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>Table1[[#This Row],[pledged]]/Table1[[#This Row],[goal]]</f>
        <v>1.2594166666666666</v>
      </c>
      <c r="P2444">
        <f>IF(Table1[[#This Row],[pledged]]=0,0,Table1[[#This Row],[pledged]]/Table1[[#This Row],[backers_count]])</f>
        <v>81.252688172043008</v>
      </c>
      <c r="Q2444" t="str">
        <f>LEFT(Table1[[#This Row],[Category and Sub-Category]],FIND("/",Table1[[#This Row],[Category and Sub-Category]])-1)</f>
        <v>food</v>
      </c>
      <c r="R2444" t="str">
        <f>RIGHT(Table1[[#This Row],[Category and Sub-Category]],LEN(Table1[[#This Row],[Category and Sub-Category]])-FIND("/",Table1[[#This Row],[Category and Sub-Category]]))</f>
        <v>small batch</v>
      </c>
      <c r="S2444" s="9">
        <f>(((Table1[[#This Row],[launched_at]]/60)/60)/24)+DATE(1970,1,1)</f>
        <v>42052.666990740734</v>
      </c>
      <c r="T2444" s="9">
        <f>(((Table1[[#This Row],[deadline]]/60)/60)/24)+DATE(1970,1,1)</f>
        <v>42082.625324074077</v>
      </c>
      <c r="U2444" s="12" t="str">
        <f>TEXT(Table1[[#This Row],[Date Created Conversion]],"yyyy")</f>
        <v>2015</v>
      </c>
      <c r="V2444" s="12" t="str">
        <f>TEXT(Table1[[#This Row],[Date Created Conversion]],"mmm")</f>
        <v>Feb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 s="16">
        <v>20000</v>
      </c>
      <c r="E2445">
        <v>40502.99</v>
      </c>
      <c r="F2445" s="12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>Table1[[#This Row],[pledged]]/Table1[[#This Row],[goal]]</f>
        <v>2.0251494999999999</v>
      </c>
      <c r="P2445">
        <f>IF(Table1[[#This Row],[pledged]]=0,0,Table1[[#This Row],[pledged]]/Table1[[#This Row],[backers_count]])</f>
        <v>130.23469453376205</v>
      </c>
      <c r="Q2445" t="str">
        <f>LEFT(Table1[[#This Row],[Category and Sub-Category]],FIND("/",Table1[[#This Row],[Category and Sub-Category]])-1)</f>
        <v>food</v>
      </c>
      <c r="R2445" t="str">
        <f>RIGHT(Table1[[#This Row],[Category and Sub-Category]],LEN(Table1[[#This Row],[Category and Sub-Category]])-FIND("/",Table1[[#This Row],[Category and Sub-Category]]))</f>
        <v>small batch</v>
      </c>
      <c r="S2445" s="9">
        <f>(((Table1[[#This Row],[launched_at]]/60)/60)/24)+DATE(1970,1,1)</f>
        <v>41836.625254629631</v>
      </c>
      <c r="T2445" s="9">
        <f>(((Table1[[#This Row],[deadline]]/60)/60)/24)+DATE(1970,1,1)</f>
        <v>41866.625254629631</v>
      </c>
      <c r="U2445" s="12" t="str">
        <f>TEXT(Table1[[#This Row],[Date Created Conversion]],"yyyy")</f>
        <v>2014</v>
      </c>
      <c r="V2445" s="12" t="str">
        <f>TEXT(Table1[[#This Row],[Date Created Conversion]],"mmm")</f>
        <v>Jul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 s="16">
        <v>3000</v>
      </c>
      <c r="E2446">
        <v>3258</v>
      </c>
      <c r="F2446" s="12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>Table1[[#This Row],[pledged]]/Table1[[#This Row],[goal]]</f>
        <v>1.0860000000000001</v>
      </c>
      <c r="P2446">
        <f>IF(Table1[[#This Row],[pledged]]=0,0,Table1[[#This Row],[pledged]]/Table1[[#This Row],[backers_count]])</f>
        <v>53.409836065573771</v>
      </c>
      <c r="Q2446" t="str">
        <f>LEFT(Table1[[#This Row],[Category and Sub-Category]],FIND("/",Table1[[#This Row],[Category and Sub-Category]])-1)</f>
        <v>food</v>
      </c>
      <c r="R2446" t="str">
        <f>RIGHT(Table1[[#This Row],[Category and Sub-Category]],LEN(Table1[[#This Row],[Category and Sub-Category]])-FIND("/",Table1[[#This Row],[Category and Sub-Category]]))</f>
        <v>small batch</v>
      </c>
      <c r="S2446" s="9">
        <f>(((Table1[[#This Row],[launched_at]]/60)/60)/24)+DATE(1970,1,1)</f>
        <v>42485.754525462966</v>
      </c>
      <c r="T2446" s="9">
        <f>(((Table1[[#This Row],[deadline]]/60)/60)/24)+DATE(1970,1,1)</f>
        <v>42515.754525462966</v>
      </c>
      <c r="U2446" s="12" t="str">
        <f>TEXT(Table1[[#This Row],[Date Created Conversion]],"yyyy")</f>
        <v>2016</v>
      </c>
      <c r="V2446" s="12" t="str">
        <f>TEXT(Table1[[#This Row],[Date Created Conversion]],"mmm")</f>
        <v>Apr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 s="16">
        <v>5000</v>
      </c>
      <c r="E2447">
        <v>8640</v>
      </c>
      <c r="F2447" s="12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>Table1[[#This Row],[pledged]]/Table1[[#This Row],[goal]]</f>
        <v>1.728</v>
      </c>
      <c r="P2447">
        <f>IF(Table1[[#This Row],[pledged]]=0,0,Table1[[#This Row],[pledged]]/Table1[[#This Row],[backers_count]])</f>
        <v>75.130434782608702</v>
      </c>
      <c r="Q2447" t="str">
        <f>LEFT(Table1[[#This Row],[Category and Sub-Category]],FIND("/",Table1[[#This Row],[Category and Sub-Category]])-1)</f>
        <v>food</v>
      </c>
      <c r="R2447" t="str">
        <f>RIGHT(Table1[[#This Row],[Category and Sub-Category]],LEN(Table1[[#This Row],[Category and Sub-Category]])-FIND("/",Table1[[#This Row],[Category and Sub-Category]]))</f>
        <v>small batch</v>
      </c>
      <c r="S2447" s="9">
        <f>(((Table1[[#This Row],[launched_at]]/60)/60)/24)+DATE(1970,1,1)</f>
        <v>42243.190057870372</v>
      </c>
      <c r="T2447" s="9">
        <f>(((Table1[[#This Row],[deadline]]/60)/60)/24)+DATE(1970,1,1)</f>
        <v>42273.190057870372</v>
      </c>
      <c r="U2447" s="12" t="str">
        <f>TEXT(Table1[[#This Row],[Date Created Conversion]],"yyyy")</f>
        <v>2015</v>
      </c>
      <c r="V2447" s="12" t="str">
        <f>TEXT(Table1[[#This Row],[Date Created Conversion]],"mmm")</f>
        <v>Aug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 s="16">
        <v>5000</v>
      </c>
      <c r="E2448">
        <v>8399</v>
      </c>
      <c r="F2448" s="12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>Table1[[#This Row],[pledged]]/Table1[[#This Row],[goal]]</f>
        <v>1.6798</v>
      </c>
      <c r="P2448">
        <f>IF(Table1[[#This Row],[pledged]]=0,0,Table1[[#This Row],[pledged]]/Table1[[#This Row],[backers_count]])</f>
        <v>75.666666666666671</v>
      </c>
      <c r="Q2448" t="str">
        <f>LEFT(Table1[[#This Row],[Category and Sub-Category]],FIND("/",Table1[[#This Row],[Category and Sub-Category]])-1)</f>
        <v>food</v>
      </c>
      <c r="R2448" t="str">
        <f>RIGHT(Table1[[#This Row],[Category and Sub-Category]],LEN(Table1[[#This Row],[Category and Sub-Category]])-FIND("/",Table1[[#This Row],[Category and Sub-Category]]))</f>
        <v>small batch</v>
      </c>
      <c r="S2448" s="9">
        <f>(((Table1[[#This Row],[launched_at]]/60)/60)/24)+DATE(1970,1,1)</f>
        <v>42670.602673611109</v>
      </c>
      <c r="T2448" s="9">
        <f>(((Table1[[#This Row],[deadline]]/60)/60)/24)+DATE(1970,1,1)</f>
        <v>42700.64434027778</v>
      </c>
      <c r="U2448" s="12" t="str">
        <f>TEXT(Table1[[#This Row],[Date Created Conversion]],"yyyy")</f>
        <v>2016</v>
      </c>
      <c r="V2448" s="12" t="str">
        <f>TEXT(Table1[[#This Row],[Date Created Conversion]],"mmm")</f>
        <v>Oct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 s="16">
        <v>2500</v>
      </c>
      <c r="E2449">
        <v>10680</v>
      </c>
      <c r="F2449" s="12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>Table1[[#This Row],[pledged]]/Table1[[#This Row],[goal]]</f>
        <v>4.2720000000000002</v>
      </c>
      <c r="P2449">
        <f>IF(Table1[[#This Row],[pledged]]=0,0,Table1[[#This Row],[pledged]]/Table1[[#This Row],[backers_count]])</f>
        <v>31.691394658753708</v>
      </c>
      <c r="Q2449" t="str">
        <f>LEFT(Table1[[#This Row],[Category and Sub-Category]],FIND("/",Table1[[#This Row],[Category and Sub-Category]])-1)</f>
        <v>food</v>
      </c>
      <c r="R2449" t="str">
        <f>RIGHT(Table1[[#This Row],[Category and Sub-Category]],LEN(Table1[[#This Row],[Category and Sub-Category]])-FIND("/",Table1[[#This Row],[Category and Sub-Category]]))</f>
        <v>small batch</v>
      </c>
      <c r="S2449" s="9">
        <f>(((Table1[[#This Row],[launched_at]]/60)/60)/24)+DATE(1970,1,1)</f>
        <v>42654.469826388886</v>
      </c>
      <c r="T2449" s="9">
        <f>(((Table1[[#This Row],[deadline]]/60)/60)/24)+DATE(1970,1,1)</f>
        <v>42686.166666666672</v>
      </c>
      <c r="U2449" s="12" t="str">
        <f>TEXT(Table1[[#This Row],[Date Created Conversion]],"yyyy")</f>
        <v>2016</v>
      </c>
      <c r="V2449" s="12" t="str">
        <f>TEXT(Table1[[#This Row],[Date Created Conversion]],"mmm")</f>
        <v>Oct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 s="16">
        <v>400</v>
      </c>
      <c r="E2450">
        <v>430</v>
      </c>
      <c r="F2450" s="12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>Table1[[#This Row],[pledged]]/Table1[[#This Row],[goal]]</f>
        <v>1.075</v>
      </c>
      <c r="P2450">
        <f>IF(Table1[[#This Row],[pledged]]=0,0,Table1[[#This Row],[pledged]]/Table1[[#This Row],[backers_count]])</f>
        <v>47.777777777777779</v>
      </c>
      <c r="Q2450" t="str">
        <f>LEFT(Table1[[#This Row],[Category and Sub-Category]],FIND("/",Table1[[#This Row],[Category and Sub-Category]])-1)</f>
        <v>food</v>
      </c>
      <c r="R2450" t="str">
        <f>RIGHT(Table1[[#This Row],[Category and Sub-Category]],LEN(Table1[[#This Row],[Category and Sub-Category]])-FIND("/",Table1[[#This Row],[Category and Sub-Category]]))</f>
        <v>small batch</v>
      </c>
      <c r="S2450" s="9">
        <f>(((Table1[[#This Row],[launched_at]]/60)/60)/24)+DATE(1970,1,1)</f>
        <v>42607.316122685181</v>
      </c>
      <c r="T2450" s="9">
        <f>(((Table1[[#This Row],[deadline]]/60)/60)/24)+DATE(1970,1,1)</f>
        <v>42613.233333333337</v>
      </c>
      <c r="U2450" s="12" t="str">
        <f>TEXT(Table1[[#This Row],[Date Created Conversion]],"yyyy")</f>
        <v>2016</v>
      </c>
      <c r="V2450" s="12" t="str">
        <f>TEXT(Table1[[#This Row],[Date Created Conversion]],"mmm")</f>
        <v>Aug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 s="16">
        <v>10000</v>
      </c>
      <c r="E2451">
        <v>10800</v>
      </c>
      <c r="F2451" s="12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>Table1[[#This Row],[pledged]]/Table1[[#This Row],[goal]]</f>
        <v>1.08</v>
      </c>
      <c r="P2451">
        <f>IF(Table1[[#This Row],[pledged]]=0,0,Table1[[#This Row],[pledged]]/Table1[[#This Row],[backers_count]])</f>
        <v>90</v>
      </c>
      <c r="Q2451" t="str">
        <f>LEFT(Table1[[#This Row],[Category and Sub-Category]],FIND("/",Table1[[#This Row],[Category and Sub-Category]])-1)</f>
        <v>food</v>
      </c>
      <c r="R2451" t="str">
        <f>RIGHT(Table1[[#This Row],[Category and Sub-Category]],LEN(Table1[[#This Row],[Category and Sub-Category]])-FIND("/",Table1[[#This Row],[Category and Sub-Category]]))</f>
        <v>small batch</v>
      </c>
      <c r="S2451" s="9">
        <f>(((Table1[[#This Row],[launched_at]]/60)/60)/24)+DATE(1970,1,1)</f>
        <v>41943.142534722225</v>
      </c>
      <c r="T2451" s="9">
        <f>(((Table1[[#This Row],[deadline]]/60)/60)/24)+DATE(1970,1,1)</f>
        <v>41973.184201388889</v>
      </c>
      <c r="U2451" s="12" t="str">
        <f>TEXT(Table1[[#This Row],[Date Created Conversion]],"yyyy")</f>
        <v>2014</v>
      </c>
      <c r="V2451" s="12" t="str">
        <f>TEXT(Table1[[#This Row],[Date Created Conversion]],"mmm")</f>
        <v>Oct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 s="16">
        <v>15000</v>
      </c>
      <c r="E2452">
        <v>15230.03</v>
      </c>
      <c r="F2452" s="1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>Table1[[#This Row],[pledged]]/Table1[[#This Row],[goal]]</f>
        <v>1.0153353333333335</v>
      </c>
      <c r="P2452">
        <f>IF(Table1[[#This Row],[pledged]]=0,0,Table1[[#This Row],[pledged]]/Table1[[#This Row],[backers_count]])</f>
        <v>149.31401960784314</v>
      </c>
      <c r="Q2452" t="str">
        <f>LEFT(Table1[[#This Row],[Category and Sub-Category]],FIND("/",Table1[[#This Row],[Category and Sub-Category]])-1)</f>
        <v>food</v>
      </c>
      <c r="R2452" t="str">
        <f>RIGHT(Table1[[#This Row],[Category and Sub-Category]],LEN(Table1[[#This Row],[Category and Sub-Category]])-FIND("/",Table1[[#This Row],[Category and Sub-Category]]))</f>
        <v>small batch</v>
      </c>
      <c r="S2452" s="9">
        <f>(((Table1[[#This Row],[launched_at]]/60)/60)/24)+DATE(1970,1,1)</f>
        <v>41902.07240740741</v>
      </c>
      <c r="T2452" s="9">
        <f>(((Table1[[#This Row],[deadline]]/60)/60)/24)+DATE(1970,1,1)</f>
        <v>41940.132638888892</v>
      </c>
      <c r="U2452" s="12" t="str">
        <f>TEXT(Table1[[#This Row],[Date Created Conversion]],"yyyy")</f>
        <v>2014</v>
      </c>
      <c r="V2452" s="12" t="str">
        <f>TEXT(Table1[[#This Row],[Date Created Conversion]],"mmm")</f>
        <v>Sep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 s="16">
        <v>10000</v>
      </c>
      <c r="E2453">
        <v>11545</v>
      </c>
      <c r="F2453" s="12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>Table1[[#This Row],[pledged]]/Table1[[#This Row],[goal]]</f>
        <v>1.1545000000000001</v>
      </c>
      <c r="P2453">
        <f>IF(Table1[[#This Row],[pledged]]=0,0,Table1[[#This Row],[pledged]]/Table1[[#This Row],[backers_count]])</f>
        <v>62.06989247311828</v>
      </c>
      <c r="Q2453" t="str">
        <f>LEFT(Table1[[#This Row],[Category and Sub-Category]],FIND("/",Table1[[#This Row],[Category and Sub-Category]])-1)</f>
        <v>food</v>
      </c>
      <c r="R2453" t="str">
        <f>RIGHT(Table1[[#This Row],[Category and Sub-Category]],LEN(Table1[[#This Row],[Category and Sub-Category]])-FIND("/",Table1[[#This Row],[Category and Sub-Category]]))</f>
        <v>small batch</v>
      </c>
      <c r="S2453" s="9">
        <f>(((Table1[[#This Row],[launched_at]]/60)/60)/24)+DATE(1970,1,1)</f>
        <v>42779.908449074079</v>
      </c>
      <c r="T2453" s="9">
        <f>(((Table1[[#This Row],[deadline]]/60)/60)/24)+DATE(1970,1,1)</f>
        <v>42799.908449074079</v>
      </c>
      <c r="U2453" s="12" t="str">
        <f>TEXT(Table1[[#This Row],[Date Created Conversion]],"yyyy")</f>
        <v>2017</v>
      </c>
      <c r="V2453" s="12" t="str">
        <f>TEXT(Table1[[#This Row],[Date Created Conversion]],"mmm")</f>
        <v>Feb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 s="16">
        <v>600</v>
      </c>
      <c r="E2454">
        <v>801</v>
      </c>
      <c r="F2454" s="12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>Table1[[#This Row],[pledged]]/Table1[[#This Row],[goal]]</f>
        <v>1.335</v>
      </c>
      <c r="P2454">
        <f>IF(Table1[[#This Row],[pledged]]=0,0,Table1[[#This Row],[pledged]]/Table1[[#This Row],[backers_count]])</f>
        <v>53.4</v>
      </c>
      <c r="Q2454" t="str">
        <f>LEFT(Table1[[#This Row],[Category and Sub-Category]],FIND("/",Table1[[#This Row],[Category and Sub-Category]])-1)</f>
        <v>food</v>
      </c>
      <c r="R2454" t="str">
        <f>RIGHT(Table1[[#This Row],[Category and Sub-Category]],LEN(Table1[[#This Row],[Category and Sub-Category]])-FIND("/",Table1[[#This Row],[Category and Sub-Category]]))</f>
        <v>small batch</v>
      </c>
      <c r="S2454" s="9">
        <f>(((Table1[[#This Row],[launched_at]]/60)/60)/24)+DATE(1970,1,1)</f>
        <v>42338.84375</v>
      </c>
      <c r="T2454" s="9">
        <f>(((Table1[[#This Row],[deadline]]/60)/60)/24)+DATE(1970,1,1)</f>
        <v>42367.958333333328</v>
      </c>
      <c r="U2454" s="12" t="str">
        <f>TEXT(Table1[[#This Row],[Date Created Conversion]],"yyyy")</f>
        <v>2015</v>
      </c>
      <c r="V2454" s="12" t="str">
        <f>TEXT(Table1[[#This Row],[Date Created Conversion]],"mmm")</f>
        <v>Nov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 s="16">
        <v>3000</v>
      </c>
      <c r="E2455">
        <v>4641</v>
      </c>
      <c r="F2455" s="12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>Table1[[#This Row],[pledged]]/Table1[[#This Row],[goal]]</f>
        <v>1.5469999999999999</v>
      </c>
      <c r="P2455">
        <f>IF(Table1[[#This Row],[pledged]]=0,0,Table1[[#This Row],[pledged]]/Table1[[#This Row],[backers_count]])</f>
        <v>69.268656716417908</v>
      </c>
      <c r="Q2455" t="str">
        <f>LEFT(Table1[[#This Row],[Category and Sub-Category]],FIND("/",Table1[[#This Row],[Category and Sub-Category]])-1)</f>
        <v>food</v>
      </c>
      <c r="R2455" t="str">
        <f>RIGHT(Table1[[#This Row],[Category and Sub-Category]],LEN(Table1[[#This Row],[Category and Sub-Category]])-FIND("/",Table1[[#This Row],[Category and Sub-Category]]))</f>
        <v>small batch</v>
      </c>
      <c r="S2455" s="9">
        <f>(((Table1[[#This Row],[launched_at]]/60)/60)/24)+DATE(1970,1,1)</f>
        <v>42738.692233796297</v>
      </c>
      <c r="T2455" s="9">
        <f>(((Table1[[#This Row],[deadline]]/60)/60)/24)+DATE(1970,1,1)</f>
        <v>42768.692233796297</v>
      </c>
      <c r="U2455" s="12" t="str">
        <f>TEXT(Table1[[#This Row],[Date Created Conversion]],"yyyy")</f>
        <v>2017</v>
      </c>
      <c r="V2455" s="12" t="str">
        <f>TEXT(Table1[[#This Row],[Date Created Conversion]],"mmm")</f>
        <v>Jan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 s="16">
        <v>35000</v>
      </c>
      <c r="E2456">
        <v>35296</v>
      </c>
      <c r="F2456" s="12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>Table1[[#This Row],[pledged]]/Table1[[#This Row],[goal]]</f>
        <v>1.0084571428571429</v>
      </c>
      <c r="P2456">
        <f>IF(Table1[[#This Row],[pledged]]=0,0,Table1[[#This Row],[pledged]]/Table1[[#This Row],[backers_count]])</f>
        <v>271.50769230769231</v>
      </c>
      <c r="Q2456" t="str">
        <f>LEFT(Table1[[#This Row],[Category and Sub-Category]],FIND("/",Table1[[#This Row],[Category and Sub-Category]])-1)</f>
        <v>food</v>
      </c>
      <c r="R2456" t="str">
        <f>RIGHT(Table1[[#This Row],[Category and Sub-Category]],LEN(Table1[[#This Row],[Category and Sub-Category]])-FIND("/",Table1[[#This Row],[Category and Sub-Category]]))</f>
        <v>small batch</v>
      </c>
      <c r="S2456" s="9">
        <f>(((Table1[[#This Row],[launched_at]]/60)/60)/24)+DATE(1970,1,1)</f>
        <v>42770.201481481476</v>
      </c>
      <c r="T2456" s="9">
        <f>(((Table1[[#This Row],[deadline]]/60)/60)/24)+DATE(1970,1,1)</f>
        <v>42805.201481481476</v>
      </c>
      <c r="U2456" s="12" t="str">
        <f>TEXT(Table1[[#This Row],[Date Created Conversion]],"yyyy")</f>
        <v>2017</v>
      </c>
      <c r="V2456" s="12" t="str">
        <f>TEXT(Table1[[#This Row],[Date Created Conversion]],"mmm")</f>
        <v>Feb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 s="16">
        <v>300</v>
      </c>
      <c r="E2457">
        <v>546</v>
      </c>
      <c r="F2457" s="12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>Table1[[#This Row],[pledged]]/Table1[[#This Row],[goal]]</f>
        <v>1.82</v>
      </c>
      <c r="P2457">
        <f>IF(Table1[[#This Row],[pledged]]=0,0,Table1[[#This Row],[pledged]]/Table1[[#This Row],[backers_count]])</f>
        <v>34.125</v>
      </c>
      <c r="Q2457" t="str">
        <f>LEFT(Table1[[#This Row],[Category and Sub-Category]],FIND("/",Table1[[#This Row],[Category and Sub-Category]])-1)</f>
        <v>food</v>
      </c>
      <c r="R2457" t="str">
        <f>RIGHT(Table1[[#This Row],[Category and Sub-Category]],LEN(Table1[[#This Row],[Category and Sub-Category]])-FIND("/",Table1[[#This Row],[Category and Sub-Category]]))</f>
        <v>small batch</v>
      </c>
      <c r="S2457" s="9">
        <f>(((Table1[[#This Row],[launched_at]]/60)/60)/24)+DATE(1970,1,1)</f>
        <v>42452.781828703708</v>
      </c>
      <c r="T2457" s="9">
        <f>(((Table1[[#This Row],[deadline]]/60)/60)/24)+DATE(1970,1,1)</f>
        <v>42480.781828703708</v>
      </c>
      <c r="U2457" s="12" t="str">
        <f>TEXT(Table1[[#This Row],[Date Created Conversion]],"yyyy")</f>
        <v>2016</v>
      </c>
      <c r="V2457" s="12" t="str">
        <f>TEXT(Table1[[#This Row],[Date Created Conversion]],"mmm")</f>
        <v>Mar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 s="16">
        <v>1500</v>
      </c>
      <c r="E2458">
        <v>2713</v>
      </c>
      <c r="F2458" s="12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>Table1[[#This Row],[pledged]]/Table1[[#This Row],[goal]]</f>
        <v>1.8086666666666666</v>
      </c>
      <c r="P2458">
        <f>IF(Table1[[#This Row],[pledged]]=0,0,Table1[[#This Row],[pledged]]/Table1[[#This Row],[backers_count]])</f>
        <v>40.492537313432834</v>
      </c>
      <c r="Q2458" t="str">
        <f>LEFT(Table1[[#This Row],[Category and Sub-Category]],FIND("/",Table1[[#This Row],[Category and Sub-Category]])-1)</f>
        <v>food</v>
      </c>
      <c r="R2458" t="str">
        <f>RIGHT(Table1[[#This Row],[Category and Sub-Category]],LEN(Table1[[#This Row],[Category and Sub-Category]])-FIND("/",Table1[[#This Row],[Category and Sub-Category]]))</f>
        <v>small batch</v>
      </c>
      <c r="S2458" s="9">
        <f>(((Table1[[#This Row],[launched_at]]/60)/60)/24)+DATE(1970,1,1)</f>
        <v>42761.961099537039</v>
      </c>
      <c r="T2458" s="9">
        <f>(((Table1[[#This Row],[deadline]]/60)/60)/24)+DATE(1970,1,1)</f>
        <v>42791.961099537039</v>
      </c>
      <c r="U2458" s="12" t="str">
        <f>TEXT(Table1[[#This Row],[Date Created Conversion]],"yyyy")</f>
        <v>2017</v>
      </c>
      <c r="V2458" s="12" t="str">
        <f>TEXT(Table1[[#This Row],[Date Created Conversion]],"mmm")</f>
        <v>Jan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 s="16">
        <v>23000</v>
      </c>
      <c r="E2459">
        <v>23530</v>
      </c>
      <c r="F2459" s="12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>Table1[[#This Row],[pledged]]/Table1[[#This Row],[goal]]</f>
        <v>1.0230434782608695</v>
      </c>
      <c r="P2459">
        <f>IF(Table1[[#This Row],[pledged]]=0,0,Table1[[#This Row],[pledged]]/Table1[[#This Row],[backers_count]])</f>
        <v>189.75806451612902</v>
      </c>
      <c r="Q2459" t="str">
        <f>LEFT(Table1[[#This Row],[Category and Sub-Category]],FIND("/",Table1[[#This Row],[Category and Sub-Category]])-1)</f>
        <v>food</v>
      </c>
      <c r="R2459" t="str">
        <f>RIGHT(Table1[[#This Row],[Category and Sub-Category]],LEN(Table1[[#This Row],[Category and Sub-Category]])-FIND("/",Table1[[#This Row],[Category and Sub-Category]]))</f>
        <v>small batch</v>
      </c>
      <c r="S2459" s="9">
        <f>(((Table1[[#This Row],[launched_at]]/60)/60)/24)+DATE(1970,1,1)</f>
        <v>42423.602500000001</v>
      </c>
      <c r="T2459" s="9">
        <f>(((Table1[[#This Row],[deadline]]/60)/60)/24)+DATE(1970,1,1)</f>
        <v>42453.560833333337</v>
      </c>
      <c r="U2459" s="12" t="str">
        <f>TEXT(Table1[[#This Row],[Date Created Conversion]],"yyyy")</f>
        <v>2016</v>
      </c>
      <c r="V2459" s="12" t="str">
        <f>TEXT(Table1[[#This Row],[Date Created Conversion]],"mmm")</f>
        <v>Feb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 s="16">
        <v>5000</v>
      </c>
      <c r="E2460">
        <v>5509</v>
      </c>
      <c r="F2460" s="12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>Table1[[#This Row],[pledged]]/Table1[[#This Row],[goal]]</f>
        <v>1.1017999999999999</v>
      </c>
      <c r="P2460">
        <f>IF(Table1[[#This Row],[pledged]]=0,0,Table1[[#This Row],[pledged]]/Table1[[#This Row],[backers_count]])</f>
        <v>68.862499999999997</v>
      </c>
      <c r="Q2460" t="str">
        <f>LEFT(Table1[[#This Row],[Category and Sub-Category]],FIND("/",Table1[[#This Row],[Category and Sub-Category]])-1)</f>
        <v>food</v>
      </c>
      <c r="R2460" t="str">
        <f>RIGHT(Table1[[#This Row],[Category and Sub-Category]],LEN(Table1[[#This Row],[Category and Sub-Category]])-FIND("/",Table1[[#This Row],[Category and Sub-Category]]))</f>
        <v>small batch</v>
      </c>
      <c r="S2460" s="9">
        <f>(((Table1[[#This Row],[launched_at]]/60)/60)/24)+DATE(1970,1,1)</f>
        <v>42495.871736111112</v>
      </c>
      <c r="T2460" s="9">
        <f>(((Table1[[#This Row],[deadline]]/60)/60)/24)+DATE(1970,1,1)</f>
        <v>42530.791666666672</v>
      </c>
      <c r="U2460" s="12" t="str">
        <f>TEXT(Table1[[#This Row],[Date Created Conversion]],"yyyy")</f>
        <v>2016</v>
      </c>
      <c r="V2460" s="12" t="str">
        <f>TEXT(Table1[[#This Row],[Date Created Conversion]],"mmm")</f>
        <v>May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 s="16">
        <v>30000</v>
      </c>
      <c r="E2461">
        <v>30675</v>
      </c>
      <c r="F2461" s="12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>Table1[[#This Row],[pledged]]/Table1[[#This Row],[goal]]</f>
        <v>1.0225</v>
      </c>
      <c r="P2461">
        <f>IF(Table1[[#This Row],[pledged]]=0,0,Table1[[#This Row],[pledged]]/Table1[[#This Row],[backers_count]])</f>
        <v>108.77659574468085</v>
      </c>
      <c r="Q2461" t="str">
        <f>LEFT(Table1[[#This Row],[Category and Sub-Category]],FIND("/",Table1[[#This Row],[Category and Sub-Category]])-1)</f>
        <v>food</v>
      </c>
      <c r="R2461" t="str">
        <f>RIGHT(Table1[[#This Row],[Category and Sub-Category]],LEN(Table1[[#This Row],[Category and Sub-Category]])-FIND("/",Table1[[#This Row],[Category and Sub-Category]]))</f>
        <v>small batch</v>
      </c>
      <c r="S2461" s="9">
        <f>(((Table1[[#This Row],[launched_at]]/60)/60)/24)+DATE(1970,1,1)</f>
        <v>42407.637557870374</v>
      </c>
      <c r="T2461" s="9">
        <f>(((Table1[[#This Row],[deadline]]/60)/60)/24)+DATE(1970,1,1)</f>
        <v>42452.595891203702</v>
      </c>
      <c r="U2461" s="12" t="str">
        <f>TEXT(Table1[[#This Row],[Date Created Conversion]],"yyyy")</f>
        <v>2016</v>
      </c>
      <c r="V2461" s="12" t="str">
        <f>TEXT(Table1[[#This Row],[Date Created Conversion]],"mmm")</f>
        <v>Feb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 s="16">
        <v>8500</v>
      </c>
      <c r="E2462">
        <v>8567</v>
      </c>
      <c r="F2462" s="1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>Table1[[#This Row],[pledged]]/Table1[[#This Row],[goal]]</f>
        <v>1.0078823529411765</v>
      </c>
      <c r="P2462">
        <f>IF(Table1[[#This Row],[pledged]]=0,0,Table1[[#This Row],[pledged]]/Table1[[#This Row],[backers_count]])</f>
        <v>125.98529411764706</v>
      </c>
      <c r="Q2462" t="str">
        <f>LEFT(Table1[[#This Row],[Category and Sub-Category]],FIND("/",Table1[[#This Row],[Category and Sub-Category]])-1)</f>
        <v>food</v>
      </c>
      <c r="R2462" t="str">
        <f>RIGHT(Table1[[#This Row],[Category and Sub-Category]],LEN(Table1[[#This Row],[Category and Sub-Category]])-FIND("/",Table1[[#This Row],[Category and Sub-Category]]))</f>
        <v>small batch</v>
      </c>
      <c r="S2462" s="9">
        <f>(((Table1[[#This Row],[launched_at]]/60)/60)/24)+DATE(1970,1,1)</f>
        <v>42704.187118055561</v>
      </c>
      <c r="T2462" s="9">
        <f>(((Table1[[#This Row],[deadline]]/60)/60)/24)+DATE(1970,1,1)</f>
        <v>42738.178472222222</v>
      </c>
      <c r="U2462" s="12" t="str">
        <f>TEXT(Table1[[#This Row],[Date Created Conversion]],"yyyy")</f>
        <v>2016</v>
      </c>
      <c r="V2462" s="12" t="str">
        <f>TEXT(Table1[[#This Row],[Date Created Conversion]],"mmm")</f>
        <v>Nov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 s="16">
        <v>7500</v>
      </c>
      <c r="E2463">
        <v>7785</v>
      </c>
      <c r="F2463" s="12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>Table1[[#This Row],[pledged]]/Table1[[#This Row],[goal]]</f>
        <v>1.038</v>
      </c>
      <c r="P2463">
        <f>IF(Table1[[#This Row],[pledged]]=0,0,Table1[[#This Row],[pledged]]/Table1[[#This Row],[backers_count]])</f>
        <v>90.523255813953483</v>
      </c>
      <c r="Q2463" t="str">
        <f>LEFT(Table1[[#This Row],[Category and Sub-Category]],FIND("/",Table1[[#This Row],[Category and Sub-Category]])-1)</f>
        <v>music</v>
      </c>
      <c r="R2463" t="str">
        <f>RIGHT(Table1[[#This Row],[Category and Sub-Category]],LEN(Table1[[#This Row],[Category and Sub-Category]])-FIND("/",Table1[[#This Row],[Category and Sub-Category]]))</f>
        <v>indie rock</v>
      </c>
      <c r="S2463" s="9">
        <f>(((Table1[[#This Row],[launched_at]]/60)/60)/24)+DATE(1970,1,1)</f>
        <v>40784.012696759259</v>
      </c>
      <c r="T2463" s="9">
        <f>(((Table1[[#This Row],[deadline]]/60)/60)/24)+DATE(1970,1,1)</f>
        <v>40817.125</v>
      </c>
      <c r="U2463" s="12" t="str">
        <f>TEXT(Table1[[#This Row],[Date Created Conversion]],"yyyy")</f>
        <v>2011</v>
      </c>
      <c r="V2463" s="12" t="str">
        <f>TEXT(Table1[[#This Row],[Date Created Conversion]],"mmm")</f>
        <v>Aug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 s="16">
        <v>3000</v>
      </c>
      <c r="E2464">
        <v>3321.25</v>
      </c>
      <c r="F2464" s="12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>Table1[[#This Row],[pledged]]/Table1[[#This Row],[goal]]</f>
        <v>1.1070833333333334</v>
      </c>
      <c r="P2464">
        <f>IF(Table1[[#This Row],[pledged]]=0,0,Table1[[#This Row],[pledged]]/Table1[[#This Row],[backers_count]])</f>
        <v>28.880434782608695</v>
      </c>
      <c r="Q2464" t="str">
        <f>LEFT(Table1[[#This Row],[Category and Sub-Category]],FIND("/",Table1[[#This Row],[Category and Sub-Category]])-1)</f>
        <v>music</v>
      </c>
      <c r="R2464" t="str">
        <f>RIGHT(Table1[[#This Row],[Category and Sub-Category]],LEN(Table1[[#This Row],[Category and Sub-Category]])-FIND("/",Table1[[#This Row],[Category and Sub-Category]]))</f>
        <v>indie rock</v>
      </c>
      <c r="S2464" s="9">
        <f>(((Table1[[#This Row],[launched_at]]/60)/60)/24)+DATE(1970,1,1)</f>
        <v>41089.186296296299</v>
      </c>
      <c r="T2464" s="9">
        <f>(((Table1[[#This Row],[deadline]]/60)/60)/24)+DATE(1970,1,1)</f>
        <v>41109.186296296299</v>
      </c>
      <c r="U2464" s="12" t="str">
        <f>TEXT(Table1[[#This Row],[Date Created Conversion]],"yyyy")</f>
        <v>2012</v>
      </c>
      <c r="V2464" s="12" t="str">
        <f>TEXT(Table1[[#This Row],[Date Created Conversion]],"mmm")</f>
        <v>Jun</v>
      </c>
    </row>
    <row r="2465" spans="1:22" x14ac:dyDescent="0.35">
      <c r="A2465">
        <v>2463</v>
      </c>
      <c r="B2465" s="3" t="s">
        <v>2464</v>
      </c>
      <c r="C2465" s="3" t="s">
        <v>6573</v>
      </c>
      <c r="D2465" s="16">
        <v>2000</v>
      </c>
      <c r="E2465">
        <v>2325</v>
      </c>
      <c r="F2465" s="12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>Table1[[#This Row],[pledged]]/Table1[[#This Row],[goal]]</f>
        <v>1.1625000000000001</v>
      </c>
      <c r="P2465">
        <f>IF(Table1[[#This Row],[pledged]]=0,0,Table1[[#This Row],[pledged]]/Table1[[#This Row],[backers_count]])</f>
        <v>31</v>
      </c>
      <c r="Q2465" t="str">
        <f>LEFT(Table1[[#This Row],[Category and Sub-Category]],FIND("/",Table1[[#This Row],[Category and Sub-Category]])-1)</f>
        <v>music</v>
      </c>
      <c r="R2465" t="str">
        <f>RIGHT(Table1[[#This Row],[Category and Sub-Category]],LEN(Table1[[#This Row],[Category and Sub-Category]])-FIND("/",Table1[[#This Row],[Category and Sub-Category]]))</f>
        <v>indie rock</v>
      </c>
      <c r="S2465" s="9">
        <f>(((Table1[[#This Row],[launched_at]]/60)/60)/24)+DATE(1970,1,1)</f>
        <v>41341.111400462964</v>
      </c>
      <c r="T2465" s="9">
        <f>(((Table1[[#This Row],[deadline]]/60)/60)/24)+DATE(1970,1,1)</f>
        <v>41380.791666666664</v>
      </c>
      <c r="U2465" s="12" t="str">
        <f>TEXT(Table1[[#This Row],[Date Created Conversion]],"yyyy")</f>
        <v>2013</v>
      </c>
      <c r="V2465" s="12" t="str">
        <f>TEXT(Table1[[#This Row],[Date Created Conversion]],"mmm")</f>
        <v>Mar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 s="16">
        <v>2000</v>
      </c>
      <c r="E2466">
        <v>2222</v>
      </c>
      <c r="F2466" s="12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>Table1[[#This Row],[pledged]]/Table1[[#This Row],[goal]]</f>
        <v>1.111</v>
      </c>
      <c r="P2466">
        <f>IF(Table1[[#This Row],[pledged]]=0,0,Table1[[#This Row],[pledged]]/Table1[[#This Row],[backers_count]])</f>
        <v>51.674418604651166</v>
      </c>
      <c r="Q2466" t="str">
        <f>LEFT(Table1[[#This Row],[Category and Sub-Category]],FIND("/",Table1[[#This Row],[Category and Sub-Category]])-1)</f>
        <v>music</v>
      </c>
      <c r="R2466" t="str">
        <f>RIGHT(Table1[[#This Row],[Category and Sub-Category]],LEN(Table1[[#This Row],[Category and Sub-Category]])-FIND("/",Table1[[#This Row],[Category and Sub-Category]]))</f>
        <v>indie rock</v>
      </c>
      <c r="S2466" s="9">
        <f>(((Table1[[#This Row],[launched_at]]/60)/60)/24)+DATE(1970,1,1)</f>
        <v>42248.90042824074</v>
      </c>
      <c r="T2466" s="9">
        <f>(((Table1[[#This Row],[deadline]]/60)/60)/24)+DATE(1970,1,1)</f>
        <v>42277.811805555553</v>
      </c>
      <c r="U2466" s="12" t="str">
        <f>TEXT(Table1[[#This Row],[Date Created Conversion]],"yyyy")</f>
        <v>2015</v>
      </c>
      <c r="V2466" s="12" t="str">
        <f>TEXT(Table1[[#This Row],[Date Created Conversion]],"mmm")</f>
        <v>Sep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 s="16">
        <v>700</v>
      </c>
      <c r="E2467">
        <v>1261</v>
      </c>
      <c r="F2467" s="12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>Table1[[#This Row],[pledged]]/Table1[[#This Row],[goal]]</f>
        <v>1.8014285714285714</v>
      </c>
      <c r="P2467">
        <f>IF(Table1[[#This Row],[pledged]]=0,0,Table1[[#This Row],[pledged]]/Table1[[#This Row],[backers_count]])</f>
        <v>26.270833333333332</v>
      </c>
      <c r="Q2467" t="str">
        <f>LEFT(Table1[[#This Row],[Category and Sub-Category]],FIND("/",Table1[[#This Row],[Category and Sub-Category]])-1)</f>
        <v>music</v>
      </c>
      <c r="R2467" t="str">
        <f>RIGHT(Table1[[#This Row],[Category and Sub-Category]],LEN(Table1[[#This Row],[Category and Sub-Category]])-FIND("/",Table1[[#This Row],[Category and Sub-Category]]))</f>
        <v>indie rock</v>
      </c>
      <c r="S2467" s="9">
        <f>(((Table1[[#This Row],[launched_at]]/60)/60)/24)+DATE(1970,1,1)</f>
        <v>41145.719305555554</v>
      </c>
      <c r="T2467" s="9">
        <f>(((Table1[[#This Row],[deadline]]/60)/60)/24)+DATE(1970,1,1)</f>
        <v>41175.719305555554</v>
      </c>
      <c r="U2467" s="12" t="str">
        <f>TEXT(Table1[[#This Row],[Date Created Conversion]],"yyyy")</f>
        <v>2012</v>
      </c>
      <c r="V2467" s="12" t="str">
        <f>TEXT(Table1[[#This Row],[Date Created Conversion]],"mmm")</f>
        <v>Aug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 s="16">
        <v>2500</v>
      </c>
      <c r="E2468">
        <v>2500</v>
      </c>
      <c r="F2468" s="12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>Table1[[#This Row],[pledged]]/Table1[[#This Row],[goal]]</f>
        <v>1</v>
      </c>
      <c r="P2468">
        <f>IF(Table1[[#This Row],[pledged]]=0,0,Table1[[#This Row],[pledged]]/Table1[[#This Row],[backers_count]])</f>
        <v>48.07692307692308</v>
      </c>
      <c r="Q2468" t="str">
        <f>LEFT(Table1[[#This Row],[Category and Sub-Category]],FIND("/",Table1[[#This Row],[Category and Sub-Category]])-1)</f>
        <v>music</v>
      </c>
      <c r="R2468" t="str">
        <f>RIGHT(Table1[[#This Row],[Category and Sub-Category]],LEN(Table1[[#This Row],[Category and Sub-Category]])-FIND("/",Table1[[#This Row],[Category and Sub-Category]]))</f>
        <v>indie rock</v>
      </c>
      <c r="S2468" s="9">
        <f>(((Table1[[#This Row],[launched_at]]/60)/60)/24)+DATE(1970,1,1)</f>
        <v>41373.102465277778</v>
      </c>
      <c r="T2468" s="9">
        <f>(((Table1[[#This Row],[deadline]]/60)/60)/24)+DATE(1970,1,1)</f>
        <v>41403.102465277778</v>
      </c>
      <c r="U2468" s="12" t="str">
        <f>TEXT(Table1[[#This Row],[Date Created Conversion]],"yyyy")</f>
        <v>2013</v>
      </c>
      <c r="V2468" s="12" t="str">
        <f>TEXT(Table1[[#This Row],[Date Created Conversion]],"mmm")</f>
        <v>Apr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 s="16">
        <v>1000</v>
      </c>
      <c r="E2469">
        <v>1185</v>
      </c>
      <c r="F2469" s="12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>Table1[[#This Row],[pledged]]/Table1[[#This Row],[goal]]</f>
        <v>1.1850000000000001</v>
      </c>
      <c r="P2469">
        <f>IF(Table1[[#This Row],[pledged]]=0,0,Table1[[#This Row],[pledged]]/Table1[[#This Row],[backers_count]])</f>
        <v>27.558139534883722</v>
      </c>
      <c r="Q2469" t="str">
        <f>LEFT(Table1[[#This Row],[Category and Sub-Category]],FIND("/",Table1[[#This Row],[Category and Sub-Category]])-1)</f>
        <v>music</v>
      </c>
      <c r="R2469" t="str">
        <f>RIGHT(Table1[[#This Row],[Category and Sub-Category]],LEN(Table1[[#This Row],[Category and Sub-Category]])-FIND("/",Table1[[#This Row],[Category and Sub-Category]]))</f>
        <v>indie rock</v>
      </c>
      <c r="S2469" s="9">
        <f>(((Table1[[#This Row],[launched_at]]/60)/60)/24)+DATE(1970,1,1)</f>
        <v>41025.874201388891</v>
      </c>
      <c r="T2469" s="9">
        <f>(((Table1[[#This Row],[deadline]]/60)/60)/24)+DATE(1970,1,1)</f>
        <v>41039.708333333336</v>
      </c>
      <c r="U2469" s="12" t="str">
        <f>TEXT(Table1[[#This Row],[Date Created Conversion]],"yyyy")</f>
        <v>2012</v>
      </c>
      <c r="V2469" s="12" t="str">
        <f>TEXT(Table1[[#This Row],[Date Created Conversion]],"mmm")</f>
        <v>Apr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 s="16">
        <v>2000</v>
      </c>
      <c r="E2470">
        <v>2144.34</v>
      </c>
      <c r="F2470" s="12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>Table1[[#This Row],[pledged]]/Table1[[#This Row],[goal]]</f>
        <v>1.0721700000000001</v>
      </c>
      <c r="P2470">
        <f>IF(Table1[[#This Row],[pledged]]=0,0,Table1[[#This Row],[pledged]]/Table1[[#This Row],[backers_count]])</f>
        <v>36.97137931034483</v>
      </c>
      <c r="Q2470" t="str">
        <f>LEFT(Table1[[#This Row],[Category and Sub-Category]],FIND("/",Table1[[#This Row],[Category and Sub-Category]])-1)</f>
        <v>music</v>
      </c>
      <c r="R2470" t="str">
        <f>RIGHT(Table1[[#This Row],[Category and Sub-Category]],LEN(Table1[[#This Row],[Category and Sub-Category]])-FIND("/",Table1[[#This Row],[Category and Sub-Category]]))</f>
        <v>indie rock</v>
      </c>
      <c r="S2470" s="9">
        <f>(((Table1[[#This Row],[launched_at]]/60)/60)/24)+DATE(1970,1,1)</f>
        <v>41174.154178240737</v>
      </c>
      <c r="T2470" s="9">
        <f>(((Table1[[#This Row],[deadline]]/60)/60)/24)+DATE(1970,1,1)</f>
        <v>41210.208333333336</v>
      </c>
      <c r="U2470" s="12" t="str">
        <f>TEXT(Table1[[#This Row],[Date Created Conversion]],"yyyy")</f>
        <v>2012</v>
      </c>
      <c r="V2470" s="12" t="str">
        <f>TEXT(Table1[[#This Row],[Date Created Conversion]],"mmm")</f>
        <v>Sep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 s="16">
        <v>1200</v>
      </c>
      <c r="E2471">
        <v>1364</v>
      </c>
      <c r="F2471" s="12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>Table1[[#This Row],[pledged]]/Table1[[#This Row],[goal]]</f>
        <v>1.1366666666666667</v>
      </c>
      <c r="P2471">
        <f>IF(Table1[[#This Row],[pledged]]=0,0,Table1[[#This Row],[pledged]]/Table1[[#This Row],[backers_count]])</f>
        <v>29.021276595744681</v>
      </c>
      <c r="Q2471" t="str">
        <f>LEFT(Table1[[#This Row],[Category and Sub-Category]],FIND("/",Table1[[#This Row],[Category and Sub-Category]])-1)</f>
        <v>music</v>
      </c>
      <c r="R2471" t="str">
        <f>RIGHT(Table1[[#This Row],[Category and Sub-Category]],LEN(Table1[[#This Row],[Category and Sub-Category]])-FIND("/",Table1[[#This Row],[Category and Sub-Category]]))</f>
        <v>indie rock</v>
      </c>
      <c r="S2471" s="9">
        <f>(((Table1[[#This Row],[launched_at]]/60)/60)/24)+DATE(1970,1,1)</f>
        <v>40557.429733796293</v>
      </c>
      <c r="T2471" s="9">
        <f>(((Table1[[#This Row],[deadline]]/60)/60)/24)+DATE(1970,1,1)</f>
        <v>40582.429733796293</v>
      </c>
      <c r="U2471" s="12" t="str">
        <f>TEXT(Table1[[#This Row],[Date Created Conversion]],"yyyy")</f>
        <v>2011</v>
      </c>
      <c r="V2471" s="12" t="str">
        <f>TEXT(Table1[[#This Row],[Date Created Conversion]],"mmm")</f>
        <v>Jan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 s="16">
        <v>1000</v>
      </c>
      <c r="E2472">
        <v>1031.6400000000001</v>
      </c>
      <c r="F2472" s="1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>Table1[[#This Row],[pledged]]/Table1[[#This Row],[goal]]</f>
        <v>1.0316400000000001</v>
      </c>
      <c r="P2472">
        <f>IF(Table1[[#This Row],[pledged]]=0,0,Table1[[#This Row],[pledged]]/Table1[[#This Row],[backers_count]])</f>
        <v>28.65666666666667</v>
      </c>
      <c r="Q2472" t="str">
        <f>LEFT(Table1[[#This Row],[Category and Sub-Category]],FIND("/",Table1[[#This Row],[Category and Sub-Category]])-1)</f>
        <v>music</v>
      </c>
      <c r="R2472" t="str">
        <f>RIGHT(Table1[[#This Row],[Category and Sub-Category]],LEN(Table1[[#This Row],[Category and Sub-Category]])-FIND("/",Table1[[#This Row],[Category and Sub-Category]]))</f>
        <v>indie rock</v>
      </c>
      <c r="S2472" s="9">
        <f>(((Table1[[#This Row],[launched_at]]/60)/60)/24)+DATE(1970,1,1)</f>
        <v>41023.07471064815</v>
      </c>
      <c r="T2472" s="9">
        <f>(((Table1[[#This Row],[deadline]]/60)/60)/24)+DATE(1970,1,1)</f>
        <v>41053.07471064815</v>
      </c>
      <c r="U2472" s="12" t="str">
        <f>TEXT(Table1[[#This Row],[Date Created Conversion]],"yyyy")</f>
        <v>2012</v>
      </c>
      <c r="V2472" s="12" t="str">
        <f>TEXT(Table1[[#This Row],[Date Created Conversion]],"mmm")</f>
        <v>Apr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 s="16">
        <v>500</v>
      </c>
      <c r="E2473">
        <v>640</v>
      </c>
      <c r="F2473" s="12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>Table1[[#This Row],[pledged]]/Table1[[#This Row],[goal]]</f>
        <v>1.28</v>
      </c>
      <c r="P2473">
        <f>IF(Table1[[#This Row],[pledged]]=0,0,Table1[[#This Row],[pledged]]/Table1[[#This Row],[backers_count]])</f>
        <v>37.647058823529413</v>
      </c>
      <c r="Q2473" t="str">
        <f>LEFT(Table1[[#This Row],[Category and Sub-Category]],FIND("/",Table1[[#This Row],[Category and Sub-Category]])-1)</f>
        <v>music</v>
      </c>
      <c r="R2473" t="str">
        <f>RIGHT(Table1[[#This Row],[Category and Sub-Category]],LEN(Table1[[#This Row],[Category and Sub-Category]])-FIND("/",Table1[[#This Row],[Category and Sub-Category]]))</f>
        <v>indie rock</v>
      </c>
      <c r="S2473" s="9">
        <f>(((Table1[[#This Row],[launched_at]]/60)/60)/24)+DATE(1970,1,1)</f>
        <v>40893.992962962962</v>
      </c>
      <c r="T2473" s="9">
        <f>(((Table1[[#This Row],[deadline]]/60)/60)/24)+DATE(1970,1,1)</f>
        <v>40933.992962962962</v>
      </c>
      <c r="U2473" s="12" t="str">
        <f>TEXT(Table1[[#This Row],[Date Created Conversion]],"yyyy")</f>
        <v>2011</v>
      </c>
      <c r="V2473" s="12" t="str">
        <f>TEXT(Table1[[#This Row],[Date Created Conversion]],"mmm")</f>
        <v>Dec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 s="16">
        <v>7500</v>
      </c>
      <c r="E2474">
        <v>10182.02</v>
      </c>
      <c r="F2474" s="12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>Table1[[#This Row],[pledged]]/Table1[[#This Row],[goal]]</f>
        <v>1.3576026666666667</v>
      </c>
      <c r="P2474">
        <f>IF(Table1[[#This Row],[pledged]]=0,0,Table1[[#This Row],[pledged]]/Table1[[#This Row],[backers_count]])</f>
        <v>97.904038461538462</v>
      </c>
      <c r="Q2474" t="str">
        <f>LEFT(Table1[[#This Row],[Category and Sub-Category]],FIND("/",Table1[[#This Row],[Category and Sub-Category]])-1)</f>
        <v>music</v>
      </c>
      <c r="R2474" t="str">
        <f>RIGHT(Table1[[#This Row],[Category and Sub-Category]],LEN(Table1[[#This Row],[Category and Sub-Category]])-FIND("/",Table1[[#This Row],[Category and Sub-Category]]))</f>
        <v>indie rock</v>
      </c>
      <c r="S2474" s="9">
        <f>(((Table1[[#This Row],[launched_at]]/60)/60)/24)+DATE(1970,1,1)</f>
        <v>40354.11550925926</v>
      </c>
      <c r="T2474" s="9">
        <f>(((Table1[[#This Row],[deadline]]/60)/60)/24)+DATE(1970,1,1)</f>
        <v>40425.043749999997</v>
      </c>
      <c r="U2474" s="12" t="str">
        <f>TEXT(Table1[[#This Row],[Date Created Conversion]],"yyyy")</f>
        <v>2010</v>
      </c>
      <c r="V2474" s="12" t="str">
        <f>TEXT(Table1[[#This Row],[Date Created Conversion]],"mmm")</f>
        <v>Jun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 s="16">
        <v>2000</v>
      </c>
      <c r="E2475">
        <v>2000</v>
      </c>
      <c r="F2475" s="12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>Table1[[#This Row],[pledged]]/Table1[[#This Row],[goal]]</f>
        <v>1</v>
      </c>
      <c r="P2475">
        <f>IF(Table1[[#This Row],[pledged]]=0,0,Table1[[#This Row],[pledged]]/Table1[[#This Row],[backers_count]])</f>
        <v>42.553191489361701</v>
      </c>
      <c r="Q2475" t="str">
        <f>LEFT(Table1[[#This Row],[Category and Sub-Category]],FIND("/",Table1[[#This Row],[Category and Sub-Category]])-1)</f>
        <v>music</v>
      </c>
      <c r="R2475" t="str">
        <f>RIGHT(Table1[[#This Row],[Category and Sub-Category]],LEN(Table1[[#This Row],[Category and Sub-Category]])-FIND("/",Table1[[#This Row],[Category and Sub-Category]]))</f>
        <v>indie rock</v>
      </c>
      <c r="S2475" s="9">
        <f>(((Table1[[#This Row],[launched_at]]/60)/60)/24)+DATE(1970,1,1)</f>
        <v>41193.748483796298</v>
      </c>
      <c r="T2475" s="9">
        <f>(((Table1[[#This Row],[deadline]]/60)/60)/24)+DATE(1970,1,1)</f>
        <v>41223.790150462963</v>
      </c>
      <c r="U2475" s="12" t="str">
        <f>TEXT(Table1[[#This Row],[Date Created Conversion]],"yyyy")</f>
        <v>2012</v>
      </c>
      <c r="V2475" s="12" t="str">
        <f>TEXT(Table1[[#This Row],[Date Created Conversion]],"mmm")</f>
        <v>Oct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 s="16">
        <v>5000</v>
      </c>
      <c r="E2476">
        <v>5000.18</v>
      </c>
      <c r="F2476" s="12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>Table1[[#This Row],[pledged]]/Table1[[#This Row],[goal]]</f>
        <v>1.0000360000000001</v>
      </c>
      <c r="P2476">
        <f>IF(Table1[[#This Row],[pledged]]=0,0,Table1[[#This Row],[pledged]]/Table1[[#This Row],[backers_count]])</f>
        <v>131.58368421052631</v>
      </c>
      <c r="Q2476" t="str">
        <f>LEFT(Table1[[#This Row],[Category and Sub-Category]],FIND("/",Table1[[#This Row],[Category and Sub-Category]])-1)</f>
        <v>music</v>
      </c>
      <c r="R2476" t="str">
        <f>RIGHT(Table1[[#This Row],[Category and Sub-Category]],LEN(Table1[[#This Row],[Category and Sub-Category]])-FIND("/",Table1[[#This Row],[Category and Sub-Category]]))</f>
        <v>indie rock</v>
      </c>
      <c r="S2476" s="9">
        <f>(((Table1[[#This Row],[launched_at]]/60)/60)/24)+DATE(1970,1,1)</f>
        <v>40417.011296296296</v>
      </c>
      <c r="T2476" s="9">
        <f>(((Table1[[#This Row],[deadline]]/60)/60)/24)+DATE(1970,1,1)</f>
        <v>40462.011296296296</v>
      </c>
      <c r="U2476" s="12" t="str">
        <f>TEXT(Table1[[#This Row],[Date Created Conversion]],"yyyy")</f>
        <v>2010</v>
      </c>
      <c r="V2476" s="12" t="str">
        <f>TEXT(Table1[[#This Row],[Date Created Conversion]],"mmm")</f>
        <v>Aug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 s="16">
        <v>2500</v>
      </c>
      <c r="E2477">
        <v>2618</v>
      </c>
      <c r="F2477" s="12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>Table1[[#This Row],[pledged]]/Table1[[#This Row],[goal]]</f>
        <v>1.0471999999999999</v>
      </c>
      <c r="P2477">
        <f>IF(Table1[[#This Row],[pledged]]=0,0,Table1[[#This Row],[pledged]]/Table1[[#This Row],[backers_count]])</f>
        <v>32.320987654320987</v>
      </c>
      <c r="Q2477" t="str">
        <f>LEFT(Table1[[#This Row],[Category and Sub-Category]],FIND("/",Table1[[#This Row],[Category and Sub-Category]])-1)</f>
        <v>music</v>
      </c>
      <c r="R2477" t="str">
        <f>RIGHT(Table1[[#This Row],[Category and Sub-Category]],LEN(Table1[[#This Row],[Category and Sub-Category]])-FIND("/",Table1[[#This Row],[Category and Sub-Category]]))</f>
        <v>indie rock</v>
      </c>
      <c r="S2477" s="9">
        <f>(((Table1[[#This Row],[launched_at]]/60)/60)/24)+DATE(1970,1,1)</f>
        <v>40310.287673611114</v>
      </c>
      <c r="T2477" s="9">
        <f>(((Table1[[#This Row],[deadline]]/60)/60)/24)+DATE(1970,1,1)</f>
        <v>40369.916666666664</v>
      </c>
      <c r="U2477" s="12" t="str">
        <f>TEXT(Table1[[#This Row],[Date Created Conversion]],"yyyy")</f>
        <v>2010</v>
      </c>
      <c r="V2477" s="12" t="str">
        <f>TEXT(Table1[[#This Row],[Date Created Conversion]],"mmm")</f>
        <v>May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 s="16">
        <v>3200</v>
      </c>
      <c r="E2478">
        <v>3360.72</v>
      </c>
      <c r="F2478" s="12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>Table1[[#This Row],[pledged]]/Table1[[#This Row],[goal]]</f>
        <v>1.050225</v>
      </c>
      <c r="P2478">
        <f>IF(Table1[[#This Row],[pledged]]=0,0,Table1[[#This Row],[pledged]]/Table1[[#This Row],[backers_count]])</f>
        <v>61.103999999999999</v>
      </c>
      <c r="Q2478" t="str">
        <f>LEFT(Table1[[#This Row],[Category and Sub-Category]],FIND("/",Table1[[#This Row],[Category and Sub-Category]])-1)</f>
        <v>music</v>
      </c>
      <c r="R2478" t="str">
        <f>RIGHT(Table1[[#This Row],[Category and Sub-Category]],LEN(Table1[[#This Row],[Category and Sub-Category]])-FIND("/",Table1[[#This Row],[Category and Sub-Category]]))</f>
        <v>indie rock</v>
      </c>
      <c r="S2478" s="9">
        <f>(((Table1[[#This Row],[launched_at]]/60)/60)/24)+DATE(1970,1,1)</f>
        <v>41913.328356481477</v>
      </c>
      <c r="T2478" s="9">
        <f>(((Table1[[#This Row],[deadline]]/60)/60)/24)+DATE(1970,1,1)</f>
        <v>41946.370023148149</v>
      </c>
      <c r="U2478" s="12" t="str">
        <f>TEXT(Table1[[#This Row],[Date Created Conversion]],"yyyy")</f>
        <v>2014</v>
      </c>
      <c r="V2478" s="12" t="str">
        <f>TEXT(Table1[[#This Row],[Date Created Conversion]],"mmm")</f>
        <v>Oct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 s="16">
        <v>750</v>
      </c>
      <c r="E2479">
        <v>1285</v>
      </c>
      <c r="F2479" s="12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>Table1[[#This Row],[pledged]]/Table1[[#This Row],[goal]]</f>
        <v>1.7133333333333334</v>
      </c>
      <c r="P2479">
        <f>IF(Table1[[#This Row],[pledged]]=0,0,Table1[[#This Row],[pledged]]/Table1[[#This Row],[backers_count]])</f>
        <v>31.341463414634145</v>
      </c>
      <c r="Q2479" t="str">
        <f>LEFT(Table1[[#This Row],[Category and Sub-Category]],FIND("/",Table1[[#This Row],[Category and Sub-Category]])-1)</f>
        <v>music</v>
      </c>
      <c r="R2479" t="str">
        <f>RIGHT(Table1[[#This Row],[Category and Sub-Category]],LEN(Table1[[#This Row],[Category and Sub-Category]])-FIND("/",Table1[[#This Row],[Category and Sub-Category]]))</f>
        <v>indie rock</v>
      </c>
      <c r="S2479" s="9">
        <f>(((Table1[[#This Row],[launched_at]]/60)/60)/24)+DATE(1970,1,1)</f>
        <v>41088.691493055558</v>
      </c>
      <c r="T2479" s="9">
        <f>(((Table1[[#This Row],[deadline]]/60)/60)/24)+DATE(1970,1,1)</f>
        <v>41133.691493055558</v>
      </c>
      <c r="U2479" s="12" t="str">
        <f>TEXT(Table1[[#This Row],[Date Created Conversion]],"yyyy")</f>
        <v>2012</v>
      </c>
      <c r="V2479" s="12" t="str">
        <f>TEXT(Table1[[#This Row],[Date Created Conversion]],"mmm")</f>
        <v>Jun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 s="16">
        <v>8000</v>
      </c>
      <c r="E2480">
        <v>10200</v>
      </c>
      <c r="F2480" s="12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>Table1[[#This Row],[pledged]]/Table1[[#This Row],[goal]]</f>
        <v>1.2749999999999999</v>
      </c>
      <c r="P2480">
        <f>IF(Table1[[#This Row],[pledged]]=0,0,Table1[[#This Row],[pledged]]/Table1[[#This Row],[backers_count]])</f>
        <v>129.1139240506329</v>
      </c>
      <c r="Q2480" t="str">
        <f>LEFT(Table1[[#This Row],[Category and Sub-Category]],FIND("/",Table1[[#This Row],[Category and Sub-Category]])-1)</f>
        <v>music</v>
      </c>
      <c r="R2480" t="str">
        <f>RIGHT(Table1[[#This Row],[Category and Sub-Category]],LEN(Table1[[#This Row],[Category and Sub-Category]])-FIND("/",Table1[[#This Row],[Category and Sub-Category]]))</f>
        <v>indie rock</v>
      </c>
      <c r="S2480" s="9">
        <f>(((Table1[[#This Row],[launched_at]]/60)/60)/24)+DATE(1970,1,1)</f>
        <v>41257.950381944444</v>
      </c>
      <c r="T2480" s="9">
        <f>(((Table1[[#This Row],[deadline]]/60)/60)/24)+DATE(1970,1,1)</f>
        <v>41287.950381944444</v>
      </c>
      <c r="U2480" s="12" t="str">
        <f>TEXT(Table1[[#This Row],[Date Created Conversion]],"yyyy")</f>
        <v>2012</v>
      </c>
      <c r="V2480" s="12" t="str">
        <f>TEXT(Table1[[#This Row],[Date Created Conversion]],"mmm")</f>
        <v>Dec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 s="16">
        <v>300</v>
      </c>
      <c r="E2481">
        <v>400.33</v>
      </c>
      <c r="F2481" s="12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>Table1[[#This Row],[pledged]]/Table1[[#This Row],[goal]]</f>
        <v>1.3344333333333334</v>
      </c>
      <c r="P2481">
        <f>IF(Table1[[#This Row],[pledged]]=0,0,Table1[[#This Row],[pledged]]/Table1[[#This Row],[backers_count]])</f>
        <v>25.020624999999999</v>
      </c>
      <c r="Q2481" t="str">
        <f>LEFT(Table1[[#This Row],[Category and Sub-Category]],FIND("/",Table1[[#This Row],[Category and Sub-Category]])-1)</f>
        <v>music</v>
      </c>
      <c r="R2481" t="str">
        <f>RIGHT(Table1[[#This Row],[Category and Sub-Category]],LEN(Table1[[#This Row],[Category and Sub-Category]])-FIND("/",Table1[[#This Row],[Category and Sub-Category]]))</f>
        <v>indie rock</v>
      </c>
      <c r="S2481" s="9">
        <f>(((Table1[[#This Row],[launched_at]]/60)/60)/24)+DATE(1970,1,1)</f>
        <v>41107.726782407408</v>
      </c>
      <c r="T2481" s="9">
        <f>(((Table1[[#This Row],[deadline]]/60)/60)/24)+DATE(1970,1,1)</f>
        <v>41118.083333333336</v>
      </c>
      <c r="U2481" s="12" t="str">
        <f>TEXT(Table1[[#This Row],[Date Created Conversion]],"yyyy")</f>
        <v>2012</v>
      </c>
      <c r="V2481" s="12" t="str">
        <f>TEXT(Table1[[#This Row],[Date Created Conversion]],"mmm")</f>
        <v>Jul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 s="16">
        <v>2000</v>
      </c>
      <c r="E2482">
        <v>2000</v>
      </c>
      <c r="F2482" s="1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>Table1[[#This Row],[pledged]]/Table1[[#This Row],[goal]]</f>
        <v>1</v>
      </c>
      <c r="P2482">
        <f>IF(Table1[[#This Row],[pledged]]=0,0,Table1[[#This Row],[pledged]]/Table1[[#This Row],[backers_count]])</f>
        <v>250</v>
      </c>
      <c r="Q2482" t="str">
        <f>LEFT(Table1[[#This Row],[Category and Sub-Category]],FIND("/",Table1[[#This Row],[Category and Sub-Category]])-1)</f>
        <v>music</v>
      </c>
      <c r="R2482" t="str">
        <f>RIGHT(Table1[[#This Row],[Category and Sub-Category]],LEN(Table1[[#This Row],[Category and Sub-Category]])-FIND("/",Table1[[#This Row],[Category and Sub-Category]]))</f>
        <v>indie rock</v>
      </c>
      <c r="S2482" s="9">
        <f>(((Table1[[#This Row],[launched_at]]/60)/60)/24)+DATE(1970,1,1)</f>
        <v>42227.936157407406</v>
      </c>
      <c r="T2482" s="9">
        <f>(((Table1[[#This Row],[deadline]]/60)/60)/24)+DATE(1970,1,1)</f>
        <v>42287.936157407406</v>
      </c>
      <c r="U2482" s="12" t="str">
        <f>TEXT(Table1[[#This Row],[Date Created Conversion]],"yyyy")</f>
        <v>2015</v>
      </c>
      <c r="V2482" s="12" t="str">
        <f>TEXT(Table1[[#This Row],[Date Created Conversion]],"mmm")</f>
        <v>Aug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 s="16">
        <v>4000</v>
      </c>
      <c r="E2483">
        <v>4516.4399999999996</v>
      </c>
      <c r="F2483" s="12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>Table1[[#This Row],[pledged]]/Table1[[#This Row],[goal]]</f>
        <v>1.1291099999999998</v>
      </c>
      <c r="P2483">
        <f>IF(Table1[[#This Row],[pledged]]=0,0,Table1[[#This Row],[pledged]]/Table1[[#This Row],[backers_count]])</f>
        <v>47.541473684210523</v>
      </c>
      <c r="Q2483" t="str">
        <f>LEFT(Table1[[#This Row],[Category and Sub-Category]],FIND("/",Table1[[#This Row],[Category and Sub-Category]])-1)</f>
        <v>music</v>
      </c>
      <c r="R2483" t="str">
        <f>RIGHT(Table1[[#This Row],[Category and Sub-Category]],LEN(Table1[[#This Row],[Category and Sub-Category]])-FIND("/",Table1[[#This Row],[Category and Sub-Category]]))</f>
        <v>indie rock</v>
      </c>
      <c r="S2483" s="9">
        <f>(((Table1[[#This Row],[launched_at]]/60)/60)/24)+DATE(1970,1,1)</f>
        <v>40999.645925925928</v>
      </c>
      <c r="T2483" s="9">
        <f>(((Table1[[#This Row],[deadline]]/60)/60)/24)+DATE(1970,1,1)</f>
        <v>41029.645925925928</v>
      </c>
      <c r="U2483" s="12" t="str">
        <f>TEXT(Table1[[#This Row],[Date Created Conversion]],"yyyy")</f>
        <v>2012</v>
      </c>
      <c r="V2483" s="12" t="str">
        <f>TEXT(Table1[[#This Row],[Date Created Conversion]],"mmm")</f>
        <v>Mar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 s="16">
        <v>1000</v>
      </c>
      <c r="E2484">
        <v>1001</v>
      </c>
      <c r="F2484" s="12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>Table1[[#This Row],[pledged]]/Table1[[#This Row],[goal]]</f>
        <v>1.0009999999999999</v>
      </c>
      <c r="P2484">
        <f>IF(Table1[[#This Row],[pledged]]=0,0,Table1[[#This Row],[pledged]]/Table1[[#This Row],[backers_count]])</f>
        <v>40.04</v>
      </c>
      <c r="Q2484" t="str">
        <f>LEFT(Table1[[#This Row],[Category and Sub-Category]],FIND("/",Table1[[#This Row],[Category and Sub-Category]])-1)</f>
        <v>music</v>
      </c>
      <c r="R2484" t="str">
        <f>RIGHT(Table1[[#This Row],[Category and Sub-Category]],LEN(Table1[[#This Row],[Category and Sub-Category]])-FIND("/",Table1[[#This Row],[Category and Sub-Category]]))</f>
        <v>indie rock</v>
      </c>
      <c r="S2484" s="9">
        <f>(((Table1[[#This Row],[launched_at]]/60)/60)/24)+DATE(1970,1,1)</f>
        <v>40711.782210648147</v>
      </c>
      <c r="T2484" s="9">
        <f>(((Table1[[#This Row],[deadline]]/60)/60)/24)+DATE(1970,1,1)</f>
        <v>40756.782210648147</v>
      </c>
      <c r="U2484" s="12" t="str">
        <f>TEXT(Table1[[#This Row],[Date Created Conversion]],"yyyy")</f>
        <v>2011</v>
      </c>
      <c r="V2484" s="12" t="str">
        <f>TEXT(Table1[[#This Row],[Date Created Conversion]],"mmm")</f>
        <v>Jun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 s="16">
        <v>1100</v>
      </c>
      <c r="E2485">
        <v>1251</v>
      </c>
      <c r="F2485" s="12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>Table1[[#This Row],[pledged]]/Table1[[#This Row],[goal]]</f>
        <v>1.1372727272727272</v>
      </c>
      <c r="P2485">
        <f>IF(Table1[[#This Row],[pledged]]=0,0,Table1[[#This Row],[pledged]]/Table1[[#This Row],[backers_count]])</f>
        <v>65.84210526315789</v>
      </c>
      <c r="Q2485" t="str">
        <f>LEFT(Table1[[#This Row],[Category and Sub-Category]],FIND("/",Table1[[#This Row],[Category and Sub-Category]])-1)</f>
        <v>music</v>
      </c>
      <c r="R2485" t="str">
        <f>RIGHT(Table1[[#This Row],[Category and Sub-Category]],LEN(Table1[[#This Row],[Category and Sub-Category]])-FIND("/",Table1[[#This Row],[Category and Sub-Category]]))</f>
        <v>indie rock</v>
      </c>
      <c r="S2485" s="9">
        <f>(((Table1[[#This Row],[launched_at]]/60)/60)/24)+DATE(1970,1,1)</f>
        <v>40970.750034722223</v>
      </c>
      <c r="T2485" s="9">
        <f>(((Table1[[#This Row],[deadline]]/60)/60)/24)+DATE(1970,1,1)</f>
        <v>41030.708368055559</v>
      </c>
      <c r="U2485" s="12" t="str">
        <f>TEXT(Table1[[#This Row],[Date Created Conversion]],"yyyy")</f>
        <v>2012</v>
      </c>
      <c r="V2485" s="12" t="str">
        <f>TEXT(Table1[[#This Row],[Date Created Conversion]],"mmm")</f>
        <v>Mar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 s="16">
        <v>3500</v>
      </c>
      <c r="E2486">
        <v>4176.1099999999997</v>
      </c>
      <c r="F2486" s="12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>Table1[[#This Row],[pledged]]/Table1[[#This Row],[goal]]</f>
        <v>1.1931742857142855</v>
      </c>
      <c r="P2486">
        <f>IF(Table1[[#This Row],[pledged]]=0,0,Table1[[#This Row],[pledged]]/Table1[[#This Row],[backers_count]])</f>
        <v>46.401222222222216</v>
      </c>
      <c r="Q2486" t="str">
        <f>LEFT(Table1[[#This Row],[Category and Sub-Category]],FIND("/",Table1[[#This Row],[Category and Sub-Category]])-1)</f>
        <v>music</v>
      </c>
      <c r="R2486" t="str">
        <f>RIGHT(Table1[[#This Row],[Category and Sub-Category]],LEN(Table1[[#This Row],[Category and Sub-Category]])-FIND("/",Table1[[#This Row],[Category and Sub-Category]]))</f>
        <v>indie rock</v>
      </c>
      <c r="S2486" s="9">
        <f>(((Table1[[#This Row],[launched_at]]/60)/60)/24)+DATE(1970,1,1)</f>
        <v>40771.916701388887</v>
      </c>
      <c r="T2486" s="9">
        <f>(((Table1[[#This Row],[deadline]]/60)/60)/24)+DATE(1970,1,1)</f>
        <v>40801.916701388887</v>
      </c>
      <c r="U2486" s="12" t="str">
        <f>TEXT(Table1[[#This Row],[Date Created Conversion]],"yyyy")</f>
        <v>2011</v>
      </c>
      <c r="V2486" s="12" t="str">
        <f>TEXT(Table1[[#This Row],[Date Created Conversion]],"mmm")</f>
        <v>Aug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 s="16">
        <v>2000</v>
      </c>
      <c r="E2487">
        <v>2065</v>
      </c>
      <c r="F2487" s="12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>Table1[[#This Row],[pledged]]/Table1[[#This Row],[goal]]</f>
        <v>1.0325</v>
      </c>
      <c r="P2487">
        <f>IF(Table1[[#This Row],[pledged]]=0,0,Table1[[#This Row],[pledged]]/Table1[[#This Row],[backers_count]])</f>
        <v>50.365853658536587</v>
      </c>
      <c r="Q2487" t="str">
        <f>LEFT(Table1[[#This Row],[Category and Sub-Category]],FIND("/",Table1[[#This Row],[Category and Sub-Category]])-1)</f>
        <v>music</v>
      </c>
      <c r="R2487" t="str">
        <f>RIGHT(Table1[[#This Row],[Category and Sub-Category]],LEN(Table1[[#This Row],[Category and Sub-Category]])-FIND("/",Table1[[#This Row],[Category and Sub-Category]]))</f>
        <v>indie rock</v>
      </c>
      <c r="S2487" s="9">
        <f>(((Table1[[#This Row],[launched_at]]/60)/60)/24)+DATE(1970,1,1)</f>
        <v>40793.998599537037</v>
      </c>
      <c r="T2487" s="9">
        <f>(((Table1[[#This Row],[deadline]]/60)/60)/24)+DATE(1970,1,1)</f>
        <v>40828.998599537037</v>
      </c>
      <c r="U2487" s="12" t="str">
        <f>TEXT(Table1[[#This Row],[Date Created Conversion]],"yyyy")</f>
        <v>2011</v>
      </c>
      <c r="V2487" s="12" t="str">
        <f>TEXT(Table1[[#This Row],[Date Created Conversion]],"mmm")</f>
        <v>Sep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 s="16">
        <v>300</v>
      </c>
      <c r="E2488">
        <v>797</v>
      </c>
      <c r="F2488" s="12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>Table1[[#This Row],[pledged]]/Table1[[#This Row],[goal]]</f>
        <v>2.6566666666666667</v>
      </c>
      <c r="P2488">
        <f>IF(Table1[[#This Row],[pledged]]=0,0,Table1[[#This Row],[pledged]]/Table1[[#This Row],[backers_count]])</f>
        <v>26.566666666666666</v>
      </c>
      <c r="Q2488" t="str">
        <f>LEFT(Table1[[#This Row],[Category and Sub-Category]],FIND("/",Table1[[#This Row],[Category and Sub-Category]])-1)</f>
        <v>music</v>
      </c>
      <c r="R2488" t="str">
        <f>RIGHT(Table1[[#This Row],[Category and Sub-Category]],LEN(Table1[[#This Row],[Category and Sub-Category]])-FIND("/",Table1[[#This Row],[Category and Sub-Category]]))</f>
        <v>indie rock</v>
      </c>
      <c r="S2488" s="9">
        <f>(((Table1[[#This Row],[launched_at]]/60)/60)/24)+DATE(1970,1,1)</f>
        <v>40991.708055555559</v>
      </c>
      <c r="T2488" s="9">
        <f>(((Table1[[#This Row],[deadline]]/60)/60)/24)+DATE(1970,1,1)</f>
        <v>41021.708055555559</v>
      </c>
      <c r="U2488" s="12" t="str">
        <f>TEXT(Table1[[#This Row],[Date Created Conversion]],"yyyy")</f>
        <v>2012</v>
      </c>
      <c r="V2488" s="12" t="str">
        <f>TEXT(Table1[[#This Row],[Date Created Conversion]],"mmm")</f>
        <v>Mar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 s="16">
        <v>1500</v>
      </c>
      <c r="E2489">
        <v>1500.76</v>
      </c>
      <c r="F2489" s="12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>Table1[[#This Row],[pledged]]/Table1[[#This Row],[goal]]</f>
        <v>1.0005066666666667</v>
      </c>
      <c r="P2489">
        <f>IF(Table1[[#This Row],[pledged]]=0,0,Table1[[#This Row],[pledged]]/Table1[[#This Row],[backers_count]])</f>
        <v>39.493684210526318</v>
      </c>
      <c r="Q2489" t="str">
        <f>LEFT(Table1[[#This Row],[Category and Sub-Category]],FIND("/",Table1[[#This Row],[Category and Sub-Category]])-1)</f>
        <v>music</v>
      </c>
      <c r="R2489" t="str">
        <f>RIGHT(Table1[[#This Row],[Category and Sub-Category]],LEN(Table1[[#This Row],[Category and Sub-Category]])-FIND("/",Table1[[#This Row],[Category and Sub-Category]]))</f>
        <v>indie rock</v>
      </c>
      <c r="S2489" s="9">
        <f>(((Table1[[#This Row],[launched_at]]/60)/60)/24)+DATE(1970,1,1)</f>
        <v>41026.083298611113</v>
      </c>
      <c r="T2489" s="9">
        <f>(((Table1[[#This Row],[deadline]]/60)/60)/24)+DATE(1970,1,1)</f>
        <v>41056.083298611113</v>
      </c>
      <c r="U2489" s="12" t="str">
        <f>TEXT(Table1[[#This Row],[Date Created Conversion]],"yyyy")</f>
        <v>2012</v>
      </c>
      <c r="V2489" s="12" t="str">
        <f>TEXT(Table1[[#This Row],[Date Created Conversion]],"mmm")</f>
        <v>Apr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 s="16">
        <v>3000</v>
      </c>
      <c r="E2490">
        <v>3201</v>
      </c>
      <c r="F2490" s="12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>Table1[[#This Row],[pledged]]/Table1[[#This Row],[goal]]</f>
        <v>1.0669999999999999</v>
      </c>
      <c r="P2490">
        <f>IF(Table1[[#This Row],[pledged]]=0,0,Table1[[#This Row],[pledged]]/Table1[[#This Row],[backers_count]])</f>
        <v>49.246153846153845</v>
      </c>
      <c r="Q2490" t="str">
        <f>LEFT(Table1[[#This Row],[Category and Sub-Category]],FIND("/",Table1[[#This Row],[Category and Sub-Category]])-1)</f>
        <v>music</v>
      </c>
      <c r="R2490" t="str">
        <f>RIGHT(Table1[[#This Row],[Category and Sub-Category]],LEN(Table1[[#This Row],[Category and Sub-Category]])-FIND("/",Table1[[#This Row],[Category and Sub-Category]]))</f>
        <v>indie rock</v>
      </c>
      <c r="S2490" s="9">
        <f>(((Table1[[#This Row],[launched_at]]/60)/60)/24)+DATE(1970,1,1)</f>
        <v>40833.633194444446</v>
      </c>
      <c r="T2490" s="9">
        <f>(((Table1[[#This Row],[deadline]]/60)/60)/24)+DATE(1970,1,1)</f>
        <v>40863.674861111111</v>
      </c>
      <c r="U2490" s="12" t="str">
        <f>TEXT(Table1[[#This Row],[Date Created Conversion]],"yyyy")</f>
        <v>2011</v>
      </c>
      <c r="V2490" s="12" t="str">
        <f>TEXT(Table1[[#This Row],[Date Created Conversion]],"mmm")</f>
        <v>Oct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 s="16">
        <v>3500</v>
      </c>
      <c r="E2491">
        <v>4678.5</v>
      </c>
      <c r="F2491" s="12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>Table1[[#This Row],[pledged]]/Table1[[#This Row],[goal]]</f>
        <v>1.3367142857142857</v>
      </c>
      <c r="P2491">
        <f>IF(Table1[[#This Row],[pledged]]=0,0,Table1[[#This Row],[pledged]]/Table1[[#This Row],[backers_count]])</f>
        <v>62.38</v>
      </c>
      <c r="Q2491" t="str">
        <f>LEFT(Table1[[#This Row],[Category and Sub-Category]],FIND("/",Table1[[#This Row],[Category and Sub-Category]])-1)</f>
        <v>music</v>
      </c>
      <c r="R2491" t="str">
        <f>RIGHT(Table1[[#This Row],[Category and Sub-Category]],LEN(Table1[[#This Row],[Category and Sub-Category]])-FIND("/",Table1[[#This Row],[Category and Sub-Category]]))</f>
        <v>indie rock</v>
      </c>
      <c r="S2491" s="9">
        <f>(((Table1[[#This Row],[launched_at]]/60)/60)/24)+DATE(1970,1,1)</f>
        <v>41373.690266203703</v>
      </c>
      <c r="T2491" s="9">
        <f>(((Table1[[#This Row],[deadline]]/60)/60)/24)+DATE(1970,1,1)</f>
        <v>41403.690266203703</v>
      </c>
      <c r="U2491" s="12" t="str">
        <f>TEXT(Table1[[#This Row],[Date Created Conversion]],"yyyy")</f>
        <v>2013</v>
      </c>
      <c r="V2491" s="12" t="str">
        <f>TEXT(Table1[[#This Row],[Date Created Conversion]],"mmm")</f>
        <v>Apr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 s="16">
        <v>500</v>
      </c>
      <c r="E2492">
        <v>607</v>
      </c>
      <c r="F2492" s="1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>Table1[[#This Row],[pledged]]/Table1[[#This Row],[goal]]</f>
        <v>1.214</v>
      </c>
      <c r="P2492">
        <f>IF(Table1[[#This Row],[pledged]]=0,0,Table1[[#This Row],[pledged]]/Table1[[#This Row],[backers_count]])</f>
        <v>37.9375</v>
      </c>
      <c r="Q2492" t="str">
        <f>LEFT(Table1[[#This Row],[Category and Sub-Category]],FIND("/",Table1[[#This Row],[Category and Sub-Category]])-1)</f>
        <v>music</v>
      </c>
      <c r="R2492" t="str">
        <f>RIGHT(Table1[[#This Row],[Category and Sub-Category]],LEN(Table1[[#This Row],[Category and Sub-Category]])-FIND("/",Table1[[#This Row],[Category and Sub-Category]]))</f>
        <v>indie rock</v>
      </c>
      <c r="S2492" s="9">
        <f>(((Table1[[#This Row],[launched_at]]/60)/60)/24)+DATE(1970,1,1)</f>
        <v>41023.227731481478</v>
      </c>
      <c r="T2492" s="9">
        <f>(((Table1[[#This Row],[deadline]]/60)/60)/24)+DATE(1970,1,1)</f>
        <v>41083.227731481478</v>
      </c>
      <c r="U2492" s="12" t="str">
        <f>TEXT(Table1[[#This Row],[Date Created Conversion]],"yyyy")</f>
        <v>2012</v>
      </c>
      <c r="V2492" s="12" t="str">
        <f>TEXT(Table1[[#This Row],[Date Created Conversion]],"mmm")</f>
        <v>Apr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 s="16">
        <v>500</v>
      </c>
      <c r="E2493">
        <v>516</v>
      </c>
      <c r="F2493" s="12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>Table1[[#This Row],[pledged]]/Table1[[#This Row],[goal]]</f>
        <v>1.032</v>
      </c>
      <c r="P2493">
        <f>IF(Table1[[#This Row],[pledged]]=0,0,Table1[[#This Row],[pledged]]/Table1[[#This Row],[backers_count]])</f>
        <v>51.6</v>
      </c>
      <c r="Q2493" t="str">
        <f>LEFT(Table1[[#This Row],[Category and Sub-Category]],FIND("/",Table1[[#This Row],[Category and Sub-Category]])-1)</f>
        <v>music</v>
      </c>
      <c r="R2493" t="str">
        <f>RIGHT(Table1[[#This Row],[Category and Sub-Category]],LEN(Table1[[#This Row],[Category and Sub-Category]])-FIND("/",Table1[[#This Row],[Category and Sub-Category]]))</f>
        <v>indie rock</v>
      </c>
      <c r="S2493" s="9">
        <f>(((Table1[[#This Row],[launched_at]]/60)/60)/24)+DATE(1970,1,1)</f>
        <v>40542.839282407411</v>
      </c>
      <c r="T2493" s="9">
        <f>(((Table1[[#This Row],[deadline]]/60)/60)/24)+DATE(1970,1,1)</f>
        <v>40559.07708333333</v>
      </c>
      <c r="U2493" s="12" t="str">
        <f>TEXT(Table1[[#This Row],[Date Created Conversion]],"yyyy")</f>
        <v>2010</v>
      </c>
      <c r="V2493" s="12" t="str">
        <f>TEXT(Table1[[#This Row],[Date Created Conversion]],"mmm")</f>
        <v>Dec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 s="16">
        <v>600</v>
      </c>
      <c r="E2494">
        <v>750</v>
      </c>
      <c r="F2494" s="12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>Table1[[#This Row],[pledged]]/Table1[[#This Row],[goal]]</f>
        <v>1.25</v>
      </c>
      <c r="P2494">
        <f>IF(Table1[[#This Row],[pledged]]=0,0,Table1[[#This Row],[pledged]]/Table1[[#This Row],[backers_count]])</f>
        <v>27.777777777777779</v>
      </c>
      <c r="Q2494" t="str">
        <f>LEFT(Table1[[#This Row],[Category and Sub-Category]],FIND("/",Table1[[#This Row],[Category and Sub-Category]])-1)</f>
        <v>music</v>
      </c>
      <c r="R2494" t="str">
        <f>RIGHT(Table1[[#This Row],[Category and Sub-Category]],LEN(Table1[[#This Row],[Category and Sub-Category]])-FIND("/",Table1[[#This Row],[Category and Sub-Category]]))</f>
        <v>indie rock</v>
      </c>
      <c r="S2494" s="9">
        <f>(((Table1[[#This Row],[launched_at]]/60)/60)/24)+DATE(1970,1,1)</f>
        <v>41024.985972222225</v>
      </c>
      <c r="T2494" s="9">
        <f>(((Table1[[#This Row],[deadline]]/60)/60)/24)+DATE(1970,1,1)</f>
        <v>41076.415972222225</v>
      </c>
      <c r="U2494" s="12" t="str">
        <f>TEXT(Table1[[#This Row],[Date Created Conversion]],"yyyy")</f>
        <v>2012</v>
      </c>
      <c r="V2494" s="12" t="str">
        <f>TEXT(Table1[[#This Row],[Date Created Conversion]],"mmm")</f>
        <v>Apr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 s="16">
        <v>20000</v>
      </c>
      <c r="E2495">
        <v>25740</v>
      </c>
      <c r="F2495" s="12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>Table1[[#This Row],[pledged]]/Table1[[#This Row],[goal]]</f>
        <v>1.2869999999999999</v>
      </c>
      <c r="P2495">
        <f>IF(Table1[[#This Row],[pledged]]=0,0,Table1[[#This Row],[pledged]]/Table1[[#This Row],[backers_count]])</f>
        <v>99.382239382239376</v>
      </c>
      <c r="Q2495" t="str">
        <f>LEFT(Table1[[#This Row],[Category and Sub-Category]],FIND("/",Table1[[#This Row],[Category and Sub-Category]])-1)</f>
        <v>music</v>
      </c>
      <c r="R2495" t="str">
        <f>RIGHT(Table1[[#This Row],[Category and Sub-Category]],LEN(Table1[[#This Row],[Category and Sub-Category]])-FIND("/",Table1[[#This Row],[Category and Sub-Category]]))</f>
        <v>indie rock</v>
      </c>
      <c r="S2495" s="9">
        <f>(((Table1[[#This Row],[launched_at]]/60)/60)/24)+DATE(1970,1,1)</f>
        <v>41348.168287037035</v>
      </c>
      <c r="T2495" s="9">
        <f>(((Table1[[#This Row],[deadline]]/60)/60)/24)+DATE(1970,1,1)</f>
        <v>41393.168287037035</v>
      </c>
      <c r="U2495" s="12" t="str">
        <f>TEXT(Table1[[#This Row],[Date Created Conversion]],"yyyy")</f>
        <v>2013</v>
      </c>
      <c r="V2495" s="12" t="str">
        <f>TEXT(Table1[[#This Row],[Date Created Conversion]],"mmm")</f>
        <v>Mar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 s="16">
        <v>1500</v>
      </c>
      <c r="E2496">
        <v>1515.08</v>
      </c>
      <c r="F2496" s="12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>Table1[[#This Row],[pledged]]/Table1[[#This Row],[goal]]</f>
        <v>1.0100533333333332</v>
      </c>
      <c r="P2496">
        <f>IF(Table1[[#This Row],[pledged]]=0,0,Table1[[#This Row],[pledged]]/Table1[[#This Row],[backers_count]])</f>
        <v>38.848205128205123</v>
      </c>
      <c r="Q2496" t="str">
        <f>LEFT(Table1[[#This Row],[Category and Sub-Category]],FIND("/",Table1[[#This Row],[Category and Sub-Category]])-1)</f>
        <v>music</v>
      </c>
      <c r="R2496" t="str">
        <f>RIGHT(Table1[[#This Row],[Category and Sub-Category]],LEN(Table1[[#This Row],[Category and Sub-Category]])-FIND("/",Table1[[#This Row],[Category and Sub-Category]]))</f>
        <v>indie rock</v>
      </c>
      <c r="S2496" s="9">
        <f>(((Table1[[#This Row],[launched_at]]/60)/60)/24)+DATE(1970,1,1)</f>
        <v>41022.645185185182</v>
      </c>
      <c r="T2496" s="9">
        <f>(((Table1[[#This Row],[deadline]]/60)/60)/24)+DATE(1970,1,1)</f>
        <v>41052.645185185182</v>
      </c>
      <c r="U2496" s="12" t="str">
        <f>TEXT(Table1[[#This Row],[Date Created Conversion]],"yyyy")</f>
        <v>2012</v>
      </c>
      <c r="V2496" s="12" t="str">
        <f>TEXT(Table1[[#This Row],[Date Created Conversion]],"mmm")</f>
        <v>Apr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 s="16">
        <v>1500</v>
      </c>
      <c r="E2497">
        <v>1913.05</v>
      </c>
      <c r="F2497" s="12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>Table1[[#This Row],[pledged]]/Table1[[#This Row],[goal]]</f>
        <v>1.2753666666666665</v>
      </c>
      <c r="P2497">
        <f>IF(Table1[[#This Row],[pledged]]=0,0,Table1[[#This Row],[pledged]]/Table1[[#This Row],[backers_count]])</f>
        <v>45.548809523809524</v>
      </c>
      <c r="Q2497" t="str">
        <f>LEFT(Table1[[#This Row],[Category and Sub-Category]],FIND("/",Table1[[#This Row],[Category and Sub-Category]])-1)</f>
        <v>music</v>
      </c>
      <c r="R2497" t="str">
        <f>RIGHT(Table1[[#This Row],[Category and Sub-Category]],LEN(Table1[[#This Row],[Category and Sub-Category]])-FIND("/",Table1[[#This Row],[Category and Sub-Category]]))</f>
        <v>indie rock</v>
      </c>
      <c r="S2497" s="9">
        <f>(((Table1[[#This Row],[launched_at]]/60)/60)/24)+DATE(1970,1,1)</f>
        <v>41036.946469907409</v>
      </c>
      <c r="T2497" s="9">
        <f>(((Table1[[#This Row],[deadline]]/60)/60)/24)+DATE(1970,1,1)</f>
        <v>41066.946469907409</v>
      </c>
      <c r="U2497" s="12" t="str">
        <f>TEXT(Table1[[#This Row],[Date Created Conversion]],"yyyy")</f>
        <v>2012</v>
      </c>
      <c r="V2497" s="12" t="str">
        <f>TEXT(Table1[[#This Row],[Date Created Conversion]],"mmm")</f>
        <v>May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 s="16">
        <v>6000</v>
      </c>
      <c r="E2498">
        <v>6000</v>
      </c>
      <c r="F2498" s="12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>Table1[[#This Row],[pledged]]/Table1[[#This Row],[goal]]</f>
        <v>1</v>
      </c>
      <c r="P2498">
        <f>IF(Table1[[#This Row],[pledged]]=0,0,Table1[[#This Row],[pledged]]/Table1[[#This Row],[backers_count]])</f>
        <v>600</v>
      </c>
      <c r="Q2498" t="str">
        <f>LEFT(Table1[[#This Row],[Category and Sub-Category]],FIND("/",Table1[[#This Row],[Category and Sub-Category]])-1)</f>
        <v>music</v>
      </c>
      <c r="R2498" t="str">
        <f>RIGHT(Table1[[#This Row],[Category and Sub-Category]],LEN(Table1[[#This Row],[Category and Sub-Category]])-FIND("/",Table1[[#This Row],[Category and Sub-Category]]))</f>
        <v>indie rock</v>
      </c>
      <c r="S2498" s="9">
        <f>(((Table1[[#This Row],[launched_at]]/60)/60)/24)+DATE(1970,1,1)</f>
        <v>41327.996435185189</v>
      </c>
      <c r="T2498" s="9">
        <f>(((Table1[[#This Row],[deadline]]/60)/60)/24)+DATE(1970,1,1)</f>
        <v>41362.954768518517</v>
      </c>
      <c r="U2498" s="12" t="str">
        <f>TEXT(Table1[[#This Row],[Date Created Conversion]],"yyyy")</f>
        <v>2013</v>
      </c>
      <c r="V2498" s="12" t="str">
        <f>TEXT(Table1[[#This Row],[Date Created Conversion]],"mmm")</f>
        <v>Feb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 s="16">
        <v>4000</v>
      </c>
      <c r="E2499">
        <v>4510.8599999999997</v>
      </c>
      <c r="F2499" s="12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>Table1[[#This Row],[pledged]]/Table1[[#This Row],[goal]]</f>
        <v>1.127715</v>
      </c>
      <c r="P2499">
        <f>IF(Table1[[#This Row],[pledged]]=0,0,Table1[[#This Row],[pledged]]/Table1[[#This Row],[backers_count]])</f>
        <v>80.551071428571419</v>
      </c>
      <c r="Q2499" t="str">
        <f>LEFT(Table1[[#This Row],[Category and Sub-Category]],FIND("/",Table1[[#This Row],[Category and Sub-Category]])-1)</f>
        <v>music</v>
      </c>
      <c r="R2499" t="str">
        <f>RIGHT(Table1[[#This Row],[Category and Sub-Category]],LEN(Table1[[#This Row],[Category and Sub-Category]])-FIND("/",Table1[[#This Row],[Category and Sub-Category]]))</f>
        <v>indie rock</v>
      </c>
      <c r="S2499" s="9">
        <f>(((Table1[[#This Row],[launched_at]]/60)/60)/24)+DATE(1970,1,1)</f>
        <v>40730.878912037035</v>
      </c>
      <c r="T2499" s="9">
        <f>(((Table1[[#This Row],[deadline]]/60)/60)/24)+DATE(1970,1,1)</f>
        <v>40760.878912037035</v>
      </c>
      <c r="U2499" s="12" t="str">
        <f>TEXT(Table1[[#This Row],[Date Created Conversion]],"yyyy")</f>
        <v>2011</v>
      </c>
      <c r="V2499" s="12" t="str">
        <f>TEXT(Table1[[#This Row],[Date Created Conversion]],"mmm")</f>
        <v>Jul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 s="16">
        <v>1000</v>
      </c>
      <c r="E2500">
        <v>1056</v>
      </c>
      <c r="F2500" s="12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>Table1[[#This Row],[pledged]]/Table1[[#This Row],[goal]]</f>
        <v>1.056</v>
      </c>
      <c r="P2500">
        <f>IF(Table1[[#This Row],[pledged]]=0,0,Table1[[#This Row],[pledged]]/Table1[[#This Row],[backers_count]])</f>
        <v>52.8</v>
      </c>
      <c r="Q2500" t="str">
        <f>LEFT(Table1[[#This Row],[Category and Sub-Category]],FIND("/",Table1[[#This Row],[Category and Sub-Category]])-1)</f>
        <v>music</v>
      </c>
      <c r="R2500" t="str">
        <f>RIGHT(Table1[[#This Row],[Category and Sub-Category]],LEN(Table1[[#This Row],[Category and Sub-Category]])-FIND("/",Table1[[#This Row],[Category and Sub-Category]]))</f>
        <v>indie rock</v>
      </c>
      <c r="S2500" s="9">
        <f>(((Table1[[#This Row],[launched_at]]/60)/60)/24)+DATE(1970,1,1)</f>
        <v>42017.967442129629</v>
      </c>
      <c r="T2500" s="9">
        <f>(((Table1[[#This Row],[deadline]]/60)/60)/24)+DATE(1970,1,1)</f>
        <v>42031.967442129629</v>
      </c>
      <c r="U2500" s="12" t="str">
        <f>TEXT(Table1[[#This Row],[Date Created Conversion]],"yyyy")</f>
        <v>2015</v>
      </c>
      <c r="V2500" s="12" t="str">
        <f>TEXT(Table1[[#This Row],[Date Created Conversion]],"mmm")</f>
        <v>Jan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 s="16">
        <v>4000</v>
      </c>
      <c r="E2501">
        <v>8105</v>
      </c>
      <c r="F2501" s="12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>Table1[[#This Row],[pledged]]/Table1[[#This Row],[goal]]</f>
        <v>2.0262500000000001</v>
      </c>
      <c r="P2501">
        <f>IF(Table1[[#This Row],[pledged]]=0,0,Table1[[#This Row],[pledged]]/Table1[[#This Row],[backers_count]])</f>
        <v>47.676470588235297</v>
      </c>
      <c r="Q2501" t="str">
        <f>LEFT(Table1[[#This Row],[Category and Sub-Category]],FIND("/",Table1[[#This Row],[Category and Sub-Category]])-1)</f>
        <v>music</v>
      </c>
      <c r="R2501" t="str">
        <f>RIGHT(Table1[[#This Row],[Category and Sub-Category]],LEN(Table1[[#This Row],[Category and Sub-Category]])-FIND("/",Table1[[#This Row],[Category and Sub-Category]]))</f>
        <v>indie rock</v>
      </c>
      <c r="S2501" s="9">
        <f>(((Table1[[#This Row],[launched_at]]/60)/60)/24)+DATE(1970,1,1)</f>
        <v>41226.648576388885</v>
      </c>
      <c r="T2501" s="9">
        <f>(((Table1[[#This Row],[deadline]]/60)/60)/24)+DATE(1970,1,1)</f>
        <v>41274.75</v>
      </c>
      <c r="U2501" s="12" t="str">
        <f>TEXT(Table1[[#This Row],[Date Created Conversion]],"yyyy")</f>
        <v>2012</v>
      </c>
      <c r="V2501" s="12" t="str">
        <f>TEXT(Table1[[#This Row],[Date Created Conversion]],"mmm")</f>
        <v>Nov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 s="16">
        <v>600</v>
      </c>
      <c r="E2502">
        <v>680</v>
      </c>
      <c r="F2502" s="1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>Table1[[#This Row],[pledged]]/Table1[[#This Row],[goal]]</f>
        <v>1.1333333333333333</v>
      </c>
      <c r="P2502">
        <f>IF(Table1[[#This Row],[pledged]]=0,0,Table1[[#This Row],[pledged]]/Table1[[#This Row],[backers_count]])</f>
        <v>23.448275862068964</v>
      </c>
      <c r="Q2502" t="str">
        <f>LEFT(Table1[[#This Row],[Category and Sub-Category]],FIND("/",Table1[[#This Row],[Category and Sub-Category]])-1)</f>
        <v>music</v>
      </c>
      <c r="R2502" t="str">
        <f>RIGHT(Table1[[#This Row],[Category and Sub-Category]],LEN(Table1[[#This Row],[Category and Sub-Category]])-FIND("/",Table1[[#This Row],[Category and Sub-Category]]))</f>
        <v>indie rock</v>
      </c>
      <c r="S2502" s="9">
        <f>(((Table1[[#This Row],[launched_at]]/60)/60)/24)+DATE(1970,1,1)</f>
        <v>41053.772858796299</v>
      </c>
      <c r="T2502" s="9">
        <f>(((Table1[[#This Row],[deadline]]/60)/60)/24)+DATE(1970,1,1)</f>
        <v>41083.772858796299</v>
      </c>
      <c r="U2502" s="12" t="str">
        <f>TEXT(Table1[[#This Row],[Date Created Conversion]],"yyyy")</f>
        <v>2012</v>
      </c>
      <c r="V2502" s="12" t="str">
        <f>TEXT(Table1[[#This Row],[Date Created Conversion]],"mmm")</f>
        <v>May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>Table1[[#This Row],[pledged]]/Table1[[#This Row],[goal]]</f>
        <v>2.5545454545454545E-2</v>
      </c>
      <c r="P2503">
        <f>IF(Table1[[#This Row],[pledged]]=0,0,Table1[[#This Row],[pledged]]/Table1[[#This Row],[backers_count]])</f>
        <v>40.142857142857146</v>
      </c>
      <c r="Q2503" t="str">
        <f>LEFT(Table1[[#This Row],[Category and Sub-Category]],FIND("/",Table1[[#This Row],[Category and Sub-Category]])-1)</f>
        <v>food</v>
      </c>
      <c r="R2503" t="str">
        <f>RIGHT(Table1[[#This Row],[Category and Sub-Category]],LEN(Table1[[#This Row],[Category and Sub-Category]])-FIND("/",Table1[[#This Row],[Category and Sub-Category]]))</f>
        <v>restaurants</v>
      </c>
      <c r="S2503" s="9">
        <f>(((Table1[[#This Row],[launched_at]]/60)/60)/24)+DATE(1970,1,1)</f>
        <v>42244.776666666665</v>
      </c>
      <c r="T2503" s="9">
        <f>(((Table1[[#This Row],[deadline]]/60)/60)/24)+DATE(1970,1,1)</f>
        <v>42274.776666666665</v>
      </c>
      <c r="U2503" s="12" t="str">
        <f>TEXT(Table1[[#This Row],[Date Created Conversion]],"yyyy")</f>
        <v>2015</v>
      </c>
      <c r="V2503" s="12" t="str">
        <f>TEXT(Table1[[#This Row],[Date Created Conversion]],"mmm")</f>
        <v>Aug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>Table1[[#This Row],[pledged]]/Table1[[#This Row],[goal]]</f>
        <v>7.8181818181818181E-4</v>
      </c>
      <c r="P2504">
        <f>IF(Table1[[#This Row],[pledged]]=0,0,Table1[[#This Row],[pledged]]/Table1[[#This Row],[backers_count]])</f>
        <v>17.2</v>
      </c>
      <c r="Q2504" t="str">
        <f>LEFT(Table1[[#This Row],[Category and Sub-Category]],FIND("/",Table1[[#This Row],[Category and Sub-Category]])-1)</f>
        <v>food</v>
      </c>
      <c r="R2504" t="str">
        <f>RIGHT(Table1[[#This Row],[Category and Sub-Category]],LEN(Table1[[#This Row],[Category and Sub-Category]])-FIND("/",Table1[[#This Row],[Category and Sub-Category]]))</f>
        <v>restaurants</v>
      </c>
      <c r="S2504" s="9">
        <f>(((Table1[[#This Row],[launched_at]]/60)/60)/24)+DATE(1970,1,1)</f>
        <v>41858.825439814813</v>
      </c>
      <c r="T2504" s="9">
        <f>(((Table1[[#This Row],[deadline]]/60)/60)/24)+DATE(1970,1,1)</f>
        <v>41903.825439814813</v>
      </c>
      <c r="U2504" s="12" t="str">
        <f>TEXT(Table1[[#This Row],[Date Created Conversion]],"yyyy")</f>
        <v>2014</v>
      </c>
      <c r="V2504" s="12" t="str">
        <f>TEXT(Table1[[#This Row],[Date Created Conversion]],"mmm")</f>
        <v>Aug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>Table1[[#This Row],[pledged]]/Table1[[#This Row],[goal]]</f>
        <v>0</v>
      </c>
      <c r="P2505">
        <f>IF(Table1[[#This Row],[pledged]]=0,0,Table1[[#This Row],[pledged]]/Table1[[#This Row],[backers_count]])</f>
        <v>0</v>
      </c>
      <c r="Q2505" t="str">
        <f>LEFT(Table1[[#This Row],[Category and Sub-Category]],FIND("/",Table1[[#This Row],[Category and Sub-Category]])-1)</f>
        <v>food</v>
      </c>
      <c r="R2505" t="str">
        <f>RIGHT(Table1[[#This Row],[Category and Sub-Category]],LEN(Table1[[#This Row],[Category and Sub-Category]])-FIND("/",Table1[[#This Row],[Category and Sub-Category]]))</f>
        <v>restaurants</v>
      </c>
      <c r="S2505" s="9">
        <f>(((Table1[[#This Row],[launched_at]]/60)/60)/24)+DATE(1970,1,1)</f>
        <v>42498.899398148147</v>
      </c>
      <c r="T2505" s="9">
        <f>(((Table1[[#This Row],[deadline]]/60)/60)/24)+DATE(1970,1,1)</f>
        <v>42528.879166666666</v>
      </c>
      <c r="U2505" s="12" t="str">
        <f>TEXT(Table1[[#This Row],[Date Created Conversion]],"yyyy")</f>
        <v>2016</v>
      </c>
      <c r="V2505" s="12" t="str">
        <f>TEXT(Table1[[#This Row],[Date Created Conversion]],"mmm")</f>
        <v>May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>Table1[[#This Row],[pledged]]/Table1[[#This Row],[goal]]</f>
        <v>0</v>
      </c>
      <c r="P2506">
        <f>IF(Table1[[#This Row],[pledged]]=0,0,Table1[[#This Row],[pledged]]/Table1[[#This Row],[backers_count]])</f>
        <v>0</v>
      </c>
      <c r="Q2506" t="str">
        <f>LEFT(Table1[[#This Row],[Category and Sub-Category]],FIND("/",Table1[[#This Row],[Category and Sub-Category]])-1)</f>
        <v>food</v>
      </c>
      <c r="R2506" t="str">
        <f>RIGHT(Table1[[#This Row],[Category and Sub-Category]],LEN(Table1[[#This Row],[Category and Sub-Category]])-FIND("/",Table1[[#This Row],[Category and Sub-Category]]))</f>
        <v>restaurants</v>
      </c>
      <c r="S2506" s="9">
        <f>(((Table1[[#This Row],[launched_at]]/60)/60)/24)+DATE(1970,1,1)</f>
        <v>41928.015439814815</v>
      </c>
      <c r="T2506" s="9">
        <f>(((Table1[[#This Row],[deadline]]/60)/60)/24)+DATE(1970,1,1)</f>
        <v>41958.057106481487</v>
      </c>
      <c r="U2506" s="12" t="str">
        <f>TEXT(Table1[[#This Row],[Date Created Conversion]],"yyyy")</f>
        <v>2014</v>
      </c>
      <c r="V2506" s="12" t="str">
        <f>TEXT(Table1[[#This Row],[Date Created Conversion]],"mmm")</f>
        <v>Oct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>Table1[[#This Row],[pledged]]/Table1[[#This Row],[goal]]</f>
        <v>0</v>
      </c>
      <c r="P2507">
        <f>IF(Table1[[#This Row],[pledged]]=0,0,Table1[[#This Row],[pledged]]/Table1[[#This Row],[backers_count]])</f>
        <v>0</v>
      </c>
      <c r="Q2507" t="str">
        <f>LEFT(Table1[[#This Row],[Category and Sub-Category]],FIND("/",Table1[[#This Row],[Category and Sub-Category]])-1)</f>
        <v>food</v>
      </c>
      <c r="R2507" t="str">
        <f>RIGHT(Table1[[#This Row],[Category and Sub-Category]],LEN(Table1[[#This Row],[Category and Sub-Category]])-FIND("/",Table1[[#This Row],[Category and Sub-Category]]))</f>
        <v>restaurants</v>
      </c>
      <c r="S2507" s="9">
        <f>(((Table1[[#This Row],[launched_at]]/60)/60)/24)+DATE(1970,1,1)</f>
        <v>42047.05574074074</v>
      </c>
      <c r="T2507" s="9">
        <f>(((Table1[[#This Row],[deadline]]/60)/60)/24)+DATE(1970,1,1)</f>
        <v>42077.014074074075</v>
      </c>
      <c r="U2507" s="12" t="str">
        <f>TEXT(Table1[[#This Row],[Date Created Conversion]],"yyyy")</f>
        <v>2015</v>
      </c>
      <c r="V2507" s="12" t="str">
        <f>TEXT(Table1[[#This Row],[Date Created Conversion]],"mmm")</f>
        <v>Feb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>Table1[[#This Row],[pledged]]/Table1[[#This Row],[goal]]</f>
        <v>6.0000000000000001E-3</v>
      </c>
      <c r="P2508">
        <f>IF(Table1[[#This Row],[pledged]]=0,0,Table1[[#This Row],[pledged]]/Table1[[#This Row],[backers_count]])</f>
        <v>15</v>
      </c>
      <c r="Q2508" t="str">
        <f>LEFT(Table1[[#This Row],[Category and Sub-Category]],FIND("/",Table1[[#This Row],[Category and Sub-Category]])-1)</f>
        <v>food</v>
      </c>
      <c r="R2508" t="str">
        <f>RIGHT(Table1[[#This Row],[Category and Sub-Category]],LEN(Table1[[#This Row],[Category and Sub-Category]])-FIND("/",Table1[[#This Row],[Category and Sub-Category]]))</f>
        <v>restaurants</v>
      </c>
      <c r="S2508" s="9">
        <f>(((Table1[[#This Row],[launched_at]]/60)/60)/24)+DATE(1970,1,1)</f>
        <v>42258.297094907408</v>
      </c>
      <c r="T2508" s="9">
        <f>(((Table1[[#This Row],[deadline]]/60)/60)/24)+DATE(1970,1,1)</f>
        <v>42280.875</v>
      </c>
      <c r="U2508" s="12" t="str">
        <f>TEXT(Table1[[#This Row],[Date Created Conversion]],"yyyy")</f>
        <v>2015</v>
      </c>
      <c r="V2508" s="12" t="str">
        <f>TEXT(Table1[[#This Row],[Date Created Conversion]],"mmm")</f>
        <v>Sep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>Table1[[#This Row],[pledged]]/Table1[[#This Row],[goal]]</f>
        <v>0</v>
      </c>
      <c r="P2509">
        <f>IF(Table1[[#This Row],[pledged]]=0,0,Table1[[#This Row],[pledged]]/Table1[[#This Row],[backers_count]])</f>
        <v>0</v>
      </c>
      <c r="Q2509" t="str">
        <f>LEFT(Table1[[#This Row],[Category and Sub-Category]],FIND("/",Table1[[#This Row],[Category and Sub-Category]])-1)</f>
        <v>food</v>
      </c>
      <c r="R2509" t="str">
        <f>RIGHT(Table1[[#This Row],[Category and Sub-Category]],LEN(Table1[[#This Row],[Category and Sub-Category]])-FIND("/",Table1[[#This Row],[Category and Sub-Category]]))</f>
        <v>restaurants</v>
      </c>
      <c r="S2509" s="9">
        <f>(((Table1[[#This Row],[launched_at]]/60)/60)/24)+DATE(1970,1,1)</f>
        <v>42105.072962962964</v>
      </c>
      <c r="T2509" s="9">
        <f>(((Table1[[#This Row],[deadline]]/60)/60)/24)+DATE(1970,1,1)</f>
        <v>42135.072962962964</v>
      </c>
      <c r="U2509" s="12" t="str">
        <f>TEXT(Table1[[#This Row],[Date Created Conversion]],"yyyy")</f>
        <v>2015</v>
      </c>
      <c r="V2509" s="12" t="str">
        <f>TEXT(Table1[[#This Row],[Date Created Conversion]],"mmm")</f>
        <v>Apr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>Table1[[#This Row],[pledged]]/Table1[[#This Row],[goal]]</f>
        <v>0</v>
      </c>
      <c r="P2510">
        <f>IF(Table1[[#This Row],[pledged]]=0,0,Table1[[#This Row],[pledged]]/Table1[[#This Row],[backers_count]])</f>
        <v>0</v>
      </c>
      <c r="Q2510" t="str">
        <f>LEFT(Table1[[#This Row],[Category and Sub-Category]],FIND("/",Table1[[#This Row],[Category and Sub-Category]])-1)</f>
        <v>food</v>
      </c>
      <c r="R2510" t="str">
        <f>RIGHT(Table1[[#This Row],[Category and Sub-Category]],LEN(Table1[[#This Row],[Category and Sub-Category]])-FIND("/",Table1[[#This Row],[Category and Sub-Category]]))</f>
        <v>restaurants</v>
      </c>
      <c r="S2510" s="9">
        <f>(((Table1[[#This Row],[launched_at]]/60)/60)/24)+DATE(1970,1,1)</f>
        <v>41835.951782407406</v>
      </c>
      <c r="T2510" s="9">
        <f>(((Table1[[#This Row],[deadline]]/60)/60)/24)+DATE(1970,1,1)</f>
        <v>41865.951782407406</v>
      </c>
      <c r="U2510" s="12" t="str">
        <f>TEXT(Table1[[#This Row],[Date Created Conversion]],"yyyy")</f>
        <v>2014</v>
      </c>
      <c r="V2510" s="12" t="str">
        <f>TEXT(Table1[[#This Row],[Date Created Conversion]],"mmm")</f>
        <v>Jul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>Table1[[#This Row],[pledged]]/Table1[[#This Row],[goal]]</f>
        <v>1.0526315789473684E-2</v>
      </c>
      <c r="P2511">
        <f>IF(Table1[[#This Row],[pledged]]=0,0,Table1[[#This Row],[pledged]]/Table1[[#This Row],[backers_count]])</f>
        <v>35.714285714285715</v>
      </c>
      <c r="Q2511" t="str">
        <f>LEFT(Table1[[#This Row],[Category and Sub-Category]],FIND("/",Table1[[#This Row],[Category and Sub-Category]])-1)</f>
        <v>food</v>
      </c>
      <c r="R2511" t="str">
        <f>RIGHT(Table1[[#This Row],[Category and Sub-Category]],LEN(Table1[[#This Row],[Category and Sub-Category]])-FIND("/",Table1[[#This Row],[Category and Sub-Category]]))</f>
        <v>restaurants</v>
      </c>
      <c r="S2511" s="9">
        <f>(((Table1[[#This Row],[launched_at]]/60)/60)/24)+DATE(1970,1,1)</f>
        <v>42058.809594907405</v>
      </c>
      <c r="T2511" s="9">
        <f>(((Table1[[#This Row],[deadline]]/60)/60)/24)+DATE(1970,1,1)</f>
        <v>42114.767928240741</v>
      </c>
      <c r="U2511" s="12" t="str">
        <f>TEXT(Table1[[#This Row],[Date Created Conversion]],"yyyy")</f>
        <v>2015</v>
      </c>
      <c r="V2511" s="12" t="str">
        <f>TEXT(Table1[[#This Row],[Date Created Conversion]],"mmm")</f>
        <v>Feb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>Table1[[#This Row],[pledged]]/Table1[[#This Row],[goal]]</f>
        <v>1.5E-3</v>
      </c>
      <c r="P2512">
        <f>IF(Table1[[#This Row],[pledged]]=0,0,Table1[[#This Row],[pledged]]/Table1[[#This Row],[backers_count]])</f>
        <v>37.5</v>
      </c>
      <c r="Q2512" t="str">
        <f>LEFT(Table1[[#This Row],[Category and Sub-Category]],FIND("/",Table1[[#This Row],[Category and Sub-Category]])-1)</f>
        <v>food</v>
      </c>
      <c r="R2512" t="str">
        <f>RIGHT(Table1[[#This Row],[Category and Sub-Category]],LEN(Table1[[#This Row],[Category and Sub-Category]])-FIND("/",Table1[[#This Row],[Category and Sub-Category]]))</f>
        <v>restaurants</v>
      </c>
      <c r="S2512" s="9">
        <f>(((Table1[[#This Row],[launched_at]]/60)/60)/24)+DATE(1970,1,1)</f>
        <v>42078.997361111105</v>
      </c>
      <c r="T2512" s="9">
        <f>(((Table1[[#This Row],[deadline]]/60)/60)/24)+DATE(1970,1,1)</f>
        <v>42138.997361111105</v>
      </c>
      <c r="U2512" s="12" t="str">
        <f>TEXT(Table1[[#This Row],[Date Created Conversion]],"yyyy")</f>
        <v>2015</v>
      </c>
      <c r="V2512" s="12" t="str">
        <f>TEXT(Table1[[#This Row],[Date Created Conversion]],"mmm")</f>
        <v>Mar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>Table1[[#This Row],[pledged]]/Table1[[#This Row],[goal]]</f>
        <v>0</v>
      </c>
      <c r="P2513">
        <f>IF(Table1[[#This Row],[pledged]]=0,0,Table1[[#This Row],[pledged]]/Table1[[#This Row],[backers_count]])</f>
        <v>0</v>
      </c>
      <c r="Q2513" t="str">
        <f>LEFT(Table1[[#This Row],[Category and Sub-Category]],FIND("/",Table1[[#This Row],[Category and Sub-Category]])-1)</f>
        <v>food</v>
      </c>
      <c r="R2513" t="str">
        <f>RIGHT(Table1[[#This Row],[Category and Sub-Category]],LEN(Table1[[#This Row],[Category and Sub-Category]])-FIND("/",Table1[[#This Row],[Category and Sub-Category]]))</f>
        <v>restaurants</v>
      </c>
      <c r="S2513" s="9">
        <f>(((Table1[[#This Row],[launched_at]]/60)/60)/24)+DATE(1970,1,1)</f>
        <v>42371.446909722217</v>
      </c>
      <c r="T2513" s="9">
        <f>(((Table1[[#This Row],[deadline]]/60)/60)/24)+DATE(1970,1,1)</f>
        <v>42401.446909722217</v>
      </c>
      <c r="U2513" s="12" t="str">
        <f>TEXT(Table1[[#This Row],[Date Created Conversion]],"yyyy")</f>
        <v>2016</v>
      </c>
      <c r="V2513" s="12" t="str">
        <f>TEXT(Table1[[#This Row],[Date Created Conversion]],"mmm")</f>
        <v>Jan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>Table1[[#This Row],[pledged]]/Table1[[#This Row],[goal]]</f>
        <v>0</v>
      </c>
      <c r="P2514">
        <f>IF(Table1[[#This Row],[pledged]]=0,0,Table1[[#This Row],[pledged]]/Table1[[#This Row],[backers_count]])</f>
        <v>0</v>
      </c>
      <c r="Q2514" t="str">
        <f>LEFT(Table1[[#This Row],[Category and Sub-Category]],FIND("/",Table1[[#This Row],[Category and Sub-Category]])-1)</f>
        <v>food</v>
      </c>
      <c r="R2514" t="str">
        <f>RIGHT(Table1[[#This Row],[Category and Sub-Category]],LEN(Table1[[#This Row],[Category and Sub-Category]])-FIND("/",Table1[[#This Row],[Category and Sub-Category]]))</f>
        <v>restaurants</v>
      </c>
      <c r="S2514" s="9">
        <f>(((Table1[[#This Row],[launched_at]]/60)/60)/24)+DATE(1970,1,1)</f>
        <v>41971.876863425925</v>
      </c>
      <c r="T2514" s="9">
        <f>(((Table1[[#This Row],[deadline]]/60)/60)/24)+DATE(1970,1,1)</f>
        <v>41986.876863425925</v>
      </c>
      <c r="U2514" s="12" t="str">
        <f>TEXT(Table1[[#This Row],[Date Created Conversion]],"yyyy")</f>
        <v>2014</v>
      </c>
      <c r="V2514" s="12" t="str">
        <f>TEXT(Table1[[#This Row],[Date Created Conversion]],"mmm")</f>
        <v>Nov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>Table1[[#This Row],[pledged]]/Table1[[#This Row],[goal]]</f>
        <v>0</v>
      </c>
      <c r="P2515">
        <f>IF(Table1[[#This Row],[pledged]]=0,0,Table1[[#This Row],[pledged]]/Table1[[#This Row],[backers_count]])</f>
        <v>0</v>
      </c>
      <c r="Q2515" t="str">
        <f>LEFT(Table1[[#This Row],[Category and Sub-Category]],FIND("/",Table1[[#This Row],[Category and Sub-Category]])-1)</f>
        <v>food</v>
      </c>
      <c r="R2515" t="str">
        <f>RIGHT(Table1[[#This Row],[Category and Sub-Category]],LEN(Table1[[#This Row],[Category and Sub-Category]])-FIND("/",Table1[[#This Row],[Category and Sub-Category]]))</f>
        <v>restaurants</v>
      </c>
      <c r="S2515" s="9">
        <f>(((Table1[[#This Row],[launched_at]]/60)/60)/24)+DATE(1970,1,1)</f>
        <v>42732.00681712963</v>
      </c>
      <c r="T2515" s="9">
        <f>(((Table1[[#This Row],[deadline]]/60)/60)/24)+DATE(1970,1,1)</f>
        <v>42792.00681712963</v>
      </c>
      <c r="U2515" s="12" t="str">
        <f>TEXT(Table1[[#This Row],[Date Created Conversion]],"yyyy")</f>
        <v>2016</v>
      </c>
      <c r="V2515" s="12" t="str">
        <f>TEXT(Table1[[#This Row],[Date Created Conversion]],"mmm")</f>
        <v>Dec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>Table1[[#This Row],[pledged]]/Table1[[#This Row],[goal]]</f>
        <v>1.7500000000000002E-2</v>
      </c>
      <c r="P2516">
        <f>IF(Table1[[#This Row],[pledged]]=0,0,Table1[[#This Row],[pledged]]/Table1[[#This Row],[backers_count]])</f>
        <v>52.5</v>
      </c>
      <c r="Q2516" t="str">
        <f>LEFT(Table1[[#This Row],[Category and Sub-Category]],FIND("/",Table1[[#This Row],[Category and Sub-Category]])-1)</f>
        <v>food</v>
      </c>
      <c r="R2516" t="str">
        <f>RIGHT(Table1[[#This Row],[Category and Sub-Category]],LEN(Table1[[#This Row],[Category and Sub-Category]])-FIND("/",Table1[[#This Row],[Category and Sub-Category]]))</f>
        <v>restaurants</v>
      </c>
      <c r="S2516" s="9">
        <f>(((Table1[[#This Row],[launched_at]]/60)/60)/24)+DATE(1970,1,1)</f>
        <v>41854.389780092592</v>
      </c>
      <c r="T2516" s="9">
        <f>(((Table1[[#This Row],[deadline]]/60)/60)/24)+DATE(1970,1,1)</f>
        <v>41871.389780092592</v>
      </c>
      <c r="U2516" s="12" t="str">
        <f>TEXT(Table1[[#This Row],[Date Created Conversion]],"yyyy")</f>
        <v>2014</v>
      </c>
      <c r="V2516" s="12" t="str">
        <f>TEXT(Table1[[#This Row],[Date Created Conversion]],"mmm")</f>
        <v>Aug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>Table1[[#This Row],[pledged]]/Table1[[#This Row],[goal]]</f>
        <v>0.186</v>
      </c>
      <c r="P2517">
        <f>IF(Table1[[#This Row],[pledged]]=0,0,Table1[[#This Row],[pledged]]/Table1[[#This Row],[backers_count]])</f>
        <v>77.5</v>
      </c>
      <c r="Q2517" t="str">
        <f>LEFT(Table1[[#This Row],[Category and Sub-Category]],FIND("/",Table1[[#This Row],[Category and Sub-Category]])-1)</f>
        <v>food</v>
      </c>
      <c r="R2517" t="str">
        <f>RIGHT(Table1[[#This Row],[Category and Sub-Category]],LEN(Table1[[#This Row],[Category and Sub-Category]])-FIND("/",Table1[[#This Row],[Category and Sub-Category]]))</f>
        <v>restaurants</v>
      </c>
      <c r="S2517" s="9">
        <f>(((Table1[[#This Row],[launched_at]]/60)/60)/24)+DATE(1970,1,1)</f>
        <v>42027.839733796296</v>
      </c>
      <c r="T2517" s="9">
        <f>(((Table1[[#This Row],[deadline]]/60)/60)/24)+DATE(1970,1,1)</f>
        <v>42057.839733796296</v>
      </c>
      <c r="U2517" s="12" t="str">
        <f>TEXT(Table1[[#This Row],[Date Created Conversion]],"yyyy")</f>
        <v>2015</v>
      </c>
      <c r="V2517" s="12" t="str">
        <f>TEXT(Table1[[#This Row],[Date Created Conversion]],"mmm")</f>
        <v>Jan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>Table1[[#This Row],[pledged]]/Table1[[#This Row],[goal]]</f>
        <v>0</v>
      </c>
      <c r="P2518">
        <f>IF(Table1[[#This Row],[pledged]]=0,0,Table1[[#This Row],[pledged]]/Table1[[#This Row],[backers_count]])</f>
        <v>0</v>
      </c>
      <c r="Q2518" t="str">
        <f>LEFT(Table1[[#This Row],[Category and Sub-Category]],FIND("/",Table1[[#This Row],[Category and Sub-Category]])-1)</f>
        <v>food</v>
      </c>
      <c r="R2518" t="str">
        <f>RIGHT(Table1[[#This Row],[Category and Sub-Category]],LEN(Table1[[#This Row],[Category and Sub-Category]])-FIND("/",Table1[[#This Row],[Category and Sub-Category]]))</f>
        <v>restaurants</v>
      </c>
      <c r="S2518" s="9">
        <f>(((Table1[[#This Row],[launched_at]]/60)/60)/24)+DATE(1970,1,1)</f>
        <v>41942.653379629628</v>
      </c>
      <c r="T2518" s="9">
        <f>(((Table1[[#This Row],[deadline]]/60)/60)/24)+DATE(1970,1,1)</f>
        <v>41972.6950462963</v>
      </c>
      <c r="U2518" s="12" t="str">
        <f>TEXT(Table1[[#This Row],[Date Created Conversion]],"yyyy")</f>
        <v>2014</v>
      </c>
      <c r="V2518" s="12" t="str">
        <f>TEXT(Table1[[#This Row],[Date Created Conversion]],"mmm")</f>
        <v>Oct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>Table1[[#This Row],[pledged]]/Table1[[#This Row],[goal]]</f>
        <v>9.8166666666666666E-2</v>
      </c>
      <c r="P2519">
        <f>IF(Table1[[#This Row],[pledged]]=0,0,Table1[[#This Row],[pledged]]/Table1[[#This Row],[backers_count]])</f>
        <v>53.545454545454547</v>
      </c>
      <c r="Q2519" t="str">
        <f>LEFT(Table1[[#This Row],[Category and Sub-Category]],FIND("/",Table1[[#This Row],[Category and Sub-Category]])-1)</f>
        <v>food</v>
      </c>
      <c r="R2519" t="str">
        <f>RIGHT(Table1[[#This Row],[Category and Sub-Category]],LEN(Table1[[#This Row],[Category and Sub-Category]])-FIND("/",Table1[[#This Row],[Category and Sub-Category]]))</f>
        <v>restaurants</v>
      </c>
      <c r="S2519" s="9">
        <f>(((Table1[[#This Row],[launched_at]]/60)/60)/24)+DATE(1970,1,1)</f>
        <v>42052.802430555559</v>
      </c>
      <c r="T2519" s="9">
        <f>(((Table1[[#This Row],[deadline]]/60)/60)/24)+DATE(1970,1,1)</f>
        <v>42082.760763888888</v>
      </c>
      <c r="U2519" s="12" t="str">
        <f>TEXT(Table1[[#This Row],[Date Created Conversion]],"yyyy")</f>
        <v>2015</v>
      </c>
      <c r="V2519" s="12" t="str">
        <f>TEXT(Table1[[#This Row],[Date Created Conversion]],"mmm")</f>
        <v>Feb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>Table1[[#This Row],[pledged]]/Table1[[#This Row],[goal]]</f>
        <v>0</v>
      </c>
      <c r="P2520">
        <f>IF(Table1[[#This Row],[pledged]]=0,0,Table1[[#This Row],[pledged]]/Table1[[#This Row],[backers_count]])</f>
        <v>0</v>
      </c>
      <c r="Q2520" t="str">
        <f>LEFT(Table1[[#This Row],[Category and Sub-Category]],FIND("/",Table1[[#This Row],[Category and Sub-Category]])-1)</f>
        <v>food</v>
      </c>
      <c r="R2520" t="str">
        <f>RIGHT(Table1[[#This Row],[Category and Sub-Category]],LEN(Table1[[#This Row],[Category and Sub-Category]])-FIND("/",Table1[[#This Row],[Category and Sub-Category]]))</f>
        <v>restaurants</v>
      </c>
      <c r="S2520" s="9">
        <f>(((Table1[[#This Row],[launched_at]]/60)/60)/24)+DATE(1970,1,1)</f>
        <v>41926.680879629632</v>
      </c>
      <c r="T2520" s="9">
        <f>(((Table1[[#This Row],[deadline]]/60)/60)/24)+DATE(1970,1,1)</f>
        <v>41956.722546296296</v>
      </c>
      <c r="U2520" s="12" t="str">
        <f>TEXT(Table1[[#This Row],[Date Created Conversion]],"yyyy")</f>
        <v>2014</v>
      </c>
      <c r="V2520" s="12" t="str">
        <f>TEXT(Table1[[#This Row],[Date Created Conversion]],"mmm")</f>
        <v>Oct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>Table1[[#This Row],[pledged]]/Table1[[#This Row],[goal]]</f>
        <v>4.3333333333333331E-4</v>
      </c>
      <c r="P2521">
        <f>IF(Table1[[#This Row],[pledged]]=0,0,Table1[[#This Row],[pledged]]/Table1[[#This Row],[backers_count]])</f>
        <v>16.25</v>
      </c>
      <c r="Q2521" t="str">
        <f>LEFT(Table1[[#This Row],[Category and Sub-Category]],FIND("/",Table1[[#This Row],[Category and Sub-Category]])-1)</f>
        <v>food</v>
      </c>
      <c r="R2521" t="str">
        <f>RIGHT(Table1[[#This Row],[Category and Sub-Category]],LEN(Table1[[#This Row],[Category and Sub-Category]])-FIND("/",Table1[[#This Row],[Category and Sub-Category]]))</f>
        <v>restaurants</v>
      </c>
      <c r="S2521" s="9">
        <f>(((Table1[[#This Row],[launched_at]]/60)/60)/24)+DATE(1970,1,1)</f>
        <v>41809.155138888891</v>
      </c>
      <c r="T2521" s="9">
        <f>(((Table1[[#This Row],[deadline]]/60)/60)/24)+DATE(1970,1,1)</f>
        <v>41839.155138888891</v>
      </c>
      <c r="U2521" s="12" t="str">
        <f>TEXT(Table1[[#This Row],[Date Created Conversion]],"yyyy")</f>
        <v>2014</v>
      </c>
      <c r="V2521" s="12" t="str">
        <f>TEXT(Table1[[#This Row],[Date Created Conversion]],"mmm")</f>
        <v>Jun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>Table1[[#This Row],[pledged]]/Table1[[#This Row],[goal]]</f>
        <v>0</v>
      </c>
      <c r="P2522">
        <f>IF(Table1[[#This Row],[pledged]]=0,0,Table1[[#This Row],[pledged]]/Table1[[#This Row],[backers_count]])</f>
        <v>0</v>
      </c>
      <c r="Q2522" t="str">
        <f>LEFT(Table1[[#This Row],[Category and Sub-Category]],FIND("/",Table1[[#This Row],[Category and Sub-Category]])-1)</f>
        <v>food</v>
      </c>
      <c r="R2522" t="str">
        <f>RIGHT(Table1[[#This Row],[Category and Sub-Category]],LEN(Table1[[#This Row],[Category and Sub-Category]])-FIND("/",Table1[[#This Row],[Category and Sub-Category]]))</f>
        <v>restaurants</v>
      </c>
      <c r="S2522" s="9">
        <f>(((Table1[[#This Row],[launched_at]]/60)/60)/24)+DATE(1970,1,1)</f>
        <v>42612.600520833337</v>
      </c>
      <c r="T2522" s="9">
        <f>(((Table1[[#This Row],[deadline]]/60)/60)/24)+DATE(1970,1,1)</f>
        <v>42658.806249999994</v>
      </c>
      <c r="U2522" s="12" t="str">
        <f>TEXT(Table1[[#This Row],[Date Created Conversion]],"yyyy")</f>
        <v>2016</v>
      </c>
      <c r="V2522" s="12" t="str">
        <f>TEXT(Table1[[#This Row],[Date Created Conversion]],"mmm")</f>
        <v>Aug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 s="16">
        <v>12500</v>
      </c>
      <c r="E2523">
        <v>13685.99</v>
      </c>
      <c r="F2523" s="12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>Table1[[#This Row],[pledged]]/Table1[[#This Row],[goal]]</f>
        <v>1.0948792000000001</v>
      </c>
      <c r="P2523">
        <f>IF(Table1[[#This Row],[pledged]]=0,0,Table1[[#This Row],[pledged]]/Table1[[#This Row],[backers_count]])</f>
        <v>103.68174242424243</v>
      </c>
      <c r="Q2523" t="str">
        <f>LEFT(Table1[[#This Row],[Category and Sub-Category]],FIND("/",Table1[[#This Row],[Category and Sub-Category]])-1)</f>
        <v>music</v>
      </c>
      <c r="R2523" t="str">
        <f>RIGHT(Table1[[#This Row],[Category and Sub-Category]],LEN(Table1[[#This Row],[Category and Sub-Category]])-FIND("/",Table1[[#This Row],[Category and Sub-Category]]))</f>
        <v>classical music</v>
      </c>
      <c r="S2523" s="9">
        <f>(((Table1[[#This Row],[launched_at]]/60)/60)/24)+DATE(1970,1,1)</f>
        <v>42269.967835648145</v>
      </c>
      <c r="T2523" s="9">
        <f>(((Table1[[#This Row],[deadline]]/60)/60)/24)+DATE(1970,1,1)</f>
        <v>42290.967835648145</v>
      </c>
      <c r="U2523" s="12" t="str">
        <f>TEXT(Table1[[#This Row],[Date Created Conversion]],"yyyy")</f>
        <v>2015</v>
      </c>
      <c r="V2523" s="12" t="str">
        <f>TEXT(Table1[[#This Row],[Date Created Conversion]],"mmm")</f>
        <v>Sep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 s="16">
        <v>5000</v>
      </c>
      <c r="E2524">
        <v>5000</v>
      </c>
      <c r="F2524" s="12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>Table1[[#This Row],[pledged]]/Table1[[#This Row],[goal]]</f>
        <v>1</v>
      </c>
      <c r="P2524">
        <f>IF(Table1[[#This Row],[pledged]]=0,0,Table1[[#This Row],[pledged]]/Table1[[#This Row],[backers_count]])</f>
        <v>185.18518518518519</v>
      </c>
      <c r="Q2524" t="str">
        <f>LEFT(Table1[[#This Row],[Category and Sub-Category]],FIND("/",Table1[[#This Row],[Category and Sub-Category]])-1)</f>
        <v>music</v>
      </c>
      <c r="R2524" t="str">
        <f>RIGHT(Table1[[#This Row],[Category and Sub-Category]],LEN(Table1[[#This Row],[Category and Sub-Category]])-FIND("/",Table1[[#This Row],[Category and Sub-Category]]))</f>
        <v>classical music</v>
      </c>
      <c r="S2524" s="9">
        <f>(((Table1[[#This Row],[launched_at]]/60)/60)/24)+DATE(1970,1,1)</f>
        <v>42460.573611111111</v>
      </c>
      <c r="T2524" s="9">
        <f>(((Table1[[#This Row],[deadline]]/60)/60)/24)+DATE(1970,1,1)</f>
        <v>42482.619444444441</v>
      </c>
      <c r="U2524" s="12" t="str">
        <f>TEXT(Table1[[#This Row],[Date Created Conversion]],"yyyy")</f>
        <v>2016</v>
      </c>
      <c r="V2524" s="12" t="str">
        <f>TEXT(Table1[[#This Row],[Date Created Conversion]],"mmm")</f>
        <v>Mar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 s="16">
        <v>900</v>
      </c>
      <c r="E2525">
        <v>1408</v>
      </c>
      <c r="F2525" s="12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>Table1[[#This Row],[pledged]]/Table1[[#This Row],[goal]]</f>
        <v>1.5644444444444445</v>
      </c>
      <c r="P2525">
        <f>IF(Table1[[#This Row],[pledged]]=0,0,Table1[[#This Row],[pledged]]/Table1[[#This Row],[backers_count]])</f>
        <v>54.153846153846153</v>
      </c>
      <c r="Q2525" t="str">
        <f>LEFT(Table1[[#This Row],[Category and Sub-Category]],FIND("/",Table1[[#This Row],[Category and Sub-Category]])-1)</f>
        <v>music</v>
      </c>
      <c r="R2525" t="str">
        <f>RIGHT(Table1[[#This Row],[Category and Sub-Category]],LEN(Table1[[#This Row],[Category and Sub-Category]])-FIND("/",Table1[[#This Row],[Category and Sub-Category]]))</f>
        <v>classical music</v>
      </c>
      <c r="S2525" s="9">
        <f>(((Table1[[#This Row],[launched_at]]/60)/60)/24)+DATE(1970,1,1)</f>
        <v>41930.975601851853</v>
      </c>
      <c r="T2525" s="9">
        <f>(((Table1[[#This Row],[deadline]]/60)/60)/24)+DATE(1970,1,1)</f>
        <v>41961.017268518524</v>
      </c>
      <c r="U2525" s="12" t="str">
        <f>TEXT(Table1[[#This Row],[Date Created Conversion]],"yyyy")</f>
        <v>2014</v>
      </c>
      <c r="V2525" s="12" t="str">
        <f>TEXT(Table1[[#This Row],[Date Created Conversion]],"mmm")</f>
        <v>Oct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 s="16">
        <v>7500</v>
      </c>
      <c r="E2526">
        <v>7620</v>
      </c>
      <c r="F2526" s="12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>Table1[[#This Row],[pledged]]/Table1[[#This Row],[goal]]</f>
        <v>1.016</v>
      </c>
      <c r="P2526">
        <f>IF(Table1[[#This Row],[pledged]]=0,0,Table1[[#This Row],[pledged]]/Table1[[#This Row],[backers_count]])</f>
        <v>177.2093023255814</v>
      </c>
      <c r="Q2526" t="str">
        <f>LEFT(Table1[[#This Row],[Category and Sub-Category]],FIND("/",Table1[[#This Row],[Category and Sub-Category]])-1)</f>
        <v>music</v>
      </c>
      <c r="R2526" t="str">
        <f>RIGHT(Table1[[#This Row],[Category and Sub-Category]],LEN(Table1[[#This Row],[Category and Sub-Category]])-FIND("/",Table1[[#This Row],[Category and Sub-Category]]))</f>
        <v>classical music</v>
      </c>
      <c r="S2526" s="9">
        <f>(((Table1[[#This Row],[launched_at]]/60)/60)/24)+DATE(1970,1,1)</f>
        <v>41961.807372685187</v>
      </c>
      <c r="T2526" s="9">
        <f>(((Table1[[#This Row],[deadline]]/60)/60)/24)+DATE(1970,1,1)</f>
        <v>41994.1875</v>
      </c>
      <c r="U2526" s="12" t="str">
        <f>TEXT(Table1[[#This Row],[Date Created Conversion]],"yyyy")</f>
        <v>2014</v>
      </c>
      <c r="V2526" s="12" t="str">
        <f>TEXT(Table1[[#This Row],[Date Created Conversion]],"mmm")</f>
        <v>Nov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 s="16">
        <v>8000</v>
      </c>
      <c r="E2527">
        <v>8026</v>
      </c>
      <c r="F2527" s="12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>Table1[[#This Row],[pledged]]/Table1[[#This Row],[goal]]</f>
        <v>1.00325</v>
      </c>
      <c r="P2527">
        <f>IF(Table1[[#This Row],[pledged]]=0,0,Table1[[#This Row],[pledged]]/Table1[[#This Row],[backers_count]])</f>
        <v>100.325</v>
      </c>
      <c r="Q2527" t="str">
        <f>LEFT(Table1[[#This Row],[Category and Sub-Category]],FIND("/",Table1[[#This Row],[Category and Sub-Category]])-1)</f>
        <v>music</v>
      </c>
      <c r="R2527" t="str">
        <f>RIGHT(Table1[[#This Row],[Category and Sub-Category]],LEN(Table1[[#This Row],[Category and Sub-Category]])-FIND("/",Table1[[#This Row],[Category and Sub-Category]]))</f>
        <v>classical music</v>
      </c>
      <c r="S2527" s="9">
        <f>(((Table1[[#This Row],[launched_at]]/60)/60)/24)+DATE(1970,1,1)</f>
        <v>41058.844571759262</v>
      </c>
      <c r="T2527" s="9">
        <f>(((Table1[[#This Row],[deadline]]/60)/60)/24)+DATE(1970,1,1)</f>
        <v>41088.844571759262</v>
      </c>
      <c r="U2527" s="12" t="str">
        <f>TEXT(Table1[[#This Row],[Date Created Conversion]],"yyyy")</f>
        <v>2012</v>
      </c>
      <c r="V2527" s="12" t="str">
        <f>TEXT(Table1[[#This Row],[Date Created Conversion]],"mmm")</f>
        <v>May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 s="16">
        <v>4000</v>
      </c>
      <c r="E2528">
        <v>4518</v>
      </c>
      <c r="F2528" s="12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>Table1[[#This Row],[pledged]]/Table1[[#This Row],[goal]]</f>
        <v>1.1294999999999999</v>
      </c>
      <c r="P2528">
        <f>IF(Table1[[#This Row],[pledged]]=0,0,Table1[[#This Row],[pledged]]/Table1[[#This Row],[backers_count]])</f>
        <v>136.90909090909091</v>
      </c>
      <c r="Q2528" t="str">
        <f>LEFT(Table1[[#This Row],[Category and Sub-Category]],FIND("/",Table1[[#This Row],[Category and Sub-Category]])-1)</f>
        <v>music</v>
      </c>
      <c r="R2528" t="str">
        <f>RIGHT(Table1[[#This Row],[Category and Sub-Category]],LEN(Table1[[#This Row],[Category and Sub-Category]])-FIND("/",Table1[[#This Row],[Category and Sub-Category]]))</f>
        <v>classical music</v>
      </c>
      <c r="S2528" s="9">
        <f>(((Table1[[#This Row],[launched_at]]/60)/60)/24)+DATE(1970,1,1)</f>
        <v>41953.091134259259</v>
      </c>
      <c r="T2528" s="9">
        <f>(((Table1[[#This Row],[deadline]]/60)/60)/24)+DATE(1970,1,1)</f>
        <v>41981.207638888889</v>
      </c>
      <c r="U2528" s="12" t="str">
        <f>TEXT(Table1[[#This Row],[Date Created Conversion]],"yyyy")</f>
        <v>2014</v>
      </c>
      <c r="V2528" s="12" t="str">
        <f>TEXT(Table1[[#This Row],[Date Created Conversion]],"mmm")</f>
        <v>Nov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 s="16">
        <v>4000</v>
      </c>
      <c r="E2529">
        <v>4085</v>
      </c>
      <c r="F2529" s="12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>Table1[[#This Row],[pledged]]/Table1[[#This Row],[goal]]</f>
        <v>1.02125</v>
      </c>
      <c r="P2529">
        <f>IF(Table1[[#This Row],[pledged]]=0,0,Table1[[#This Row],[pledged]]/Table1[[#This Row],[backers_count]])</f>
        <v>57.535211267605632</v>
      </c>
      <c r="Q2529" t="str">
        <f>LEFT(Table1[[#This Row],[Category and Sub-Category]],FIND("/",Table1[[#This Row],[Category and Sub-Category]])-1)</f>
        <v>music</v>
      </c>
      <c r="R2529" t="str">
        <f>RIGHT(Table1[[#This Row],[Category and Sub-Category]],LEN(Table1[[#This Row],[Category and Sub-Category]])-FIND("/",Table1[[#This Row],[Category and Sub-Category]]))</f>
        <v>classical music</v>
      </c>
      <c r="S2529" s="9">
        <f>(((Table1[[#This Row],[launched_at]]/60)/60)/24)+DATE(1970,1,1)</f>
        <v>41546.75105324074</v>
      </c>
      <c r="T2529" s="9">
        <f>(((Table1[[#This Row],[deadline]]/60)/60)/24)+DATE(1970,1,1)</f>
        <v>41565.165972222225</v>
      </c>
      <c r="U2529" s="12" t="str">
        <f>TEXT(Table1[[#This Row],[Date Created Conversion]],"yyyy")</f>
        <v>2013</v>
      </c>
      <c r="V2529" s="12" t="str">
        <f>TEXT(Table1[[#This Row],[Date Created Conversion]],"mmm")</f>
        <v>Sep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 s="16">
        <v>4000</v>
      </c>
      <c r="E2530">
        <v>4289.99</v>
      </c>
      <c r="F2530" s="12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>Table1[[#This Row],[pledged]]/Table1[[#This Row],[goal]]</f>
        <v>1.0724974999999999</v>
      </c>
      <c r="P2530">
        <f>IF(Table1[[#This Row],[pledged]]=0,0,Table1[[#This Row],[pledged]]/Table1[[#This Row],[backers_count]])</f>
        <v>52.962839506172834</v>
      </c>
      <c r="Q2530" t="str">
        <f>LEFT(Table1[[#This Row],[Category and Sub-Category]],FIND("/",Table1[[#This Row],[Category and Sub-Category]])-1)</f>
        <v>music</v>
      </c>
      <c r="R2530" t="str">
        <f>RIGHT(Table1[[#This Row],[Category and Sub-Category]],LEN(Table1[[#This Row],[Category and Sub-Category]])-FIND("/",Table1[[#This Row],[Category and Sub-Category]]))</f>
        <v>classical music</v>
      </c>
      <c r="S2530" s="9">
        <f>(((Table1[[#This Row],[launched_at]]/60)/60)/24)+DATE(1970,1,1)</f>
        <v>42217.834525462968</v>
      </c>
      <c r="T2530" s="9">
        <f>(((Table1[[#This Row],[deadline]]/60)/60)/24)+DATE(1970,1,1)</f>
        <v>42236.458333333328</v>
      </c>
      <c r="U2530" s="12" t="str">
        <f>TEXT(Table1[[#This Row],[Date Created Conversion]],"yyyy")</f>
        <v>2015</v>
      </c>
      <c r="V2530" s="12" t="str">
        <f>TEXT(Table1[[#This Row],[Date Created Conversion]],"mmm")</f>
        <v>Aug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 s="16">
        <v>6000</v>
      </c>
      <c r="E2531">
        <v>6257</v>
      </c>
      <c r="F2531" s="12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>Table1[[#This Row],[pledged]]/Table1[[#This Row],[goal]]</f>
        <v>1.0428333333333333</v>
      </c>
      <c r="P2531">
        <f>IF(Table1[[#This Row],[pledged]]=0,0,Table1[[#This Row],[pledged]]/Table1[[#This Row],[backers_count]])</f>
        <v>82.328947368421055</v>
      </c>
      <c r="Q2531" t="str">
        <f>LEFT(Table1[[#This Row],[Category and Sub-Category]],FIND("/",Table1[[#This Row],[Category and Sub-Category]])-1)</f>
        <v>music</v>
      </c>
      <c r="R2531" t="str">
        <f>RIGHT(Table1[[#This Row],[Category and Sub-Category]],LEN(Table1[[#This Row],[Category and Sub-Category]])-FIND("/",Table1[[#This Row],[Category and Sub-Category]]))</f>
        <v>classical music</v>
      </c>
      <c r="S2531" s="9">
        <f>(((Table1[[#This Row],[launched_at]]/60)/60)/24)+DATE(1970,1,1)</f>
        <v>40948.080729166664</v>
      </c>
      <c r="T2531" s="9">
        <f>(((Table1[[#This Row],[deadline]]/60)/60)/24)+DATE(1970,1,1)</f>
        <v>40993.0390625</v>
      </c>
      <c r="U2531" s="12" t="str">
        <f>TEXT(Table1[[#This Row],[Date Created Conversion]],"yyyy")</f>
        <v>2012</v>
      </c>
      <c r="V2531" s="12" t="str">
        <f>TEXT(Table1[[#This Row],[Date Created Conversion]],"mmm")</f>
        <v>Feb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 s="16">
        <v>6500</v>
      </c>
      <c r="E2532">
        <v>6500</v>
      </c>
      <c r="F2532" s="1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>Table1[[#This Row],[pledged]]/Table1[[#This Row],[goal]]</f>
        <v>1</v>
      </c>
      <c r="P2532">
        <f>IF(Table1[[#This Row],[pledged]]=0,0,Table1[[#This Row],[pledged]]/Table1[[#This Row],[backers_count]])</f>
        <v>135.41666666666666</v>
      </c>
      <c r="Q2532" t="str">
        <f>LEFT(Table1[[#This Row],[Category and Sub-Category]],FIND("/",Table1[[#This Row],[Category and Sub-Category]])-1)</f>
        <v>music</v>
      </c>
      <c r="R2532" t="str">
        <f>RIGHT(Table1[[#This Row],[Category and Sub-Category]],LEN(Table1[[#This Row],[Category and Sub-Category]])-FIND("/",Table1[[#This Row],[Category and Sub-Category]]))</f>
        <v>classical music</v>
      </c>
      <c r="S2532" s="9">
        <f>(((Table1[[#This Row],[launched_at]]/60)/60)/24)+DATE(1970,1,1)</f>
        <v>42081.864641203705</v>
      </c>
      <c r="T2532" s="9">
        <f>(((Table1[[#This Row],[deadline]]/60)/60)/24)+DATE(1970,1,1)</f>
        <v>42114.201388888891</v>
      </c>
      <c r="U2532" s="12" t="str">
        <f>TEXT(Table1[[#This Row],[Date Created Conversion]],"yyyy")</f>
        <v>2015</v>
      </c>
      <c r="V2532" s="12" t="str">
        <f>TEXT(Table1[[#This Row],[Date Created Conversion]],"mmm")</f>
        <v>Mar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 s="16">
        <v>4500</v>
      </c>
      <c r="E2533">
        <v>4518</v>
      </c>
      <c r="F2533" s="12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>Table1[[#This Row],[pledged]]/Table1[[#This Row],[goal]]</f>
        <v>1.004</v>
      </c>
      <c r="P2533">
        <f>IF(Table1[[#This Row],[pledged]]=0,0,Table1[[#This Row],[pledged]]/Table1[[#This Row],[backers_count]])</f>
        <v>74.06557377049181</v>
      </c>
      <c r="Q2533" t="str">
        <f>LEFT(Table1[[#This Row],[Category and Sub-Category]],FIND("/",Table1[[#This Row],[Category and Sub-Category]])-1)</f>
        <v>music</v>
      </c>
      <c r="R2533" t="str">
        <f>RIGHT(Table1[[#This Row],[Category and Sub-Category]],LEN(Table1[[#This Row],[Category and Sub-Category]])-FIND("/",Table1[[#This Row],[Category and Sub-Category]]))</f>
        <v>classical music</v>
      </c>
      <c r="S2533" s="9">
        <f>(((Table1[[#This Row],[launched_at]]/60)/60)/24)+DATE(1970,1,1)</f>
        <v>42208.680023148147</v>
      </c>
      <c r="T2533" s="9">
        <f>(((Table1[[#This Row],[deadline]]/60)/60)/24)+DATE(1970,1,1)</f>
        <v>42231.165972222225</v>
      </c>
      <c r="U2533" s="12" t="str">
        <f>TEXT(Table1[[#This Row],[Date Created Conversion]],"yyyy")</f>
        <v>2015</v>
      </c>
      <c r="V2533" s="12" t="str">
        <f>TEXT(Table1[[#This Row],[Date Created Conversion]],"mmm")</f>
        <v>Jul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 s="16">
        <v>4000</v>
      </c>
      <c r="E2534">
        <v>5045</v>
      </c>
      <c r="F2534" s="12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>Table1[[#This Row],[pledged]]/Table1[[#This Row],[goal]]</f>
        <v>1.26125</v>
      </c>
      <c r="P2534">
        <f>IF(Table1[[#This Row],[pledged]]=0,0,Table1[[#This Row],[pledged]]/Table1[[#This Row],[backers_count]])</f>
        <v>84.083333333333329</v>
      </c>
      <c r="Q2534" t="str">
        <f>LEFT(Table1[[#This Row],[Category and Sub-Category]],FIND("/",Table1[[#This Row],[Category and Sub-Category]])-1)</f>
        <v>music</v>
      </c>
      <c r="R2534" t="str">
        <f>RIGHT(Table1[[#This Row],[Category and Sub-Category]],LEN(Table1[[#This Row],[Category and Sub-Category]])-FIND("/",Table1[[#This Row],[Category and Sub-Category]]))</f>
        <v>classical music</v>
      </c>
      <c r="S2534" s="9">
        <f>(((Table1[[#This Row],[launched_at]]/60)/60)/24)+DATE(1970,1,1)</f>
        <v>41107.849143518521</v>
      </c>
      <c r="T2534" s="9">
        <f>(((Table1[[#This Row],[deadline]]/60)/60)/24)+DATE(1970,1,1)</f>
        <v>41137.849143518521</v>
      </c>
      <c r="U2534" s="12" t="str">
        <f>TEXT(Table1[[#This Row],[Date Created Conversion]],"yyyy")</f>
        <v>2012</v>
      </c>
      <c r="V2534" s="12" t="str">
        <f>TEXT(Table1[[#This Row],[Date Created Conversion]],"mmm")</f>
        <v>Jul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 s="16">
        <v>7500</v>
      </c>
      <c r="E2535">
        <v>8300</v>
      </c>
      <c r="F2535" s="12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>Table1[[#This Row],[pledged]]/Table1[[#This Row],[goal]]</f>
        <v>1.1066666666666667</v>
      </c>
      <c r="P2535">
        <f>IF(Table1[[#This Row],[pledged]]=0,0,Table1[[#This Row],[pledged]]/Table1[[#This Row],[backers_count]])</f>
        <v>61.029411764705884</v>
      </c>
      <c r="Q2535" t="str">
        <f>LEFT(Table1[[#This Row],[Category and Sub-Category]],FIND("/",Table1[[#This Row],[Category and Sub-Category]])-1)</f>
        <v>music</v>
      </c>
      <c r="R2535" t="str">
        <f>RIGHT(Table1[[#This Row],[Category and Sub-Category]],LEN(Table1[[#This Row],[Category and Sub-Category]])-FIND("/",Table1[[#This Row],[Category and Sub-Category]]))</f>
        <v>classical music</v>
      </c>
      <c r="S2535" s="9">
        <f>(((Table1[[#This Row],[launched_at]]/60)/60)/24)+DATE(1970,1,1)</f>
        <v>41304.751284722224</v>
      </c>
      <c r="T2535" s="9">
        <f>(((Table1[[#This Row],[deadline]]/60)/60)/24)+DATE(1970,1,1)</f>
        <v>41334.750787037039</v>
      </c>
      <c r="U2535" s="12" t="str">
        <f>TEXT(Table1[[#This Row],[Date Created Conversion]],"yyyy")</f>
        <v>2013</v>
      </c>
      <c r="V2535" s="12" t="str">
        <f>TEXT(Table1[[#This Row],[Date Created Conversion]],"mmm")</f>
        <v>Jan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 s="16">
        <v>2000</v>
      </c>
      <c r="E2536">
        <v>2100</v>
      </c>
      <c r="F2536" s="12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>Table1[[#This Row],[pledged]]/Table1[[#This Row],[goal]]</f>
        <v>1.05</v>
      </c>
      <c r="P2536">
        <f>IF(Table1[[#This Row],[pledged]]=0,0,Table1[[#This Row],[pledged]]/Table1[[#This Row],[backers_count]])</f>
        <v>150</v>
      </c>
      <c r="Q2536" t="str">
        <f>LEFT(Table1[[#This Row],[Category and Sub-Category]],FIND("/",Table1[[#This Row],[Category and Sub-Category]])-1)</f>
        <v>music</v>
      </c>
      <c r="R2536" t="str">
        <f>RIGHT(Table1[[#This Row],[Category and Sub-Category]],LEN(Table1[[#This Row],[Category and Sub-Category]])-FIND("/",Table1[[#This Row],[Category and Sub-Category]]))</f>
        <v>classical music</v>
      </c>
      <c r="S2536" s="9">
        <f>(((Table1[[#This Row],[launched_at]]/60)/60)/24)+DATE(1970,1,1)</f>
        <v>40127.700370370374</v>
      </c>
      <c r="T2536" s="9">
        <f>(((Table1[[#This Row],[deadline]]/60)/60)/24)+DATE(1970,1,1)</f>
        <v>40179.25</v>
      </c>
      <c r="U2536" s="12" t="str">
        <f>TEXT(Table1[[#This Row],[Date Created Conversion]],"yyyy")</f>
        <v>2009</v>
      </c>
      <c r="V2536" s="12" t="str">
        <f>TEXT(Table1[[#This Row],[Date Created Conversion]],"mmm")</f>
        <v>Nov</v>
      </c>
    </row>
    <row r="2537" spans="1:22" x14ac:dyDescent="0.35">
      <c r="A2537">
        <v>2535</v>
      </c>
      <c r="B2537" s="3" t="s">
        <v>2535</v>
      </c>
      <c r="C2537" s="3" t="s">
        <v>6645</v>
      </c>
      <c r="D2537" s="16">
        <v>20000</v>
      </c>
      <c r="E2537">
        <v>20755</v>
      </c>
      <c r="F2537" s="12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>Table1[[#This Row],[pledged]]/Table1[[#This Row],[goal]]</f>
        <v>1.03775</v>
      </c>
      <c r="P2537">
        <f>IF(Table1[[#This Row],[pledged]]=0,0,Table1[[#This Row],[pledged]]/Table1[[#This Row],[backers_count]])</f>
        <v>266.08974358974359</v>
      </c>
      <c r="Q2537" t="str">
        <f>LEFT(Table1[[#This Row],[Category and Sub-Category]],FIND("/",Table1[[#This Row],[Category and Sub-Category]])-1)</f>
        <v>music</v>
      </c>
      <c r="R2537" t="str">
        <f>RIGHT(Table1[[#This Row],[Category and Sub-Category]],LEN(Table1[[#This Row],[Category and Sub-Category]])-FIND("/",Table1[[#This Row],[Category and Sub-Category]]))</f>
        <v>classical music</v>
      </c>
      <c r="S2537" s="9">
        <f>(((Table1[[#This Row],[launched_at]]/60)/60)/24)+DATE(1970,1,1)</f>
        <v>41943.791030092594</v>
      </c>
      <c r="T2537" s="9">
        <f>(((Table1[[#This Row],[deadline]]/60)/60)/24)+DATE(1970,1,1)</f>
        <v>41974.832696759258</v>
      </c>
      <c r="U2537" s="12" t="str">
        <f>TEXT(Table1[[#This Row],[Date Created Conversion]],"yyyy")</f>
        <v>2014</v>
      </c>
      <c r="V2537" s="12" t="str">
        <f>TEXT(Table1[[#This Row],[Date Created Conversion]],"mmm")</f>
        <v>Oct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 s="16">
        <v>25</v>
      </c>
      <c r="E2538">
        <v>29</v>
      </c>
      <c r="F2538" s="12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>Table1[[#This Row],[pledged]]/Table1[[#This Row],[goal]]</f>
        <v>1.1599999999999999</v>
      </c>
      <c r="P2538">
        <f>IF(Table1[[#This Row],[pledged]]=0,0,Table1[[#This Row],[pledged]]/Table1[[#This Row],[backers_count]])</f>
        <v>7.25</v>
      </c>
      <c r="Q2538" t="str">
        <f>LEFT(Table1[[#This Row],[Category and Sub-Category]],FIND("/",Table1[[#This Row],[Category and Sub-Category]])-1)</f>
        <v>music</v>
      </c>
      <c r="R2538" t="str">
        <f>RIGHT(Table1[[#This Row],[Category and Sub-Category]],LEN(Table1[[#This Row],[Category and Sub-Category]])-FIND("/",Table1[[#This Row],[Category and Sub-Category]]))</f>
        <v>classical music</v>
      </c>
      <c r="S2538" s="9">
        <f>(((Table1[[#This Row],[launched_at]]/60)/60)/24)+DATE(1970,1,1)</f>
        <v>41464.106087962966</v>
      </c>
      <c r="T2538" s="9">
        <f>(((Table1[[#This Row],[deadline]]/60)/60)/24)+DATE(1970,1,1)</f>
        <v>41485.106087962966</v>
      </c>
      <c r="U2538" s="12" t="str">
        <f>TEXT(Table1[[#This Row],[Date Created Conversion]],"yyyy")</f>
        <v>2013</v>
      </c>
      <c r="V2538" s="12" t="str">
        <f>TEXT(Table1[[#This Row],[Date Created Conversion]],"mmm")</f>
        <v>Jul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 s="16">
        <v>1000</v>
      </c>
      <c r="E2539">
        <v>1100</v>
      </c>
      <c r="F2539" s="12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>Table1[[#This Row],[pledged]]/Table1[[#This Row],[goal]]</f>
        <v>1.1000000000000001</v>
      </c>
      <c r="P2539">
        <f>IF(Table1[[#This Row],[pledged]]=0,0,Table1[[#This Row],[pledged]]/Table1[[#This Row],[backers_count]])</f>
        <v>100</v>
      </c>
      <c r="Q2539" t="str">
        <f>LEFT(Table1[[#This Row],[Category and Sub-Category]],FIND("/",Table1[[#This Row],[Category and Sub-Category]])-1)</f>
        <v>music</v>
      </c>
      <c r="R2539" t="str">
        <f>RIGHT(Table1[[#This Row],[Category and Sub-Category]],LEN(Table1[[#This Row],[Category and Sub-Category]])-FIND("/",Table1[[#This Row],[Category and Sub-Category]]))</f>
        <v>classical music</v>
      </c>
      <c r="S2539" s="9">
        <f>(((Table1[[#This Row],[launched_at]]/60)/60)/24)+DATE(1970,1,1)</f>
        <v>40696.648784722223</v>
      </c>
      <c r="T2539" s="9">
        <f>(((Table1[[#This Row],[deadline]]/60)/60)/24)+DATE(1970,1,1)</f>
        <v>40756.648784722223</v>
      </c>
      <c r="U2539" s="12" t="str">
        <f>TEXT(Table1[[#This Row],[Date Created Conversion]],"yyyy")</f>
        <v>2011</v>
      </c>
      <c r="V2539" s="12" t="str">
        <f>TEXT(Table1[[#This Row],[Date Created Conversion]],"mmm")</f>
        <v>Jun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 s="16">
        <v>18000</v>
      </c>
      <c r="E2540">
        <v>20343.169999999998</v>
      </c>
      <c r="F2540" s="12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>Table1[[#This Row],[pledged]]/Table1[[#This Row],[goal]]</f>
        <v>1.130176111111111</v>
      </c>
      <c r="P2540">
        <f>IF(Table1[[#This Row],[pledged]]=0,0,Table1[[#This Row],[pledged]]/Table1[[#This Row],[backers_count]])</f>
        <v>109.96308108108107</v>
      </c>
      <c r="Q2540" t="str">
        <f>LEFT(Table1[[#This Row],[Category and Sub-Category]],FIND("/",Table1[[#This Row],[Category and Sub-Category]])-1)</f>
        <v>music</v>
      </c>
      <c r="R2540" t="str">
        <f>RIGHT(Table1[[#This Row],[Category and Sub-Category]],LEN(Table1[[#This Row],[Category and Sub-Category]])-FIND("/",Table1[[#This Row],[Category and Sub-Category]]))</f>
        <v>classical music</v>
      </c>
      <c r="S2540" s="9">
        <f>(((Table1[[#This Row],[launched_at]]/60)/60)/24)+DATE(1970,1,1)</f>
        <v>41298.509965277779</v>
      </c>
      <c r="T2540" s="9">
        <f>(((Table1[[#This Row],[deadline]]/60)/60)/24)+DATE(1970,1,1)</f>
        <v>41329.207638888889</v>
      </c>
      <c r="U2540" s="12" t="str">
        <f>TEXT(Table1[[#This Row],[Date Created Conversion]],"yyyy")</f>
        <v>2013</v>
      </c>
      <c r="V2540" s="12" t="str">
        <f>TEXT(Table1[[#This Row],[Date Created Conversion]],"mmm")</f>
        <v>Jan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 s="16">
        <v>10000</v>
      </c>
      <c r="E2541">
        <v>10025</v>
      </c>
      <c r="F2541" s="12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>Table1[[#This Row],[pledged]]/Table1[[#This Row],[goal]]</f>
        <v>1.0024999999999999</v>
      </c>
      <c r="P2541">
        <f>IF(Table1[[#This Row],[pledged]]=0,0,Table1[[#This Row],[pledged]]/Table1[[#This Row],[backers_count]])</f>
        <v>169.91525423728814</v>
      </c>
      <c r="Q2541" t="str">
        <f>LEFT(Table1[[#This Row],[Category and Sub-Category]],FIND("/",Table1[[#This Row],[Category and Sub-Category]])-1)</f>
        <v>music</v>
      </c>
      <c r="R2541" t="str">
        <f>RIGHT(Table1[[#This Row],[Category and Sub-Category]],LEN(Table1[[#This Row],[Category and Sub-Category]])-FIND("/",Table1[[#This Row],[Category and Sub-Category]]))</f>
        <v>classical music</v>
      </c>
      <c r="S2541" s="9">
        <f>(((Table1[[#This Row],[launched_at]]/60)/60)/24)+DATE(1970,1,1)</f>
        <v>41977.902222222227</v>
      </c>
      <c r="T2541" s="9">
        <f>(((Table1[[#This Row],[deadline]]/60)/60)/24)+DATE(1970,1,1)</f>
        <v>42037.902222222227</v>
      </c>
      <c r="U2541" s="12" t="str">
        <f>TEXT(Table1[[#This Row],[Date Created Conversion]],"yyyy")</f>
        <v>2014</v>
      </c>
      <c r="V2541" s="12" t="str">
        <f>TEXT(Table1[[#This Row],[Date Created Conversion]],"mmm")</f>
        <v>Dec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 s="16">
        <v>2500</v>
      </c>
      <c r="E2542">
        <v>2585</v>
      </c>
      <c r="F2542" s="1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>Table1[[#This Row],[pledged]]/Table1[[#This Row],[goal]]</f>
        <v>1.034</v>
      </c>
      <c r="P2542">
        <f>IF(Table1[[#This Row],[pledged]]=0,0,Table1[[#This Row],[pledged]]/Table1[[#This Row],[backers_count]])</f>
        <v>95.740740740740748</v>
      </c>
      <c r="Q2542" t="str">
        <f>LEFT(Table1[[#This Row],[Category and Sub-Category]],FIND("/",Table1[[#This Row],[Category and Sub-Category]])-1)</f>
        <v>music</v>
      </c>
      <c r="R2542" t="str">
        <f>RIGHT(Table1[[#This Row],[Category and Sub-Category]],LEN(Table1[[#This Row],[Category and Sub-Category]])-FIND("/",Table1[[#This Row],[Category and Sub-Category]]))</f>
        <v>classical music</v>
      </c>
      <c r="S2542" s="9">
        <f>(((Table1[[#This Row],[launched_at]]/60)/60)/24)+DATE(1970,1,1)</f>
        <v>40785.675011574072</v>
      </c>
      <c r="T2542" s="9">
        <f>(((Table1[[#This Row],[deadline]]/60)/60)/24)+DATE(1970,1,1)</f>
        <v>40845.675011574072</v>
      </c>
      <c r="U2542" s="12" t="str">
        <f>TEXT(Table1[[#This Row],[Date Created Conversion]],"yyyy")</f>
        <v>2011</v>
      </c>
      <c r="V2542" s="12" t="str">
        <f>TEXT(Table1[[#This Row],[Date Created Conversion]],"mmm")</f>
        <v>Aug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 s="16">
        <v>3500</v>
      </c>
      <c r="E2543">
        <v>3746</v>
      </c>
      <c r="F2543" s="12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>Table1[[#This Row],[pledged]]/Table1[[#This Row],[goal]]</f>
        <v>1.0702857142857143</v>
      </c>
      <c r="P2543">
        <f>IF(Table1[[#This Row],[pledged]]=0,0,Table1[[#This Row],[pledged]]/Table1[[#This Row],[backers_count]])</f>
        <v>59.460317460317462</v>
      </c>
      <c r="Q2543" t="str">
        <f>LEFT(Table1[[#This Row],[Category and Sub-Category]],FIND("/",Table1[[#This Row],[Category and Sub-Category]])-1)</f>
        <v>music</v>
      </c>
      <c r="R2543" t="str">
        <f>RIGHT(Table1[[#This Row],[Category and Sub-Category]],LEN(Table1[[#This Row],[Category and Sub-Category]])-FIND("/",Table1[[#This Row],[Category and Sub-Category]]))</f>
        <v>classical music</v>
      </c>
      <c r="S2543" s="9">
        <f>(((Table1[[#This Row],[launched_at]]/60)/60)/24)+DATE(1970,1,1)</f>
        <v>41483.449282407404</v>
      </c>
      <c r="T2543" s="9">
        <f>(((Table1[[#This Row],[deadline]]/60)/60)/24)+DATE(1970,1,1)</f>
        <v>41543.449282407404</v>
      </c>
      <c r="U2543" s="12" t="str">
        <f>TEXT(Table1[[#This Row],[Date Created Conversion]],"yyyy")</f>
        <v>2013</v>
      </c>
      <c r="V2543" s="12" t="str">
        <f>TEXT(Table1[[#This Row],[Date Created Conversion]],"mmm")</f>
        <v>Jul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 s="16">
        <v>700</v>
      </c>
      <c r="E2544">
        <v>725</v>
      </c>
      <c r="F2544" s="12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>Table1[[#This Row],[pledged]]/Table1[[#This Row],[goal]]</f>
        <v>1.0357142857142858</v>
      </c>
      <c r="P2544">
        <f>IF(Table1[[#This Row],[pledged]]=0,0,Table1[[#This Row],[pledged]]/Table1[[#This Row],[backers_count]])</f>
        <v>55.769230769230766</v>
      </c>
      <c r="Q2544" t="str">
        <f>LEFT(Table1[[#This Row],[Category and Sub-Category]],FIND("/",Table1[[#This Row],[Category and Sub-Category]])-1)</f>
        <v>music</v>
      </c>
      <c r="R2544" t="str">
        <f>RIGHT(Table1[[#This Row],[Category and Sub-Category]],LEN(Table1[[#This Row],[Category and Sub-Category]])-FIND("/",Table1[[#This Row],[Category and Sub-Category]]))</f>
        <v>classical music</v>
      </c>
      <c r="S2544" s="9">
        <f>(((Table1[[#This Row],[launched_at]]/60)/60)/24)+DATE(1970,1,1)</f>
        <v>41509.426585648151</v>
      </c>
      <c r="T2544" s="9">
        <f>(((Table1[[#This Row],[deadline]]/60)/60)/24)+DATE(1970,1,1)</f>
        <v>41548.165972222225</v>
      </c>
      <c r="U2544" s="12" t="str">
        <f>TEXT(Table1[[#This Row],[Date Created Conversion]],"yyyy")</f>
        <v>2013</v>
      </c>
      <c r="V2544" s="12" t="str">
        <f>TEXT(Table1[[#This Row],[Date Created Conversion]],"mmm")</f>
        <v>Aug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 s="16">
        <v>250</v>
      </c>
      <c r="E2545">
        <v>391</v>
      </c>
      <c r="F2545" s="12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>Table1[[#This Row],[pledged]]/Table1[[#This Row],[goal]]</f>
        <v>1.5640000000000001</v>
      </c>
      <c r="P2545">
        <f>IF(Table1[[#This Row],[pledged]]=0,0,Table1[[#This Row],[pledged]]/Table1[[#This Row],[backers_count]])</f>
        <v>30.076923076923077</v>
      </c>
      <c r="Q2545" t="str">
        <f>LEFT(Table1[[#This Row],[Category and Sub-Category]],FIND("/",Table1[[#This Row],[Category and Sub-Category]])-1)</f>
        <v>music</v>
      </c>
      <c r="R2545" t="str">
        <f>RIGHT(Table1[[#This Row],[Category and Sub-Category]],LEN(Table1[[#This Row],[Category and Sub-Category]])-FIND("/",Table1[[#This Row],[Category and Sub-Category]]))</f>
        <v>classical music</v>
      </c>
      <c r="S2545" s="9">
        <f>(((Table1[[#This Row],[launched_at]]/60)/60)/24)+DATE(1970,1,1)</f>
        <v>40514.107615740737</v>
      </c>
      <c r="T2545" s="9">
        <f>(((Table1[[#This Row],[deadline]]/60)/60)/24)+DATE(1970,1,1)</f>
        <v>40545.125</v>
      </c>
      <c r="U2545" s="12" t="str">
        <f>TEXT(Table1[[#This Row],[Date Created Conversion]],"yyyy")</f>
        <v>2010</v>
      </c>
      <c r="V2545" s="12" t="str">
        <f>TEXT(Table1[[#This Row],[Date Created Conversion]],"mmm")</f>
        <v>Dec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 s="16">
        <v>5000</v>
      </c>
      <c r="E2546">
        <v>5041</v>
      </c>
      <c r="F2546" s="12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>Table1[[#This Row],[pledged]]/Table1[[#This Row],[goal]]</f>
        <v>1.0082</v>
      </c>
      <c r="P2546">
        <f>IF(Table1[[#This Row],[pledged]]=0,0,Table1[[#This Row],[pledged]]/Table1[[#This Row],[backers_count]])</f>
        <v>88.438596491228068</v>
      </c>
      <c r="Q2546" t="str">
        <f>LEFT(Table1[[#This Row],[Category and Sub-Category]],FIND("/",Table1[[#This Row],[Category and Sub-Category]])-1)</f>
        <v>music</v>
      </c>
      <c r="R2546" t="str">
        <f>RIGHT(Table1[[#This Row],[Category and Sub-Category]],LEN(Table1[[#This Row],[Category and Sub-Category]])-FIND("/",Table1[[#This Row],[Category and Sub-Category]]))</f>
        <v>classical music</v>
      </c>
      <c r="S2546" s="9">
        <f>(((Table1[[#This Row],[launched_at]]/60)/60)/24)+DATE(1970,1,1)</f>
        <v>41068.520474537036</v>
      </c>
      <c r="T2546" s="9">
        <f>(((Table1[[#This Row],[deadline]]/60)/60)/24)+DATE(1970,1,1)</f>
        <v>41098.520474537036</v>
      </c>
      <c r="U2546" s="12" t="str">
        <f>TEXT(Table1[[#This Row],[Date Created Conversion]],"yyyy")</f>
        <v>2012</v>
      </c>
      <c r="V2546" s="12" t="str">
        <f>TEXT(Table1[[#This Row],[Date Created Conversion]],"mmm")</f>
        <v>Jun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 s="16">
        <v>2000</v>
      </c>
      <c r="E2547">
        <v>3906</v>
      </c>
      <c r="F2547" s="12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>Table1[[#This Row],[pledged]]/Table1[[#This Row],[goal]]</f>
        <v>1.9530000000000001</v>
      </c>
      <c r="P2547">
        <f>IF(Table1[[#This Row],[pledged]]=0,0,Table1[[#This Row],[pledged]]/Table1[[#This Row],[backers_count]])</f>
        <v>64.032786885245898</v>
      </c>
      <c r="Q2547" t="str">
        <f>LEFT(Table1[[#This Row],[Category and Sub-Category]],FIND("/",Table1[[#This Row],[Category and Sub-Category]])-1)</f>
        <v>music</v>
      </c>
      <c r="R2547" t="str">
        <f>RIGHT(Table1[[#This Row],[Category and Sub-Category]],LEN(Table1[[#This Row],[Category and Sub-Category]])-FIND("/",Table1[[#This Row],[Category and Sub-Category]]))</f>
        <v>classical music</v>
      </c>
      <c r="S2547" s="9">
        <f>(((Table1[[#This Row],[launched_at]]/60)/60)/24)+DATE(1970,1,1)</f>
        <v>42027.13817129629</v>
      </c>
      <c r="T2547" s="9">
        <f>(((Table1[[#This Row],[deadline]]/60)/60)/24)+DATE(1970,1,1)</f>
        <v>42062.020833333328</v>
      </c>
      <c r="U2547" s="12" t="str">
        <f>TEXT(Table1[[#This Row],[Date Created Conversion]],"yyyy")</f>
        <v>2015</v>
      </c>
      <c r="V2547" s="12" t="str">
        <f>TEXT(Table1[[#This Row],[Date Created Conversion]],"mmm")</f>
        <v>Jan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 s="16">
        <v>3500</v>
      </c>
      <c r="E2548">
        <v>3910</v>
      </c>
      <c r="F2548" s="12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>Table1[[#This Row],[pledged]]/Table1[[#This Row],[goal]]</f>
        <v>1.1171428571428572</v>
      </c>
      <c r="P2548">
        <f>IF(Table1[[#This Row],[pledged]]=0,0,Table1[[#This Row],[pledged]]/Table1[[#This Row],[backers_count]])</f>
        <v>60.153846153846153</v>
      </c>
      <c r="Q2548" t="str">
        <f>LEFT(Table1[[#This Row],[Category and Sub-Category]],FIND("/",Table1[[#This Row],[Category and Sub-Category]])-1)</f>
        <v>music</v>
      </c>
      <c r="R2548" t="str">
        <f>RIGHT(Table1[[#This Row],[Category and Sub-Category]],LEN(Table1[[#This Row],[Category and Sub-Category]])-FIND("/",Table1[[#This Row],[Category and Sub-Category]]))</f>
        <v>classical music</v>
      </c>
      <c r="S2548" s="9">
        <f>(((Table1[[#This Row],[launched_at]]/60)/60)/24)+DATE(1970,1,1)</f>
        <v>41524.858553240738</v>
      </c>
      <c r="T2548" s="9">
        <f>(((Table1[[#This Row],[deadline]]/60)/60)/24)+DATE(1970,1,1)</f>
        <v>41552.208333333336</v>
      </c>
      <c r="U2548" s="12" t="str">
        <f>TEXT(Table1[[#This Row],[Date Created Conversion]],"yyyy")</f>
        <v>2013</v>
      </c>
      <c r="V2548" s="12" t="str">
        <f>TEXT(Table1[[#This Row],[Date Created Conversion]],"mmm")</f>
        <v>Sep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 s="16">
        <v>5500</v>
      </c>
      <c r="E2549">
        <v>6592</v>
      </c>
      <c r="F2549" s="12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>Table1[[#This Row],[pledged]]/Table1[[#This Row],[goal]]</f>
        <v>1.1985454545454546</v>
      </c>
      <c r="P2549">
        <f>IF(Table1[[#This Row],[pledged]]=0,0,Table1[[#This Row],[pledged]]/Table1[[#This Row],[backers_count]])</f>
        <v>49.194029850746269</v>
      </c>
      <c r="Q2549" t="str">
        <f>LEFT(Table1[[#This Row],[Category and Sub-Category]],FIND("/",Table1[[#This Row],[Category and Sub-Category]])-1)</f>
        <v>music</v>
      </c>
      <c r="R2549" t="str">
        <f>RIGHT(Table1[[#This Row],[Category and Sub-Category]],LEN(Table1[[#This Row],[Category and Sub-Category]])-FIND("/",Table1[[#This Row],[Category and Sub-Category]]))</f>
        <v>classical music</v>
      </c>
      <c r="S2549" s="9">
        <f>(((Table1[[#This Row],[launched_at]]/60)/60)/24)+DATE(1970,1,1)</f>
        <v>40973.773182870369</v>
      </c>
      <c r="T2549" s="9">
        <f>(((Table1[[#This Row],[deadline]]/60)/60)/24)+DATE(1970,1,1)</f>
        <v>41003.731516203705</v>
      </c>
      <c r="U2549" s="12" t="str">
        <f>TEXT(Table1[[#This Row],[Date Created Conversion]],"yyyy")</f>
        <v>2012</v>
      </c>
      <c r="V2549" s="12" t="str">
        <f>TEXT(Table1[[#This Row],[Date Created Conversion]],"mmm")</f>
        <v>Mar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 s="16">
        <v>6000</v>
      </c>
      <c r="E2550">
        <v>6111</v>
      </c>
      <c r="F2550" s="12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>Table1[[#This Row],[pledged]]/Table1[[#This Row],[goal]]</f>
        <v>1.0185</v>
      </c>
      <c r="P2550">
        <f>IF(Table1[[#This Row],[pledged]]=0,0,Table1[[#This Row],[pledged]]/Table1[[#This Row],[backers_count]])</f>
        <v>165.16216216216216</v>
      </c>
      <c r="Q2550" t="str">
        <f>LEFT(Table1[[#This Row],[Category and Sub-Category]],FIND("/",Table1[[#This Row],[Category and Sub-Category]])-1)</f>
        <v>music</v>
      </c>
      <c r="R2550" t="str">
        <f>RIGHT(Table1[[#This Row],[Category and Sub-Category]],LEN(Table1[[#This Row],[Category and Sub-Category]])-FIND("/",Table1[[#This Row],[Category and Sub-Category]]))</f>
        <v>classical music</v>
      </c>
      <c r="S2550" s="9">
        <f>(((Table1[[#This Row],[launched_at]]/60)/60)/24)+DATE(1970,1,1)</f>
        <v>42618.625428240746</v>
      </c>
      <c r="T2550" s="9">
        <f>(((Table1[[#This Row],[deadline]]/60)/60)/24)+DATE(1970,1,1)</f>
        <v>42643.185416666667</v>
      </c>
      <c r="U2550" s="12" t="str">
        <f>TEXT(Table1[[#This Row],[Date Created Conversion]],"yyyy")</f>
        <v>2016</v>
      </c>
      <c r="V2550" s="12" t="str">
        <f>TEXT(Table1[[#This Row],[Date Created Conversion]],"mmm")</f>
        <v>Sep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 s="16">
        <v>1570</v>
      </c>
      <c r="E2551">
        <v>1614</v>
      </c>
      <c r="F2551" s="12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>Table1[[#This Row],[pledged]]/Table1[[#This Row],[goal]]</f>
        <v>1.0280254777070064</v>
      </c>
      <c r="P2551">
        <f>IF(Table1[[#This Row],[pledged]]=0,0,Table1[[#This Row],[pledged]]/Table1[[#This Row],[backers_count]])</f>
        <v>43.621621621621621</v>
      </c>
      <c r="Q2551" t="str">
        <f>LEFT(Table1[[#This Row],[Category and Sub-Category]],FIND("/",Table1[[#This Row],[Category and Sub-Category]])-1)</f>
        <v>music</v>
      </c>
      <c r="R2551" t="str">
        <f>RIGHT(Table1[[#This Row],[Category and Sub-Category]],LEN(Table1[[#This Row],[Category and Sub-Category]])-FIND("/",Table1[[#This Row],[Category and Sub-Category]]))</f>
        <v>classical music</v>
      </c>
      <c r="S2551" s="9">
        <f>(((Table1[[#This Row],[launched_at]]/60)/60)/24)+DATE(1970,1,1)</f>
        <v>41390.757754629631</v>
      </c>
      <c r="T2551" s="9">
        <f>(((Table1[[#This Row],[deadline]]/60)/60)/24)+DATE(1970,1,1)</f>
        <v>41425.708333333336</v>
      </c>
      <c r="U2551" s="12" t="str">
        <f>TEXT(Table1[[#This Row],[Date Created Conversion]],"yyyy")</f>
        <v>2013</v>
      </c>
      <c r="V2551" s="12" t="str">
        <f>TEXT(Table1[[#This Row],[Date Created Conversion]],"mmm")</f>
        <v>Apr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 s="16">
        <v>6500</v>
      </c>
      <c r="E2552">
        <v>6555</v>
      </c>
      <c r="F2552" s="1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>Table1[[#This Row],[pledged]]/Table1[[#This Row],[goal]]</f>
        <v>1.0084615384615385</v>
      </c>
      <c r="P2552">
        <f>IF(Table1[[#This Row],[pledged]]=0,0,Table1[[#This Row],[pledged]]/Table1[[#This Row],[backers_count]])</f>
        <v>43.7</v>
      </c>
      <c r="Q2552" t="str">
        <f>LEFT(Table1[[#This Row],[Category and Sub-Category]],FIND("/",Table1[[#This Row],[Category and Sub-Category]])-1)</f>
        <v>music</v>
      </c>
      <c r="R2552" t="str">
        <f>RIGHT(Table1[[#This Row],[Category and Sub-Category]],LEN(Table1[[#This Row],[Category and Sub-Category]])-FIND("/",Table1[[#This Row],[Category and Sub-Category]]))</f>
        <v>classical music</v>
      </c>
      <c r="S2552" s="9">
        <f>(((Table1[[#This Row],[launched_at]]/60)/60)/24)+DATE(1970,1,1)</f>
        <v>42228.634328703702</v>
      </c>
      <c r="T2552" s="9">
        <f>(((Table1[[#This Row],[deadline]]/60)/60)/24)+DATE(1970,1,1)</f>
        <v>42285.165972222225</v>
      </c>
      <c r="U2552" s="12" t="str">
        <f>TEXT(Table1[[#This Row],[Date Created Conversion]],"yyyy")</f>
        <v>2015</v>
      </c>
      <c r="V2552" s="12" t="str">
        <f>TEXT(Table1[[#This Row],[Date Created Conversion]],"mmm")</f>
        <v>Aug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 s="16">
        <v>3675</v>
      </c>
      <c r="E2553">
        <v>3775.5</v>
      </c>
      <c r="F2553" s="12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>Table1[[#This Row],[pledged]]/Table1[[#This Row],[goal]]</f>
        <v>1.0273469387755103</v>
      </c>
      <c r="P2553">
        <f>IF(Table1[[#This Row],[pledged]]=0,0,Table1[[#This Row],[pledged]]/Table1[[#This Row],[backers_count]])</f>
        <v>67.419642857142861</v>
      </c>
      <c r="Q2553" t="str">
        <f>LEFT(Table1[[#This Row],[Category and Sub-Category]],FIND("/",Table1[[#This Row],[Category and Sub-Category]])-1)</f>
        <v>music</v>
      </c>
      <c r="R2553" t="str">
        <f>RIGHT(Table1[[#This Row],[Category and Sub-Category]],LEN(Table1[[#This Row],[Category and Sub-Category]])-FIND("/",Table1[[#This Row],[Category and Sub-Category]]))</f>
        <v>classical music</v>
      </c>
      <c r="S2553" s="9">
        <f>(((Table1[[#This Row],[launched_at]]/60)/60)/24)+DATE(1970,1,1)</f>
        <v>40961.252141203702</v>
      </c>
      <c r="T2553" s="9">
        <f>(((Table1[[#This Row],[deadline]]/60)/60)/24)+DATE(1970,1,1)</f>
        <v>40989.866666666669</v>
      </c>
      <c r="U2553" s="12" t="str">
        <f>TEXT(Table1[[#This Row],[Date Created Conversion]],"yyyy")</f>
        <v>2012</v>
      </c>
      <c r="V2553" s="12" t="str">
        <f>TEXT(Table1[[#This Row],[Date Created Conversion]],"mmm")</f>
        <v>Feb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 s="16">
        <v>3000</v>
      </c>
      <c r="E2554">
        <v>3195</v>
      </c>
      <c r="F2554" s="12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>Table1[[#This Row],[pledged]]/Table1[[#This Row],[goal]]</f>
        <v>1.0649999999999999</v>
      </c>
      <c r="P2554">
        <f>IF(Table1[[#This Row],[pledged]]=0,0,Table1[[#This Row],[pledged]]/Table1[[#This Row],[backers_count]])</f>
        <v>177.5</v>
      </c>
      <c r="Q2554" t="str">
        <f>LEFT(Table1[[#This Row],[Category and Sub-Category]],FIND("/",Table1[[#This Row],[Category and Sub-Category]])-1)</f>
        <v>music</v>
      </c>
      <c r="R2554" t="str">
        <f>RIGHT(Table1[[#This Row],[Category and Sub-Category]],LEN(Table1[[#This Row],[Category and Sub-Category]])-FIND("/",Table1[[#This Row],[Category and Sub-Category]]))</f>
        <v>classical music</v>
      </c>
      <c r="S2554" s="9">
        <f>(((Table1[[#This Row],[launched_at]]/60)/60)/24)+DATE(1970,1,1)</f>
        <v>42769.809965277775</v>
      </c>
      <c r="T2554" s="9">
        <f>(((Table1[[#This Row],[deadline]]/60)/60)/24)+DATE(1970,1,1)</f>
        <v>42799.809965277775</v>
      </c>
      <c r="U2554" s="12" t="str">
        <f>TEXT(Table1[[#This Row],[Date Created Conversion]],"yyyy")</f>
        <v>2017</v>
      </c>
      <c r="V2554" s="12" t="str">
        <f>TEXT(Table1[[#This Row],[Date Created Conversion]],"mmm")</f>
        <v>Feb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 s="16">
        <v>1500</v>
      </c>
      <c r="E2555">
        <v>2333</v>
      </c>
      <c r="F2555" s="12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>Table1[[#This Row],[pledged]]/Table1[[#This Row],[goal]]</f>
        <v>1.5553333333333332</v>
      </c>
      <c r="P2555">
        <f>IF(Table1[[#This Row],[pledged]]=0,0,Table1[[#This Row],[pledged]]/Table1[[#This Row],[backers_count]])</f>
        <v>38.883333333333333</v>
      </c>
      <c r="Q2555" t="str">
        <f>LEFT(Table1[[#This Row],[Category and Sub-Category]],FIND("/",Table1[[#This Row],[Category and Sub-Category]])-1)</f>
        <v>music</v>
      </c>
      <c r="R2555" t="str">
        <f>RIGHT(Table1[[#This Row],[Category and Sub-Category]],LEN(Table1[[#This Row],[Category and Sub-Category]])-FIND("/",Table1[[#This Row],[Category and Sub-Category]]))</f>
        <v>classical music</v>
      </c>
      <c r="S2555" s="9">
        <f>(((Table1[[#This Row],[launched_at]]/60)/60)/24)+DATE(1970,1,1)</f>
        <v>41113.199155092596</v>
      </c>
      <c r="T2555" s="9">
        <f>(((Table1[[#This Row],[deadline]]/60)/60)/24)+DATE(1970,1,1)</f>
        <v>41173.199155092596</v>
      </c>
      <c r="U2555" s="12" t="str">
        <f>TEXT(Table1[[#This Row],[Date Created Conversion]],"yyyy")</f>
        <v>2012</v>
      </c>
      <c r="V2555" s="12" t="str">
        <f>TEXT(Table1[[#This Row],[Date Created Conversion]],"mmm")</f>
        <v>Jul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 s="16">
        <v>3000</v>
      </c>
      <c r="E2556">
        <v>3684</v>
      </c>
      <c r="F2556" s="12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>Table1[[#This Row],[pledged]]/Table1[[#This Row],[goal]]</f>
        <v>1.228</v>
      </c>
      <c r="P2556">
        <f>IF(Table1[[#This Row],[pledged]]=0,0,Table1[[#This Row],[pledged]]/Table1[[#This Row],[backers_count]])</f>
        <v>54.985074626865675</v>
      </c>
      <c r="Q2556" t="str">
        <f>LEFT(Table1[[#This Row],[Category and Sub-Category]],FIND("/",Table1[[#This Row],[Category and Sub-Category]])-1)</f>
        <v>music</v>
      </c>
      <c r="R2556" t="str">
        <f>RIGHT(Table1[[#This Row],[Category and Sub-Category]],LEN(Table1[[#This Row],[Category and Sub-Category]])-FIND("/",Table1[[#This Row],[Category and Sub-Category]]))</f>
        <v>classical music</v>
      </c>
      <c r="S2556" s="9">
        <f>(((Table1[[#This Row],[launched_at]]/60)/60)/24)+DATE(1970,1,1)</f>
        <v>42125.078275462962</v>
      </c>
      <c r="T2556" s="9">
        <f>(((Table1[[#This Row],[deadline]]/60)/60)/24)+DATE(1970,1,1)</f>
        <v>42156.165972222225</v>
      </c>
      <c r="U2556" s="12" t="str">
        <f>TEXT(Table1[[#This Row],[Date Created Conversion]],"yyyy")</f>
        <v>2015</v>
      </c>
      <c r="V2556" s="12" t="str">
        <f>TEXT(Table1[[#This Row],[Date Created Conversion]],"mmm")</f>
        <v>May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 s="16">
        <v>2000</v>
      </c>
      <c r="E2557">
        <v>2147</v>
      </c>
      <c r="F2557" s="12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>Table1[[#This Row],[pledged]]/Table1[[#This Row],[goal]]</f>
        <v>1.0734999999999999</v>
      </c>
      <c r="P2557">
        <f>IF(Table1[[#This Row],[pledged]]=0,0,Table1[[#This Row],[pledged]]/Table1[[#This Row],[backers_count]])</f>
        <v>61.342857142857142</v>
      </c>
      <c r="Q2557" t="str">
        <f>LEFT(Table1[[#This Row],[Category and Sub-Category]],FIND("/",Table1[[#This Row],[Category and Sub-Category]])-1)</f>
        <v>music</v>
      </c>
      <c r="R2557" t="str">
        <f>RIGHT(Table1[[#This Row],[Category and Sub-Category]],LEN(Table1[[#This Row],[Category and Sub-Category]])-FIND("/",Table1[[#This Row],[Category and Sub-Category]]))</f>
        <v>classical music</v>
      </c>
      <c r="S2557" s="9">
        <f>(((Table1[[#This Row],[launched_at]]/60)/60)/24)+DATE(1970,1,1)</f>
        <v>41026.655011574076</v>
      </c>
      <c r="T2557" s="9">
        <f>(((Table1[[#This Row],[deadline]]/60)/60)/24)+DATE(1970,1,1)</f>
        <v>41057.655011574076</v>
      </c>
      <c r="U2557" s="12" t="str">
        <f>TEXT(Table1[[#This Row],[Date Created Conversion]],"yyyy")</f>
        <v>2012</v>
      </c>
      <c r="V2557" s="12" t="str">
        <f>TEXT(Table1[[#This Row],[Date Created Conversion]],"mmm")</f>
        <v>Apr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 s="16">
        <v>745</v>
      </c>
      <c r="E2558">
        <v>786</v>
      </c>
      <c r="F2558" s="12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>Table1[[#This Row],[pledged]]/Table1[[#This Row],[goal]]</f>
        <v>1.0550335570469798</v>
      </c>
      <c r="P2558">
        <f>IF(Table1[[#This Row],[pledged]]=0,0,Table1[[#This Row],[pledged]]/Table1[[#This Row],[backers_count]])</f>
        <v>23.117647058823529</v>
      </c>
      <c r="Q2558" t="str">
        <f>LEFT(Table1[[#This Row],[Category and Sub-Category]],FIND("/",Table1[[#This Row],[Category and Sub-Category]])-1)</f>
        <v>music</v>
      </c>
      <c r="R2558" t="str">
        <f>RIGHT(Table1[[#This Row],[Category and Sub-Category]],LEN(Table1[[#This Row],[Category and Sub-Category]])-FIND("/",Table1[[#This Row],[Category and Sub-Category]]))</f>
        <v>classical music</v>
      </c>
      <c r="S2558" s="9">
        <f>(((Table1[[#This Row],[launched_at]]/60)/60)/24)+DATE(1970,1,1)</f>
        <v>41222.991400462961</v>
      </c>
      <c r="T2558" s="9">
        <f>(((Table1[[#This Row],[deadline]]/60)/60)/24)+DATE(1970,1,1)</f>
        <v>41267.991400462961</v>
      </c>
      <c r="U2558" s="12" t="str">
        <f>TEXT(Table1[[#This Row],[Date Created Conversion]],"yyyy")</f>
        <v>2012</v>
      </c>
      <c r="V2558" s="12" t="str">
        <f>TEXT(Table1[[#This Row],[Date Created Conversion]],"mmm")</f>
        <v>Nov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 s="16">
        <v>900</v>
      </c>
      <c r="E2559">
        <v>1066</v>
      </c>
      <c r="F2559" s="12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>Table1[[#This Row],[pledged]]/Table1[[#This Row],[goal]]</f>
        <v>1.1844444444444444</v>
      </c>
      <c r="P2559">
        <f>IF(Table1[[#This Row],[pledged]]=0,0,Table1[[#This Row],[pledged]]/Table1[[#This Row],[backers_count]])</f>
        <v>29.611111111111111</v>
      </c>
      <c r="Q2559" t="str">
        <f>LEFT(Table1[[#This Row],[Category and Sub-Category]],FIND("/",Table1[[#This Row],[Category and Sub-Category]])-1)</f>
        <v>music</v>
      </c>
      <c r="R2559" t="str">
        <f>RIGHT(Table1[[#This Row],[Category and Sub-Category]],LEN(Table1[[#This Row],[Category and Sub-Category]])-FIND("/",Table1[[#This Row],[Category and Sub-Category]]))</f>
        <v>classical music</v>
      </c>
      <c r="S2559" s="9">
        <f>(((Table1[[#This Row],[launched_at]]/60)/60)/24)+DATE(1970,1,1)</f>
        <v>41744.745208333334</v>
      </c>
      <c r="T2559" s="9">
        <f>(((Table1[[#This Row],[deadline]]/60)/60)/24)+DATE(1970,1,1)</f>
        <v>41774.745208333334</v>
      </c>
      <c r="U2559" s="12" t="str">
        <f>TEXT(Table1[[#This Row],[Date Created Conversion]],"yyyy")</f>
        <v>2014</v>
      </c>
      <c r="V2559" s="12" t="str">
        <f>TEXT(Table1[[#This Row],[Date Created Conversion]],"mmm")</f>
        <v>Apr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 s="16">
        <v>1250</v>
      </c>
      <c r="E2560">
        <v>1361</v>
      </c>
      <c r="F2560" s="12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>Table1[[#This Row],[pledged]]/Table1[[#This Row],[goal]]</f>
        <v>1.0888</v>
      </c>
      <c r="P2560">
        <f>IF(Table1[[#This Row],[pledged]]=0,0,Table1[[#This Row],[pledged]]/Table1[[#This Row],[backers_count]])</f>
        <v>75.611111111111114</v>
      </c>
      <c r="Q2560" t="str">
        <f>LEFT(Table1[[#This Row],[Category and Sub-Category]],FIND("/",Table1[[#This Row],[Category and Sub-Category]])-1)</f>
        <v>music</v>
      </c>
      <c r="R2560" t="str">
        <f>RIGHT(Table1[[#This Row],[Category and Sub-Category]],LEN(Table1[[#This Row],[Category and Sub-Category]])-FIND("/",Table1[[#This Row],[Category and Sub-Category]]))</f>
        <v>classical music</v>
      </c>
      <c r="S2560" s="9">
        <f>(((Table1[[#This Row],[launched_at]]/60)/60)/24)+DATE(1970,1,1)</f>
        <v>42093.860023148154</v>
      </c>
      <c r="T2560" s="9">
        <f>(((Table1[[#This Row],[deadline]]/60)/60)/24)+DATE(1970,1,1)</f>
        <v>42125.582638888889</v>
      </c>
      <c r="U2560" s="12" t="str">
        <f>TEXT(Table1[[#This Row],[Date Created Conversion]],"yyyy")</f>
        <v>2015</v>
      </c>
      <c r="V2560" s="12" t="str">
        <f>TEXT(Table1[[#This Row],[Date Created Conversion]],"mmm")</f>
        <v>Mar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 s="16">
        <v>800</v>
      </c>
      <c r="E2561">
        <v>890</v>
      </c>
      <c r="F2561" s="12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>Table1[[#This Row],[pledged]]/Table1[[#This Row],[goal]]</f>
        <v>1.1125</v>
      </c>
      <c r="P2561">
        <f>IF(Table1[[#This Row],[pledged]]=0,0,Table1[[#This Row],[pledged]]/Table1[[#This Row],[backers_count]])</f>
        <v>35.6</v>
      </c>
      <c r="Q2561" t="str">
        <f>LEFT(Table1[[#This Row],[Category and Sub-Category]],FIND("/",Table1[[#This Row],[Category and Sub-Category]])-1)</f>
        <v>music</v>
      </c>
      <c r="R2561" t="str">
        <f>RIGHT(Table1[[#This Row],[Category and Sub-Category]],LEN(Table1[[#This Row],[Category and Sub-Category]])-FIND("/",Table1[[#This Row],[Category and Sub-Category]]))</f>
        <v>classical music</v>
      </c>
      <c r="S2561" s="9">
        <f>(((Table1[[#This Row],[launched_at]]/60)/60)/24)+DATE(1970,1,1)</f>
        <v>40829.873657407406</v>
      </c>
      <c r="T2561" s="9">
        <f>(((Table1[[#This Row],[deadline]]/60)/60)/24)+DATE(1970,1,1)</f>
        <v>40862.817361111112</v>
      </c>
      <c r="U2561" s="12" t="str">
        <f>TEXT(Table1[[#This Row],[Date Created Conversion]],"yyyy")</f>
        <v>2011</v>
      </c>
      <c r="V2561" s="12" t="str">
        <f>TEXT(Table1[[#This Row],[Date Created Conversion]],"mmm")</f>
        <v>Oct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 s="16">
        <v>3000</v>
      </c>
      <c r="E2562">
        <v>3003</v>
      </c>
      <c r="F2562" s="1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>Table1[[#This Row],[pledged]]/Table1[[#This Row],[goal]]</f>
        <v>1.0009999999999999</v>
      </c>
      <c r="P2562">
        <f>IF(Table1[[#This Row],[pledged]]=0,0,Table1[[#This Row],[pledged]]/Table1[[#This Row],[backers_count]])</f>
        <v>143</v>
      </c>
      <c r="Q2562" t="str">
        <f>LEFT(Table1[[#This Row],[Category and Sub-Category]],FIND("/",Table1[[#This Row],[Category and Sub-Category]])-1)</f>
        <v>music</v>
      </c>
      <c r="R2562" t="str">
        <f>RIGHT(Table1[[#This Row],[Category and Sub-Category]],LEN(Table1[[#This Row],[Category and Sub-Category]])-FIND("/",Table1[[#This Row],[Category and Sub-Category]]))</f>
        <v>classical music</v>
      </c>
      <c r="S2562" s="9">
        <f>(((Table1[[#This Row],[launched_at]]/60)/60)/24)+DATE(1970,1,1)</f>
        <v>42039.951087962967</v>
      </c>
      <c r="T2562" s="9">
        <f>(((Table1[[#This Row],[deadline]]/60)/60)/24)+DATE(1970,1,1)</f>
        <v>42069.951087962967</v>
      </c>
      <c r="U2562" s="12" t="str">
        <f>TEXT(Table1[[#This Row],[Date Created Conversion]],"yyyy")</f>
        <v>2015</v>
      </c>
      <c r="V2562" s="12" t="str">
        <f>TEXT(Table1[[#This Row],[Date Created Conversion]],"mmm")</f>
        <v>Feb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8388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>Table1[[#This Row],[pledged]]/Table1[[#This Row],[goal]]</f>
        <v>0</v>
      </c>
      <c r="P2563">
        <f>IF(Table1[[#This Row],[pledged]]=0,0,Table1[[#This Row],[pledged]]/Table1[[#This Row],[backers_count]])</f>
        <v>0</v>
      </c>
      <c r="Q2563" t="str">
        <f>LEFT(Table1[[#This Row],[Category and Sub-Category]],FIND("/",Table1[[#This Row],[Category and Sub-Category]])-1)</f>
        <v>food</v>
      </c>
      <c r="R2563" t="str">
        <f>RIGHT(Table1[[#This Row],[Category and Sub-Category]],LEN(Table1[[#This Row],[Category and Sub-Category]])-FIND("/",Table1[[#This Row],[Category and Sub-Category]]))</f>
        <v>food trucks</v>
      </c>
      <c r="S2563" s="9">
        <f>(((Table1[[#This Row],[launched_at]]/60)/60)/24)+DATE(1970,1,1)</f>
        <v>42260.528807870374</v>
      </c>
      <c r="T2563" s="9">
        <f>(((Table1[[#This Row],[deadline]]/60)/60)/24)+DATE(1970,1,1)</f>
        <v>42290.528807870374</v>
      </c>
      <c r="U2563" s="12" t="str">
        <f>TEXT(Table1[[#This Row],[Date Created Conversion]],"yyyy")</f>
        <v>2015</v>
      </c>
      <c r="V2563" s="12" t="str">
        <f>TEXT(Table1[[#This Row],[Date Created Conversion]],"mmm")</f>
        <v>Sep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8388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>Table1[[#This Row],[pledged]]/Table1[[#This Row],[goal]]</f>
        <v>7.4999999999999997E-3</v>
      </c>
      <c r="P2564">
        <f>IF(Table1[[#This Row],[pledged]]=0,0,Table1[[#This Row],[pledged]]/Table1[[#This Row],[backers_count]])</f>
        <v>25</v>
      </c>
      <c r="Q2564" t="str">
        <f>LEFT(Table1[[#This Row],[Category and Sub-Category]],FIND("/",Table1[[#This Row],[Category and Sub-Category]])-1)</f>
        <v>food</v>
      </c>
      <c r="R2564" t="str">
        <f>RIGHT(Table1[[#This Row],[Category and Sub-Category]],LEN(Table1[[#This Row],[Category and Sub-Category]])-FIND("/",Table1[[#This Row],[Category and Sub-Category]]))</f>
        <v>food trucks</v>
      </c>
      <c r="S2564" s="9">
        <f>(((Table1[[#This Row],[launched_at]]/60)/60)/24)+DATE(1970,1,1)</f>
        <v>42594.524756944447</v>
      </c>
      <c r="T2564" s="9">
        <f>(((Table1[[#This Row],[deadline]]/60)/60)/24)+DATE(1970,1,1)</f>
        <v>42654.524756944447</v>
      </c>
      <c r="U2564" s="12" t="str">
        <f>TEXT(Table1[[#This Row],[Date Created Conversion]],"yyyy")</f>
        <v>2016</v>
      </c>
      <c r="V2564" s="12" t="str">
        <f>TEXT(Table1[[#This Row],[Date Created Conversion]],"mmm")</f>
        <v>Aug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8388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>Table1[[#This Row],[pledged]]/Table1[[#This Row],[goal]]</f>
        <v>0</v>
      </c>
      <c r="P2565">
        <f>IF(Table1[[#This Row],[pledged]]=0,0,Table1[[#This Row],[pledged]]/Table1[[#This Row],[backers_count]])</f>
        <v>0</v>
      </c>
      <c r="Q2565" t="str">
        <f>LEFT(Table1[[#This Row],[Category and Sub-Category]],FIND("/",Table1[[#This Row],[Category and Sub-Category]])-1)</f>
        <v>food</v>
      </c>
      <c r="R2565" t="str">
        <f>RIGHT(Table1[[#This Row],[Category and Sub-Category]],LEN(Table1[[#This Row],[Category and Sub-Category]])-FIND("/",Table1[[#This Row],[Category and Sub-Category]]))</f>
        <v>food trucks</v>
      </c>
      <c r="S2565" s="9">
        <f>(((Table1[[#This Row],[launched_at]]/60)/60)/24)+DATE(1970,1,1)</f>
        <v>42155.139479166668</v>
      </c>
      <c r="T2565" s="9">
        <f>(((Table1[[#This Row],[deadline]]/60)/60)/24)+DATE(1970,1,1)</f>
        <v>42215.139479166668</v>
      </c>
      <c r="U2565" s="12" t="str">
        <f>TEXT(Table1[[#This Row],[Date Created Conversion]],"yyyy")</f>
        <v>2015</v>
      </c>
      <c r="V2565" s="12" t="str">
        <f>TEXT(Table1[[#This Row],[Date Created Conversion]],"mmm")</f>
        <v>May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8388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>Table1[[#This Row],[pledged]]/Table1[[#This Row],[goal]]</f>
        <v>0</v>
      </c>
      <c r="P2566">
        <f>IF(Table1[[#This Row],[pledged]]=0,0,Table1[[#This Row],[pledged]]/Table1[[#This Row],[backers_count]])</f>
        <v>0</v>
      </c>
      <c r="Q2566" t="str">
        <f>LEFT(Table1[[#This Row],[Category and Sub-Category]],FIND("/",Table1[[#This Row],[Category and Sub-Category]])-1)</f>
        <v>food</v>
      </c>
      <c r="R2566" t="str">
        <f>RIGHT(Table1[[#This Row],[Category and Sub-Category]],LEN(Table1[[#This Row],[Category and Sub-Category]])-FIND("/",Table1[[#This Row],[Category and Sub-Category]]))</f>
        <v>food trucks</v>
      </c>
      <c r="S2566" s="9">
        <f>(((Table1[[#This Row],[launched_at]]/60)/60)/24)+DATE(1970,1,1)</f>
        <v>41822.040497685186</v>
      </c>
      <c r="T2566" s="9">
        <f>(((Table1[[#This Row],[deadline]]/60)/60)/24)+DATE(1970,1,1)</f>
        <v>41852.040497685186</v>
      </c>
      <c r="U2566" s="12" t="str">
        <f>TEXT(Table1[[#This Row],[Date Created Conversion]],"yyyy")</f>
        <v>2014</v>
      </c>
      <c r="V2566" s="12" t="str">
        <f>TEXT(Table1[[#This Row],[Date Created Conversion]],"mmm")</f>
        <v>Jul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8388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>Table1[[#This Row],[pledged]]/Table1[[#This Row],[goal]]</f>
        <v>0.01</v>
      </c>
      <c r="P2567">
        <f>IF(Table1[[#This Row],[pledged]]=0,0,Table1[[#This Row],[pledged]]/Table1[[#This Row],[backers_count]])</f>
        <v>100</v>
      </c>
      <c r="Q2567" t="str">
        <f>LEFT(Table1[[#This Row],[Category and Sub-Category]],FIND("/",Table1[[#This Row],[Category and Sub-Category]])-1)</f>
        <v>food</v>
      </c>
      <c r="R2567" t="str">
        <f>RIGHT(Table1[[#This Row],[Category and Sub-Category]],LEN(Table1[[#This Row],[Category and Sub-Category]])-FIND("/",Table1[[#This Row],[Category and Sub-Category]]))</f>
        <v>food trucks</v>
      </c>
      <c r="S2567" s="9">
        <f>(((Table1[[#This Row],[launched_at]]/60)/60)/24)+DATE(1970,1,1)</f>
        <v>42440.650335648148</v>
      </c>
      <c r="T2567" s="9">
        <f>(((Table1[[#This Row],[deadline]]/60)/60)/24)+DATE(1970,1,1)</f>
        <v>42499.868055555555</v>
      </c>
      <c r="U2567" s="12" t="str">
        <f>TEXT(Table1[[#This Row],[Date Created Conversion]],"yyyy")</f>
        <v>2016</v>
      </c>
      <c r="V2567" s="12" t="str">
        <f>TEXT(Table1[[#This Row],[Date Created Conversion]],"mmm")</f>
        <v>Mar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8388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>Table1[[#This Row],[pledged]]/Table1[[#This Row],[goal]]</f>
        <v>0</v>
      </c>
      <c r="P2568">
        <f>IF(Table1[[#This Row],[pledged]]=0,0,Table1[[#This Row],[pledged]]/Table1[[#This Row],[backers_count]])</f>
        <v>0</v>
      </c>
      <c r="Q2568" t="str">
        <f>LEFT(Table1[[#This Row],[Category and Sub-Category]],FIND("/",Table1[[#This Row],[Category and Sub-Category]])-1)</f>
        <v>food</v>
      </c>
      <c r="R2568" t="str">
        <f>RIGHT(Table1[[#This Row],[Category and Sub-Category]],LEN(Table1[[#This Row],[Category and Sub-Category]])-FIND("/",Table1[[#This Row],[Category and Sub-Category]]))</f>
        <v>food trucks</v>
      </c>
      <c r="S2568" s="9">
        <f>(((Table1[[#This Row],[launched_at]]/60)/60)/24)+DATE(1970,1,1)</f>
        <v>41842.980879629627</v>
      </c>
      <c r="T2568" s="9">
        <f>(((Table1[[#This Row],[deadline]]/60)/60)/24)+DATE(1970,1,1)</f>
        <v>41872.980879629627</v>
      </c>
      <c r="U2568" s="12" t="str">
        <f>TEXT(Table1[[#This Row],[Date Created Conversion]],"yyyy")</f>
        <v>2014</v>
      </c>
      <c r="V2568" s="12" t="str">
        <f>TEXT(Table1[[#This Row],[Date Created Conversion]],"mmm")</f>
        <v>Jul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8388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>Table1[[#This Row],[pledged]]/Table1[[#This Row],[goal]]</f>
        <v>2.6666666666666666E-3</v>
      </c>
      <c r="P2569">
        <f>IF(Table1[[#This Row],[pledged]]=0,0,Table1[[#This Row],[pledged]]/Table1[[#This Row],[backers_count]])</f>
        <v>60</v>
      </c>
      <c r="Q2569" t="str">
        <f>LEFT(Table1[[#This Row],[Category and Sub-Category]],FIND("/",Table1[[#This Row],[Category and Sub-Category]])-1)</f>
        <v>food</v>
      </c>
      <c r="R2569" t="str">
        <f>RIGHT(Table1[[#This Row],[Category and Sub-Category]],LEN(Table1[[#This Row],[Category and Sub-Category]])-FIND("/",Table1[[#This Row],[Category and Sub-Category]]))</f>
        <v>food trucks</v>
      </c>
      <c r="S2569" s="9">
        <f>(((Table1[[#This Row],[launched_at]]/60)/60)/24)+DATE(1970,1,1)</f>
        <v>42087.878912037035</v>
      </c>
      <c r="T2569" s="9">
        <f>(((Table1[[#This Row],[deadline]]/60)/60)/24)+DATE(1970,1,1)</f>
        <v>42117.878912037035</v>
      </c>
      <c r="U2569" s="12" t="str">
        <f>TEXT(Table1[[#This Row],[Date Created Conversion]],"yyyy")</f>
        <v>2015</v>
      </c>
      <c r="V2569" s="12" t="str">
        <f>TEXT(Table1[[#This Row],[Date Created Conversion]],"mmm")</f>
        <v>Mar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8388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>Table1[[#This Row],[pledged]]/Table1[[#This Row],[goal]]</f>
        <v>5.0000000000000001E-3</v>
      </c>
      <c r="P2570">
        <f>IF(Table1[[#This Row],[pledged]]=0,0,Table1[[#This Row],[pledged]]/Table1[[#This Row],[backers_count]])</f>
        <v>50</v>
      </c>
      <c r="Q2570" t="str">
        <f>LEFT(Table1[[#This Row],[Category and Sub-Category]],FIND("/",Table1[[#This Row],[Category and Sub-Category]])-1)</f>
        <v>food</v>
      </c>
      <c r="R2570" t="str">
        <f>RIGHT(Table1[[#This Row],[Category and Sub-Category]],LEN(Table1[[#This Row],[Category and Sub-Category]])-FIND("/",Table1[[#This Row],[Category and Sub-Category]]))</f>
        <v>food trucks</v>
      </c>
      <c r="S2570" s="9">
        <f>(((Table1[[#This Row],[launched_at]]/60)/60)/24)+DATE(1970,1,1)</f>
        <v>42584.666597222225</v>
      </c>
      <c r="T2570" s="9">
        <f>(((Table1[[#This Row],[deadline]]/60)/60)/24)+DATE(1970,1,1)</f>
        <v>42614.666597222225</v>
      </c>
      <c r="U2570" s="12" t="str">
        <f>TEXT(Table1[[#This Row],[Date Created Conversion]],"yyyy")</f>
        <v>2016</v>
      </c>
      <c r="V2570" s="12" t="str">
        <f>TEXT(Table1[[#This Row],[Date Created Conversion]],"mmm")</f>
        <v>Aug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8388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>Table1[[#This Row],[pledged]]/Table1[[#This Row],[goal]]</f>
        <v>2.2307692307692306E-2</v>
      </c>
      <c r="P2571">
        <f>IF(Table1[[#This Row],[pledged]]=0,0,Table1[[#This Row],[pledged]]/Table1[[#This Row],[backers_count]])</f>
        <v>72.5</v>
      </c>
      <c r="Q2571" t="str">
        <f>LEFT(Table1[[#This Row],[Category and Sub-Category]],FIND("/",Table1[[#This Row],[Category and Sub-Category]])-1)</f>
        <v>food</v>
      </c>
      <c r="R2571" t="str">
        <f>RIGHT(Table1[[#This Row],[Category and Sub-Category]],LEN(Table1[[#This Row],[Category and Sub-Category]])-FIND("/",Table1[[#This Row],[Category and Sub-Category]]))</f>
        <v>food trucks</v>
      </c>
      <c r="S2571" s="9">
        <f>(((Table1[[#This Row],[launched_at]]/60)/60)/24)+DATE(1970,1,1)</f>
        <v>42234.105462962965</v>
      </c>
      <c r="T2571" s="9">
        <f>(((Table1[[#This Row],[deadline]]/60)/60)/24)+DATE(1970,1,1)</f>
        <v>42264.105462962965</v>
      </c>
      <c r="U2571" s="12" t="str">
        <f>TEXT(Table1[[#This Row],[Date Created Conversion]],"yyyy")</f>
        <v>2015</v>
      </c>
      <c r="V2571" s="12" t="str">
        <f>TEXT(Table1[[#This Row],[Date Created Conversion]],"mmm")</f>
        <v>Aug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8388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>Table1[[#This Row],[pledged]]/Table1[[#This Row],[goal]]</f>
        <v>8.4285714285714294E-3</v>
      </c>
      <c r="P2572">
        <f>IF(Table1[[#This Row],[pledged]]=0,0,Table1[[#This Row],[pledged]]/Table1[[#This Row],[backers_count]])</f>
        <v>29.5</v>
      </c>
      <c r="Q2572" t="str">
        <f>LEFT(Table1[[#This Row],[Category and Sub-Category]],FIND("/",Table1[[#This Row],[Category and Sub-Category]])-1)</f>
        <v>food</v>
      </c>
      <c r="R2572" t="str">
        <f>RIGHT(Table1[[#This Row],[Category and Sub-Category]],LEN(Table1[[#This Row],[Category and Sub-Category]])-FIND("/",Table1[[#This Row],[Category and Sub-Category]]))</f>
        <v>food trucks</v>
      </c>
      <c r="S2572" s="9">
        <f>(((Table1[[#This Row],[launched_at]]/60)/60)/24)+DATE(1970,1,1)</f>
        <v>42744.903182870374</v>
      </c>
      <c r="T2572" s="9">
        <f>(((Table1[[#This Row],[deadline]]/60)/60)/24)+DATE(1970,1,1)</f>
        <v>42774.903182870374</v>
      </c>
      <c r="U2572" s="12" t="str">
        <f>TEXT(Table1[[#This Row],[Date Created Conversion]],"yyyy")</f>
        <v>2017</v>
      </c>
      <c r="V2572" s="12" t="str">
        <f>TEXT(Table1[[#This Row],[Date Created Conversion]],"mmm")</f>
        <v>Jan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8388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>Table1[[#This Row],[pledged]]/Table1[[#This Row],[goal]]</f>
        <v>2.5000000000000001E-3</v>
      </c>
      <c r="P2573">
        <f>IF(Table1[[#This Row],[pledged]]=0,0,Table1[[#This Row],[pledged]]/Table1[[#This Row],[backers_count]])</f>
        <v>62.5</v>
      </c>
      <c r="Q2573" t="str">
        <f>LEFT(Table1[[#This Row],[Category and Sub-Category]],FIND("/",Table1[[#This Row],[Category and Sub-Category]])-1)</f>
        <v>food</v>
      </c>
      <c r="R2573" t="str">
        <f>RIGHT(Table1[[#This Row],[Category and Sub-Category]],LEN(Table1[[#This Row],[Category and Sub-Category]])-FIND("/",Table1[[#This Row],[Category and Sub-Category]]))</f>
        <v>food trucks</v>
      </c>
      <c r="S2573" s="9">
        <f>(((Table1[[#This Row],[launched_at]]/60)/60)/24)+DATE(1970,1,1)</f>
        <v>42449.341678240744</v>
      </c>
      <c r="T2573" s="9">
        <f>(((Table1[[#This Row],[deadline]]/60)/60)/24)+DATE(1970,1,1)</f>
        <v>42509.341678240744</v>
      </c>
      <c r="U2573" s="12" t="str">
        <f>TEXT(Table1[[#This Row],[Date Created Conversion]],"yyyy")</f>
        <v>2016</v>
      </c>
      <c r="V2573" s="12" t="str">
        <f>TEXT(Table1[[#This Row],[Date Created Conversion]],"mmm")</f>
        <v>Mar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8388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>Table1[[#This Row],[pledged]]/Table1[[#This Row],[goal]]</f>
        <v>0</v>
      </c>
      <c r="P2574">
        <f>IF(Table1[[#This Row],[pledged]]=0,0,Table1[[#This Row],[pledged]]/Table1[[#This Row],[backers_count]])</f>
        <v>0</v>
      </c>
      <c r="Q2574" t="str">
        <f>LEFT(Table1[[#This Row],[Category and Sub-Category]],FIND("/",Table1[[#This Row],[Category and Sub-Category]])-1)</f>
        <v>food</v>
      </c>
      <c r="R2574" t="str">
        <f>RIGHT(Table1[[#This Row],[Category and Sub-Category]],LEN(Table1[[#This Row],[Category and Sub-Category]])-FIND("/",Table1[[#This Row],[Category and Sub-Category]]))</f>
        <v>food trucks</v>
      </c>
      <c r="S2574" s="9">
        <f>(((Table1[[#This Row],[launched_at]]/60)/60)/24)+DATE(1970,1,1)</f>
        <v>42077.119409722218</v>
      </c>
      <c r="T2574" s="9">
        <f>(((Table1[[#This Row],[deadline]]/60)/60)/24)+DATE(1970,1,1)</f>
        <v>42107.119409722218</v>
      </c>
      <c r="U2574" s="12" t="str">
        <f>TEXT(Table1[[#This Row],[Date Created Conversion]],"yyyy")</f>
        <v>2015</v>
      </c>
      <c r="V2574" s="12" t="str">
        <f>TEXT(Table1[[#This Row],[Date Created Conversion]],"mmm")</f>
        <v>Mar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8388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>Table1[[#This Row],[pledged]]/Table1[[#This Row],[goal]]</f>
        <v>0</v>
      </c>
      <c r="P2575">
        <f>IF(Table1[[#This Row],[pledged]]=0,0,Table1[[#This Row],[pledged]]/Table1[[#This Row],[backers_count]])</f>
        <v>0</v>
      </c>
      <c r="Q2575" t="str">
        <f>LEFT(Table1[[#This Row],[Category and Sub-Category]],FIND("/",Table1[[#This Row],[Category and Sub-Category]])-1)</f>
        <v>food</v>
      </c>
      <c r="R2575" t="str">
        <f>RIGHT(Table1[[#This Row],[Category and Sub-Category]],LEN(Table1[[#This Row],[Category and Sub-Category]])-FIND("/",Table1[[#This Row],[Category and Sub-Category]]))</f>
        <v>food trucks</v>
      </c>
      <c r="S2575" s="9">
        <f>(((Table1[[#This Row],[launched_at]]/60)/60)/24)+DATE(1970,1,1)</f>
        <v>41829.592002314814</v>
      </c>
      <c r="T2575" s="9">
        <f>(((Table1[[#This Row],[deadline]]/60)/60)/24)+DATE(1970,1,1)</f>
        <v>41874.592002314814</v>
      </c>
      <c r="U2575" s="12" t="str">
        <f>TEXT(Table1[[#This Row],[Date Created Conversion]],"yyyy")</f>
        <v>2014</v>
      </c>
      <c r="V2575" s="12" t="str">
        <f>TEXT(Table1[[#This Row],[Date Created Conversion]],"mmm")</f>
        <v>Jul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8388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>Table1[[#This Row],[pledged]]/Table1[[#This Row],[goal]]</f>
        <v>0</v>
      </c>
      <c r="P2576">
        <f>IF(Table1[[#This Row],[pledged]]=0,0,Table1[[#This Row],[pledged]]/Table1[[#This Row],[backers_count]])</f>
        <v>0</v>
      </c>
      <c r="Q2576" t="str">
        <f>LEFT(Table1[[#This Row],[Category and Sub-Category]],FIND("/",Table1[[#This Row],[Category and Sub-Category]])-1)</f>
        <v>food</v>
      </c>
      <c r="R2576" t="str">
        <f>RIGHT(Table1[[#This Row],[Category and Sub-Category]],LEN(Table1[[#This Row],[Category and Sub-Category]])-FIND("/",Table1[[#This Row],[Category and Sub-Category]]))</f>
        <v>food trucks</v>
      </c>
      <c r="S2576" s="9">
        <f>(((Table1[[#This Row],[launched_at]]/60)/60)/24)+DATE(1970,1,1)</f>
        <v>42487.825752314813</v>
      </c>
      <c r="T2576" s="9">
        <f>(((Table1[[#This Row],[deadline]]/60)/60)/24)+DATE(1970,1,1)</f>
        <v>42508.825752314813</v>
      </c>
      <c r="U2576" s="12" t="str">
        <f>TEXT(Table1[[#This Row],[Date Created Conversion]],"yyyy")</f>
        <v>2016</v>
      </c>
      <c r="V2576" s="12" t="str">
        <f>TEXT(Table1[[#This Row],[Date Created Conversion]],"mmm")</f>
        <v>Apr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8388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>Table1[[#This Row],[pledged]]/Table1[[#This Row],[goal]]</f>
        <v>0</v>
      </c>
      <c r="P2577">
        <f>IF(Table1[[#This Row],[pledged]]=0,0,Table1[[#This Row],[pledged]]/Table1[[#This Row],[backers_count]])</f>
        <v>0</v>
      </c>
      <c r="Q2577" t="str">
        <f>LEFT(Table1[[#This Row],[Category and Sub-Category]],FIND("/",Table1[[#This Row],[Category and Sub-Category]])-1)</f>
        <v>food</v>
      </c>
      <c r="R2577" t="str">
        <f>RIGHT(Table1[[#This Row],[Category and Sub-Category]],LEN(Table1[[#This Row],[Category and Sub-Category]])-FIND("/",Table1[[#This Row],[Category and Sub-Category]]))</f>
        <v>food trucks</v>
      </c>
      <c r="S2577" s="9">
        <f>(((Table1[[#This Row],[launched_at]]/60)/60)/24)+DATE(1970,1,1)</f>
        <v>41986.108726851846</v>
      </c>
      <c r="T2577" s="9">
        <f>(((Table1[[#This Row],[deadline]]/60)/60)/24)+DATE(1970,1,1)</f>
        <v>42016.108726851846</v>
      </c>
      <c r="U2577" s="12" t="str">
        <f>TEXT(Table1[[#This Row],[Date Created Conversion]],"yyyy")</f>
        <v>2014</v>
      </c>
      <c r="V2577" s="12" t="str">
        <f>TEXT(Table1[[#This Row],[Date Created Conversion]],"mmm")</f>
        <v>Dec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8388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>Table1[[#This Row],[pledged]]/Table1[[#This Row],[goal]]</f>
        <v>0</v>
      </c>
      <c r="P2578">
        <f>IF(Table1[[#This Row],[pledged]]=0,0,Table1[[#This Row],[pledged]]/Table1[[#This Row],[backers_count]])</f>
        <v>0</v>
      </c>
      <c r="Q2578" t="str">
        <f>LEFT(Table1[[#This Row],[Category and Sub-Category]],FIND("/",Table1[[#This Row],[Category and Sub-Category]])-1)</f>
        <v>food</v>
      </c>
      <c r="R2578" t="str">
        <f>RIGHT(Table1[[#This Row],[Category and Sub-Category]],LEN(Table1[[#This Row],[Category and Sub-Category]])-FIND("/",Table1[[#This Row],[Category and Sub-Category]]))</f>
        <v>food trucks</v>
      </c>
      <c r="S2578" s="9">
        <f>(((Table1[[#This Row],[launched_at]]/60)/60)/24)+DATE(1970,1,1)</f>
        <v>42060.00980324074</v>
      </c>
      <c r="T2578" s="9">
        <f>(((Table1[[#This Row],[deadline]]/60)/60)/24)+DATE(1970,1,1)</f>
        <v>42104.968136574069</v>
      </c>
      <c r="U2578" s="12" t="str">
        <f>TEXT(Table1[[#This Row],[Date Created Conversion]],"yyyy")</f>
        <v>2015</v>
      </c>
      <c r="V2578" s="12" t="str">
        <f>TEXT(Table1[[#This Row],[Date Created Conversion]],"mmm")</f>
        <v>Feb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8388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>Table1[[#This Row],[pledged]]/Table1[[#This Row],[goal]]</f>
        <v>0</v>
      </c>
      <c r="P2579">
        <f>IF(Table1[[#This Row],[pledged]]=0,0,Table1[[#This Row],[pledged]]/Table1[[#This Row],[backers_count]])</f>
        <v>0</v>
      </c>
      <c r="Q2579" t="str">
        <f>LEFT(Table1[[#This Row],[Category and Sub-Category]],FIND("/",Table1[[#This Row],[Category and Sub-Category]])-1)</f>
        <v>food</v>
      </c>
      <c r="R2579" t="str">
        <f>RIGHT(Table1[[#This Row],[Category and Sub-Category]],LEN(Table1[[#This Row],[Category and Sub-Category]])-FIND("/",Table1[[#This Row],[Category and Sub-Category]]))</f>
        <v>food trucks</v>
      </c>
      <c r="S2579" s="9">
        <f>(((Table1[[#This Row],[launched_at]]/60)/60)/24)+DATE(1970,1,1)</f>
        <v>41830.820567129631</v>
      </c>
      <c r="T2579" s="9">
        <f>(((Table1[[#This Row],[deadline]]/60)/60)/24)+DATE(1970,1,1)</f>
        <v>41855.820567129631</v>
      </c>
      <c r="U2579" s="12" t="str">
        <f>TEXT(Table1[[#This Row],[Date Created Conversion]],"yyyy")</f>
        <v>2014</v>
      </c>
      <c r="V2579" s="12" t="str">
        <f>TEXT(Table1[[#This Row],[Date Created Conversion]],"mmm")</f>
        <v>Jul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8388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>Table1[[#This Row],[pledged]]/Table1[[#This Row],[goal]]</f>
        <v>0</v>
      </c>
      <c r="P2580">
        <f>IF(Table1[[#This Row],[pledged]]=0,0,Table1[[#This Row],[pledged]]/Table1[[#This Row],[backers_count]])</f>
        <v>0</v>
      </c>
      <c r="Q2580" t="str">
        <f>LEFT(Table1[[#This Row],[Category and Sub-Category]],FIND("/",Table1[[#This Row],[Category and Sub-Category]])-1)</f>
        <v>food</v>
      </c>
      <c r="R2580" t="str">
        <f>RIGHT(Table1[[#This Row],[Category and Sub-Category]],LEN(Table1[[#This Row],[Category and Sub-Category]])-FIND("/",Table1[[#This Row],[Category and Sub-Category]]))</f>
        <v>food trucks</v>
      </c>
      <c r="S2580" s="9">
        <f>(((Table1[[#This Row],[launched_at]]/60)/60)/24)+DATE(1970,1,1)</f>
        <v>42238.022905092599</v>
      </c>
      <c r="T2580" s="9">
        <f>(((Table1[[#This Row],[deadline]]/60)/60)/24)+DATE(1970,1,1)</f>
        <v>42286.708333333328</v>
      </c>
      <c r="U2580" s="12" t="str">
        <f>TEXT(Table1[[#This Row],[Date Created Conversion]],"yyyy")</f>
        <v>2015</v>
      </c>
      <c r="V2580" s="12" t="str">
        <f>TEXT(Table1[[#This Row],[Date Created Conversion]],"mmm")</f>
        <v>Aug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8388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>Table1[[#This Row],[pledged]]/Table1[[#This Row],[goal]]</f>
        <v>1.3849999999999999E-3</v>
      </c>
      <c r="P2581">
        <f>IF(Table1[[#This Row],[pledged]]=0,0,Table1[[#This Row],[pledged]]/Table1[[#This Row],[backers_count]])</f>
        <v>23.083333333333332</v>
      </c>
      <c r="Q2581" t="str">
        <f>LEFT(Table1[[#This Row],[Category and Sub-Category]],FIND("/",Table1[[#This Row],[Category and Sub-Category]])-1)</f>
        <v>food</v>
      </c>
      <c r="R2581" t="str">
        <f>RIGHT(Table1[[#This Row],[Category and Sub-Category]],LEN(Table1[[#This Row],[Category and Sub-Category]])-FIND("/",Table1[[#This Row],[Category and Sub-Category]]))</f>
        <v>food trucks</v>
      </c>
      <c r="S2581" s="9">
        <f>(((Table1[[#This Row],[launched_at]]/60)/60)/24)+DATE(1970,1,1)</f>
        <v>41837.829895833333</v>
      </c>
      <c r="T2581" s="9">
        <f>(((Table1[[#This Row],[deadline]]/60)/60)/24)+DATE(1970,1,1)</f>
        <v>41897.829895833333</v>
      </c>
      <c r="U2581" s="12" t="str">
        <f>TEXT(Table1[[#This Row],[Date Created Conversion]],"yyyy")</f>
        <v>2014</v>
      </c>
      <c r="V2581" s="12" t="str">
        <f>TEXT(Table1[[#This Row],[Date Created Conversion]],"mmm")</f>
        <v>Jul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8388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>Table1[[#This Row],[pledged]]/Table1[[#This Row],[goal]]</f>
        <v>6.0000000000000001E-3</v>
      </c>
      <c r="P2582">
        <f>IF(Table1[[#This Row],[pledged]]=0,0,Table1[[#This Row],[pledged]]/Table1[[#This Row],[backers_count]])</f>
        <v>25.5</v>
      </c>
      <c r="Q2582" t="str">
        <f>LEFT(Table1[[#This Row],[Category and Sub-Category]],FIND("/",Table1[[#This Row],[Category and Sub-Category]])-1)</f>
        <v>food</v>
      </c>
      <c r="R2582" t="str">
        <f>RIGHT(Table1[[#This Row],[Category and Sub-Category]],LEN(Table1[[#This Row],[Category and Sub-Category]])-FIND("/",Table1[[#This Row],[Category and Sub-Category]]))</f>
        <v>food trucks</v>
      </c>
      <c r="S2582" s="9">
        <f>(((Table1[[#This Row],[launched_at]]/60)/60)/24)+DATE(1970,1,1)</f>
        <v>42110.326423611114</v>
      </c>
      <c r="T2582" s="9">
        <f>(((Table1[[#This Row],[deadline]]/60)/60)/24)+DATE(1970,1,1)</f>
        <v>42140.125</v>
      </c>
      <c r="U2582" s="12" t="str">
        <f>TEXT(Table1[[#This Row],[Date Created Conversion]],"yyyy")</f>
        <v>2015</v>
      </c>
      <c r="V2582" s="12" t="str">
        <f>TEXT(Table1[[#This Row],[Date Created Conversion]],"mmm")</f>
        <v>Apr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>Table1[[#This Row],[pledged]]/Table1[[#This Row],[goal]]</f>
        <v>0.106</v>
      </c>
      <c r="P2583">
        <f>IF(Table1[[#This Row],[pledged]]=0,0,Table1[[#This Row],[pledged]]/Table1[[#This Row],[backers_count]])</f>
        <v>48.18181818181818</v>
      </c>
      <c r="Q2583" t="str">
        <f>LEFT(Table1[[#This Row],[Category and Sub-Category]],FIND("/",Table1[[#This Row],[Category and Sub-Category]])-1)</f>
        <v>food</v>
      </c>
      <c r="R2583" t="str">
        <f>RIGHT(Table1[[#This Row],[Category and Sub-Category]],LEN(Table1[[#This Row],[Category and Sub-Category]])-FIND("/",Table1[[#This Row],[Category and Sub-Category]]))</f>
        <v>food trucks</v>
      </c>
      <c r="S2583" s="9">
        <f>(((Table1[[#This Row],[launched_at]]/60)/60)/24)+DATE(1970,1,1)</f>
        <v>42294.628449074073</v>
      </c>
      <c r="T2583" s="9">
        <f>(((Table1[[#This Row],[deadline]]/60)/60)/24)+DATE(1970,1,1)</f>
        <v>42324.670115740737</v>
      </c>
      <c r="U2583" s="12" t="str">
        <f>TEXT(Table1[[#This Row],[Date Created Conversion]],"yyyy")</f>
        <v>2015</v>
      </c>
      <c r="V2583" s="12" t="str">
        <f>TEXT(Table1[[#This Row],[Date Created Conversion]],"mmm")</f>
        <v>Oct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>Table1[[#This Row],[pledged]]/Table1[[#This Row],[goal]]</f>
        <v>1.1111111111111112E-5</v>
      </c>
      <c r="P2584">
        <f>IF(Table1[[#This Row],[pledged]]=0,0,Table1[[#This Row],[pledged]]/Table1[[#This Row],[backers_count]])</f>
        <v>1</v>
      </c>
      <c r="Q2584" t="str">
        <f>LEFT(Table1[[#This Row],[Category and Sub-Category]],FIND("/",Table1[[#This Row],[Category and Sub-Category]])-1)</f>
        <v>food</v>
      </c>
      <c r="R2584" t="str">
        <f>RIGHT(Table1[[#This Row],[Category and Sub-Category]],LEN(Table1[[#This Row],[Category and Sub-Category]])-FIND("/",Table1[[#This Row],[Category and Sub-Category]]))</f>
        <v>food trucks</v>
      </c>
      <c r="S2584" s="9">
        <f>(((Table1[[#This Row],[launched_at]]/60)/60)/24)+DATE(1970,1,1)</f>
        <v>42642.988819444443</v>
      </c>
      <c r="T2584" s="9">
        <f>(((Table1[[#This Row],[deadline]]/60)/60)/24)+DATE(1970,1,1)</f>
        <v>42672.988819444443</v>
      </c>
      <c r="U2584" s="12" t="str">
        <f>TEXT(Table1[[#This Row],[Date Created Conversion]],"yyyy")</f>
        <v>2016</v>
      </c>
      <c r="V2584" s="12" t="str">
        <f>TEXT(Table1[[#This Row],[Date Created Conversion]],"mmm")</f>
        <v>Sep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>Table1[[#This Row],[pledged]]/Table1[[#This Row],[goal]]</f>
        <v>5.0000000000000001E-3</v>
      </c>
      <c r="P2585">
        <f>IF(Table1[[#This Row],[pledged]]=0,0,Table1[[#This Row],[pledged]]/Table1[[#This Row],[backers_count]])</f>
        <v>1</v>
      </c>
      <c r="Q2585" t="str">
        <f>LEFT(Table1[[#This Row],[Category and Sub-Category]],FIND("/",Table1[[#This Row],[Category and Sub-Category]])-1)</f>
        <v>food</v>
      </c>
      <c r="R2585" t="str">
        <f>RIGHT(Table1[[#This Row],[Category and Sub-Category]],LEN(Table1[[#This Row],[Category and Sub-Category]])-FIND("/",Table1[[#This Row],[Category and Sub-Category]]))</f>
        <v>food trucks</v>
      </c>
      <c r="S2585" s="9">
        <f>(((Table1[[#This Row],[launched_at]]/60)/60)/24)+DATE(1970,1,1)</f>
        <v>42019.76944444445</v>
      </c>
      <c r="T2585" s="9">
        <f>(((Table1[[#This Row],[deadline]]/60)/60)/24)+DATE(1970,1,1)</f>
        <v>42079.727777777778</v>
      </c>
      <c r="U2585" s="12" t="str">
        <f>TEXT(Table1[[#This Row],[Date Created Conversion]],"yyyy")</f>
        <v>2015</v>
      </c>
      <c r="V2585" s="12" t="str">
        <f>TEXT(Table1[[#This Row],[Date Created Conversion]],"mmm")</f>
        <v>Jan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>Table1[[#This Row],[pledged]]/Table1[[#This Row],[goal]]</f>
        <v>0</v>
      </c>
      <c r="P2586">
        <f>IF(Table1[[#This Row],[pledged]]=0,0,Table1[[#This Row],[pledged]]/Table1[[#This Row],[backers_count]])</f>
        <v>0</v>
      </c>
      <c r="Q2586" t="str">
        <f>LEFT(Table1[[#This Row],[Category and Sub-Category]],FIND("/",Table1[[#This Row],[Category and Sub-Category]])-1)</f>
        <v>food</v>
      </c>
      <c r="R2586" t="str">
        <f>RIGHT(Table1[[#This Row],[Category and Sub-Category]],LEN(Table1[[#This Row],[Category and Sub-Category]])-FIND("/",Table1[[#This Row],[Category and Sub-Category]]))</f>
        <v>food trucks</v>
      </c>
      <c r="S2586" s="9">
        <f>(((Table1[[#This Row],[launched_at]]/60)/60)/24)+DATE(1970,1,1)</f>
        <v>42140.173252314817</v>
      </c>
      <c r="T2586" s="9">
        <f>(((Table1[[#This Row],[deadline]]/60)/60)/24)+DATE(1970,1,1)</f>
        <v>42170.173252314817</v>
      </c>
      <c r="U2586" s="12" t="str">
        <f>TEXT(Table1[[#This Row],[Date Created Conversion]],"yyyy")</f>
        <v>2015</v>
      </c>
      <c r="V2586" s="12" t="str">
        <f>TEXT(Table1[[#This Row],[Date Created Conversion]],"mmm")</f>
        <v>May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>Table1[[#This Row],[pledged]]/Table1[[#This Row],[goal]]</f>
        <v>1.6666666666666668E-3</v>
      </c>
      <c r="P2587">
        <f>IF(Table1[[#This Row],[pledged]]=0,0,Table1[[#This Row],[pledged]]/Table1[[#This Row],[backers_count]])</f>
        <v>50</v>
      </c>
      <c r="Q2587" t="str">
        <f>LEFT(Table1[[#This Row],[Category and Sub-Category]],FIND("/",Table1[[#This Row],[Category and Sub-Category]])-1)</f>
        <v>food</v>
      </c>
      <c r="R2587" t="str">
        <f>RIGHT(Table1[[#This Row],[Category and Sub-Category]],LEN(Table1[[#This Row],[Category and Sub-Category]])-FIND("/",Table1[[#This Row],[Category and Sub-Category]]))</f>
        <v>food trucks</v>
      </c>
      <c r="S2587" s="9">
        <f>(((Table1[[#This Row],[launched_at]]/60)/60)/24)+DATE(1970,1,1)</f>
        <v>41795.963333333333</v>
      </c>
      <c r="T2587" s="9">
        <f>(((Table1[[#This Row],[deadline]]/60)/60)/24)+DATE(1970,1,1)</f>
        <v>41825.963333333333</v>
      </c>
      <c r="U2587" s="12" t="str">
        <f>TEXT(Table1[[#This Row],[Date Created Conversion]],"yyyy")</f>
        <v>2014</v>
      </c>
      <c r="V2587" s="12" t="str">
        <f>TEXT(Table1[[#This Row],[Date Created Conversion]],"mmm")</f>
        <v>Jun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>Table1[[#This Row],[pledged]]/Table1[[#This Row],[goal]]</f>
        <v>1.6666666666666668E-3</v>
      </c>
      <c r="P2588">
        <f>IF(Table1[[#This Row],[pledged]]=0,0,Table1[[#This Row],[pledged]]/Table1[[#This Row],[backers_count]])</f>
        <v>5</v>
      </c>
      <c r="Q2588" t="str">
        <f>LEFT(Table1[[#This Row],[Category and Sub-Category]],FIND("/",Table1[[#This Row],[Category and Sub-Category]])-1)</f>
        <v>food</v>
      </c>
      <c r="R2588" t="str">
        <f>RIGHT(Table1[[#This Row],[Category and Sub-Category]],LEN(Table1[[#This Row],[Category and Sub-Category]])-FIND("/",Table1[[#This Row],[Category and Sub-Category]]))</f>
        <v>food trucks</v>
      </c>
      <c r="S2588" s="9">
        <f>(((Table1[[#This Row],[launched_at]]/60)/60)/24)+DATE(1970,1,1)</f>
        <v>42333.330277777779</v>
      </c>
      <c r="T2588" s="9">
        <f>(((Table1[[#This Row],[deadline]]/60)/60)/24)+DATE(1970,1,1)</f>
        <v>42363.330277777779</v>
      </c>
      <c r="U2588" s="12" t="str">
        <f>TEXT(Table1[[#This Row],[Date Created Conversion]],"yyyy")</f>
        <v>2015</v>
      </c>
      <c r="V2588" s="12" t="str">
        <f>TEXT(Table1[[#This Row],[Date Created Conversion]],"mmm")</f>
        <v>Nov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>Table1[[#This Row],[pledged]]/Table1[[#This Row],[goal]]</f>
        <v>2.4340000000000001E-2</v>
      </c>
      <c r="P2589">
        <f>IF(Table1[[#This Row],[pledged]]=0,0,Table1[[#This Row],[pledged]]/Table1[[#This Row],[backers_count]])</f>
        <v>202.83333333333334</v>
      </c>
      <c r="Q2589" t="str">
        <f>LEFT(Table1[[#This Row],[Category and Sub-Category]],FIND("/",Table1[[#This Row],[Category and Sub-Category]])-1)</f>
        <v>food</v>
      </c>
      <c r="R2589" t="str">
        <f>RIGHT(Table1[[#This Row],[Category and Sub-Category]],LEN(Table1[[#This Row],[Category and Sub-Category]])-FIND("/",Table1[[#This Row],[Category and Sub-Category]]))</f>
        <v>food trucks</v>
      </c>
      <c r="S2589" s="9">
        <f>(((Table1[[#This Row],[launched_at]]/60)/60)/24)+DATE(1970,1,1)</f>
        <v>42338.675381944442</v>
      </c>
      <c r="T2589" s="9">
        <f>(((Table1[[#This Row],[deadline]]/60)/60)/24)+DATE(1970,1,1)</f>
        <v>42368.675381944442</v>
      </c>
      <c r="U2589" s="12" t="str">
        <f>TEXT(Table1[[#This Row],[Date Created Conversion]],"yyyy")</f>
        <v>2015</v>
      </c>
      <c r="V2589" s="12" t="str">
        <f>TEXT(Table1[[#This Row],[Date Created Conversion]],"mmm")</f>
        <v>Nov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>Table1[[#This Row],[pledged]]/Table1[[#This Row],[goal]]</f>
        <v>3.8833333333333331E-2</v>
      </c>
      <c r="P2590">
        <f>IF(Table1[[#This Row],[pledged]]=0,0,Table1[[#This Row],[pledged]]/Table1[[#This Row],[backers_count]])</f>
        <v>29.125</v>
      </c>
      <c r="Q2590" t="str">
        <f>LEFT(Table1[[#This Row],[Category and Sub-Category]],FIND("/",Table1[[#This Row],[Category and Sub-Category]])-1)</f>
        <v>food</v>
      </c>
      <c r="R2590" t="str">
        <f>RIGHT(Table1[[#This Row],[Category and Sub-Category]],LEN(Table1[[#This Row],[Category and Sub-Category]])-FIND("/",Table1[[#This Row],[Category and Sub-Category]]))</f>
        <v>food trucks</v>
      </c>
      <c r="S2590" s="9">
        <f>(((Table1[[#This Row],[launched_at]]/60)/60)/24)+DATE(1970,1,1)</f>
        <v>42042.676226851851</v>
      </c>
      <c r="T2590" s="9">
        <f>(((Table1[[#This Row],[deadline]]/60)/60)/24)+DATE(1970,1,1)</f>
        <v>42094.551388888889</v>
      </c>
      <c r="U2590" s="12" t="str">
        <f>TEXT(Table1[[#This Row],[Date Created Conversion]],"yyyy")</f>
        <v>2015</v>
      </c>
      <c r="V2590" s="12" t="str">
        <f>TEXT(Table1[[#This Row],[Date Created Conversion]],"mmm")</f>
        <v>Feb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>Table1[[#This Row],[pledged]]/Table1[[#This Row],[goal]]</f>
        <v>1E-4</v>
      </c>
      <c r="P2591">
        <f>IF(Table1[[#This Row],[pledged]]=0,0,Table1[[#This Row],[pledged]]/Table1[[#This Row],[backers_count]])</f>
        <v>5</v>
      </c>
      <c r="Q2591" t="str">
        <f>LEFT(Table1[[#This Row],[Category and Sub-Category]],FIND("/",Table1[[#This Row],[Category and Sub-Category]])-1)</f>
        <v>food</v>
      </c>
      <c r="R2591" t="str">
        <f>RIGHT(Table1[[#This Row],[Category and Sub-Category]],LEN(Table1[[#This Row],[Category and Sub-Category]])-FIND("/",Table1[[#This Row],[Category and Sub-Category]]))</f>
        <v>food trucks</v>
      </c>
      <c r="S2591" s="9">
        <f>(((Table1[[#This Row],[launched_at]]/60)/60)/24)+DATE(1970,1,1)</f>
        <v>42422.536192129628</v>
      </c>
      <c r="T2591" s="9">
        <f>(((Table1[[#This Row],[deadline]]/60)/60)/24)+DATE(1970,1,1)</f>
        <v>42452.494525462964</v>
      </c>
      <c r="U2591" s="12" t="str">
        <f>TEXT(Table1[[#This Row],[Date Created Conversion]],"yyyy")</f>
        <v>2016</v>
      </c>
      <c r="V2591" s="12" t="str">
        <f>TEXT(Table1[[#This Row],[Date Created Conversion]],"mmm")</f>
        <v>Feb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>Table1[[#This Row],[pledged]]/Table1[[#This Row],[goal]]</f>
        <v>0</v>
      </c>
      <c r="P2592">
        <f>IF(Table1[[#This Row],[pledged]]=0,0,Table1[[#This Row],[pledged]]/Table1[[#This Row],[backers_count]])</f>
        <v>0</v>
      </c>
      <c r="Q2592" t="str">
        <f>LEFT(Table1[[#This Row],[Category and Sub-Category]],FIND("/",Table1[[#This Row],[Category and Sub-Category]])-1)</f>
        <v>food</v>
      </c>
      <c r="R2592" t="str">
        <f>RIGHT(Table1[[#This Row],[Category and Sub-Category]],LEN(Table1[[#This Row],[Category and Sub-Category]])-FIND("/",Table1[[#This Row],[Category and Sub-Category]]))</f>
        <v>food trucks</v>
      </c>
      <c r="S2592" s="9">
        <f>(((Table1[[#This Row],[launched_at]]/60)/60)/24)+DATE(1970,1,1)</f>
        <v>42388.589085648149</v>
      </c>
      <c r="T2592" s="9">
        <f>(((Table1[[#This Row],[deadline]]/60)/60)/24)+DATE(1970,1,1)</f>
        <v>42395.589085648149</v>
      </c>
      <c r="U2592" s="12" t="str">
        <f>TEXT(Table1[[#This Row],[Date Created Conversion]],"yyyy")</f>
        <v>2016</v>
      </c>
      <c r="V2592" s="12" t="str">
        <f>TEXT(Table1[[#This Row],[Date Created Conversion]],"mmm")</f>
        <v>Jan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>Table1[[#This Row],[pledged]]/Table1[[#This Row],[goal]]</f>
        <v>1.7333333333333333E-2</v>
      </c>
      <c r="P2593">
        <f>IF(Table1[[#This Row],[pledged]]=0,0,Table1[[#This Row],[pledged]]/Table1[[#This Row],[backers_count]])</f>
        <v>13</v>
      </c>
      <c r="Q2593" t="str">
        <f>LEFT(Table1[[#This Row],[Category and Sub-Category]],FIND("/",Table1[[#This Row],[Category and Sub-Category]])-1)</f>
        <v>food</v>
      </c>
      <c r="R2593" t="str">
        <f>RIGHT(Table1[[#This Row],[Category and Sub-Category]],LEN(Table1[[#This Row],[Category and Sub-Category]])-FIND("/",Table1[[#This Row],[Category and Sub-Category]]))</f>
        <v>food trucks</v>
      </c>
      <c r="S2593" s="9">
        <f>(((Table1[[#This Row],[launched_at]]/60)/60)/24)+DATE(1970,1,1)</f>
        <v>42382.906527777777</v>
      </c>
      <c r="T2593" s="9">
        <f>(((Table1[[#This Row],[deadline]]/60)/60)/24)+DATE(1970,1,1)</f>
        <v>42442.864861111113</v>
      </c>
      <c r="U2593" s="12" t="str">
        <f>TEXT(Table1[[#This Row],[Date Created Conversion]],"yyyy")</f>
        <v>2016</v>
      </c>
      <c r="V2593" s="12" t="str">
        <f>TEXT(Table1[[#This Row],[Date Created Conversion]],"mmm")</f>
        <v>Jan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>Table1[[#This Row],[pledged]]/Table1[[#This Row],[goal]]</f>
        <v>1.6666666666666668E-3</v>
      </c>
      <c r="P2594">
        <f>IF(Table1[[#This Row],[pledged]]=0,0,Table1[[#This Row],[pledged]]/Table1[[#This Row],[backers_count]])</f>
        <v>50</v>
      </c>
      <c r="Q2594" t="str">
        <f>LEFT(Table1[[#This Row],[Category and Sub-Category]],FIND("/",Table1[[#This Row],[Category and Sub-Category]])-1)</f>
        <v>food</v>
      </c>
      <c r="R2594" t="str">
        <f>RIGHT(Table1[[#This Row],[Category and Sub-Category]],LEN(Table1[[#This Row],[Category and Sub-Category]])-FIND("/",Table1[[#This Row],[Category and Sub-Category]]))</f>
        <v>food trucks</v>
      </c>
      <c r="S2594" s="9">
        <f>(((Table1[[#This Row],[launched_at]]/60)/60)/24)+DATE(1970,1,1)</f>
        <v>41887.801168981481</v>
      </c>
      <c r="T2594" s="9">
        <f>(((Table1[[#This Row],[deadline]]/60)/60)/24)+DATE(1970,1,1)</f>
        <v>41917.801168981481</v>
      </c>
      <c r="U2594" s="12" t="str">
        <f>TEXT(Table1[[#This Row],[Date Created Conversion]],"yyyy")</f>
        <v>2014</v>
      </c>
      <c r="V2594" s="12" t="str">
        <f>TEXT(Table1[[#This Row],[Date Created Conversion]],"mmm")</f>
        <v>Sep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>Table1[[#This Row],[pledged]]/Table1[[#This Row],[goal]]</f>
        <v>0</v>
      </c>
      <c r="P2595">
        <f>IF(Table1[[#This Row],[pledged]]=0,0,Table1[[#This Row],[pledged]]/Table1[[#This Row],[backers_count]])</f>
        <v>0</v>
      </c>
      <c r="Q2595" t="str">
        <f>LEFT(Table1[[#This Row],[Category and Sub-Category]],FIND("/",Table1[[#This Row],[Category and Sub-Category]])-1)</f>
        <v>food</v>
      </c>
      <c r="R2595" t="str">
        <f>RIGHT(Table1[[#This Row],[Category and Sub-Category]],LEN(Table1[[#This Row],[Category and Sub-Category]])-FIND("/",Table1[[#This Row],[Category and Sub-Category]]))</f>
        <v>food trucks</v>
      </c>
      <c r="S2595" s="9">
        <f>(((Table1[[#This Row],[launched_at]]/60)/60)/24)+DATE(1970,1,1)</f>
        <v>42089.84520833334</v>
      </c>
      <c r="T2595" s="9">
        <f>(((Table1[[#This Row],[deadline]]/60)/60)/24)+DATE(1970,1,1)</f>
        <v>42119.84520833334</v>
      </c>
      <c r="U2595" s="12" t="str">
        <f>TEXT(Table1[[#This Row],[Date Created Conversion]],"yyyy")</f>
        <v>2015</v>
      </c>
      <c r="V2595" s="12" t="str">
        <f>TEXT(Table1[[#This Row],[Date Created Conversion]],"mmm")</f>
        <v>Mar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>Table1[[#This Row],[pledged]]/Table1[[#This Row],[goal]]</f>
        <v>1.2500000000000001E-5</v>
      </c>
      <c r="P2596">
        <f>IF(Table1[[#This Row],[pledged]]=0,0,Table1[[#This Row],[pledged]]/Table1[[#This Row],[backers_count]])</f>
        <v>1</v>
      </c>
      <c r="Q2596" t="str">
        <f>LEFT(Table1[[#This Row],[Category and Sub-Category]],FIND("/",Table1[[#This Row],[Category and Sub-Category]])-1)</f>
        <v>food</v>
      </c>
      <c r="R2596" t="str">
        <f>RIGHT(Table1[[#This Row],[Category and Sub-Category]],LEN(Table1[[#This Row],[Category and Sub-Category]])-FIND("/",Table1[[#This Row],[Category and Sub-Category]]))</f>
        <v>food trucks</v>
      </c>
      <c r="S2596" s="9">
        <f>(((Table1[[#This Row],[launched_at]]/60)/60)/24)+DATE(1970,1,1)</f>
        <v>41828.967916666668</v>
      </c>
      <c r="T2596" s="9">
        <f>(((Table1[[#This Row],[deadline]]/60)/60)/24)+DATE(1970,1,1)</f>
        <v>41858.967916666668</v>
      </c>
      <c r="U2596" s="12" t="str">
        <f>TEXT(Table1[[#This Row],[Date Created Conversion]],"yyyy")</f>
        <v>2014</v>
      </c>
      <c r="V2596" s="12" t="str">
        <f>TEXT(Table1[[#This Row],[Date Created Conversion]],"mmm")</f>
        <v>Jul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>Table1[[#This Row],[pledged]]/Table1[[#This Row],[goal]]</f>
        <v>0.12166666666666667</v>
      </c>
      <c r="P2597">
        <f>IF(Table1[[#This Row],[pledged]]=0,0,Table1[[#This Row],[pledged]]/Table1[[#This Row],[backers_count]])</f>
        <v>96.05263157894737</v>
      </c>
      <c r="Q2597" t="str">
        <f>LEFT(Table1[[#This Row],[Category and Sub-Category]],FIND("/",Table1[[#This Row],[Category and Sub-Category]])-1)</f>
        <v>food</v>
      </c>
      <c r="R2597" t="str">
        <f>RIGHT(Table1[[#This Row],[Category and Sub-Category]],LEN(Table1[[#This Row],[Category and Sub-Category]])-FIND("/",Table1[[#This Row],[Category and Sub-Category]]))</f>
        <v>food trucks</v>
      </c>
      <c r="S2597" s="9">
        <f>(((Table1[[#This Row],[launched_at]]/60)/60)/24)+DATE(1970,1,1)</f>
        <v>42760.244212962964</v>
      </c>
      <c r="T2597" s="9">
        <f>(((Table1[[#This Row],[deadline]]/60)/60)/24)+DATE(1970,1,1)</f>
        <v>42790.244212962964</v>
      </c>
      <c r="U2597" s="12" t="str">
        <f>TEXT(Table1[[#This Row],[Date Created Conversion]],"yyyy")</f>
        <v>2017</v>
      </c>
      <c r="V2597" s="12" t="str">
        <f>TEXT(Table1[[#This Row],[Date Created Conversion]],"mmm")</f>
        <v>Jan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>Table1[[#This Row],[pledged]]/Table1[[#This Row],[goal]]</f>
        <v>0.23588571428571428</v>
      </c>
      <c r="P2598">
        <f>IF(Table1[[#This Row],[pledged]]=0,0,Table1[[#This Row],[pledged]]/Table1[[#This Row],[backers_count]])</f>
        <v>305.77777777777777</v>
      </c>
      <c r="Q2598" t="str">
        <f>LEFT(Table1[[#This Row],[Category and Sub-Category]],FIND("/",Table1[[#This Row],[Category and Sub-Category]])-1)</f>
        <v>food</v>
      </c>
      <c r="R2598" t="str">
        <f>RIGHT(Table1[[#This Row],[Category and Sub-Category]],LEN(Table1[[#This Row],[Category and Sub-Category]])-FIND("/",Table1[[#This Row],[Category and Sub-Category]]))</f>
        <v>food trucks</v>
      </c>
      <c r="S2598" s="9">
        <f>(((Table1[[#This Row],[launched_at]]/60)/60)/24)+DATE(1970,1,1)</f>
        <v>41828.664456018516</v>
      </c>
      <c r="T2598" s="9">
        <f>(((Table1[[#This Row],[deadline]]/60)/60)/24)+DATE(1970,1,1)</f>
        <v>41858.664456018516</v>
      </c>
      <c r="U2598" s="12" t="str">
        <f>TEXT(Table1[[#This Row],[Date Created Conversion]],"yyyy")</f>
        <v>2014</v>
      </c>
      <c r="V2598" s="12" t="str">
        <f>TEXT(Table1[[#This Row],[Date Created Conversion]],"mmm")</f>
        <v>Jul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>Table1[[#This Row],[pledged]]/Table1[[#This Row],[goal]]</f>
        <v>5.6666666666666664E-2</v>
      </c>
      <c r="P2599">
        <f>IF(Table1[[#This Row],[pledged]]=0,0,Table1[[#This Row],[pledged]]/Table1[[#This Row],[backers_count]])</f>
        <v>12.142857142857142</v>
      </c>
      <c r="Q2599" t="str">
        <f>LEFT(Table1[[#This Row],[Category and Sub-Category]],FIND("/",Table1[[#This Row],[Category and Sub-Category]])-1)</f>
        <v>food</v>
      </c>
      <c r="R2599" t="str">
        <f>RIGHT(Table1[[#This Row],[Category and Sub-Category]],LEN(Table1[[#This Row],[Category and Sub-Category]])-FIND("/",Table1[[#This Row],[Category and Sub-Category]]))</f>
        <v>food trucks</v>
      </c>
      <c r="S2599" s="9">
        <f>(((Table1[[#This Row],[launched_at]]/60)/60)/24)+DATE(1970,1,1)</f>
        <v>42510.341631944444</v>
      </c>
      <c r="T2599" s="9">
        <f>(((Table1[[#This Row],[deadline]]/60)/60)/24)+DATE(1970,1,1)</f>
        <v>42540.341631944444</v>
      </c>
      <c r="U2599" s="12" t="str">
        <f>TEXT(Table1[[#This Row],[Date Created Conversion]],"yyyy")</f>
        <v>2016</v>
      </c>
      <c r="V2599" s="12" t="str">
        <f>TEXT(Table1[[#This Row],[Date Created Conversion]],"mmm")</f>
        <v>May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>Table1[[#This Row],[pledged]]/Table1[[#This Row],[goal]]</f>
        <v>0.39</v>
      </c>
      <c r="P2600">
        <f>IF(Table1[[#This Row],[pledged]]=0,0,Table1[[#This Row],[pledged]]/Table1[[#This Row],[backers_count]])</f>
        <v>83.571428571428569</v>
      </c>
      <c r="Q2600" t="str">
        <f>LEFT(Table1[[#This Row],[Category and Sub-Category]],FIND("/",Table1[[#This Row],[Category and Sub-Category]])-1)</f>
        <v>food</v>
      </c>
      <c r="R2600" t="str">
        <f>RIGHT(Table1[[#This Row],[Category and Sub-Category]],LEN(Table1[[#This Row],[Category and Sub-Category]])-FIND("/",Table1[[#This Row],[Category and Sub-Category]]))</f>
        <v>food trucks</v>
      </c>
      <c r="S2600" s="9">
        <f>(((Table1[[#This Row],[launched_at]]/60)/60)/24)+DATE(1970,1,1)</f>
        <v>42240.840289351851</v>
      </c>
      <c r="T2600" s="9">
        <f>(((Table1[[#This Row],[deadline]]/60)/60)/24)+DATE(1970,1,1)</f>
        <v>42270.840289351851</v>
      </c>
      <c r="U2600" s="12" t="str">
        <f>TEXT(Table1[[#This Row],[Date Created Conversion]],"yyyy")</f>
        <v>2015</v>
      </c>
      <c r="V2600" s="12" t="str">
        <f>TEXT(Table1[[#This Row],[Date Created Conversion]],"mmm")</f>
        <v>Aug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>Table1[[#This Row],[pledged]]/Table1[[#This Row],[goal]]</f>
        <v>9.9546510341776348E-3</v>
      </c>
      <c r="P2601">
        <f>IF(Table1[[#This Row],[pledged]]=0,0,Table1[[#This Row],[pledged]]/Table1[[#This Row],[backers_count]])</f>
        <v>18</v>
      </c>
      <c r="Q2601" t="str">
        <f>LEFT(Table1[[#This Row],[Category and Sub-Category]],FIND("/",Table1[[#This Row],[Category and Sub-Category]])-1)</f>
        <v>food</v>
      </c>
      <c r="R2601" t="str">
        <f>RIGHT(Table1[[#This Row],[Category and Sub-Category]],LEN(Table1[[#This Row],[Category and Sub-Category]])-FIND("/",Table1[[#This Row],[Category and Sub-Category]]))</f>
        <v>food trucks</v>
      </c>
      <c r="S2601" s="9">
        <f>(((Table1[[#This Row],[launched_at]]/60)/60)/24)+DATE(1970,1,1)</f>
        <v>41809.754016203704</v>
      </c>
      <c r="T2601" s="9">
        <f>(((Table1[[#This Row],[deadline]]/60)/60)/24)+DATE(1970,1,1)</f>
        <v>41854.754016203704</v>
      </c>
      <c r="U2601" s="12" t="str">
        <f>TEXT(Table1[[#This Row],[Date Created Conversion]],"yyyy")</f>
        <v>2014</v>
      </c>
      <c r="V2601" s="12" t="str">
        <f>TEXT(Table1[[#This Row],[Date Created Conversion]],"mmm")</f>
        <v>Jun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>Table1[[#This Row],[pledged]]/Table1[[#This Row],[goal]]</f>
        <v>6.9320000000000007E-2</v>
      </c>
      <c r="P2602">
        <f>IF(Table1[[#This Row],[pledged]]=0,0,Table1[[#This Row],[pledged]]/Table1[[#This Row],[backers_count]])</f>
        <v>115.53333333333333</v>
      </c>
      <c r="Q2602" t="str">
        <f>LEFT(Table1[[#This Row],[Category and Sub-Category]],FIND("/",Table1[[#This Row],[Category and Sub-Category]])-1)</f>
        <v>food</v>
      </c>
      <c r="R2602" t="str">
        <f>RIGHT(Table1[[#This Row],[Category and Sub-Category]],LEN(Table1[[#This Row],[Category and Sub-Category]])-FIND("/",Table1[[#This Row],[Category and Sub-Category]]))</f>
        <v>food trucks</v>
      </c>
      <c r="S2602" s="9">
        <f>(((Table1[[#This Row],[launched_at]]/60)/60)/24)+DATE(1970,1,1)</f>
        <v>42394.900462962964</v>
      </c>
      <c r="T2602" s="9">
        <f>(((Table1[[#This Row],[deadline]]/60)/60)/24)+DATE(1970,1,1)</f>
        <v>42454.858796296292</v>
      </c>
      <c r="U2602" s="12" t="str">
        <f>TEXT(Table1[[#This Row],[Date Created Conversion]],"yyyy")</f>
        <v>2016</v>
      </c>
      <c r="V2602" s="12" t="str">
        <f>TEXT(Table1[[#This Row],[Date Created Conversion]],"mmm")</f>
        <v>Jan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 s="16">
        <v>500</v>
      </c>
      <c r="E2603">
        <v>3307</v>
      </c>
      <c r="F2603" s="12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>Table1[[#This Row],[pledged]]/Table1[[#This Row],[goal]]</f>
        <v>6.6139999999999999</v>
      </c>
      <c r="P2603">
        <f>IF(Table1[[#This Row],[pledged]]=0,0,Table1[[#This Row],[pledged]]/Table1[[#This Row],[backers_count]])</f>
        <v>21.900662251655628</v>
      </c>
      <c r="Q2603" t="str">
        <f>LEFT(Table1[[#This Row],[Category and Sub-Category]],FIND("/",Table1[[#This Row],[Category and Sub-Category]])-1)</f>
        <v>technology</v>
      </c>
      <c r="R2603" t="str">
        <f>RIGHT(Table1[[#This Row],[Category and Sub-Category]],LEN(Table1[[#This Row],[Category and Sub-Category]])-FIND("/",Table1[[#This Row],[Category and Sub-Category]]))</f>
        <v>space exploration</v>
      </c>
      <c r="S2603" s="9">
        <f>(((Table1[[#This Row],[launched_at]]/60)/60)/24)+DATE(1970,1,1)</f>
        <v>41150.902187499996</v>
      </c>
      <c r="T2603" s="9">
        <f>(((Table1[[#This Row],[deadline]]/60)/60)/24)+DATE(1970,1,1)</f>
        <v>41165.165972222225</v>
      </c>
      <c r="U2603" s="12" t="str">
        <f>TEXT(Table1[[#This Row],[Date Created Conversion]],"yyyy")</f>
        <v>2012</v>
      </c>
      <c r="V2603" s="12" t="str">
        <f>TEXT(Table1[[#This Row],[Date Created Conversion]],"mmm")</f>
        <v>Aug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 s="16">
        <v>12000</v>
      </c>
      <c r="E2604">
        <v>39131</v>
      </c>
      <c r="F2604" s="12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>Table1[[#This Row],[pledged]]/Table1[[#This Row],[goal]]</f>
        <v>3.2609166666666667</v>
      </c>
      <c r="P2604">
        <f>IF(Table1[[#This Row],[pledged]]=0,0,Table1[[#This Row],[pledged]]/Table1[[#This Row],[backers_count]])</f>
        <v>80.022494887525568</v>
      </c>
      <c r="Q2604" t="str">
        <f>LEFT(Table1[[#This Row],[Category and Sub-Category]],FIND("/",Table1[[#This Row],[Category and Sub-Category]])-1)</f>
        <v>technology</v>
      </c>
      <c r="R2604" t="str">
        <f>RIGHT(Table1[[#This Row],[Category and Sub-Category]],LEN(Table1[[#This Row],[Category and Sub-Category]])-FIND("/",Table1[[#This Row],[Category and Sub-Category]]))</f>
        <v>space exploration</v>
      </c>
      <c r="S2604" s="9">
        <f>(((Table1[[#This Row],[launched_at]]/60)/60)/24)+DATE(1970,1,1)</f>
        <v>41915.747314814813</v>
      </c>
      <c r="T2604" s="9">
        <f>(((Table1[[#This Row],[deadline]]/60)/60)/24)+DATE(1970,1,1)</f>
        <v>41955.888888888891</v>
      </c>
      <c r="U2604" s="12" t="str">
        <f>TEXT(Table1[[#This Row],[Date Created Conversion]],"yyyy")</f>
        <v>2014</v>
      </c>
      <c r="V2604" s="12" t="str">
        <f>TEXT(Table1[[#This Row],[Date Created Conversion]],"mmm")</f>
        <v>Oct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 s="16">
        <v>1750</v>
      </c>
      <c r="E2605">
        <v>1776</v>
      </c>
      <c r="F2605" s="12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>Table1[[#This Row],[pledged]]/Table1[[#This Row],[goal]]</f>
        <v>1.0148571428571429</v>
      </c>
      <c r="P2605">
        <f>IF(Table1[[#This Row],[pledged]]=0,0,Table1[[#This Row],[pledged]]/Table1[[#This Row],[backers_count]])</f>
        <v>35.520000000000003</v>
      </c>
      <c r="Q2605" t="str">
        <f>LEFT(Table1[[#This Row],[Category and Sub-Category]],FIND("/",Table1[[#This Row],[Category and Sub-Category]])-1)</f>
        <v>technology</v>
      </c>
      <c r="R2605" t="str">
        <f>RIGHT(Table1[[#This Row],[Category and Sub-Category]],LEN(Table1[[#This Row],[Category and Sub-Category]])-FIND("/",Table1[[#This Row],[Category and Sub-Category]]))</f>
        <v>space exploration</v>
      </c>
      <c r="S2605" s="9">
        <f>(((Table1[[#This Row],[launched_at]]/60)/60)/24)+DATE(1970,1,1)</f>
        <v>41617.912662037037</v>
      </c>
      <c r="T2605" s="9">
        <f>(((Table1[[#This Row],[deadline]]/60)/60)/24)+DATE(1970,1,1)</f>
        <v>41631.912662037037</v>
      </c>
      <c r="U2605" s="12" t="str">
        <f>TEXT(Table1[[#This Row],[Date Created Conversion]],"yyyy")</f>
        <v>2013</v>
      </c>
      <c r="V2605" s="12" t="str">
        <f>TEXT(Table1[[#This Row],[Date Created Conversion]],"mmm")</f>
        <v>Dec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 s="16">
        <v>20000</v>
      </c>
      <c r="E2606">
        <v>20843.599999999999</v>
      </c>
      <c r="F2606" s="12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>Table1[[#This Row],[pledged]]/Table1[[#This Row],[goal]]</f>
        <v>1.0421799999999999</v>
      </c>
      <c r="P2606">
        <f>IF(Table1[[#This Row],[pledged]]=0,0,Table1[[#This Row],[pledged]]/Table1[[#This Row],[backers_count]])</f>
        <v>64.933333333333323</v>
      </c>
      <c r="Q2606" t="str">
        <f>LEFT(Table1[[#This Row],[Category and Sub-Category]],FIND("/",Table1[[#This Row],[Category and Sub-Category]])-1)</f>
        <v>technology</v>
      </c>
      <c r="R2606" t="str">
        <f>RIGHT(Table1[[#This Row],[Category and Sub-Category]],LEN(Table1[[#This Row],[Category and Sub-Category]])-FIND("/",Table1[[#This Row],[Category and Sub-Category]]))</f>
        <v>space exploration</v>
      </c>
      <c r="S2606" s="9">
        <f>(((Table1[[#This Row],[launched_at]]/60)/60)/24)+DATE(1970,1,1)</f>
        <v>40998.051192129627</v>
      </c>
      <c r="T2606" s="9">
        <f>(((Table1[[#This Row],[deadline]]/60)/60)/24)+DATE(1970,1,1)</f>
        <v>41028.051192129627</v>
      </c>
      <c r="U2606" s="12" t="str">
        <f>TEXT(Table1[[#This Row],[Date Created Conversion]],"yyyy")</f>
        <v>2012</v>
      </c>
      <c r="V2606" s="12" t="str">
        <f>TEXT(Table1[[#This Row],[Date Created Conversion]],"mmm")</f>
        <v>Mar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 s="16">
        <v>100000</v>
      </c>
      <c r="E2607">
        <v>107421.57</v>
      </c>
      <c r="F2607" s="12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>Table1[[#This Row],[pledged]]/Table1[[#This Row],[goal]]</f>
        <v>1.0742157000000001</v>
      </c>
      <c r="P2607">
        <f>IF(Table1[[#This Row],[pledged]]=0,0,Table1[[#This Row],[pledged]]/Table1[[#This Row],[backers_count]])</f>
        <v>60.965703745743475</v>
      </c>
      <c r="Q2607" t="str">
        <f>LEFT(Table1[[#This Row],[Category and Sub-Category]],FIND("/",Table1[[#This Row],[Category and Sub-Category]])-1)</f>
        <v>technology</v>
      </c>
      <c r="R2607" t="str">
        <f>RIGHT(Table1[[#This Row],[Category and Sub-Category]],LEN(Table1[[#This Row],[Category and Sub-Category]])-FIND("/",Table1[[#This Row],[Category and Sub-Category]]))</f>
        <v>space exploration</v>
      </c>
      <c r="S2607" s="9">
        <f>(((Table1[[#This Row],[launched_at]]/60)/60)/24)+DATE(1970,1,1)</f>
        <v>42508.541550925926</v>
      </c>
      <c r="T2607" s="9">
        <f>(((Table1[[#This Row],[deadline]]/60)/60)/24)+DATE(1970,1,1)</f>
        <v>42538.541550925926</v>
      </c>
      <c r="U2607" s="12" t="str">
        <f>TEXT(Table1[[#This Row],[Date Created Conversion]],"yyyy")</f>
        <v>2016</v>
      </c>
      <c r="V2607" s="12" t="str">
        <f>TEXT(Table1[[#This Row],[Date Created Conversion]],"mmm")</f>
        <v>May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 s="16">
        <v>11000</v>
      </c>
      <c r="E2608">
        <v>12106</v>
      </c>
      <c r="F2608" s="12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>Table1[[#This Row],[pledged]]/Table1[[#This Row],[goal]]</f>
        <v>1.1005454545454545</v>
      </c>
      <c r="P2608">
        <f>IF(Table1[[#This Row],[pledged]]=0,0,Table1[[#This Row],[pledged]]/Table1[[#This Row],[backers_count]])</f>
        <v>31.444155844155844</v>
      </c>
      <c r="Q2608" t="str">
        <f>LEFT(Table1[[#This Row],[Category and Sub-Category]],FIND("/",Table1[[#This Row],[Category and Sub-Category]])-1)</f>
        <v>technology</v>
      </c>
      <c r="R2608" t="str">
        <f>RIGHT(Table1[[#This Row],[Category and Sub-Category]],LEN(Table1[[#This Row],[Category and Sub-Category]])-FIND("/",Table1[[#This Row],[Category and Sub-Category]]))</f>
        <v>space exploration</v>
      </c>
      <c r="S2608" s="9">
        <f>(((Table1[[#This Row],[launched_at]]/60)/60)/24)+DATE(1970,1,1)</f>
        <v>41726.712754629632</v>
      </c>
      <c r="T2608" s="9">
        <f>(((Table1[[#This Row],[deadline]]/60)/60)/24)+DATE(1970,1,1)</f>
        <v>41758.712754629632</v>
      </c>
      <c r="U2608" s="12" t="str">
        <f>TEXT(Table1[[#This Row],[Date Created Conversion]],"yyyy")</f>
        <v>2014</v>
      </c>
      <c r="V2608" s="12" t="str">
        <f>TEXT(Table1[[#This Row],[Date Created Conversion]],"mmm")</f>
        <v>Mar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 s="16">
        <v>8000</v>
      </c>
      <c r="E2609">
        <v>32616</v>
      </c>
      <c r="F2609" s="12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>Table1[[#This Row],[pledged]]/Table1[[#This Row],[goal]]</f>
        <v>4.077</v>
      </c>
      <c r="P2609">
        <f>IF(Table1[[#This Row],[pledged]]=0,0,Table1[[#This Row],[pledged]]/Table1[[#This Row],[backers_count]])</f>
        <v>81.949748743718587</v>
      </c>
      <c r="Q2609" t="str">
        <f>LEFT(Table1[[#This Row],[Category and Sub-Category]],FIND("/",Table1[[#This Row],[Category and Sub-Category]])-1)</f>
        <v>technology</v>
      </c>
      <c r="R2609" t="str">
        <f>RIGHT(Table1[[#This Row],[Category and Sub-Category]],LEN(Table1[[#This Row],[Category and Sub-Category]])-FIND("/",Table1[[#This Row],[Category and Sub-Category]]))</f>
        <v>space exploration</v>
      </c>
      <c r="S2609" s="9">
        <f>(((Table1[[#This Row],[launched_at]]/60)/60)/24)+DATE(1970,1,1)</f>
        <v>42184.874675925923</v>
      </c>
      <c r="T2609" s="9">
        <f>(((Table1[[#This Row],[deadline]]/60)/60)/24)+DATE(1970,1,1)</f>
        <v>42228.083333333328</v>
      </c>
      <c r="U2609" s="12" t="str">
        <f>TEXT(Table1[[#This Row],[Date Created Conversion]],"yyyy")</f>
        <v>2015</v>
      </c>
      <c r="V2609" s="12" t="str">
        <f>TEXT(Table1[[#This Row],[Date Created Conversion]],"mmm")</f>
        <v>Jun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 s="16">
        <v>8000</v>
      </c>
      <c r="E2610">
        <v>17914</v>
      </c>
      <c r="F2610" s="12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>Table1[[#This Row],[pledged]]/Table1[[#This Row],[goal]]</f>
        <v>2.2392500000000002</v>
      </c>
      <c r="P2610">
        <f>IF(Table1[[#This Row],[pledged]]=0,0,Table1[[#This Row],[pledged]]/Table1[[#This Row],[backers_count]])</f>
        <v>58.92763157894737</v>
      </c>
      <c r="Q2610" t="str">
        <f>LEFT(Table1[[#This Row],[Category and Sub-Category]],FIND("/",Table1[[#This Row],[Category and Sub-Category]])-1)</f>
        <v>technology</v>
      </c>
      <c r="R2610" t="str">
        <f>RIGHT(Table1[[#This Row],[Category and Sub-Category]],LEN(Table1[[#This Row],[Category and Sub-Category]])-FIND("/",Table1[[#This Row],[Category and Sub-Category]]))</f>
        <v>space exploration</v>
      </c>
      <c r="S2610" s="9">
        <f>(((Table1[[#This Row],[launched_at]]/60)/60)/24)+DATE(1970,1,1)</f>
        <v>42767.801712962959</v>
      </c>
      <c r="T2610" s="9">
        <f>(((Table1[[#This Row],[deadline]]/60)/60)/24)+DATE(1970,1,1)</f>
        <v>42809</v>
      </c>
      <c r="U2610" s="12" t="str">
        <f>TEXT(Table1[[#This Row],[Date Created Conversion]],"yyyy")</f>
        <v>2017</v>
      </c>
      <c r="V2610" s="12" t="str">
        <f>TEXT(Table1[[#This Row],[Date Created Conversion]],"mmm")</f>
        <v>Feb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 s="16">
        <v>35000</v>
      </c>
      <c r="E2611">
        <v>106330.39</v>
      </c>
      <c r="F2611" s="12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>Table1[[#This Row],[pledged]]/Table1[[#This Row],[goal]]</f>
        <v>3.038011142857143</v>
      </c>
      <c r="P2611">
        <f>IF(Table1[[#This Row],[pledged]]=0,0,Table1[[#This Row],[pledged]]/Table1[[#This Row],[backers_count]])</f>
        <v>157.29347633136095</v>
      </c>
      <c r="Q2611" t="str">
        <f>LEFT(Table1[[#This Row],[Category and Sub-Category]],FIND("/",Table1[[#This Row],[Category and Sub-Category]])-1)</f>
        <v>technology</v>
      </c>
      <c r="R2611" t="str">
        <f>RIGHT(Table1[[#This Row],[Category and Sub-Category]],LEN(Table1[[#This Row],[Category and Sub-Category]])-FIND("/",Table1[[#This Row],[Category and Sub-Category]]))</f>
        <v>space exploration</v>
      </c>
      <c r="S2611" s="9">
        <f>(((Table1[[#This Row],[launched_at]]/60)/60)/24)+DATE(1970,1,1)</f>
        <v>41075.237858796296</v>
      </c>
      <c r="T2611" s="9">
        <f>(((Table1[[#This Row],[deadline]]/60)/60)/24)+DATE(1970,1,1)</f>
        <v>41105.237858796296</v>
      </c>
      <c r="U2611" s="12" t="str">
        <f>TEXT(Table1[[#This Row],[Date Created Conversion]],"yyyy")</f>
        <v>2012</v>
      </c>
      <c r="V2611" s="12" t="str">
        <f>TEXT(Table1[[#This Row],[Date Created Conversion]],"mmm")</f>
        <v>Jun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 s="16">
        <v>22765</v>
      </c>
      <c r="E2612">
        <v>32172.66</v>
      </c>
      <c r="F2612" s="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>Table1[[#This Row],[pledged]]/Table1[[#This Row],[goal]]</f>
        <v>1.4132510432681749</v>
      </c>
      <c r="P2612">
        <f>IF(Table1[[#This Row],[pledged]]=0,0,Table1[[#This Row],[pledged]]/Table1[[#This Row],[backers_count]])</f>
        <v>55.758509532062391</v>
      </c>
      <c r="Q2612" t="str">
        <f>LEFT(Table1[[#This Row],[Category and Sub-Category]],FIND("/",Table1[[#This Row],[Category and Sub-Category]])-1)</f>
        <v>technology</v>
      </c>
      <c r="R2612" t="str">
        <f>RIGHT(Table1[[#This Row],[Category and Sub-Category]],LEN(Table1[[#This Row],[Category and Sub-Category]])-FIND("/",Table1[[#This Row],[Category and Sub-Category]]))</f>
        <v>space exploration</v>
      </c>
      <c r="S2612" s="9">
        <f>(((Table1[[#This Row],[launched_at]]/60)/60)/24)+DATE(1970,1,1)</f>
        <v>42564.881076388891</v>
      </c>
      <c r="T2612" s="9">
        <f>(((Table1[[#This Row],[deadline]]/60)/60)/24)+DATE(1970,1,1)</f>
        <v>42604.290972222225</v>
      </c>
      <c r="U2612" s="12" t="str">
        <f>TEXT(Table1[[#This Row],[Date Created Conversion]],"yyyy")</f>
        <v>2016</v>
      </c>
      <c r="V2612" s="12" t="str">
        <f>TEXT(Table1[[#This Row],[Date Created Conversion]],"mmm")</f>
        <v>Jul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 s="16">
        <v>11000</v>
      </c>
      <c r="E2613">
        <v>306970</v>
      </c>
      <c r="F2613" s="12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>Table1[[#This Row],[pledged]]/Table1[[#This Row],[goal]]</f>
        <v>27.906363636363636</v>
      </c>
      <c r="P2613">
        <f>IF(Table1[[#This Row],[pledged]]=0,0,Table1[[#This Row],[pledged]]/Table1[[#This Row],[backers_count]])</f>
        <v>83.802893802893806</v>
      </c>
      <c r="Q2613" t="str">
        <f>LEFT(Table1[[#This Row],[Category and Sub-Category]],FIND("/",Table1[[#This Row],[Category and Sub-Category]])-1)</f>
        <v>technology</v>
      </c>
      <c r="R2613" t="str">
        <f>RIGHT(Table1[[#This Row],[Category and Sub-Category]],LEN(Table1[[#This Row],[Category and Sub-Category]])-FIND("/",Table1[[#This Row],[Category and Sub-Category]]))</f>
        <v>space exploration</v>
      </c>
      <c r="S2613" s="9">
        <f>(((Table1[[#This Row],[launched_at]]/60)/60)/24)+DATE(1970,1,1)</f>
        <v>42704.335810185185</v>
      </c>
      <c r="T2613" s="9">
        <f>(((Table1[[#This Row],[deadline]]/60)/60)/24)+DATE(1970,1,1)</f>
        <v>42737.957638888889</v>
      </c>
      <c r="U2613" s="12" t="str">
        <f>TEXT(Table1[[#This Row],[Date Created Conversion]],"yyyy")</f>
        <v>2016</v>
      </c>
      <c r="V2613" s="12" t="str">
        <f>TEXT(Table1[[#This Row],[Date Created Conversion]],"mmm")</f>
        <v>Nov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 s="16">
        <v>10000</v>
      </c>
      <c r="E2614">
        <v>17176.13</v>
      </c>
      <c r="F2614" s="12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>Table1[[#This Row],[pledged]]/Table1[[#This Row],[goal]]</f>
        <v>1.7176130000000001</v>
      </c>
      <c r="P2614">
        <f>IF(Table1[[#This Row],[pledged]]=0,0,Table1[[#This Row],[pledged]]/Table1[[#This Row],[backers_count]])</f>
        <v>58.422210884353746</v>
      </c>
      <c r="Q2614" t="str">
        <f>LEFT(Table1[[#This Row],[Category and Sub-Category]],FIND("/",Table1[[#This Row],[Category and Sub-Category]])-1)</f>
        <v>technology</v>
      </c>
      <c r="R2614" t="str">
        <f>RIGHT(Table1[[#This Row],[Category and Sub-Category]],LEN(Table1[[#This Row],[Category and Sub-Category]])-FIND("/",Table1[[#This Row],[Category and Sub-Category]]))</f>
        <v>space exploration</v>
      </c>
      <c r="S2614" s="9">
        <f>(((Table1[[#This Row],[launched_at]]/60)/60)/24)+DATE(1970,1,1)</f>
        <v>41982.143171296295</v>
      </c>
      <c r="T2614" s="9">
        <f>(((Table1[[#This Row],[deadline]]/60)/60)/24)+DATE(1970,1,1)</f>
        <v>42013.143171296295</v>
      </c>
      <c r="U2614" s="12" t="str">
        <f>TEXT(Table1[[#This Row],[Date Created Conversion]],"yyyy")</f>
        <v>2014</v>
      </c>
      <c r="V2614" s="12" t="str">
        <f>TEXT(Table1[[#This Row],[Date Created Conversion]],"mmm")</f>
        <v>Dec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 s="16">
        <v>7500</v>
      </c>
      <c r="E2615">
        <v>7576</v>
      </c>
      <c r="F2615" s="12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>Table1[[#This Row],[pledged]]/Table1[[#This Row],[goal]]</f>
        <v>1.0101333333333333</v>
      </c>
      <c r="P2615">
        <f>IF(Table1[[#This Row],[pledged]]=0,0,Table1[[#This Row],[pledged]]/Table1[[#This Row],[backers_count]])</f>
        <v>270.57142857142856</v>
      </c>
      <c r="Q2615" t="str">
        <f>LEFT(Table1[[#This Row],[Category and Sub-Category]],FIND("/",Table1[[#This Row],[Category and Sub-Category]])-1)</f>
        <v>technology</v>
      </c>
      <c r="R2615" t="str">
        <f>RIGHT(Table1[[#This Row],[Category and Sub-Category]],LEN(Table1[[#This Row],[Category and Sub-Category]])-FIND("/",Table1[[#This Row],[Category and Sub-Category]]))</f>
        <v>space exploration</v>
      </c>
      <c r="S2615" s="9">
        <f>(((Table1[[#This Row],[launched_at]]/60)/60)/24)+DATE(1970,1,1)</f>
        <v>41143.81821759259</v>
      </c>
      <c r="T2615" s="9">
        <f>(((Table1[[#This Row],[deadline]]/60)/60)/24)+DATE(1970,1,1)</f>
        <v>41173.81821759259</v>
      </c>
      <c r="U2615" s="12" t="str">
        <f>TEXT(Table1[[#This Row],[Date Created Conversion]],"yyyy")</f>
        <v>2012</v>
      </c>
      <c r="V2615" s="12" t="str">
        <f>TEXT(Table1[[#This Row],[Date Created Conversion]],"mmm")</f>
        <v>Aug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 s="16">
        <v>10500</v>
      </c>
      <c r="E2616">
        <v>10710</v>
      </c>
      <c r="F2616" s="12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>Table1[[#This Row],[pledged]]/Table1[[#This Row],[goal]]</f>
        <v>1.02</v>
      </c>
      <c r="P2616">
        <f>IF(Table1[[#This Row],[pledged]]=0,0,Table1[[#This Row],[pledged]]/Table1[[#This Row],[backers_count]])</f>
        <v>107.1</v>
      </c>
      <c r="Q2616" t="str">
        <f>LEFT(Table1[[#This Row],[Category and Sub-Category]],FIND("/",Table1[[#This Row],[Category and Sub-Category]])-1)</f>
        <v>technology</v>
      </c>
      <c r="R2616" t="str">
        <f>RIGHT(Table1[[#This Row],[Category and Sub-Category]],LEN(Table1[[#This Row],[Category and Sub-Category]])-FIND("/",Table1[[#This Row],[Category and Sub-Category]]))</f>
        <v>space exploration</v>
      </c>
      <c r="S2616" s="9">
        <f>(((Table1[[#This Row],[launched_at]]/60)/60)/24)+DATE(1970,1,1)</f>
        <v>41730.708472222221</v>
      </c>
      <c r="T2616" s="9">
        <f>(((Table1[[#This Row],[deadline]]/60)/60)/24)+DATE(1970,1,1)</f>
        <v>41759.208333333336</v>
      </c>
      <c r="U2616" s="12" t="str">
        <f>TEXT(Table1[[#This Row],[Date Created Conversion]],"yyyy")</f>
        <v>2014</v>
      </c>
      <c r="V2616" s="12" t="str">
        <f>TEXT(Table1[[#This Row],[Date Created Conversion]],"mmm")</f>
        <v>Apr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 s="16">
        <v>2001</v>
      </c>
      <c r="E2617">
        <v>3397</v>
      </c>
      <c r="F2617" s="12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>Table1[[#This Row],[pledged]]/Table1[[#This Row],[goal]]</f>
        <v>1.6976511744127936</v>
      </c>
      <c r="P2617">
        <f>IF(Table1[[#This Row],[pledged]]=0,0,Table1[[#This Row],[pledged]]/Table1[[#This Row],[backers_count]])</f>
        <v>47.180555555555557</v>
      </c>
      <c r="Q2617" t="str">
        <f>LEFT(Table1[[#This Row],[Category and Sub-Category]],FIND("/",Table1[[#This Row],[Category and Sub-Category]])-1)</f>
        <v>technology</v>
      </c>
      <c r="R2617" t="str">
        <f>RIGHT(Table1[[#This Row],[Category and Sub-Category]],LEN(Table1[[#This Row],[Category and Sub-Category]])-FIND("/",Table1[[#This Row],[Category and Sub-Category]]))</f>
        <v>space exploration</v>
      </c>
      <c r="S2617" s="9">
        <f>(((Table1[[#This Row],[launched_at]]/60)/60)/24)+DATE(1970,1,1)</f>
        <v>42453.49726851852</v>
      </c>
      <c r="T2617" s="9">
        <f>(((Table1[[#This Row],[deadline]]/60)/60)/24)+DATE(1970,1,1)</f>
        <v>42490.5</v>
      </c>
      <c r="U2617" s="12" t="str">
        <f>TEXT(Table1[[#This Row],[Date Created Conversion]],"yyyy")</f>
        <v>2016</v>
      </c>
      <c r="V2617" s="12" t="str">
        <f>TEXT(Table1[[#This Row],[Date Created Conversion]],"mmm")</f>
        <v>Mar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 s="16">
        <v>25000</v>
      </c>
      <c r="E2618">
        <v>28633.5</v>
      </c>
      <c r="F2618" s="12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>Table1[[#This Row],[pledged]]/Table1[[#This Row],[goal]]</f>
        <v>1.14534</v>
      </c>
      <c r="P2618">
        <f>IF(Table1[[#This Row],[pledged]]=0,0,Table1[[#This Row],[pledged]]/Table1[[#This Row],[backers_count]])</f>
        <v>120.30882352941177</v>
      </c>
      <c r="Q2618" t="str">
        <f>LEFT(Table1[[#This Row],[Category and Sub-Category]],FIND("/",Table1[[#This Row],[Category and Sub-Category]])-1)</f>
        <v>technology</v>
      </c>
      <c r="R2618" t="str">
        <f>RIGHT(Table1[[#This Row],[Category and Sub-Category]],LEN(Table1[[#This Row],[Category and Sub-Category]])-FIND("/",Table1[[#This Row],[Category and Sub-Category]]))</f>
        <v>space exploration</v>
      </c>
      <c r="S2618" s="9">
        <f>(((Table1[[#This Row],[launched_at]]/60)/60)/24)+DATE(1970,1,1)</f>
        <v>42211.99454861111</v>
      </c>
      <c r="T2618" s="9">
        <f>(((Table1[[#This Row],[deadline]]/60)/60)/24)+DATE(1970,1,1)</f>
        <v>42241.99454861111</v>
      </c>
      <c r="U2618" s="12" t="str">
        <f>TEXT(Table1[[#This Row],[Date Created Conversion]],"yyyy")</f>
        <v>2015</v>
      </c>
      <c r="V2618" s="12" t="str">
        <f>TEXT(Table1[[#This Row],[Date Created Conversion]],"mmm")</f>
        <v>Jul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 s="16">
        <v>500</v>
      </c>
      <c r="E2619">
        <v>4388</v>
      </c>
      <c r="F2619" s="12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>Table1[[#This Row],[pledged]]/Table1[[#This Row],[goal]]</f>
        <v>8.7759999999999998</v>
      </c>
      <c r="P2619">
        <f>IF(Table1[[#This Row],[pledged]]=0,0,Table1[[#This Row],[pledged]]/Table1[[#This Row],[backers_count]])</f>
        <v>27.59748427672956</v>
      </c>
      <c r="Q2619" t="str">
        <f>LEFT(Table1[[#This Row],[Category and Sub-Category]],FIND("/",Table1[[#This Row],[Category and Sub-Category]])-1)</f>
        <v>technology</v>
      </c>
      <c r="R2619" t="str">
        <f>RIGHT(Table1[[#This Row],[Category and Sub-Category]],LEN(Table1[[#This Row],[Category and Sub-Category]])-FIND("/",Table1[[#This Row],[Category and Sub-Category]]))</f>
        <v>space exploration</v>
      </c>
      <c r="S2619" s="9">
        <f>(((Table1[[#This Row],[launched_at]]/60)/60)/24)+DATE(1970,1,1)</f>
        <v>41902.874432870369</v>
      </c>
      <c r="T2619" s="9">
        <f>(((Table1[[#This Row],[deadline]]/60)/60)/24)+DATE(1970,1,1)</f>
        <v>41932.874432870369</v>
      </c>
      <c r="U2619" s="12" t="str">
        <f>TEXT(Table1[[#This Row],[Date Created Conversion]],"yyyy")</f>
        <v>2014</v>
      </c>
      <c r="V2619" s="12" t="str">
        <f>TEXT(Table1[[#This Row],[Date Created Conversion]],"mmm")</f>
        <v>Sep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 s="16">
        <v>15000</v>
      </c>
      <c r="E2620">
        <v>15808</v>
      </c>
      <c r="F2620" s="12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>Table1[[#This Row],[pledged]]/Table1[[#This Row],[goal]]</f>
        <v>1.0538666666666667</v>
      </c>
      <c r="P2620">
        <f>IF(Table1[[#This Row],[pledged]]=0,0,Table1[[#This Row],[pledged]]/Table1[[#This Row],[backers_count]])</f>
        <v>205.2987012987013</v>
      </c>
      <c r="Q2620" t="str">
        <f>LEFT(Table1[[#This Row],[Category and Sub-Category]],FIND("/",Table1[[#This Row],[Category and Sub-Category]])-1)</f>
        <v>technology</v>
      </c>
      <c r="R2620" t="str">
        <f>RIGHT(Table1[[#This Row],[Category and Sub-Category]],LEN(Table1[[#This Row],[Category and Sub-Category]])-FIND("/",Table1[[#This Row],[Category and Sub-Category]]))</f>
        <v>space exploration</v>
      </c>
      <c r="S2620" s="9">
        <f>(((Table1[[#This Row],[launched_at]]/60)/60)/24)+DATE(1970,1,1)</f>
        <v>42279.792372685188</v>
      </c>
      <c r="T2620" s="9">
        <f>(((Table1[[#This Row],[deadline]]/60)/60)/24)+DATE(1970,1,1)</f>
        <v>42339.834039351852</v>
      </c>
      <c r="U2620" s="12" t="str">
        <f>TEXT(Table1[[#This Row],[Date Created Conversion]],"yyyy")</f>
        <v>2015</v>
      </c>
      <c r="V2620" s="12" t="str">
        <f>TEXT(Table1[[#This Row],[Date Created Conversion]],"mmm")</f>
        <v>Oct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 s="16">
        <v>1000</v>
      </c>
      <c r="E2621">
        <v>1884</v>
      </c>
      <c r="F2621" s="12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>Table1[[#This Row],[pledged]]/Table1[[#This Row],[goal]]</f>
        <v>1.8839999999999999</v>
      </c>
      <c r="P2621">
        <f>IF(Table1[[#This Row],[pledged]]=0,0,Table1[[#This Row],[pledged]]/Table1[[#This Row],[backers_count]])</f>
        <v>35.547169811320757</v>
      </c>
      <c r="Q2621" t="str">
        <f>LEFT(Table1[[#This Row],[Category and Sub-Category]],FIND("/",Table1[[#This Row],[Category and Sub-Category]])-1)</f>
        <v>technology</v>
      </c>
      <c r="R2621" t="str">
        <f>RIGHT(Table1[[#This Row],[Category and Sub-Category]],LEN(Table1[[#This Row],[Category and Sub-Category]])-FIND("/",Table1[[#This Row],[Category and Sub-Category]]))</f>
        <v>space exploration</v>
      </c>
      <c r="S2621" s="9">
        <f>(((Table1[[#This Row],[launched_at]]/60)/60)/24)+DATE(1970,1,1)</f>
        <v>42273.884305555555</v>
      </c>
      <c r="T2621" s="9">
        <f>(((Table1[[#This Row],[deadline]]/60)/60)/24)+DATE(1970,1,1)</f>
        <v>42300.458333333328</v>
      </c>
      <c r="U2621" s="12" t="str">
        <f>TEXT(Table1[[#This Row],[Date Created Conversion]],"yyyy")</f>
        <v>2015</v>
      </c>
      <c r="V2621" s="12" t="str">
        <f>TEXT(Table1[[#This Row],[Date Created Conversion]],"mmm")</f>
        <v>Sep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 s="16">
        <v>65000</v>
      </c>
      <c r="E2622">
        <v>93374</v>
      </c>
      <c r="F2622" s="1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>Table1[[#This Row],[pledged]]/Table1[[#This Row],[goal]]</f>
        <v>1.436523076923077</v>
      </c>
      <c r="P2622">
        <f>IF(Table1[[#This Row],[pledged]]=0,0,Table1[[#This Row],[pledged]]/Table1[[#This Row],[backers_count]])</f>
        <v>74.639488409272587</v>
      </c>
      <c r="Q2622" t="str">
        <f>LEFT(Table1[[#This Row],[Category and Sub-Category]],FIND("/",Table1[[#This Row],[Category and Sub-Category]])-1)</f>
        <v>technology</v>
      </c>
      <c r="R2622" t="str">
        <f>RIGHT(Table1[[#This Row],[Category and Sub-Category]],LEN(Table1[[#This Row],[Category and Sub-Category]])-FIND("/",Table1[[#This Row],[Category and Sub-Category]]))</f>
        <v>space exploration</v>
      </c>
      <c r="S2622" s="9">
        <f>(((Table1[[#This Row],[launched_at]]/60)/60)/24)+DATE(1970,1,1)</f>
        <v>42251.16715277778</v>
      </c>
      <c r="T2622" s="9">
        <f>(((Table1[[#This Row],[deadline]]/60)/60)/24)+DATE(1970,1,1)</f>
        <v>42288.041666666672</v>
      </c>
      <c r="U2622" s="12" t="str">
        <f>TEXT(Table1[[#This Row],[Date Created Conversion]],"yyyy")</f>
        <v>2015</v>
      </c>
      <c r="V2622" s="12" t="str">
        <f>TEXT(Table1[[#This Row],[Date Created Conversion]],"mmm")</f>
        <v>Sep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 s="16">
        <v>15000</v>
      </c>
      <c r="E2623">
        <v>21882</v>
      </c>
      <c r="F2623" s="12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>Table1[[#This Row],[pledged]]/Table1[[#This Row],[goal]]</f>
        <v>1.4588000000000001</v>
      </c>
      <c r="P2623">
        <f>IF(Table1[[#This Row],[pledged]]=0,0,Table1[[#This Row],[pledged]]/Table1[[#This Row],[backers_count]])</f>
        <v>47.058064516129029</v>
      </c>
      <c r="Q2623" t="str">
        <f>LEFT(Table1[[#This Row],[Category and Sub-Category]],FIND("/",Table1[[#This Row],[Category and Sub-Category]])-1)</f>
        <v>technology</v>
      </c>
      <c r="R2623" t="str">
        <f>RIGHT(Table1[[#This Row],[Category and Sub-Category]],LEN(Table1[[#This Row],[Category and Sub-Category]])-FIND("/",Table1[[#This Row],[Category and Sub-Category]]))</f>
        <v>space exploration</v>
      </c>
      <c r="S2623" s="9">
        <f>(((Table1[[#This Row],[launched_at]]/60)/60)/24)+DATE(1970,1,1)</f>
        <v>42115.74754629629</v>
      </c>
      <c r="T2623" s="9">
        <f>(((Table1[[#This Row],[deadline]]/60)/60)/24)+DATE(1970,1,1)</f>
        <v>42145.74754629629</v>
      </c>
      <c r="U2623" s="12" t="str">
        <f>TEXT(Table1[[#This Row],[Date Created Conversion]],"yyyy")</f>
        <v>2015</v>
      </c>
      <c r="V2623" s="12" t="str">
        <f>TEXT(Table1[[#This Row],[Date Created Conversion]],"mmm")</f>
        <v>Apr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 s="16">
        <v>1500</v>
      </c>
      <c r="E2624">
        <v>1967.76</v>
      </c>
      <c r="F2624" s="12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>Table1[[#This Row],[pledged]]/Table1[[#This Row],[goal]]</f>
        <v>1.3118399999999999</v>
      </c>
      <c r="P2624">
        <f>IF(Table1[[#This Row],[pledged]]=0,0,Table1[[#This Row],[pledged]]/Table1[[#This Row],[backers_count]])</f>
        <v>26.591351351351353</v>
      </c>
      <c r="Q2624" t="str">
        <f>LEFT(Table1[[#This Row],[Category and Sub-Category]],FIND("/",Table1[[#This Row],[Category and Sub-Category]])-1)</f>
        <v>technology</v>
      </c>
      <c r="R2624" t="str">
        <f>RIGHT(Table1[[#This Row],[Category and Sub-Category]],LEN(Table1[[#This Row],[Category and Sub-Category]])-FIND("/",Table1[[#This Row],[Category and Sub-Category]]))</f>
        <v>space exploration</v>
      </c>
      <c r="S2624" s="9">
        <f>(((Table1[[#This Row],[launched_at]]/60)/60)/24)+DATE(1970,1,1)</f>
        <v>42689.74324074074</v>
      </c>
      <c r="T2624" s="9">
        <f>(((Table1[[#This Row],[deadline]]/60)/60)/24)+DATE(1970,1,1)</f>
        <v>42734.74324074074</v>
      </c>
      <c r="U2624" s="12" t="str">
        <f>TEXT(Table1[[#This Row],[Date Created Conversion]],"yyyy")</f>
        <v>2016</v>
      </c>
      <c r="V2624" s="12" t="str">
        <f>TEXT(Table1[[#This Row],[Date Created Conversion]],"mmm")</f>
        <v>Nov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 s="16">
        <v>2000</v>
      </c>
      <c r="E2625">
        <v>2280</v>
      </c>
      <c r="F2625" s="12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>Table1[[#This Row],[pledged]]/Table1[[#This Row],[goal]]</f>
        <v>1.1399999999999999</v>
      </c>
      <c r="P2625">
        <f>IF(Table1[[#This Row],[pledged]]=0,0,Table1[[#This Row],[pledged]]/Table1[[#This Row],[backers_count]])</f>
        <v>36.774193548387096</v>
      </c>
      <c r="Q2625" t="str">
        <f>LEFT(Table1[[#This Row],[Category and Sub-Category]],FIND("/",Table1[[#This Row],[Category and Sub-Category]])-1)</f>
        <v>technology</v>
      </c>
      <c r="R2625" t="str">
        <f>RIGHT(Table1[[#This Row],[Category and Sub-Category]],LEN(Table1[[#This Row],[Category and Sub-Category]])-FIND("/",Table1[[#This Row],[Category and Sub-Category]]))</f>
        <v>space exploration</v>
      </c>
      <c r="S2625" s="9">
        <f>(((Table1[[#This Row],[launched_at]]/60)/60)/24)+DATE(1970,1,1)</f>
        <v>42692.256550925929</v>
      </c>
      <c r="T2625" s="9">
        <f>(((Table1[[#This Row],[deadline]]/60)/60)/24)+DATE(1970,1,1)</f>
        <v>42706.256550925929</v>
      </c>
      <c r="U2625" s="12" t="str">
        <f>TEXT(Table1[[#This Row],[Date Created Conversion]],"yyyy")</f>
        <v>2016</v>
      </c>
      <c r="V2625" s="12" t="str">
        <f>TEXT(Table1[[#This Row],[Date Created Conversion]],"mmm")</f>
        <v>Nov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 s="16">
        <v>8000</v>
      </c>
      <c r="E2626">
        <v>110353.65</v>
      </c>
      <c r="F2626" s="12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>Table1[[#This Row],[pledged]]/Table1[[#This Row],[goal]]</f>
        <v>13.794206249999998</v>
      </c>
      <c r="P2626">
        <f>IF(Table1[[#This Row],[pledged]]=0,0,Table1[[#This Row],[pledged]]/Table1[[#This Row],[backers_count]])</f>
        <v>31.820544982698959</v>
      </c>
      <c r="Q2626" t="str">
        <f>LEFT(Table1[[#This Row],[Category and Sub-Category]],FIND("/",Table1[[#This Row],[Category and Sub-Category]])-1)</f>
        <v>technology</v>
      </c>
      <c r="R2626" t="str">
        <f>RIGHT(Table1[[#This Row],[Category and Sub-Category]],LEN(Table1[[#This Row],[Category and Sub-Category]])-FIND("/",Table1[[#This Row],[Category and Sub-Category]]))</f>
        <v>space exploration</v>
      </c>
      <c r="S2626" s="9">
        <f>(((Table1[[#This Row],[launched_at]]/60)/60)/24)+DATE(1970,1,1)</f>
        <v>41144.42155092593</v>
      </c>
      <c r="T2626" s="9">
        <f>(((Table1[[#This Row],[deadline]]/60)/60)/24)+DATE(1970,1,1)</f>
        <v>41165.42155092593</v>
      </c>
      <c r="U2626" s="12" t="str">
        <f>TEXT(Table1[[#This Row],[Date Created Conversion]],"yyyy")</f>
        <v>2012</v>
      </c>
      <c r="V2626" s="12" t="str">
        <f>TEXT(Table1[[#This Row],[Date Created Conversion]],"mmm")</f>
        <v>Aug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 s="16">
        <v>150</v>
      </c>
      <c r="E2627">
        <v>1434</v>
      </c>
      <c r="F2627" s="12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>Table1[[#This Row],[pledged]]/Table1[[#This Row],[goal]]</f>
        <v>9.56</v>
      </c>
      <c r="P2627">
        <f>IF(Table1[[#This Row],[pledged]]=0,0,Table1[[#This Row],[pledged]]/Table1[[#This Row],[backers_count]])</f>
        <v>27.576923076923077</v>
      </c>
      <c r="Q2627" t="str">
        <f>LEFT(Table1[[#This Row],[Category and Sub-Category]],FIND("/",Table1[[#This Row],[Category and Sub-Category]])-1)</f>
        <v>technology</v>
      </c>
      <c r="R2627" t="str">
        <f>RIGHT(Table1[[#This Row],[Category and Sub-Category]],LEN(Table1[[#This Row],[Category and Sub-Category]])-FIND("/",Table1[[#This Row],[Category and Sub-Category]]))</f>
        <v>space exploration</v>
      </c>
      <c r="S2627" s="9">
        <f>(((Table1[[#This Row],[launched_at]]/60)/60)/24)+DATE(1970,1,1)</f>
        <v>42658.810277777782</v>
      </c>
      <c r="T2627" s="9">
        <f>(((Table1[[#This Row],[deadline]]/60)/60)/24)+DATE(1970,1,1)</f>
        <v>42683.851944444439</v>
      </c>
      <c r="U2627" s="12" t="str">
        <f>TEXT(Table1[[#This Row],[Date Created Conversion]],"yyyy")</f>
        <v>2016</v>
      </c>
      <c r="V2627" s="12" t="str">
        <f>TEXT(Table1[[#This Row],[Date Created Conversion]],"mmm")</f>
        <v>Oct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 s="16">
        <v>2500</v>
      </c>
      <c r="E2628">
        <v>2800</v>
      </c>
      <c r="F2628" s="12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>Table1[[#This Row],[pledged]]/Table1[[#This Row],[goal]]</f>
        <v>1.1200000000000001</v>
      </c>
      <c r="P2628">
        <f>IF(Table1[[#This Row],[pledged]]=0,0,Table1[[#This Row],[pledged]]/Table1[[#This Row],[backers_count]])</f>
        <v>56</v>
      </c>
      <c r="Q2628" t="str">
        <f>LEFT(Table1[[#This Row],[Category and Sub-Category]],FIND("/",Table1[[#This Row],[Category and Sub-Category]])-1)</f>
        <v>technology</v>
      </c>
      <c r="R2628" t="str">
        <f>RIGHT(Table1[[#This Row],[Category and Sub-Category]],LEN(Table1[[#This Row],[Category and Sub-Category]])-FIND("/",Table1[[#This Row],[Category and Sub-Category]]))</f>
        <v>space exploration</v>
      </c>
      <c r="S2628" s="9">
        <f>(((Table1[[#This Row],[launched_at]]/60)/60)/24)+DATE(1970,1,1)</f>
        <v>42128.628113425926</v>
      </c>
      <c r="T2628" s="9">
        <f>(((Table1[[#This Row],[deadline]]/60)/60)/24)+DATE(1970,1,1)</f>
        <v>42158.628113425926</v>
      </c>
      <c r="U2628" s="12" t="str">
        <f>TEXT(Table1[[#This Row],[Date Created Conversion]],"yyyy")</f>
        <v>2015</v>
      </c>
      <c r="V2628" s="12" t="str">
        <f>TEXT(Table1[[#This Row],[Date Created Conversion]],"mmm")</f>
        <v>May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 s="16">
        <v>150</v>
      </c>
      <c r="E2629">
        <v>970</v>
      </c>
      <c r="F2629" s="12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>Table1[[#This Row],[pledged]]/Table1[[#This Row],[goal]]</f>
        <v>6.4666666666666668</v>
      </c>
      <c r="P2629">
        <f>IF(Table1[[#This Row],[pledged]]=0,0,Table1[[#This Row],[pledged]]/Table1[[#This Row],[backers_count]])</f>
        <v>21.555555555555557</v>
      </c>
      <c r="Q2629" t="str">
        <f>LEFT(Table1[[#This Row],[Category and Sub-Category]],FIND("/",Table1[[#This Row],[Category and Sub-Category]])-1)</f>
        <v>technology</v>
      </c>
      <c r="R2629" t="str">
        <f>RIGHT(Table1[[#This Row],[Category and Sub-Category]],LEN(Table1[[#This Row],[Category and Sub-Category]])-FIND("/",Table1[[#This Row],[Category and Sub-Category]]))</f>
        <v>space exploration</v>
      </c>
      <c r="S2629" s="9">
        <f>(((Table1[[#This Row],[launched_at]]/60)/60)/24)+DATE(1970,1,1)</f>
        <v>42304.829409722224</v>
      </c>
      <c r="T2629" s="9">
        <f>(((Table1[[#This Row],[deadline]]/60)/60)/24)+DATE(1970,1,1)</f>
        <v>42334.871076388896</v>
      </c>
      <c r="U2629" s="12" t="str">
        <f>TEXT(Table1[[#This Row],[Date Created Conversion]],"yyyy")</f>
        <v>2015</v>
      </c>
      <c r="V2629" s="12" t="str">
        <f>TEXT(Table1[[#This Row],[Date Created Conversion]],"mmm")</f>
        <v>Oct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 s="16">
        <v>839</v>
      </c>
      <c r="E2630">
        <v>926</v>
      </c>
      <c r="F2630" s="12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>Table1[[#This Row],[pledged]]/Table1[[#This Row],[goal]]</f>
        <v>1.1036948748510131</v>
      </c>
      <c r="P2630">
        <f>IF(Table1[[#This Row],[pledged]]=0,0,Table1[[#This Row],[pledged]]/Table1[[#This Row],[backers_count]])</f>
        <v>44.095238095238095</v>
      </c>
      <c r="Q2630" t="str">
        <f>LEFT(Table1[[#This Row],[Category and Sub-Category]],FIND("/",Table1[[#This Row],[Category and Sub-Category]])-1)</f>
        <v>technology</v>
      </c>
      <c r="R2630" t="str">
        <f>RIGHT(Table1[[#This Row],[Category and Sub-Category]],LEN(Table1[[#This Row],[Category and Sub-Category]])-FIND("/",Table1[[#This Row],[Category and Sub-Category]]))</f>
        <v>space exploration</v>
      </c>
      <c r="S2630" s="9">
        <f>(((Table1[[#This Row],[launched_at]]/60)/60)/24)+DATE(1970,1,1)</f>
        <v>41953.966053240743</v>
      </c>
      <c r="T2630" s="9">
        <f>(((Table1[[#This Row],[deadline]]/60)/60)/24)+DATE(1970,1,1)</f>
        <v>41973.966053240743</v>
      </c>
      <c r="U2630" s="12" t="str">
        <f>TEXT(Table1[[#This Row],[Date Created Conversion]],"yyyy")</f>
        <v>2014</v>
      </c>
      <c r="V2630" s="12" t="str">
        <f>TEXT(Table1[[#This Row],[Date Created Conversion]],"mmm")</f>
        <v>Nov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 s="16">
        <v>5000</v>
      </c>
      <c r="E2631">
        <v>6387</v>
      </c>
      <c r="F2631" s="12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>Table1[[#This Row],[pledged]]/Table1[[#This Row],[goal]]</f>
        <v>1.2774000000000001</v>
      </c>
      <c r="P2631">
        <f>IF(Table1[[#This Row],[pledged]]=0,0,Table1[[#This Row],[pledged]]/Table1[[#This Row],[backers_count]])</f>
        <v>63.87</v>
      </c>
      <c r="Q2631" t="str">
        <f>LEFT(Table1[[#This Row],[Category and Sub-Category]],FIND("/",Table1[[#This Row],[Category and Sub-Category]])-1)</f>
        <v>technology</v>
      </c>
      <c r="R2631" t="str">
        <f>RIGHT(Table1[[#This Row],[Category and Sub-Category]],LEN(Table1[[#This Row],[Category and Sub-Category]])-FIND("/",Table1[[#This Row],[Category and Sub-Category]]))</f>
        <v>space exploration</v>
      </c>
      <c r="S2631" s="9">
        <f>(((Table1[[#This Row],[launched_at]]/60)/60)/24)+DATE(1970,1,1)</f>
        <v>42108.538449074069</v>
      </c>
      <c r="T2631" s="9">
        <f>(((Table1[[#This Row],[deadline]]/60)/60)/24)+DATE(1970,1,1)</f>
        <v>42138.538449074069</v>
      </c>
      <c r="U2631" s="12" t="str">
        <f>TEXT(Table1[[#This Row],[Date Created Conversion]],"yyyy")</f>
        <v>2015</v>
      </c>
      <c r="V2631" s="12" t="str">
        <f>TEXT(Table1[[#This Row],[Date Created Conversion]],"mmm")</f>
        <v>Apr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 s="16">
        <v>2000</v>
      </c>
      <c r="E2632">
        <v>3158</v>
      </c>
      <c r="F2632" s="1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>Table1[[#This Row],[pledged]]/Table1[[#This Row],[goal]]</f>
        <v>1.579</v>
      </c>
      <c r="P2632">
        <f>IF(Table1[[#This Row],[pledged]]=0,0,Table1[[#This Row],[pledged]]/Table1[[#This Row],[backers_count]])</f>
        <v>38.987654320987652</v>
      </c>
      <c r="Q2632" t="str">
        <f>LEFT(Table1[[#This Row],[Category and Sub-Category]],FIND("/",Table1[[#This Row],[Category and Sub-Category]])-1)</f>
        <v>technology</v>
      </c>
      <c r="R2632" t="str">
        <f>RIGHT(Table1[[#This Row],[Category and Sub-Category]],LEN(Table1[[#This Row],[Category and Sub-Category]])-FIND("/",Table1[[#This Row],[Category and Sub-Category]]))</f>
        <v>space exploration</v>
      </c>
      <c r="S2632" s="9">
        <f>(((Table1[[#This Row],[launched_at]]/60)/60)/24)+DATE(1970,1,1)</f>
        <v>42524.105462962965</v>
      </c>
      <c r="T2632" s="9">
        <f>(((Table1[[#This Row],[deadline]]/60)/60)/24)+DATE(1970,1,1)</f>
        <v>42551.416666666672</v>
      </c>
      <c r="U2632" s="12" t="str">
        <f>TEXT(Table1[[#This Row],[Date Created Conversion]],"yyyy")</f>
        <v>2016</v>
      </c>
      <c r="V2632" s="12" t="str">
        <f>TEXT(Table1[[#This Row],[Date Created Conversion]],"mmm")</f>
        <v>Jun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 s="16">
        <v>20000</v>
      </c>
      <c r="E2633">
        <v>22933.05</v>
      </c>
      <c r="F2633" s="12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>Table1[[#This Row],[pledged]]/Table1[[#This Row],[goal]]</f>
        <v>1.1466525000000001</v>
      </c>
      <c r="P2633">
        <f>IF(Table1[[#This Row],[pledged]]=0,0,Table1[[#This Row],[pledged]]/Table1[[#This Row],[backers_count]])</f>
        <v>80.185489510489504</v>
      </c>
      <c r="Q2633" t="str">
        <f>LEFT(Table1[[#This Row],[Category and Sub-Category]],FIND("/",Table1[[#This Row],[Category and Sub-Category]])-1)</f>
        <v>technology</v>
      </c>
      <c r="R2633" t="str">
        <f>RIGHT(Table1[[#This Row],[Category and Sub-Category]],LEN(Table1[[#This Row],[Category and Sub-Category]])-FIND("/",Table1[[#This Row],[Category and Sub-Category]]))</f>
        <v>space exploration</v>
      </c>
      <c r="S2633" s="9">
        <f>(((Table1[[#This Row],[launched_at]]/60)/60)/24)+DATE(1970,1,1)</f>
        <v>42218.169293981482</v>
      </c>
      <c r="T2633" s="9">
        <f>(((Table1[[#This Row],[deadline]]/60)/60)/24)+DATE(1970,1,1)</f>
        <v>42246.169293981482</v>
      </c>
      <c r="U2633" s="12" t="str">
        <f>TEXT(Table1[[#This Row],[Date Created Conversion]],"yyyy")</f>
        <v>2015</v>
      </c>
      <c r="V2633" s="12" t="str">
        <f>TEXT(Table1[[#This Row],[Date Created Conversion]],"mmm")</f>
        <v>Aug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 s="16">
        <v>1070</v>
      </c>
      <c r="E2634">
        <v>1466</v>
      </c>
      <c r="F2634" s="12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>Table1[[#This Row],[pledged]]/Table1[[#This Row],[goal]]</f>
        <v>1.3700934579439252</v>
      </c>
      <c r="P2634">
        <f>IF(Table1[[#This Row],[pledged]]=0,0,Table1[[#This Row],[pledged]]/Table1[[#This Row],[backers_count]])</f>
        <v>34.904761904761905</v>
      </c>
      <c r="Q2634" t="str">
        <f>LEFT(Table1[[#This Row],[Category and Sub-Category]],FIND("/",Table1[[#This Row],[Category and Sub-Category]])-1)</f>
        <v>technology</v>
      </c>
      <c r="R2634" t="str">
        <f>RIGHT(Table1[[#This Row],[Category and Sub-Category]],LEN(Table1[[#This Row],[Category and Sub-Category]])-FIND("/",Table1[[#This Row],[Category and Sub-Category]]))</f>
        <v>space exploration</v>
      </c>
      <c r="S2634" s="9">
        <f>(((Table1[[#This Row],[launched_at]]/60)/60)/24)+DATE(1970,1,1)</f>
        <v>42494.061793981484</v>
      </c>
      <c r="T2634" s="9">
        <f>(((Table1[[#This Row],[deadline]]/60)/60)/24)+DATE(1970,1,1)</f>
        <v>42519.061793981484</v>
      </c>
      <c r="U2634" s="12" t="str">
        <f>TEXT(Table1[[#This Row],[Date Created Conversion]],"yyyy")</f>
        <v>2016</v>
      </c>
      <c r="V2634" s="12" t="str">
        <f>TEXT(Table1[[#This Row],[Date Created Conversion]],"mmm")</f>
        <v>May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 s="16">
        <v>5000</v>
      </c>
      <c r="E2635">
        <v>17731</v>
      </c>
      <c r="F2635" s="12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>Table1[[#This Row],[pledged]]/Table1[[#This Row],[goal]]</f>
        <v>3.5461999999999998</v>
      </c>
      <c r="P2635">
        <f>IF(Table1[[#This Row],[pledged]]=0,0,Table1[[#This Row],[pledged]]/Table1[[#This Row],[backers_count]])</f>
        <v>89.100502512562812</v>
      </c>
      <c r="Q2635" t="str">
        <f>LEFT(Table1[[#This Row],[Category and Sub-Category]],FIND("/",Table1[[#This Row],[Category and Sub-Category]])-1)</f>
        <v>technology</v>
      </c>
      <c r="R2635" t="str">
        <f>RIGHT(Table1[[#This Row],[Category and Sub-Category]],LEN(Table1[[#This Row],[Category and Sub-Category]])-FIND("/",Table1[[#This Row],[Category and Sub-Category]]))</f>
        <v>space exploration</v>
      </c>
      <c r="S2635" s="9">
        <f>(((Table1[[#This Row],[launched_at]]/60)/60)/24)+DATE(1970,1,1)</f>
        <v>41667.823287037041</v>
      </c>
      <c r="T2635" s="9">
        <f>(((Table1[[#This Row],[deadline]]/60)/60)/24)+DATE(1970,1,1)</f>
        <v>41697.958333333336</v>
      </c>
      <c r="U2635" s="12" t="str">
        <f>TEXT(Table1[[#This Row],[Date Created Conversion]],"yyyy")</f>
        <v>2014</v>
      </c>
      <c r="V2635" s="12" t="str">
        <f>TEXT(Table1[[#This Row],[Date Created Conversion]],"mmm")</f>
        <v>Jan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 s="16">
        <v>930</v>
      </c>
      <c r="E2636">
        <v>986</v>
      </c>
      <c r="F2636" s="12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>Table1[[#This Row],[pledged]]/Table1[[#This Row],[goal]]</f>
        <v>1.0602150537634409</v>
      </c>
      <c r="P2636">
        <f>IF(Table1[[#This Row],[pledged]]=0,0,Table1[[#This Row],[pledged]]/Table1[[#This Row],[backers_count]])</f>
        <v>39.44</v>
      </c>
      <c r="Q2636" t="str">
        <f>LEFT(Table1[[#This Row],[Category and Sub-Category]],FIND("/",Table1[[#This Row],[Category and Sub-Category]])-1)</f>
        <v>technology</v>
      </c>
      <c r="R2636" t="str">
        <f>RIGHT(Table1[[#This Row],[Category and Sub-Category]],LEN(Table1[[#This Row],[Category and Sub-Category]])-FIND("/",Table1[[#This Row],[Category and Sub-Category]]))</f>
        <v>space exploration</v>
      </c>
      <c r="S2636" s="9">
        <f>(((Table1[[#This Row],[launched_at]]/60)/60)/24)+DATE(1970,1,1)</f>
        <v>42612.656493055561</v>
      </c>
      <c r="T2636" s="9">
        <f>(((Table1[[#This Row],[deadline]]/60)/60)/24)+DATE(1970,1,1)</f>
        <v>42642.656493055561</v>
      </c>
      <c r="U2636" s="12" t="str">
        <f>TEXT(Table1[[#This Row],[Date Created Conversion]],"yyyy")</f>
        <v>2016</v>
      </c>
      <c r="V2636" s="12" t="str">
        <f>TEXT(Table1[[#This Row],[Date Created Conversion]],"mmm")</f>
        <v>Aug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 s="16">
        <v>11500</v>
      </c>
      <c r="E2637">
        <v>11500</v>
      </c>
      <c r="F2637" s="12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>Table1[[#This Row],[pledged]]/Table1[[#This Row],[goal]]</f>
        <v>1</v>
      </c>
      <c r="P2637">
        <f>IF(Table1[[#This Row],[pledged]]=0,0,Table1[[#This Row],[pledged]]/Table1[[#This Row],[backers_count]])</f>
        <v>136.9047619047619</v>
      </c>
      <c r="Q2637" t="str">
        <f>LEFT(Table1[[#This Row],[Category and Sub-Category]],FIND("/",Table1[[#This Row],[Category and Sub-Category]])-1)</f>
        <v>technology</v>
      </c>
      <c r="R2637" t="str">
        <f>RIGHT(Table1[[#This Row],[Category and Sub-Category]],LEN(Table1[[#This Row],[Category and Sub-Category]])-FIND("/",Table1[[#This Row],[Category and Sub-Category]]))</f>
        <v>space exploration</v>
      </c>
      <c r="S2637" s="9">
        <f>(((Table1[[#This Row],[launched_at]]/60)/60)/24)+DATE(1970,1,1)</f>
        <v>42037.950937500005</v>
      </c>
      <c r="T2637" s="9">
        <f>(((Table1[[#This Row],[deadline]]/60)/60)/24)+DATE(1970,1,1)</f>
        <v>42072.909270833334</v>
      </c>
      <c r="U2637" s="12" t="str">
        <f>TEXT(Table1[[#This Row],[Date Created Conversion]],"yyyy")</f>
        <v>2015</v>
      </c>
      <c r="V2637" s="12" t="str">
        <f>TEXT(Table1[[#This Row],[Date Created Conversion]],"mmm")</f>
        <v>Feb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 s="16">
        <v>1000</v>
      </c>
      <c r="E2638">
        <v>1873</v>
      </c>
      <c r="F2638" s="12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>Table1[[#This Row],[pledged]]/Table1[[#This Row],[goal]]</f>
        <v>1.873</v>
      </c>
      <c r="P2638">
        <f>IF(Table1[[#This Row],[pledged]]=0,0,Table1[[#This Row],[pledged]]/Table1[[#This Row],[backers_count]])</f>
        <v>37.46</v>
      </c>
      <c r="Q2638" t="str">
        <f>LEFT(Table1[[#This Row],[Category and Sub-Category]],FIND("/",Table1[[#This Row],[Category and Sub-Category]])-1)</f>
        <v>technology</v>
      </c>
      <c r="R2638" t="str">
        <f>RIGHT(Table1[[#This Row],[Category and Sub-Category]],LEN(Table1[[#This Row],[Category and Sub-Category]])-FIND("/",Table1[[#This Row],[Category and Sub-Category]]))</f>
        <v>space exploration</v>
      </c>
      <c r="S2638" s="9">
        <f>(((Table1[[#This Row],[launched_at]]/60)/60)/24)+DATE(1970,1,1)</f>
        <v>42636.614745370374</v>
      </c>
      <c r="T2638" s="9">
        <f>(((Table1[[#This Row],[deadline]]/60)/60)/24)+DATE(1970,1,1)</f>
        <v>42659.041666666672</v>
      </c>
      <c r="U2638" s="12" t="str">
        <f>TEXT(Table1[[#This Row],[Date Created Conversion]],"yyyy")</f>
        <v>2016</v>
      </c>
      <c r="V2638" s="12" t="str">
        <f>TEXT(Table1[[#This Row],[Date Created Conversion]],"mmm")</f>
        <v>Sep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 s="16">
        <v>500</v>
      </c>
      <c r="E2639">
        <v>831</v>
      </c>
      <c r="F2639" s="12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>Table1[[#This Row],[pledged]]/Table1[[#This Row],[goal]]</f>
        <v>1.6619999999999999</v>
      </c>
      <c r="P2639">
        <f>IF(Table1[[#This Row],[pledged]]=0,0,Table1[[#This Row],[pledged]]/Table1[[#This Row],[backers_count]])</f>
        <v>31.96153846153846</v>
      </c>
      <c r="Q2639" t="str">
        <f>LEFT(Table1[[#This Row],[Category and Sub-Category]],FIND("/",Table1[[#This Row],[Category and Sub-Category]])-1)</f>
        <v>technology</v>
      </c>
      <c r="R2639" t="str">
        <f>RIGHT(Table1[[#This Row],[Category and Sub-Category]],LEN(Table1[[#This Row],[Category and Sub-Category]])-FIND("/",Table1[[#This Row],[Category and Sub-Category]]))</f>
        <v>space exploration</v>
      </c>
      <c r="S2639" s="9">
        <f>(((Table1[[#This Row],[launched_at]]/60)/60)/24)+DATE(1970,1,1)</f>
        <v>42639.549479166672</v>
      </c>
      <c r="T2639" s="9">
        <f>(((Table1[[#This Row],[deadline]]/60)/60)/24)+DATE(1970,1,1)</f>
        <v>42655.549479166672</v>
      </c>
      <c r="U2639" s="12" t="str">
        <f>TEXT(Table1[[#This Row],[Date Created Conversion]],"yyyy")</f>
        <v>2016</v>
      </c>
      <c r="V2639" s="12" t="str">
        <f>TEXT(Table1[[#This Row],[Date Created Conversion]],"mmm")</f>
        <v>Sep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 s="16">
        <v>347</v>
      </c>
      <c r="E2640">
        <v>353</v>
      </c>
      <c r="F2640" s="12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>Table1[[#This Row],[pledged]]/Table1[[#This Row],[goal]]</f>
        <v>1.0172910662824208</v>
      </c>
      <c r="P2640">
        <f>IF(Table1[[#This Row],[pledged]]=0,0,Table1[[#This Row],[pledged]]/Table1[[#This Row],[backers_count]])</f>
        <v>25.214285714285715</v>
      </c>
      <c r="Q2640" t="str">
        <f>LEFT(Table1[[#This Row],[Category and Sub-Category]],FIND("/",Table1[[#This Row],[Category and Sub-Category]])-1)</f>
        <v>technology</v>
      </c>
      <c r="R2640" t="str">
        <f>RIGHT(Table1[[#This Row],[Category and Sub-Category]],LEN(Table1[[#This Row],[Category and Sub-Category]])-FIND("/",Table1[[#This Row],[Category and Sub-Category]]))</f>
        <v>space exploration</v>
      </c>
      <c r="S2640" s="9">
        <f>(((Table1[[#This Row],[launched_at]]/60)/60)/24)+DATE(1970,1,1)</f>
        <v>41989.913136574076</v>
      </c>
      <c r="T2640" s="9">
        <f>(((Table1[[#This Row],[deadline]]/60)/60)/24)+DATE(1970,1,1)</f>
        <v>42019.913136574076</v>
      </c>
      <c r="U2640" s="12" t="str">
        <f>TEXT(Table1[[#This Row],[Date Created Conversion]],"yyyy")</f>
        <v>2014</v>
      </c>
      <c r="V2640" s="12" t="str">
        <f>TEXT(Table1[[#This Row],[Date Created Conversion]],"mmm")</f>
        <v>Dec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 s="16">
        <v>300</v>
      </c>
      <c r="E2641">
        <v>492</v>
      </c>
      <c r="F2641" s="12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>Table1[[#This Row],[pledged]]/Table1[[#This Row],[goal]]</f>
        <v>1.64</v>
      </c>
      <c r="P2641">
        <f>IF(Table1[[#This Row],[pledged]]=0,0,Table1[[#This Row],[pledged]]/Table1[[#This Row],[backers_count]])</f>
        <v>10.040816326530612</v>
      </c>
      <c r="Q2641" t="str">
        <f>LEFT(Table1[[#This Row],[Category and Sub-Category]],FIND("/",Table1[[#This Row],[Category and Sub-Category]])-1)</f>
        <v>technology</v>
      </c>
      <c r="R2641" t="str">
        <f>RIGHT(Table1[[#This Row],[Category and Sub-Category]],LEN(Table1[[#This Row],[Category and Sub-Category]])-FIND("/",Table1[[#This Row],[Category and Sub-Category]]))</f>
        <v>space exploration</v>
      </c>
      <c r="S2641" s="9">
        <f>(((Table1[[#This Row],[launched_at]]/60)/60)/24)+DATE(1970,1,1)</f>
        <v>42024.86513888889</v>
      </c>
      <c r="T2641" s="9">
        <f>(((Table1[[#This Row],[deadline]]/60)/60)/24)+DATE(1970,1,1)</f>
        <v>42054.86513888889</v>
      </c>
      <c r="U2641" s="12" t="str">
        <f>TEXT(Table1[[#This Row],[Date Created Conversion]],"yyyy")</f>
        <v>2015</v>
      </c>
      <c r="V2641" s="12" t="str">
        <f>TEXT(Table1[[#This Row],[Date Created Conversion]],"mmm")</f>
        <v>Jan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 s="16">
        <v>3000</v>
      </c>
      <c r="E2642">
        <v>3170</v>
      </c>
      <c r="F2642" s="1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>Table1[[#This Row],[pledged]]/Table1[[#This Row],[goal]]</f>
        <v>1.0566666666666666</v>
      </c>
      <c r="P2642">
        <f>IF(Table1[[#This Row],[pledged]]=0,0,Table1[[#This Row],[pledged]]/Table1[[#This Row],[backers_count]])</f>
        <v>45.94202898550725</v>
      </c>
      <c r="Q2642" t="str">
        <f>LEFT(Table1[[#This Row],[Category and Sub-Category]],FIND("/",Table1[[#This Row],[Category and Sub-Category]])-1)</f>
        <v>technology</v>
      </c>
      <c r="R2642" t="str">
        <f>RIGHT(Table1[[#This Row],[Category and Sub-Category]],LEN(Table1[[#This Row],[Category and Sub-Category]])-FIND("/",Table1[[#This Row],[Category and Sub-Category]]))</f>
        <v>space exploration</v>
      </c>
      <c r="S2642" s="9">
        <f>(((Table1[[#This Row],[launched_at]]/60)/60)/24)+DATE(1970,1,1)</f>
        <v>42103.160578703704</v>
      </c>
      <c r="T2642" s="9">
        <f>(((Table1[[#This Row],[deadline]]/60)/60)/24)+DATE(1970,1,1)</f>
        <v>42163.160578703704</v>
      </c>
      <c r="U2642" s="12" t="str">
        <f>TEXT(Table1[[#This Row],[Date Created Conversion]],"yyyy")</f>
        <v>2015</v>
      </c>
      <c r="V2642" s="12" t="str">
        <f>TEXT(Table1[[#This Row],[Date Created Conversion]],"mmm")</f>
        <v>Apr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>Table1[[#This Row],[pledged]]/Table1[[#This Row],[goal]]</f>
        <v>0.01</v>
      </c>
      <c r="P2643">
        <f>IF(Table1[[#This Row],[pledged]]=0,0,Table1[[#This Row],[pledged]]/Table1[[#This Row],[backers_count]])</f>
        <v>15</v>
      </c>
      <c r="Q2643" t="str">
        <f>LEFT(Table1[[#This Row],[Category and Sub-Category]],FIND("/",Table1[[#This Row],[Category and Sub-Category]])-1)</f>
        <v>technology</v>
      </c>
      <c r="R2643" t="str">
        <f>RIGHT(Table1[[#This Row],[Category and Sub-Category]],LEN(Table1[[#This Row],[Category and Sub-Category]])-FIND("/",Table1[[#This Row],[Category and Sub-Category]]))</f>
        <v>space exploration</v>
      </c>
      <c r="S2643" s="9">
        <f>(((Table1[[#This Row],[launched_at]]/60)/60)/24)+DATE(1970,1,1)</f>
        <v>41880.827118055553</v>
      </c>
      <c r="T2643" s="9">
        <f>(((Table1[[#This Row],[deadline]]/60)/60)/24)+DATE(1970,1,1)</f>
        <v>41897.839583333334</v>
      </c>
      <c r="U2643" s="12" t="str">
        <f>TEXT(Table1[[#This Row],[Date Created Conversion]],"yyyy")</f>
        <v>2014</v>
      </c>
      <c r="V2643" s="12" t="str">
        <f>TEXT(Table1[[#This Row],[Date Created Conversion]],"mmm")</f>
        <v>Aug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>Table1[[#This Row],[pledged]]/Table1[[#This Row],[goal]]</f>
        <v>0</v>
      </c>
      <c r="P2644">
        <f>IF(Table1[[#This Row],[pledged]]=0,0,Table1[[#This Row],[pledged]]/Table1[[#This Row],[backers_count]])</f>
        <v>0</v>
      </c>
      <c r="Q2644" t="str">
        <f>LEFT(Table1[[#This Row],[Category and Sub-Category]],FIND("/",Table1[[#This Row],[Category and Sub-Category]])-1)</f>
        <v>technology</v>
      </c>
      <c r="R2644" t="str">
        <f>RIGHT(Table1[[#This Row],[Category and Sub-Category]],LEN(Table1[[#This Row],[Category and Sub-Category]])-FIND("/",Table1[[#This Row],[Category and Sub-Category]]))</f>
        <v>space exploration</v>
      </c>
      <c r="S2644" s="9">
        <f>(((Table1[[#This Row],[launched_at]]/60)/60)/24)+DATE(1970,1,1)</f>
        <v>42536.246620370366</v>
      </c>
      <c r="T2644" s="9">
        <f>(((Table1[[#This Row],[deadline]]/60)/60)/24)+DATE(1970,1,1)</f>
        <v>42566.289583333331</v>
      </c>
      <c r="U2644" s="12" t="str">
        <f>TEXT(Table1[[#This Row],[Date Created Conversion]],"yyyy")</f>
        <v>2016</v>
      </c>
      <c r="V2644" s="12" t="str">
        <f>TEXT(Table1[[#This Row],[Date Created Conversion]],"mmm")</f>
        <v>Jun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8388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>Table1[[#This Row],[pledged]]/Table1[[#This Row],[goal]]</f>
        <v>0.33559730999999998</v>
      </c>
      <c r="P2645">
        <f>IF(Table1[[#This Row],[pledged]]=0,0,Table1[[#This Row],[pledged]]/Table1[[#This Row],[backers_count]])</f>
        <v>223.58248500999335</v>
      </c>
      <c r="Q2645" t="str">
        <f>LEFT(Table1[[#This Row],[Category and Sub-Category]],FIND("/",Table1[[#This Row],[Category and Sub-Category]])-1)</f>
        <v>technology</v>
      </c>
      <c r="R2645" t="str">
        <f>RIGHT(Table1[[#This Row],[Category and Sub-Category]],LEN(Table1[[#This Row],[Category and Sub-Category]])-FIND("/",Table1[[#This Row],[Category and Sub-Category]]))</f>
        <v>space exploration</v>
      </c>
      <c r="S2645" s="9">
        <f>(((Table1[[#This Row],[launched_at]]/60)/60)/24)+DATE(1970,1,1)</f>
        <v>42689.582349537035</v>
      </c>
      <c r="T2645" s="9">
        <f>(((Table1[[#This Row],[deadline]]/60)/60)/24)+DATE(1970,1,1)</f>
        <v>42725.332638888889</v>
      </c>
      <c r="U2645" s="12" t="str">
        <f>TEXT(Table1[[#This Row],[Date Created Conversion]],"yyyy")</f>
        <v>2016</v>
      </c>
      <c r="V2645" s="12" t="str">
        <f>TEXT(Table1[[#This Row],[Date Created Conversion]],"mmm")</f>
        <v>Nov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8388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>Table1[[#This Row],[pledged]]/Table1[[#This Row],[goal]]</f>
        <v>2.053E-2</v>
      </c>
      <c r="P2646">
        <f>IF(Table1[[#This Row],[pledged]]=0,0,Table1[[#This Row],[pledged]]/Table1[[#This Row],[backers_count]])</f>
        <v>39.480769230769234</v>
      </c>
      <c r="Q2646" t="str">
        <f>LEFT(Table1[[#This Row],[Category and Sub-Category]],FIND("/",Table1[[#This Row],[Category and Sub-Category]])-1)</f>
        <v>technology</v>
      </c>
      <c r="R2646" t="str">
        <f>RIGHT(Table1[[#This Row],[Category and Sub-Category]],LEN(Table1[[#This Row],[Category and Sub-Category]])-FIND("/",Table1[[#This Row],[Category and Sub-Category]]))</f>
        <v>space exploration</v>
      </c>
      <c r="S2646" s="9">
        <f>(((Table1[[#This Row],[launched_at]]/60)/60)/24)+DATE(1970,1,1)</f>
        <v>42774.792071759264</v>
      </c>
      <c r="T2646" s="9">
        <f>(((Table1[[#This Row],[deadline]]/60)/60)/24)+DATE(1970,1,1)</f>
        <v>42804.792071759264</v>
      </c>
      <c r="U2646" s="12" t="str">
        <f>TEXT(Table1[[#This Row],[Date Created Conversion]],"yyyy")</f>
        <v>2017</v>
      </c>
      <c r="V2646" s="12" t="str">
        <f>TEXT(Table1[[#This Row],[Date Created Conversion]],"mmm")</f>
        <v>Feb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8388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>Table1[[#This Row],[pledged]]/Table1[[#This Row],[goal]]</f>
        <v>0.105</v>
      </c>
      <c r="P2647">
        <f>IF(Table1[[#This Row],[pledged]]=0,0,Table1[[#This Row],[pledged]]/Table1[[#This Row],[backers_count]])</f>
        <v>91.304347826086953</v>
      </c>
      <c r="Q2647" t="str">
        <f>LEFT(Table1[[#This Row],[Category and Sub-Category]],FIND("/",Table1[[#This Row],[Category and Sub-Category]])-1)</f>
        <v>technology</v>
      </c>
      <c r="R2647" t="str">
        <f>RIGHT(Table1[[#This Row],[Category and Sub-Category]],LEN(Table1[[#This Row],[Category and Sub-Category]])-FIND("/",Table1[[#This Row],[Category and Sub-Category]]))</f>
        <v>space exploration</v>
      </c>
      <c r="S2647" s="9">
        <f>(((Table1[[#This Row],[launched_at]]/60)/60)/24)+DATE(1970,1,1)</f>
        <v>41921.842627314814</v>
      </c>
      <c r="T2647" s="9">
        <f>(((Table1[[#This Row],[deadline]]/60)/60)/24)+DATE(1970,1,1)</f>
        <v>41951.884293981479</v>
      </c>
      <c r="U2647" s="12" t="str">
        <f>TEXT(Table1[[#This Row],[Date Created Conversion]],"yyyy")</f>
        <v>2014</v>
      </c>
      <c r="V2647" s="12" t="str">
        <f>TEXT(Table1[[#This Row],[Date Created Conversion]],"mmm")</f>
        <v>Oct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8388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>Table1[[#This Row],[pledged]]/Table1[[#This Row],[goal]]</f>
        <v>8.4172839999999999E-2</v>
      </c>
      <c r="P2648">
        <f>IF(Table1[[#This Row],[pledged]]=0,0,Table1[[#This Row],[pledged]]/Table1[[#This Row],[backers_count]])</f>
        <v>78.666205607476627</v>
      </c>
      <c r="Q2648" t="str">
        <f>LEFT(Table1[[#This Row],[Category and Sub-Category]],FIND("/",Table1[[#This Row],[Category and Sub-Category]])-1)</f>
        <v>technology</v>
      </c>
      <c r="R2648" t="str">
        <f>RIGHT(Table1[[#This Row],[Category and Sub-Category]],LEN(Table1[[#This Row],[Category and Sub-Category]])-FIND("/",Table1[[#This Row],[Category and Sub-Category]]))</f>
        <v>space exploration</v>
      </c>
      <c r="S2648" s="9">
        <f>(((Table1[[#This Row],[launched_at]]/60)/60)/24)+DATE(1970,1,1)</f>
        <v>42226.313298611116</v>
      </c>
      <c r="T2648" s="9">
        <f>(((Table1[[#This Row],[deadline]]/60)/60)/24)+DATE(1970,1,1)</f>
        <v>42256.313298611116</v>
      </c>
      <c r="U2648" s="12" t="str">
        <f>TEXT(Table1[[#This Row],[Date Created Conversion]],"yyyy")</f>
        <v>2015</v>
      </c>
      <c r="V2648" s="12" t="str">
        <f>TEXT(Table1[[#This Row],[Date Created Conversion]],"mmm")</f>
        <v>Aug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8388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>Table1[[#This Row],[pledged]]/Table1[[#This Row],[goal]]</f>
        <v>1.44E-2</v>
      </c>
      <c r="P2649">
        <f>IF(Table1[[#This Row],[pledged]]=0,0,Table1[[#This Row],[pledged]]/Table1[[#This Row],[backers_count]])</f>
        <v>12</v>
      </c>
      <c r="Q2649" t="str">
        <f>LEFT(Table1[[#This Row],[Category and Sub-Category]],FIND("/",Table1[[#This Row],[Category and Sub-Category]])-1)</f>
        <v>technology</v>
      </c>
      <c r="R2649" t="str">
        <f>RIGHT(Table1[[#This Row],[Category and Sub-Category]],LEN(Table1[[#This Row],[Category and Sub-Category]])-FIND("/",Table1[[#This Row],[Category and Sub-Category]]))</f>
        <v>space exploration</v>
      </c>
      <c r="S2649" s="9">
        <f>(((Table1[[#This Row],[launched_at]]/60)/60)/24)+DATE(1970,1,1)</f>
        <v>42200.261793981481</v>
      </c>
      <c r="T2649" s="9">
        <f>(((Table1[[#This Row],[deadline]]/60)/60)/24)+DATE(1970,1,1)</f>
        <v>42230.261793981481</v>
      </c>
      <c r="U2649" s="12" t="str">
        <f>TEXT(Table1[[#This Row],[Date Created Conversion]],"yyyy")</f>
        <v>2015</v>
      </c>
      <c r="V2649" s="12" t="str">
        <f>TEXT(Table1[[#This Row],[Date Created Conversion]],"mmm")</f>
        <v>Jul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8388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>Table1[[#This Row],[pledged]]/Table1[[#This Row],[goal]]</f>
        <v>8.8333333333333337E-3</v>
      </c>
      <c r="P2650">
        <f>IF(Table1[[#This Row],[pledged]]=0,0,Table1[[#This Row],[pledged]]/Table1[[#This Row],[backers_count]])</f>
        <v>17.666666666666668</v>
      </c>
      <c r="Q2650" t="str">
        <f>LEFT(Table1[[#This Row],[Category and Sub-Category]],FIND("/",Table1[[#This Row],[Category and Sub-Category]])-1)</f>
        <v>technology</v>
      </c>
      <c r="R2650" t="str">
        <f>RIGHT(Table1[[#This Row],[Category and Sub-Category]],LEN(Table1[[#This Row],[Category and Sub-Category]])-FIND("/",Table1[[#This Row],[Category and Sub-Category]]))</f>
        <v>space exploration</v>
      </c>
      <c r="S2650" s="9">
        <f>(((Table1[[#This Row],[launched_at]]/60)/60)/24)+DATE(1970,1,1)</f>
        <v>42408.714814814812</v>
      </c>
      <c r="T2650" s="9">
        <f>(((Table1[[#This Row],[deadline]]/60)/60)/24)+DATE(1970,1,1)</f>
        <v>42438.714814814812</v>
      </c>
      <c r="U2650" s="12" t="str">
        <f>TEXT(Table1[[#This Row],[Date Created Conversion]],"yyyy")</f>
        <v>2016</v>
      </c>
      <c r="V2650" s="12" t="str">
        <f>TEXT(Table1[[#This Row],[Date Created Conversion]],"mmm")</f>
        <v>Feb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8388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>Table1[[#This Row],[pledged]]/Table1[[#This Row],[goal]]</f>
        <v>9.9200000000000004E-4</v>
      </c>
      <c r="P2651">
        <f>IF(Table1[[#This Row],[pledged]]=0,0,Table1[[#This Row],[pledged]]/Table1[[#This Row],[backers_count]])</f>
        <v>41.333333333333336</v>
      </c>
      <c r="Q2651" t="str">
        <f>LEFT(Table1[[#This Row],[Category and Sub-Category]],FIND("/",Table1[[#This Row],[Category and Sub-Category]])-1)</f>
        <v>technology</v>
      </c>
      <c r="R2651" t="str">
        <f>RIGHT(Table1[[#This Row],[Category and Sub-Category]],LEN(Table1[[#This Row],[Category and Sub-Category]])-FIND("/",Table1[[#This Row],[Category and Sub-Category]]))</f>
        <v>space exploration</v>
      </c>
      <c r="S2651" s="9">
        <f>(((Table1[[#This Row],[launched_at]]/60)/60)/24)+DATE(1970,1,1)</f>
        <v>42341.99700231482</v>
      </c>
      <c r="T2651" s="9">
        <f>(((Table1[[#This Row],[deadline]]/60)/60)/24)+DATE(1970,1,1)</f>
        <v>42401.99700231482</v>
      </c>
      <c r="U2651" s="12" t="str">
        <f>TEXT(Table1[[#This Row],[Date Created Conversion]],"yyyy")</f>
        <v>2015</v>
      </c>
      <c r="V2651" s="12" t="str">
        <f>TEXT(Table1[[#This Row],[Date Created Conversion]],"mmm")</f>
        <v>Dec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8388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>Table1[[#This Row],[pledged]]/Table1[[#This Row],[goal]]</f>
        <v>5.966666666666667E-3</v>
      </c>
      <c r="P2652">
        <f>IF(Table1[[#This Row],[pledged]]=0,0,Table1[[#This Row],[pledged]]/Table1[[#This Row],[backers_count]])</f>
        <v>71.599999999999994</v>
      </c>
      <c r="Q2652" t="str">
        <f>LEFT(Table1[[#This Row],[Category and Sub-Category]],FIND("/",Table1[[#This Row],[Category and Sub-Category]])-1)</f>
        <v>technology</v>
      </c>
      <c r="R2652" t="str">
        <f>RIGHT(Table1[[#This Row],[Category and Sub-Category]],LEN(Table1[[#This Row],[Category and Sub-Category]])-FIND("/",Table1[[#This Row],[Category and Sub-Category]]))</f>
        <v>space exploration</v>
      </c>
      <c r="S2652" s="9">
        <f>(((Table1[[#This Row],[launched_at]]/60)/60)/24)+DATE(1970,1,1)</f>
        <v>42695.624340277776</v>
      </c>
      <c r="T2652" s="9">
        <f>(((Table1[[#This Row],[deadline]]/60)/60)/24)+DATE(1970,1,1)</f>
        <v>42725.624340277776</v>
      </c>
      <c r="U2652" s="12" t="str">
        <f>TEXT(Table1[[#This Row],[Date Created Conversion]],"yyyy")</f>
        <v>2016</v>
      </c>
      <c r="V2652" s="12" t="str">
        <f>TEXT(Table1[[#This Row],[Date Created Conversion]],"mmm")</f>
        <v>Nov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8388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>Table1[[#This Row],[pledged]]/Table1[[#This Row],[goal]]</f>
        <v>1.8689285714285714E-2</v>
      </c>
      <c r="P2653">
        <f>IF(Table1[[#This Row],[pledged]]=0,0,Table1[[#This Row],[pledged]]/Table1[[#This Row],[backers_count]])</f>
        <v>307.8235294117647</v>
      </c>
      <c r="Q2653" t="str">
        <f>LEFT(Table1[[#This Row],[Category and Sub-Category]],FIND("/",Table1[[#This Row],[Category and Sub-Category]])-1)</f>
        <v>technology</v>
      </c>
      <c r="R2653" t="str">
        <f>RIGHT(Table1[[#This Row],[Category and Sub-Category]],LEN(Table1[[#This Row],[Category and Sub-Category]])-FIND("/",Table1[[#This Row],[Category and Sub-Category]]))</f>
        <v>space exploration</v>
      </c>
      <c r="S2653" s="9">
        <f>(((Table1[[#This Row],[launched_at]]/60)/60)/24)+DATE(1970,1,1)</f>
        <v>42327.805659722217</v>
      </c>
      <c r="T2653" s="9">
        <f>(((Table1[[#This Row],[deadline]]/60)/60)/24)+DATE(1970,1,1)</f>
        <v>42355.805659722217</v>
      </c>
      <c r="U2653" s="12" t="str">
        <f>TEXT(Table1[[#This Row],[Date Created Conversion]],"yyyy")</f>
        <v>2015</v>
      </c>
      <c r="V2653" s="12" t="str">
        <f>TEXT(Table1[[#This Row],[Date Created Conversion]],"mmm")</f>
        <v>Nov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8388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>Table1[[#This Row],[pledged]]/Table1[[#This Row],[goal]]</f>
        <v>8.8500000000000002E-3</v>
      </c>
      <c r="P2654">
        <f>IF(Table1[[#This Row],[pledged]]=0,0,Table1[[#This Row],[pledged]]/Table1[[#This Row],[backers_count]])</f>
        <v>80.454545454545453</v>
      </c>
      <c r="Q2654" t="str">
        <f>LEFT(Table1[[#This Row],[Category and Sub-Category]],FIND("/",Table1[[#This Row],[Category and Sub-Category]])-1)</f>
        <v>technology</v>
      </c>
      <c r="R2654" t="str">
        <f>RIGHT(Table1[[#This Row],[Category and Sub-Category]],LEN(Table1[[#This Row],[Category and Sub-Category]])-FIND("/",Table1[[#This Row],[Category and Sub-Category]]))</f>
        <v>space exploration</v>
      </c>
      <c r="S2654" s="9">
        <f>(((Table1[[#This Row],[launched_at]]/60)/60)/24)+DATE(1970,1,1)</f>
        <v>41953.158854166672</v>
      </c>
      <c r="T2654" s="9">
        <f>(((Table1[[#This Row],[deadline]]/60)/60)/24)+DATE(1970,1,1)</f>
        <v>41983.158854166672</v>
      </c>
      <c r="U2654" s="12" t="str">
        <f>TEXT(Table1[[#This Row],[Date Created Conversion]],"yyyy")</f>
        <v>2014</v>
      </c>
      <c r="V2654" s="12" t="str">
        <f>TEXT(Table1[[#This Row],[Date Created Conversion]],"mmm")</f>
        <v>Nov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8388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>Table1[[#This Row],[pledged]]/Table1[[#This Row],[goal]]</f>
        <v>0.1152156862745098</v>
      </c>
      <c r="P2655">
        <f>IF(Table1[[#This Row],[pledged]]=0,0,Table1[[#This Row],[pledged]]/Table1[[#This Row],[backers_count]])</f>
        <v>83.942857142857136</v>
      </c>
      <c r="Q2655" t="str">
        <f>LEFT(Table1[[#This Row],[Category and Sub-Category]],FIND("/",Table1[[#This Row],[Category and Sub-Category]])-1)</f>
        <v>technology</v>
      </c>
      <c r="R2655" t="str">
        <f>RIGHT(Table1[[#This Row],[Category and Sub-Category]],LEN(Table1[[#This Row],[Category and Sub-Category]])-FIND("/",Table1[[#This Row],[Category and Sub-Category]]))</f>
        <v>space exploration</v>
      </c>
      <c r="S2655" s="9">
        <f>(((Table1[[#This Row],[launched_at]]/60)/60)/24)+DATE(1970,1,1)</f>
        <v>41771.651932870373</v>
      </c>
      <c r="T2655" s="9">
        <f>(((Table1[[#This Row],[deadline]]/60)/60)/24)+DATE(1970,1,1)</f>
        <v>41803.166666666664</v>
      </c>
      <c r="U2655" s="12" t="str">
        <f>TEXT(Table1[[#This Row],[Date Created Conversion]],"yyyy")</f>
        <v>2014</v>
      </c>
      <c r="V2655" s="12" t="str">
        <f>TEXT(Table1[[#This Row],[Date Created Conversion]],"mmm")</f>
        <v>May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8388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>Table1[[#This Row],[pledged]]/Table1[[#This Row],[goal]]</f>
        <v>5.1000000000000004E-4</v>
      </c>
      <c r="P2656">
        <f>IF(Table1[[#This Row],[pledged]]=0,0,Table1[[#This Row],[pledged]]/Table1[[#This Row],[backers_count]])</f>
        <v>8.5</v>
      </c>
      <c r="Q2656" t="str">
        <f>LEFT(Table1[[#This Row],[Category and Sub-Category]],FIND("/",Table1[[#This Row],[Category and Sub-Category]])-1)</f>
        <v>technology</v>
      </c>
      <c r="R2656" t="str">
        <f>RIGHT(Table1[[#This Row],[Category and Sub-Category]],LEN(Table1[[#This Row],[Category and Sub-Category]])-FIND("/",Table1[[#This Row],[Category and Sub-Category]]))</f>
        <v>space exploration</v>
      </c>
      <c r="S2656" s="9">
        <f>(((Table1[[#This Row],[launched_at]]/60)/60)/24)+DATE(1970,1,1)</f>
        <v>42055.600995370376</v>
      </c>
      <c r="T2656" s="9">
        <f>(((Table1[[#This Row],[deadline]]/60)/60)/24)+DATE(1970,1,1)</f>
        <v>42115.559328703705</v>
      </c>
      <c r="U2656" s="12" t="str">
        <f>TEXT(Table1[[#This Row],[Date Created Conversion]],"yyyy")</f>
        <v>2015</v>
      </c>
      <c r="V2656" s="12" t="str">
        <f>TEXT(Table1[[#This Row],[Date Created Conversion]],"mmm")</f>
        <v>Feb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8388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>Table1[[#This Row],[pledged]]/Table1[[#This Row],[goal]]</f>
        <v>0.21033333333333334</v>
      </c>
      <c r="P2657">
        <f>IF(Table1[[#This Row],[pledged]]=0,0,Table1[[#This Row],[pledged]]/Table1[[#This Row],[backers_count]])</f>
        <v>73.372093023255815</v>
      </c>
      <c r="Q2657" t="str">
        <f>LEFT(Table1[[#This Row],[Category and Sub-Category]],FIND("/",Table1[[#This Row],[Category and Sub-Category]])-1)</f>
        <v>technology</v>
      </c>
      <c r="R2657" t="str">
        <f>RIGHT(Table1[[#This Row],[Category and Sub-Category]],LEN(Table1[[#This Row],[Category and Sub-Category]])-FIND("/",Table1[[#This Row],[Category and Sub-Category]]))</f>
        <v>space exploration</v>
      </c>
      <c r="S2657" s="9">
        <f>(((Table1[[#This Row],[launched_at]]/60)/60)/24)+DATE(1970,1,1)</f>
        <v>42381.866284722222</v>
      </c>
      <c r="T2657" s="9">
        <f>(((Table1[[#This Row],[deadline]]/60)/60)/24)+DATE(1970,1,1)</f>
        <v>42409.833333333328</v>
      </c>
      <c r="U2657" s="12" t="str">
        <f>TEXT(Table1[[#This Row],[Date Created Conversion]],"yyyy")</f>
        <v>2016</v>
      </c>
      <c r="V2657" s="12" t="str">
        <f>TEXT(Table1[[#This Row],[Date Created Conversion]],"mmm")</f>
        <v>Jan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8388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>Table1[[#This Row],[pledged]]/Table1[[#This Row],[goal]]</f>
        <v>0.11436666666666667</v>
      </c>
      <c r="P2658">
        <f>IF(Table1[[#This Row],[pledged]]=0,0,Table1[[#This Row],[pledged]]/Table1[[#This Row],[backers_count]])</f>
        <v>112.86184210526316</v>
      </c>
      <c r="Q2658" t="str">
        <f>LEFT(Table1[[#This Row],[Category and Sub-Category]],FIND("/",Table1[[#This Row],[Category and Sub-Category]])-1)</f>
        <v>technology</v>
      </c>
      <c r="R2658" t="str">
        <f>RIGHT(Table1[[#This Row],[Category and Sub-Category]],LEN(Table1[[#This Row],[Category and Sub-Category]])-FIND("/",Table1[[#This Row],[Category and Sub-Category]]))</f>
        <v>space exploration</v>
      </c>
      <c r="S2658" s="9">
        <f>(((Table1[[#This Row],[launched_at]]/60)/60)/24)+DATE(1970,1,1)</f>
        <v>42767.688518518517</v>
      </c>
      <c r="T2658" s="9">
        <f>(((Table1[[#This Row],[deadline]]/60)/60)/24)+DATE(1970,1,1)</f>
        <v>42806.791666666672</v>
      </c>
      <c r="U2658" s="12" t="str">
        <f>TEXT(Table1[[#This Row],[Date Created Conversion]],"yyyy")</f>
        <v>2017</v>
      </c>
      <c r="V2658" s="12" t="str">
        <f>TEXT(Table1[[#This Row],[Date Created Conversion]],"mmm")</f>
        <v>Feb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8388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>Table1[[#This Row],[pledged]]/Table1[[#This Row],[goal]]</f>
        <v>0.18737933333333334</v>
      </c>
      <c r="P2659">
        <f>IF(Table1[[#This Row],[pledged]]=0,0,Table1[[#This Row],[pledged]]/Table1[[#This Row],[backers_count]])</f>
        <v>95.277627118644077</v>
      </c>
      <c r="Q2659" t="str">
        <f>LEFT(Table1[[#This Row],[Category and Sub-Category]],FIND("/",Table1[[#This Row],[Category and Sub-Category]])-1)</f>
        <v>technology</v>
      </c>
      <c r="R2659" t="str">
        <f>RIGHT(Table1[[#This Row],[Category and Sub-Category]],LEN(Table1[[#This Row],[Category and Sub-Category]])-FIND("/",Table1[[#This Row],[Category and Sub-Category]]))</f>
        <v>space exploration</v>
      </c>
      <c r="S2659" s="9">
        <f>(((Table1[[#This Row],[launched_at]]/60)/60)/24)+DATE(1970,1,1)</f>
        <v>42551.928854166668</v>
      </c>
      <c r="T2659" s="9">
        <f>(((Table1[[#This Row],[deadline]]/60)/60)/24)+DATE(1970,1,1)</f>
        <v>42585.0625</v>
      </c>
      <c r="U2659" s="12" t="str">
        <f>TEXT(Table1[[#This Row],[Date Created Conversion]],"yyyy")</f>
        <v>2016</v>
      </c>
      <c r="V2659" s="12" t="str">
        <f>TEXT(Table1[[#This Row],[Date Created Conversion]],"mmm")</f>
        <v>Jun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8388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>Table1[[#This Row],[pledged]]/Table1[[#This Row],[goal]]</f>
        <v>9.2857142857142856E-4</v>
      </c>
      <c r="P2660">
        <f>IF(Table1[[#This Row],[pledged]]=0,0,Table1[[#This Row],[pledged]]/Table1[[#This Row],[backers_count]])</f>
        <v>22.75</v>
      </c>
      <c r="Q2660" t="str">
        <f>LEFT(Table1[[#This Row],[Category and Sub-Category]],FIND("/",Table1[[#This Row],[Category and Sub-Category]])-1)</f>
        <v>technology</v>
      </c>
      <c r="R2660" t="str">
        <f>RIGHT(Table1[[#This Row],[Category and Sub-Category]],LEN(Table1[[#This Row],[Category and Sub-Category]])-FIND("/",Table1[[#This Row],[Category and Sub-Category]]))</f>
        <v>space exploration</v>
      </c>
      <c r="S2660" s="9">
        <f>(((Table1[[#This Row],[launched_at]]/60)/60)/24)+DATE(1970,1,1)</f>
        <v>42551.884189814817</v>
      </c>
      <c r="T2660" s="9">
        <f>(((Table1[[#This Row],[deadline]]/60)/60)/24)+DATE(1970,1,1)</f>
        <v>42581.884189814817</v>
      </c>
      <c r="U2660" s="12" t="str">
        <f>TEXT(Table1[[#This Row],[Date Created Conversion]],"yyyy")</f>
        <v>2016</v>
      </c>
      <c r="V2660" s="12" t="str">
        <f>TEXT(Table1[[#This Row],[Date Created Conversion]],"mmm")</f>
        <v>Jun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8388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>Table1[[#This Row],[pledged]]/Table1[[#This Row],[goal]]</f>
        <v>2.720408163265306E-2</v>
      </c>
      <c r="P2661">
        <f>IF(Table1[[#This Row],[pledged]]=0,0,Table1[[#This Row],[pledged]]/Table1[[#This Row],[backers_count]])</f>
        <v>133.30000000000001</v>
      </c>
      <c r="Q2661" t="str">
        <f>LEFT(Table1[[#This Row],[Category and Sub-Category]],FIND("/",Table1[[#This Row],[Category and Sub-Category]])-1)</f>
        <v>technology</v>
      </c>
      <c r="R2661" t="str">
        <f>RIGHT(Table1[[#This Row],[Category and Sub-Category]],LEN(Table1[[#This Row],[Category and Sub-Category]])-FIND("/",Table1[[#This Row],[Category and Sub-Category]]))</f>
        <v>space exploration</v>
      </c>
      <c r="S2661" s="9">
        <f>(((Table1[[#This Row],[launched_at]]/60)/60)/24)+DATE(1970,1,1)</f>
        <v>42082.069560185191</v>
      </c>
      <c r="T2661" s="9">
        <f>(((Table1[[#This Row],[deadline]]/60)/60)/24)+DATE(1970,1,1)</f>
        <v>42112.069560185191</v>
      </c>
      <c r="U2661" s="12" t="str">
        <f>TEXT(Table1[[#This Row],[Date Created Conversion]],"yyyy")</f>
        <v>2015</v>
      </c>
      <c r="V2661" s="12" t="str">
        <f>TEXT(Table1[[#This Row],[Date Created Conversion]],"mmm")</f>
        <v>Mar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8388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>Table1[[#This Row],[pledged]]/Table1[[#This Row],[goal]]</f>
        <v>9.5E-4</v>
      </c>
      <c r="P2662">
        <f>IF(Table1[[#This Row],[pledged]]=0,0,Table1[[#This Row],[pledged]]/Table1[[#This Row],[backers_count]])</f>
        <v>3.8</v>
      </c>
      <c r="Q2662" t="str">
        <f>LEFT(Table1[[#This Row],[Category and Sub-Category]],FIND("/",Table1[[#This Row],[Category and Sub-Category]])-1)</f>
        <v>technology</v>
      </c>
      <c r="R2662" t="str">
        <f>RIGHT(Table1[[#This Row],[Category and Sub-Category]],LEN(Table1[[#This Row],[Category and Sub-Category]])-FIND("/",Table1[[#This Row],[Category and Sub-Category]]))</f>
        <v>space exploration</v>
      </c>
      <c r="S2662" s="9">
        <f>(((Table1[[#This Row],[launched_at]]/60)/60)/24)+DATE(1970,1,1)</f>
        <v>42272.713171296295</v>
      </c>
      <c r="T2662" s="9">
        <f>(((Table1[[#This Row],[deadline]]/60)/60)/24)+DATE(1970,1,1)</f>
        <v>42332.754837962959</v>
      </c>
      <c r="U2662" s="12" t="str">
        <f>TEXT(Table1[[#This Row],[Date Created Conversion]],"yyyy")</f>
        <v>2015</v>
      </c>
      <c r="V2662" s="12" t="str">
        <f>TEXT(Table1[[#This Row],[Date Created Conversion]],"mmm")</f>
        <v>Sep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 s="16">
        <v>5000</v>
      </c>
      <c r="E2663">
        <v>5145</v>
      </c>
      <c r="F2663" s="12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>Table1[[#This Row],[pledged]]/Table1[[#This Row],[goal]]</f>
        <v>1.0289999999999999</v>
      </c>
      <c r="P2663">
        <f>IF(Table1[[#This Row],[pledged]]=0,0,Table1[[#This Row],[pledged]]/Table1[[#This Row],[backers_count]])</f>
        <v>85.75</v>
      </c>
      <c r="Q2663" t="str">
        <f>LEFT(Table1[[#This Row],[Category and Sub-Category]],FIND("/",Table1[[#This Row],[Category and Sub-Category]])-1)</f>
        <v>technology</v>
      </c>
      <c r="R2663" t="str">
        <f>RIGHT(Table1[[#This Row],[Category and Sub-Category]],LEN(Table1[[#This Row],[Category and Sub-Category]])-FIND("/",Table1[[#This Row],[Category and Sub-Category]]))</f>
        <v>makerspaces</v>
      </c>
      <c r="S2663" s="9">
        <f>(((Table1[[#This Row],[launched_at]]/60)/60)/24)+DATE(1970,1,1)</f>
        <v>41542.958449074074</v>
      </c>
      <c r="T2663" s="9">
        <f>(((Table1[[#This Row],[deadline]]/60)/60)/24)+DATE(1970,1,1)</f>
        <v>41572.958449074074</v>
      </c>
      <c r="U2663" s="12" t="str">
        <f>TEXT(Table1[[#This Row],[Date Created Conversion]],"yyyy")</f>
        <v>2013</v>
      </c>
      <c r="V2663" s="12" t="str">
        <f>TEXT(Table1[[#This Row],[Date Created Conversion]],"mmm")</f>
        <v>Sep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 s="16">
        <v>20000</v>
      </c>
      <c r="E2664">
        <v>21360</v>
      </c>
      <c r="F2664" s="12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>Table1[[#This Row],[pledged]]/Table1[[#This Row],[goal]]</f>
        <v>1.0680000000000001</v>
      </c>
      <c r="P2664">
        <f>IF(Table1[[#This Row],[pledged]]=0,0,Table1[[#This Row],[pledged]]/Table1[[#This Row],[backers_count]])</f>
        <v>267</v>
      </c>
      <c r="Q2664" t="str">
        <f>LEFT(Table1[[#This Row],[Category and Sub-Category]],FIND("/",Table1[[#This Row],[Category and Sub-Category]])-1)</f>
        <v>technology</v>
      </c>
      <c r="R2664" t="str">
        <f>RIGHT(Table1[[#This Row],[Category and Sub-Category]],LEN(Table1[[#This Row],[Category and Sub-Category]])-FIND("/",Table1[[#This Row],[Category and Sub-Category]]))</f>
        <v>makerspaces</v>
      </c>
      <c r="S2664" s="9">
        <f>(((Table1[[#This Row],[launched_at]]/60)/60)/24)+DATE(1970,1,1)</f>
        <v>42207.746678240743</v>
      </c>
      <c r="T2664" s="9">
        <f>(((Table1[[#This Row],[deadline]]/60)/60)/24)+DATE(1970,1,1)</f>
        <v>42237.746678240743</v>
      </c>
      <c r="U2664" s="12" t="str">
        <f>TEXT(Table1[[#This Row],[Date Created Conversion]],"yyyy")</f>
        <v>2015</v>
      </c>
      <c r="V2664" s="12" t="str">
        <f>TEXT(Table1[[#This Row],[Date Created Conversion]],"mmm")</f>
        <v>Jul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 s="16">
        <v>20000</v>
      </c>
      <c r="E2665">
        <v>20919.25</v>
      </c>
      <c r="F2665" s="12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>Table1[[#This Row],[pledged]]/Table1[[#This Row],[goal]]</f>
        <v>1.0459624999999999</v>
      </c>
      <c r="P2665">
        <f>IF(Table1[[#This Row],[pledged]]=0,0,Table1[[#This Row],[pledged]]/Table1[[#This Row],[backers_count]])</f>
        <v>373.55803571428572</v>
      </c>
      <c r="Q2665" t="str">
        <f>LEFT(Table1[[#This Row],[Category and Sub-Category]],FIND("/",Table1[[#This Row],[Category and Sub-Category]])-1)</f>
        <v>technology</v>
      </c>
      <c r="R2665" t="str">
        <f>RIGHT(Table1[[#This Row],[Category and Sub-Category]],LEN(Table1[[#This Row],[Category and Sub-Category]])-FIND("/",Table1[[#This Row],[Category and Sub-Category]]))</f>
        <v>makerspaces</v>
      </c>
      <c r="S2665" s="9">
        <f>(((Table1[[#This Row],[launched_at]]/60)/60)/24)+DATE(1970,1,1)</f>
        <v>42222.622766203705</v>
      </c>
      <c r="T2665" s="9">
        <f>(((Table1[[#This Row],[deadline]]/60)/60)/24)+DATE(1970,1,1)</f>
        <v>42251.625</v>
      </c>
      <c r="U2665" s="12" t="str">
        <f>TEXT(Table1[[#This Row],[Date Created Conversion]],"yyyy")</f>
        <v>2015</v>
      </c>
      <c r="V2665" s="12" t="str">
        <f>TEXT(Table1[[#This Row],[Date Created Conversion]],"mmm")</f>
        <v>Aug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 s="16">
        <v>17500</v>
      </c>
      <c r="E2666">
        <v>18100</v>
      </c>
      <c r="F2666" s="12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>Table1[[#This Row],[pledged]]/Table1[[#This Row],[goal]]</f>
        <v>1.0342857142857143</v>
      </c>
      <c r="P2666">
        <f>IF(Table1[[#This Row],[pledged]]=0,0,Table1[[#This Row],[pledged]]/Table1[[#This Row],[backers_count]])</f>
        <v>174.03846153846155</v>
      </c>
      <c r="Q2666" t="str">
        <f>LEFT(Table1[[#This Row],[Category and Sub-Category]],FIND("/",Table1[[#This Row],[Category and Sub-Category]])-1)</f>
        <v>technology</v>
      </c>
      <c r="R2666" t="str">
        <f>RIGHT(Table1[[#This Row],[Category and Sub-Category]],LEN(Table1[[#This Row],[Category and Sub-Category]])-FIND("/",Table1[[#This Row],[Category and Sub-Category]]))</f>
        <v>makerspaces</v>
      </c>
      <c r="S2666" s="9">
        <f>(((Table1[[#This Row],[launched_at]]/60)/60)/24)+DATE(1970,1,1)</f>
        <v>42313.02542824074</v>
      </c>
      <c r="T2666" s="9">
        <f>(((Table1[[#This Row],[deadline]]/60)/60)/24)+DATE(1970,1,1)</f>
        <v>42347.290972222225</v>
      </c>
      <c r="U2666" s="12" t="str">
        <f>TEXT(Table1[[#This Row],[Date Created Conversion]],"yyyy")</f>
        <v>2015</v>
      </c>
      <c r="V2666" s="12" t="str">
        <f>TEXT(Table1[[#This Row],[Date Created Conversion]],"mmm")</f>
        <v>Nov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 s="16">
        <v>3500</v>
      </c>
      <c r="E2667">
        <v>4310</v>
      </c>
      <c r="F2667" s="12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>Table1[[#This Row],[pledged]]/Table1[[#This Row],[goal]]</f>
        <v>1.2314285714285715</v>
      </c>
      <c r="P2667">
        <f>IF(Table1[[#This Row],[pledged]]=0,0,Table1[[#This Row],[pledged]]/Table1[[#This Row],[backers_count]])</f>
        <v>93.695652173913047</v>
      </c>
      <c r="Q2667" t="str">
        <f>LEFT(Table1[[#This Row],[Category and Sub-Category]],FIND("/",Table1[[#This Row],[Category and Sub-Category]])-1)</f>
        <v>technology</v>
      </c>
      <c r="R2667" t="str">
        <f>RIGHT(Table1[[#This Row],[Category and Sub-Category]],LEN(Table1[[#This Row],[Category and Sub-Category]])-FIND("/",Table1[[#This Row],[Category and Sub-Category]]))</f>
        <v>makerspaces</v>
      </c>
      <c r="S2667" s="9">
        <f>(((Table1[[#This Row],[launched_at]]/60)/60)/24)+DATE(1970,1,1)</f>
        <v>42083.895532407405</v>
      </c>
      <c r="T2667" s="9">
        <f>(((Table1[[#This Row],[deadline]]/60)/60)/24)+DATE(1970,1,1)</f>
        <v>42128.895532407405</v>
      </c>
      <c r="U2667" s="12" t="str">
        <f>TEXT(Table1[[#This Row],[Date Created Conversion]],"yyyy")</f>
        <v>2015</v>
      </c>
      <c r="V2667" s="12" t="str">
        <f>TEXT(Table1[[#This Row],[Date Created Conversion]],"mmm")</f>
        <v>Mar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 s="16">
        <v>10000</v>
      </c>
      <c r="E2668">
        <v>15929.51</v>
      </c>
      <c r="F2668" s="12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>Table1[[#This Row],[pledged]]/Table1[[#This Row],[goal]]</f>
        <v>1.592951</v>
      </c>
      <c r="P2668">
        <f>IF(Table1[[#This Row],[pledged]]=0,0,Table1[[#This Row],[pledged]]/Table1[[#This Row],[backers_count]])</f>
        <v>77.327718446601949</v>
      </c>
      <c r="Q2668" t="str">
        <f>LEFT(Table1[[#This Row],[Category and Sub-Category]],FIND("/",Table1[[#This Row],[Category and Sub-Category]])-1)</f>
        <v>technology</v>
      </c>
      <c r="R2668" t="str">
        <f>RIGHT(Table1[[#This Row],[Category and Sub-Category]],LEN(Table1[[#This Row],[Category and Sub-Category]])-FIND("/",Table1[[#This Row],[Category and Sub-Category]]))</f>
        <v>makerspaces</v>
      </c>
      <c r="S2668" s="9">
        <f>(((Table1[[#This Row],[launched_at]]/60)/60)/24)+DATE(1970,1,1)</f>
        <v>42235.764340277776</v>
      </c>
      <c r="T2668" s="9">
        <f>(((Table1[[#This Row],[deadline]]/60)/60)/24)+DATE(1970,1,1)</f>
        <v>42272.875</v>
      </c>
      <c r="U2668" s="12" t="str">
        <f>TEXT(Table1[[#This Row],[Date Created Conversion]],"yyyy")</f>
        <v>2015</v>
      </c>
      <c r="V2668" s="12" t="str">
        <f>TEXT(Table1[[#This Row],[Date Created Conversion]],"mmm")</f>
        <v>Aug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 s="16">
        <v>1500</v>
      </c>
      <c r="E2669">
        <v>1660</v>
      </c>
      <c r="F2669" s="12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>Table1[[#This Row],[pledged]]/Table1[[#This Row],[goal]]</f>
        <v>1.1066666666666667</v>
      </c>
      <c r="P2669">
        <f>IF(Table1[[#This Row],[pledged]]=0,0,Table1[[#This Row],[pledged]]/Table1[[#This Row],[backers_count]])</f>
        <v>92.222222222222229</v>
      </c>
      <c r="Q2669" t="str">
        <f>LEFT(Table1[[#This Row],[Category and Sub-Category]],FIND("/",Table1[[#This Row],[Category and Sub-Category]])-1)</f>
        <v>technology</v>
      </c>
      <c r="R2669" t="str">
        <f>RIGHT(Table1[[#This Row],[Category and Sub-Category]],LEN(Table1[[#This Row],[Category and Sub-Category]])-FIND("/",Table1[[#This Row],[Category and Sub-Category]]))</f>
        <v>makerspaces</v>
      </c>
      <c r="S2669" s="9">
        <f>(((Table1[[#This Row],[launched_at]]/60)/60)/24)+DATE(1970,1,1)</f>
        <v>42380.926111111112</v>
      </c>
      <c r="T2669" s="9">
        <f>(((Table1[[#This Row],[deadline]]/60)/60)/24)+DATE(1970,1,1)</f>
        <v>42410.926111111112</v>
      </c>
      <c r="U2669" s="12" t="str">
        <f>TEXT(Table1[[#This Row],[Date Created Conversion]],"yyyy")</f>
        <v>2016</v>
      </c>
      <c r="V2669" s="12" t="str">
        <f>TEXT(Table1[[#This Row],[Date Created Conversion]],"mmm")</f>
        <v>Jan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 s="16">
        <v>1000</v>
      </c>
      <c r="E2670">
        <v>1707</v>
      </c>
      <c r="F2670" s="12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>Table1[[#This Row],[pledged]]/Table1[[#This Row],[goal]]</f>
        <v>1.7070000000000001</v>
      </c>
      <c r="P2670">
        <f>IF(Table1[[#This Row],[pledged]]=0,0,Table1[[#This Row],[pledged]]/Table1[[#This Row],[backers_count]])</f>
        <v>60.964285714285715</v>
      </c>
      <c r="Q2670" t="str">
        <f>LEFT(Table1[[#This Row],[Category and Sub-Category]],FIND("/",Table1[[#This Row],[Category and Sub-Category]])-1)</f>
        <v>technology</v>
      </c>
      <c r="R2670" t="str">
        <f>RIGHT(Table1[[#This Row],[Category and Sub-Category]],LEN(Table1[[#This Row],[Category and Sub-Category]])-FIND("/",Table1[[#This Row],[Category and Sub-Category]]))</f>
        <v>makerspaces</v>
      </c>
      <c r="S2670" s="9">
        <f>(((Table1[[#This Row],[launched_at]]/60)/60)/24)+DATE(1970,1,1)</f>
        <v>42275.588715277772</v>
      </c>
      <c r="T2670" s="9">
        <f>(((Table1[[#This Row],[deadline]]/60)/60)/24)+DATE(1970,1,1)</f>
        <v>42317.60555555555</v>
      </c>
      <c r="U2670" s="12" t="str">
        <f>TEXT(Table1[[#This Row],[Date Created Conversion]],"yyyy")</f>
        <v>2015</v>
      </c>
      <c r="V2670" s="12" t="str">
        <f>TEXT(Table1[[#This Row],[Date Created Conversion]],"mmm")</f>
        <v>Sep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 s="16">
        <v>800</v>
      </c>
      <c r="E2671">
        <v>1001</v>
      </c>
      <c r="F2671" s="12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>Table1[[#This Row],[pledged]]/Table1[[#This Row],[goal]]</f>
        <v>1.25125</v>
      </c>
      <c r="P2671">
        <f>IF(Table1[[#This Row],[pledged]]=0,0,Table1[[#This Row],[pledged]]/Table1[[#This Row],[backers_count]])</f>
        <v>91</v>
      </c>
      <c r="Q2671" t="str">
        <f>LEFT(Table1[[#This Row],[Category and Sub-Category]],FIND("/",Table1[[#This Row],[Category and Sub-Category]])-1)</f>
        <v>technology</v>
      </c>
      <c r="R2671" t="str">
        <f>RIGHT(Table1[[#This Row],[Category and Sub-Category]],LEN(Table1[[#This Row],[Category and Sub-Category]])-FIND("/",Table1[[#This Row],[Category and Sub-Category]]))</f>
        <v>makerspaces</v>
      </c>
      <c r="S2671" s="9">
        <f>(((Table1[[#This Row],[launched_at]]/60)/60)/24)+DATE(1970,1,1)</f>
        <v>42319.035833333335</v>
      </c>
      <c r="T2671" s="9">
        <f>(((Table1[[#This Row],[deadline]]/60)/60)/24)+DATE(1970,1,1)</f>
        <v>42379.035833333335</v>
      </c>
      <c r="U2671" s="12" t="str">
        <f>TEXT(Table1[[#This Row],[Date Created Conversion]],"yyyy")</f>
        <v>2015</v>
      </c>
      <c r="V2671" s="12" t="str">
        <f>TEXT(Table1[[#This Row],[Date Created Conversion]],"mmm")</f>
        <v>Nov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>Table1[[#This Row],[pledged]]/Table1[[#This Row],[goal]]</f>
        <v>6.4158609339642042E-2</v>
      </c>
      <c r="P2672">
        <f>IF(Table1[[#This Row],[pledged]]=0,0,Table1[[#This Row],[pledged]]/Table1[[#This Row],[backers_count]])</f>
        <v>41.583333333333336</v>
      </c>
      <c r="Q2672" t="str">
        <f>LEFT(Table1[[#This Row],[Category and Sub-Category]],FIND("/",Table1[[#This Row],[Category and Sub-Category]])-1)</f>
        <v>technology</v>
      </c>
      <c r="R2672" t="str">
        <f>RIGHT(Table1[[#This Row],[Category and Sub-Category]],LEN(Table1[[#This Row],[Category and Sub-Category]])-FIND("/",Table1[[#This Row],[Category and Sub-Category]]))</f>
        <v>makerspaces</v>
      </c>
      <c r="S2672" s="9">
        <f>(((Table1[[#This Row],[launched_at]]/60)/60)/24)+DATE(1970,1,1)</f>
        <v>41821.020601851851</v>
      </c>
      <c r="T2672" s="9">
        <f>(((Table1[[#This Row],[deadline]]/60)/60)/24)+DATE(1970,1,1)</f>
        <v>41849.020601851851</v>
      </c>
      <c r="U2672" s="12" t="str">
        <f>TEXT(Table1[[#This Row],[Date Created Conversion]],"yyyy")</f>
        <v>2014</v>
      </c>
      <c r="V2672" s="12" t="str">
        <f>TEXT(Table1[[#This Row],[Date Created Conversion]],"mmm")</f>
        <v>Jul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>Table1[[#This Row],[pledged]]/Table1[[#This Row],[goal]]</f>
        <v>0.11344</v>
      </c>
      <c r="P2673">
        <f>IF(Table1[[#This Row],[pledged]]=0,0,Table1[[#This Row],[pledged]]/Table1[[#This Row],[backers_count]])</f>
        <v>33.761904761904759</v>
      </c>
      <c r="Q2673" t="str">
        <f>LEFT(Table1[[#This Row],[Category and Sub-Category]],FIND("/",Table1[[#This Row],[Category and Sub-Category]])-1)</f>
        <v>technology</v>
      </c>
      <c r="R2673" t="str">
        <f>RIGHT(Table1[[#This Row],[Category and Sub-Category]],LEN(Table1[[#This Row],[Category and Sub-Category]])-FIND("/",Table1[[#This Row],[Category and Sub-Category]]))</f>
        <v>makerspaces</v>
      </c>
      <c r="S2673" s="9">
        <f>(((Table1[[#This Row],[launched_at]]/60)/60)/24)+DATE(1970,1,1)</f>
        <v>41962.749027777783</v>
      </c>
      <c r="T2673" s="9">
        <f>(((Table1[[#This Row],[deadline]]/60)/60)/24)+DATE(1970,1,1)</f>
        <v>41992.818055555559</v>
      </c>
      <c r="U2673" s="12" t="str">
        <f>TEXT(Table1[[#This Row],[Date Created Conversion]],"yyyy")</f>
        <v>2014</v>
      </c>
      <c r="V2673" s="12" t="str">
        <f>TEXT(Table1[[#This Row],[Date Created Conversion]],"mmm")</f>
        <v>Nov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>Table1[[#This Row],[pledged]]/Table1[[#This Row],[goal]]</f>
        <v>0.33189999999999997</v>
      </c>
      <c r="P2674">
        <f>IF(Table1[[#This Row],[pledged]]=0,0,Table1[[#This Row],[pledged]]/Table1[[#This Row],[backers_count]])</f>
        <v>70.61702127659575</v>
      </c>
      <c r="Q2674" t="str">
        <f>LEFT(Table1[[#This Row],[Category and Sub-Category]],FIND("/",Table1[[#This Row],[Category and Sub-Category]])-1)</f>
        <v>technology</v>
      </c>
      <c r="R2674" t="str">
        <f>RIGHT(Table1[[#This Row],[Category and Sub-Category]],LEN(Table1[[#This Row],[Category and Sub-Category]])-FIND("/",Table1[[#This Row],[Category and Sub-Category]]))</f>
        <v>makerspaces</v>
      </c>
      <c r="S2674" s="9">
        <f>(((Table1[[#This Row],[launched_at]]/60)/60)/24)+DATE(1970,1,1)</f>
        <v>42344.884143518517</v>
      </c>
      <c r="T2674" s="9">
        <f>(((Table1[[#This Row],[deadline]]/60)/60)/24)+DATE(1970,1,1)</f>
        <v>42366.25</v>
      </c>
      <c r="U2674" s="12" t="str">
        <f>TEXT(Table1[[#This Row],[Date Created Conversion]],"yyyy")</f>
        <v>2015</v>
      </c>
      <c r="V2674" s="12" t="str">
        <f>TEXT(Table1[[#This Row],[Date Created Conversion]],"mmm")</f>
        <v>Dec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>Table1[[#This Row],[pledged]]/Table1[[#This Row],[goal]]</f>
        <v>0.27579999999999999</v>
      </c>
      <c r="P2675">
        <f>IF(Table1[[#This Row],[pledged]]=0,0,Table1[[#This Row],[pledged]]/Table1[[#This Row],[backers_count]])</f>
        <v>167.15151515151516</v>
      </c>
      <c r="Q2675" t="str">
        <f>LEFT(Table1[[#This Row],[Category and Sub-Category]],FIND("/",Table1[[#This Row],[Category and Sub-Category]])-1)</f>
        <v>technology</v>
      </c>
      <c r="R2675" t="str">
        <f>RIGHT(Table1[[#This Row],[Category and Sub-Category]],LEN(Table1[[#This Row],[Category and Sub-Category]])-FIND("/",Table1[[#This Row],[Category and Sub-Category]]))</f>
        <v>makerspaces</v>
      </c>
      <c r="S2675" s="9">
        <f>(((Table1[[#This Row],[launched_at]]/60)/60)/24)+DATE(1970,1,1)</f>
        <v>41912.541655092595</v>
      </c>
      <c r="T2675" s="9">
        <f>(((Table1[[#This Row],[deadline]]/60)/60)/24)+DATE(1970,1,1)</f>
        <v>41941.947916666664</v>
      </c>
      <c r="U2675" s="12" t="str">
        <f>TEXT(Table1[[#This Row],[Date Created Conversion]],"yyyy")</f>
        <v>2014</v>
      </c>
      <c r="V2675" s="12" t="str">
        <f>TEXT(Table1[[#This Row],[Date Created Conversion]],"mmm")</f>
        <v>Sep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>Table1[[#This Row],[pledged]]/Table1[[#This Row],[goal]]</f>
        <v>0.62839999999999996</v>
      </c>
      <c r="P2676">
        <f>IF(Table1[[#This Row],[pledged]]=0,0,Table1[[#This Row],[pledged]]/Table1[[#This Row],[backers_count]])</f>
        <v>128.61988304093566</v>
      </c>
      <c r="Q2676" t="str">
        <f>LEFT(Table1[[#This Row],[Category and Sub-Category]],FIND("/",Table1[[#This Row],[Category and Sub-Category]])-1)</f>
        <v>technology</v>
      </c>
      <c r="R2676" t="str">
        <f>RIGHT(Table1[[#This Row],[Category and Sub-Category]],LEN(Table1[[#This Row],[Category and Sub-Category]])-FIND("/",Table1[[#This Row],[Category and Sub-Category]]))</f>
        <v>makerspaces</v>
      </c>
      <c r="S2676" s="9">
        <f>(((Table1[[#This Row],[launched_at]]/60)/60)/24)+DATE(1970,1,1)</f>
        <v>42529.632754629631</v>
      </c>
      <c r="T2676" s="9">
        <f>(((Table1[[#This Row],[deadline]]/60)/60)/24)+DATE(1970,1,1)</f>
        <v>42556.207638888889</v>
      </c>
      <c r="U2676" s="12" t="str">
        <f>TEXT(Table1[[#This Row],[Date Created Conversion]],"yyyy")</f>
        <v>2016</v>
      </c>
      <c r="V2676" s="12" t="str">
        <f>TEXT(Table1[[#This Row],[Date Created Conversion]],"mmm")</f>
        <v>Jun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>Table1[[#This Row],[pledged]]/Table1[[#This Row],[goal]]</f>
        <v>7.5880000000000003E-2</v>
      </c>
      <c r="P2677">
        <f>IF(Table1[[#This Row],[pledged]]=0,0,Table1[[#This Row],[pledged]]/Table1[[#This Row],[backers_count]])</f>
        <v>65.41379310344827</v>
      </c>
      <c r="Q2677" t="str">
        <f>LEFT(Table1[[#This Row],[Category and Sub-Category]],FIND("/",Table1[[#This Row],[Category and Sub-Category]])-1)</f>
        <v>technology</v>
      </c>
      <c r="R2677" t="str">
        <f>RIGHT(Table1[[#This Row],[Category and Sub-Category]],LEN(Table1[[#This Row],[Category and Sub-Category]])-FIND("/",Table1[[#This Row],[Category and Sub-Category]]))</f>
        <v>makerspaces</v>
      </c>
      <c r="S2677" s="9">
        <f>(((Table1[[#This Row],[launched_at]]/60)/60)/24)+DATE(1970,1,1)</f>
        <v>41923.857511574075</v>
      </c>
      <c r="T2677" s="9">
        <f>(((Table1[[#This Row],[deadline]]/60)/60)/24)+DATE(1970,1,1)</f>
        <v>41953.899178240739</v>
      </c>
      <c r="U2677" s="12" t="str">
        <f>TEXT(Table1[[#This Row],[Date Created Conversion]],"yyyy")</f>
        <v>2014</v>
      </c>
      <c r="V2677" s="12" t="str">
        <f>TEXT(Table1[[#This Row],[Date Created Conversion]],"mmm")</f>
        <v>Oct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>Table1[[#This Row],[pledged]]/Table1[[#This Row],[goal]]</f>
        <v>0.50380952380952382</v>
      </c>
      <c r="P2678">
        <f>IF(Table1[[#This Row],[pledged]]=0,0,Table1[[#This Row],[pledged]]/Table1[[#This Row],[backers_count]])</f>
        <v>117.55555555555556</v>
      </c>
      <c r="Q2678" t="str">
        <f>LEFT(Table1[[#This Row],[Category and Sub-Category]],FIND("/",Table1[[#This Row],[Category and Sub-Category]])-1)</f>
        <v>technology</v>
      </c>
      <c r="R2678" t="str">
        <f>RIGHT(Table1[[#This Row],[Category and Sub-Category]],LEN(Table1[[#This Row],[Category and Sub-Category]])-FIND("/",Table1[[#This Row],[Category and Sub-Category]]))</f>
        <v>makerspaces</v>
      </c>
      <c r="S2678" s="9">
        <f>(((Table1[[#This Row],[launched_at]]/60)/60)/24)+DATE(1970,1,1)</f>
        <v>42482.624699074076</v>
      </c>
      <c r="T2678" s="9">
        <f>(((Table1[[#This Row],[deadline]]/60)/60)/24)+DATE(1970,1,1)</f>
        <v>42512.624699074076</v>
      </c>
      <c r="U2678" s="12" t="str">
        <f>TEXT(Table1[[#This Row],[Date Created Conversion]],"yyyy")</f>
        <v>2016</v>
      </c>
      <c r="V2678" s="12" t="str">
        <f>TEXT(Table1[[#This Row],[Date Created Conversion]],"mmm")</f>
        <v>Apr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>Table1[[#This Row],[pledged]]/Table1[[#This Row],[goal]]</f>
        <v>0.17512820512820512</v>
      </c>
      <c r="P2679">
        <f>IF(Table1[[#This Row],[pledged]]=0,0,Table1[[#This Row],[pledged]]/Table1[[#This Row],[backers_count]])</f>
        <v>126.48148148148148</v>
      </c>
      <c r="Q2679" t="str">
        <f>LEFT(Table1[[#This Row],[Category and Sub-Category]],FIND("/",Table1[[#This Row],[Category and Sub-Category]])-1)</f>
        <v>technology</v>
      </c>
      <c r="R2679" t="str">
        <f>RIGHT(Table1[[#This Row],[Category and Sub-Category]],LEN(Table1[[#This Row],[Category and Sub-Category]])-FIND("/",Table1[[#This Row],[Category and Sub-Category]]))</f>
        <v>makerspaces</v>
      </c>
      <c r="S2679" s="9">
        <f>(((Table1[[#This Row],[launched_at]]/60)/60)/24)+DATE(1970,1,1)</f>
        <v>41793.029432870368</v>
      </c>
      <c r="T2679" s="9">
        <f>(((Table1[[#This Row],[deadline]]/60)/60)/24)+DATE(1970,1,1)</f>
        <v>41823.029432870368</v>
      </c>
      <c r="U2679" s="12" t="str">
        <f>TEXT(Table1[[#This Row],[Date Created Conversion]],"yyyy")</f>
        <v>2014</v>
      </c>
      <c r="V2679" s="12" t="str">
        <f>TEXT(Table1[[#This Row],[Date Created Conversion]],"mmm")</f>
        <v>Jun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>Table1[[#This Row],[pledged]]/Table1[[#This Row],[goal]]</f>
        <v>1.3750000000000001E-4</v>
      </c>
      <c r="P2680">
        <f>IF(Table1[[#This Row],[pledged]]=0,0,Table1[[#This Row],[pledged]]/Table1[[#This Row],[backers_count]])</f>
        <v>550</v>
      </c>
      <c r="Q2680" t="str">
        <f>LEFT(Table1[[#This Row],[Category and Sub-Category]],FIND("/",Table1[[#This Row],[Category and Sub-Category]])-1)</f>
        <v>technology</v>
      </c>
      <c r="R2680" t="str">
        <f>RIGHT(Table1[[#This Row],[Category and Sub-Category]],LEN(Table1[[#This Row],[Category and Sub-Category]])-FIND("/",Table1[[#This Row],[Category and Sub-Category]]))</f>
        <v>makerspaces</v>
      </c>
      <c r="S2680" s="9">
        <f>(((Table1[[#This Row],[launched_at]]/60)/60)/24)+DATE(1970,1,1)</f>
        <v>42241.798206018517</v>
      </c>
      <c r="T2680" s="9">
        <f>(((Table1[[#This Row],[deadline]]/60)/60)/24)+DATE(1970,1,1)</f>
        <v>42271.798206018517</v>
      </c>
      <c r="U2680" s="12" t="str">
        <f>TEXT(Table1[[#This Row],[Date Created Conversion]],"yyyy")</f>
        <v>2015</v>
      </c>
      <c r="V2680" s="12" t="str">
        <f>TEXT(Table1[[#This Row],[Date Created Conversion]],"mmm")</f>
        <v>Aug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>Table1[[#This Row],[pledged]]/Table1[[#This Row],[goal]]</f>
        <v>3.3E-3</v>
      </c>
      <c r="P2681">
        <f>IF(Table1[[#This Row],[pledged]]=0,0,Table1[[#This Row],[pledged]]/Table1[[#This Row],[backers_count]])</f>
        <v>44</v>
      </c>
      <c r="Q2681" t="str">
        <f>LEFT(Table1[[#This Row],[Category and Sub-Category]],FIND("/",Table1[[#This Row],[Category and Sub-Category]])-1)</f>
        <v>technology</v>
      </c>
      <c r="R2681" t="str">
        <f>RIGHT(Table1[[#This Row],[Category and Sub-Category]],LEN(Table1[[#This Row],[Category and Sub-Category]])-FIND("/",Table1[[#This Row],[Category and Sub-Category]]))</f>
        <v>makerspaces</v>
      </c>
      <c r="S2681" s="9">
        <f>(((Table1[[#This Row],[launched_at]]/60)/60)/24)+DATE(1970,1,1)</f>
        <v>42033.001087962963</v>
      </c>
      <c r="T2681" s="9">
        <f>(((Table1[[#This Row],[deadline]]/60)/60)/24)+DATE(1970,1,1)</f>
        <v>42063.001087962963</v>
      </c>
      <c r="U2681" s="12" t="str">
        <f>TEXT(Table1[[#This Row],[Date Created Conversion]],"yyyy")</f>
        <v>2015</v>
      </c>
      <c r="V2681" s="12" t="str">
        <f>TEXT(Table1[[#This Row],[Date Created Conversion]],"mmm")</f>
        <v>Jan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>Table1[[#This Row],[pledged]]/Table1[[#This Row],[goal]]</f>
        <v>8.6250000000000007E-3</v>
      </c>
      <c r="P2682">
        <f>IF(Table1[[#This Row],[pledged]]=0,0,Table1[[#This Row],[pledged]]/Table1[[#This Row],[backers_count]])</f>
        <v>69</v>
      </c>
      <c r="Q2682" t="str">
        <f>LEFT(Table1[[#This Row],[Category and Sub-Category]],FIND("/",Table1[[#This Row],[Category and Sub-Category]])-1)</f>
        <v>technology</v>
      </c>
      <c r="R2682" t="str">
        <f>RIGHT(Table1[[#This Row],[Category and Sub-Category]],LEN(Table1[[#This Row],[Category and Sub-Category]])-FIND("/",Table1[[#This Row],[Category and Sub-Category]]))</f>
        <v>makerspaces</v>
      </c>
      <c r="S2682" s="9">
        <f>(((Table1[[#This Row],[launched_at]]/60)/60)/24)+DATE(1970,1,1)</f>
        <v>42436.211701388893</v>
      </c>
      <c r="T2682" s="9">
        <f>(((Table1[[#This Row],[deadline]]/60)/60)/24)+DATE(1970,1,1)</f>
        <v>42466.170034722221</v>
      </c>
      <c r="U2682" s="12" t="str">
        <f>TEXT(Table1[[#This Row],[Date Created Conversion]],"yyyy")</f>
        <v>2016</v>
      </c>
      <c r="V2682" s="12" t="str">
        <f>TEXT(Table1[[#This Row],[Date Created Conversion]],"mmm")</f>
        <v>Mar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>Table1[[#This Row],[pledged]]/Table1[[#This Row],[goal]]</f>
        <v>6.875E-3</v>
      </c>
      <c r="P2683">
        <f>IF(Table1[[#This Row],[pledged]]=0,0,Table1[[#This Row],[pledged]]/Table1[[#This Row],[backers_count]])</f>
        <v>27.5</v>
      </c>
      <c r="Q2683" t="str">
        <f>LEFT(Table1[[#This Row],[Category and Sub-Category]],FIND("/",Table1[[#This Row],[Category and Sub-Category]])-1)</f>
        <v>food</v>
      </c>
      <c r="R2683" t="str">
        <f>RIGHT(Table1[[#This Row],[Category and Sub-Category]],LEN(Table1[[#This Row],[Category and Sub-Category]])-FIND("/",Table1[[#This Row],[Category and Sub-Category]]))</f>
        <v>food trucks</v>
      </c>
      <c r="S2683" s="9">
        <f>(((Table1[[#This Row],[launched_at]]/60)/60)/24)+DATE(1970,1,1)</f>
        <v>41805.895254629628</v>
      </c>
      <c r="T2683" s="9">
        <f>(((Table1[[#This Row],[deadline]]/60)/60)/24)+DATE(1970,1,1)</f>
        <v>41830.895254629628</v>
      </c>
      <c r="U2683" s="12" t="str">
        <f>TEXT(Table1[[#This Row],[Date Created Conversion]],"yyyy")</f>
        <v>2014</v>
      </c>
      <c r="V2683" s="12" t="str">
        <f>TEXT(Table1[[#This Row],[Date Created Conversion]],"mmm")</f>
        <v>Jun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>Table1[[#This Row],[pledged]]/Table1[[#This Row],[goal]]</f>
        <v>0.28299999999999997</v>
      </c>
      <c r="P2684">
        <f>IF(Table1[[#This Row],[pledged]]=0,0,Table1[[#This Row],[pledged]]/Table1[[#This Row],[backers_count]])</f>
        <v>84.9</v>
      </c>
      <c r="Q2684" t="str">
        <f>LEFT(Table1[[#This Row],[Category and Sub-Category]],FIND("/",Table1[[#This Row],[Category and Sub-Category]])-1)</f>
        <v>food</v>
      </c>
      <c r="R2684" t="str">
        <f>RIGHT(Table1[[#This Row],[Category and Sub-Category]],LEN(Table1[[#This Row],[Category and Sub-Category]])-FIND("/",Table1[[#This Row],[Category and Sub-Category]]))</f>
        <v>food trucks</v>
      </c>
      <c r="S2684" s="9">
        <f>(((Table1[[#This Row],[launched_at]]/60)/60)/24)+DATE(1970,1,1)</f>
        <v>41932.871990740743</v>
      </c>
      <c r="T2684" s="9">
        <f>(((Table1[[#This Row],[deadline]]/60)/60)/24)+DATE(1970,1,1)</f>
        <v>41965.249305555553</v>
      </c>
      <c r="U2684" s="12" t="str">
        <f>TEXT(Table1[[#This Row],[Date Created Conversion]],"yyyy")</f>
        <v>2014</v>
      </c>
      <c r="V2684" s="12" t="str">
        <f>TEXT(Table1[[#This Row],[Date Created Conversion]],"mmm")</f>
        <v>Oct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>Table1[[#This Row],[pledged]]/Table1[[#This Row],[goal]]</f>
        <v>2.3999999999999998E-3</v>
      </c>
      <c r="P2685">
        <f>IF(Table1[[#This Row],[pledged]]=0,0,Table1[[#This Row],[pledged]]/Table1[[#This Row],[backers_count]])</f>
        <v>12</v>
      </c>
      <c r="Q2685" t="str">
        <f>LEFT(Table1[[#This Row],[Category and Sub-Category]],FIND("/",Table1[[#This Row],[Category and Sub-Category]])-1)</f>
        <v>food</v>
      </c>
      <c r="R2685" t="str">
        <f>RIGHT(Table1[[#This Row],[Category and Sub-Category]],LEN(Table1[[#This Row],[Category and Sub-Category]])-FIND("/",Table1[[#This Row],[Category and Sub-Category]]))</f>
        <v>food trucks</v>
      </c>
      <c r="S2685" s="9">
        <f>(((Table1[[#This Row],[launched_at]]/60)/60)/24)+DATE(1970,1,1)</f>
        <v>42034.75509259259</v>
      </c>
      <c r="T2685" s="9">
        <f>(((Table1[[#This Row],[deadline]]/60)/60)/24)+DATE(1970,1,1)</f>
        <v>42064.75509259259</v>
      </c>
      <c r="U2685" s="12" t="str">
        <f>TEXT(Table1[[#This Row],[Date Created Conversion]],"yyyy")</f>
        <v>2015</v>
      </c>
      <c r="V2685" s="12" t="str">
        <f>TEXT(Table1[[#This Row],[Date Created Conversion]],"mmm")</f>
        <v>Jan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>Table1[[#This Row],[pledged]]/Table1[[#This Row],[goal]]</f>
        <v>1.1428571428571429E-2</v>
      </c>
      <c r="P2686">
        <f>IF(Table1[[#This Row],[pledged]]=0,0,Table1[[#This Row],[pledged]]/Table1[[#This Row],[backers_count]])</f>
        <v>200</v>
      </c>
      <c r="Q2686" t="str">
        <f>LEFT(Table1[[#This Row],[Category and Sub-Category]],FIND("/",Table1[[#This Row],[Category and Sub-Category]])-1)</f>
        <v>food</v>
      </c>
      <c r="R2686" t="str">
        <f>RIGHT(Table1[[#This Row],[Category and Sub-Category]],LEN(Table1[[#This Row],[Category and Sub-Category]])-FIND("/",Table1[[#This Row],[Category and Sub-Category]]))</f>
        <v>food trucks</v>
      </c>
      <c r="S2686" s="9">
        <f>(((Table1[[#This Row],[launched_at]]/60)/60)/24)+DATE(1970,1,1)</f>
        <v>41820.914641203701</v>
      </c>
      <c r="T2686" s="9">
        <f>(((Table1[[#This Row],[deadline]]/60)/60)/24)+DATE(1970,1,1)</f>
        <v>41860.914641203701</v>
      </c>
      <c r="U2686" s="12" t="str">
        <f>TEXT(Table1[[#This Row],[Date Created Conversion]],"yyyy")</f>
        <v>2014</v>
      </c>
      <c r="V2686" s="12" t="str">
        <f>TEXT(Table1[[#This Row],[Date Created Conversion]],"mmm")</f>
        <v>Jun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>Table1[[#This Row],[pledged]]/Table1[[#This Row],[goal]]</f>
        <v>2.0000000000000001E-4</v>
      </c>
      <c r="P2687">
        <f>IF(Table1[[#This Row],[pledged]]=0,0,Table1[[#This Row],[pledged]]/Table1[[#This Row],[backers_count]])</f>
        <v>10</v>
      </c>
      <c r="Q2687" t="str">
        <f>LEFT(Table1[[#This Row],[Category and Sub-Category]],FIND("/",Table1[[#This Row],[Category and Sub-Category]])-1)</f>
        <v>food</v>
      </c>
      <c r="R2687" t="str">
        <f>RIGHT(Table1[[#This Row],[Category and Sub-Category]],LEN(Table1[[#This Row],[Category and Sub-Category]])-FIND("/",Table1[[#This Row],[Category and Sub-Category]]))</f>
        <v>food trucks</v>
      </c>
      <c r="S2687" s="9">
        <f>(((Table1[[#This Row],[launched_at]]/60)/60)/24)+DATE(1970,1,1)</f>
        <v>42061.69594907407</v>
      </c>
      <c r="T2687" s="9">
        <f>(((Table1[[#This Row],[deadline]]/60)/60)/24)+DATE(1970,1,1)</f>
        <v>42121.654282407413</v>
      </c>
      <c r="U2687" s="12" t="str">
        <f>TEXT(Table1[[#This Row],[Date Created Conversion]],"yyyy")</f>
        <v>2015</v>
      </c>
      <c r="V2687" s="12" t="str">
        <f>TEXT(Table1[[#This Row],[Date Created Conversion]],"mmm")</f>
        <v>Feb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>Table1[[#This Row],[pledged]]/Table1[[#This Row],[goal]]</f>
        <v>0</v>
      </c>
      <c r="P2688">
        <f>IF(Table1[[#This Row],[pledged]]=0,0,Table1[[#This Row],[pledged]]/Table1[[#This Row],[backers_count]])</f>
        <v>0</v>
      </c>
      <c r="Q2688" t="str">
        <f>LEFT(Table1[[#This Row],[Category and Sub-Category]],FIND("/",Table1[[#This Row],[Category and Sub-Category]])-1)</f>
        <v>food</v>
      </c>
      <c r="R2688" t="str">
        <f>RIGHT(Table1[[#This Row],[Category and Sub-Category]],LEN(Table1[[#This Row],[Category and Sub-Category]])-FIND("/",Table1[[#This Row],[Category and Sub-Category]]))</f>
        <v>food trucks</v>
      </c>
      <c r="S2688" s="9">
        <f>(((Table1[[#This Row],[launched_at]]/60)/60)/24)+DATE(1970,1,1)</f>
        <v>41892.974803240737</v>
      </c>
      <c r="T2688" s="9">
        <f>(((Table1[[#This Row],[deadline]]/60)/60)/24)+DATE(1970,1,1)</f>
        <v>41912.974803240737</v>
      </c>
      <c r="U2688" s="12" t="str">
        <f>TEXT(Table1[[#This Row],[Date Created Conversion]],"yyyy")</f>
        <v>2014</v>
      </c>
      <c r="V2688" s="12" t="str">
        <f>TEXT(Table1[[#This Row],[Date Created Conversion]],"mmm")</f>
        <v>Sep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>Table1[[#This Row],[pledged]]/Table1[[#This Row],[goal]]</f>
        <v>0</v>
      </c>
      <c r="P2689">
        <f>IF(Table1[[#This Row],[pledged]]=0,0,Table1[[#This Row],[pledged]]/Table1[[#This Row],[backers_count]])</f>
        <v>0</v>
      </c>
      <c r="Q2689" t="str">
        <f>LEFT(Table1[[#This Row],[Category and Sub-Category]],FIND("/",Table1[[#This Row],[Category and Sub-Category]])-1)</f>
        <v>food</v>
      </c>
      <c r="R2689" t="str">
        <f>RIGHT(Table1[[#This Row],[Category and Sub-Category]],LEN(Table1[[#This Row],[Category and Sub-Category]])-FIND("/",Table1[[#This Row],[Category and Sub-Category]]))</f>
        <v>food trucks</v>
      </c>
      <c r="S2689" s="9">
        <f>(((Table1[[#This Row],[launched_at]]/60)/60)/24)+DATE(1970,1,1)</f>
        <v>42154.64025462963</v>
      </c>
      <c r="T2689" s="9">
        <f>(((Table1[[#This Row],[deadline]]/60)/60)/24)+DATE(1970,1,1)</f>
        <v>42184.64025462963</v>
      </c>
      <c r="U2689" s="12" t="str">
        <f>TEXT(Table1[[#This Row],[Date Created Conversion]],"yyyy")</f>
        <v>2015</v>
      </c>
      <c r="V2689" s="12" t="str">
        <f>TEXT(Table1[[#This Row],[Date Created Conversion]],"mmm")</f>
        <v>May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>Table1[[#This Row],[pledged]]/Table1[[#This Row],[goal]]</f>
        <v>1.48E-3</v>
      </c>
      <c r="P2690">
        <f>IF(Table1[[#This Row],[pledged]]=0,0,Table1[[#This Row],[pledged]]/Table1[[#This Row],[backers_count]])</f>
        <v>5.2857142857142856</v>
      </c>
      <c r="Q2690" t="str">
        <f>LEFT(Table1[[#This Row],[Category and Sub-Category]],FIND("/",Table1[[#This Row],[Category and Sub-Category]])-1)</f>
        <v>food</v>
      </c>
      <c r="R2690" t="str">
        <f>RIGHT(Table1[[#This Row],[Category and Sub-Category]],LEN(Table1[[#This Row],[Category and Sub-Category]])-FIND("/",Table1[[#This Row],[Category and Sub-Category]]))</f>
        <v>food trucks</v>
      </c>
      <c r="S2690" s="9">
        <f>(((Table1[[#This Row],[launched_at]]/60)/60)/24)+DATE(1970,1,1)</f>
        <v>42028.118865740747</v>
      </c>
      <c r="T2690" s="9">
        <f>(((Table1[[#This Row],[deadline]]/60)/60)/24)+DATE(1970,1,1)</f>
        <v>42059.125</v>
      </c>
      <c r="U2690" s="12" t="str">
        <f>TEXT(Table1[[#This Row],[Date Created Conversion]],"yyyy")</f>
        <v>2015</v>
      </c>
      <c r="V2690" s="12" t="str">
        <f>TEXT(Table1[[#This Row],[Date Created Conversion]],"mmm")</f>
        <v>Jan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>Table1[[#This Row],[pledged]]/Table1[[#This Row],[goal]]</f>
        <v>2.8571428571428571E-5</v>
      </c>
      <c r="P2691">
        <f>IF(Table1[[#This Row],[pledged]]=0,0,Table1[[#This Row],[pledged]]/Table1[[#This Row],[backers_count]])</f>
        <v>1</v>
      </c>
      <c r="Q2691" t="str">
        <f>LEFT(Table1[[#This Row],[Category and Sub-Category]],FIND("/",Table1[[#This Row],[Category and Sub-Category]])-1)</f>
        <v>food</v>
      </c>
      <c r="R2691" t="str">
        <f>RIGHT(Table1[[#This Row],[Category and Sub-Category]],LEN(Table1[[#This Row],[Category and Sub-Category]])-FIND("/",Table1[[#This Row],[Category and Sub-Category]]))</f>
        <v>food trucks</v>
      </c>
      <c r="S2691" s="9">
        <f>(((Table1[[#This Row],[launched_at]]/60)/60)/24)+DATE(1970,1,1)</f>
        <v>42551.961689814809</v>
      </c>
      <c r="T2691" s="9">
        <f>(((Table1[[#This Row],[deadline]]/60)/60)/24)+DATE(1970,1,1)</f>
        <v>42581.961689814809</v>
      </c>
      <c r="U2691" s="12" t="str">
        <f>TEXT(Table1[[#This Row],[Date Created Conversion]],"yyyy")</f>
        <v>2016</v>
      </c>
      <c r="V2691" s="12" t="str">
        <f>TEXT(Table1[[#This Row],[Date Created Conversion]],"mmm")</f>
        <v>Jun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>Table1[[#This Row],[pledged]]/Table1[[#This Row],[goal]]</f>
        <v>0.107325</v>
      </c>
      <c r="P2692">
        <f>IF(Table1[[#This Row],[pledged]]=0,0,Table1[[#This Row],[pledged]]/Table1[[#This Row],[backers_count]])</f>
        <v>72.762711864406782</v>
      </c>
      <c r="Q2692" t="str">
        <f>LEFT(Table1[[#This Row],[Category and Sub-Category]],FIND("/",Table1[[#This Row],[Category and Sub-Category]])-1)</f>
        <v>food</v>
      </c>
      <c r="R2692" t="str">
        <f>RIGHT(Table1[[#This Row],[Category and Sub-Category]],LEN(Table1[[#This Row],[Category and Sub-Category]])-FIND("/",Table1[[#This Row],[Category and Sub-Category]]))</f>
        <v>food trucks</v>
      </c>
      <c r="S2692" s="9">
        <f>(((Table1[[#This Row],[launched_at]]/60)/60)/24)+DATE(1970,1,1)</f>
        <v>42113.105046296296</v>
      </c>
      <c r="T2692" s="9">
        <f>(((Table1[[#This Row],[deadline]]/60)/60)/24)+DATE(1970,1,1)</f>
        <v>42158.105046296296</v>
      </c>
      <c r="U2692" s="12" t="str">
        <f>TEXT(Table1[[#This Row],[Date Created Conversion]],"yyyy")</f>
        <v>2015</v>
      </c>
      <c r="V2692" s="12" t="str">
        <f>TEXT(Table1[[#This Row],[Date Created Conversion]],"mmm")</f>
        <v>Apr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>Table1[[#This Row],[pledged]]/Table1[[#This Row],[goal]]</f>
        <v>5.3846153846153844E-4</v>
      </c>
      <c r="P2693">
        <f>IF(Table1[[#This Row],[pledged]]=0,0,Table1[[#This Row],[pledged]]/Table1[[#This Row],[backers_count]])</f>
        <v>17.5</v>
      </c>
      <c r="Q2693" t="str">
        <f>LEFT(Table1[[#This Row],[Category and Sub-Category]],FIND("/",Table1[[#This Row],[Category and Sub-Category]])-1)</f>
        <v>food</v>
      </c>
      <c r="R2693" t="str">
        <f>RIGHT(Table1[[#This Row],[Category and Sub-Category]],LEN(Table1[[#This Row],[Category and Sub-Category]])-FIND("/",Table1[[#This Row],[Category and Sub-Category]]))</f>
        <v>food trucks</v>
      </c>
      <c r="S2693" s="9">
        <f>(((Table1[[#This Row],[launched_at]]/60)/60)/24)+DATE(1970,1,1)</f>
        <v>42089.724039351851</v>
      </c>
      <c r="T2693" s="9">
        <f>(((Table1[[#This Row],[deadline]]/60)/60)/24)+DATE(1970,1,1)</f>
        <v>42134.724039351851</v>
      </c>
      <c r="U2693" s="12" t="str">
        <f>TEXT(Table1[[#This Row],[Date Created Conversion]],"yyyy")</f>
        <v>2015</v>
      </c>
      <c r="V2693" s="12" t="str">
        <f>TEXT(Table1[[#This Row],[Date Created Conversion]],"mmm")</f>
        <v>Mar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>Table1[[#This Row],[pledged]]/Table1[[#This Row],[goal]]</f>
        <v>7.1428571428571426E-3</v>
      </c>
      <c r="P2694">
        <f>IF(Table1[[#This Row],[pledged]]=0,0,Table1[[#This Row],[pledged]]/Table1[[#This Row],[backers_count]])</f>
        <v>25</v>
      </c>
      <c r="Q2694" t="str">
        <f>LEFT(Table1[[#This Row],[Category and Sub-Category]],FIND("/",Table1[[#This Row],[Category and Sub-Category]])-1)</f>
        <v>food</v>
      </c>
      <c r="R2694" t="str">
        <f>RIGHT(Table1[[#This Row],[Category and Sub-Category]],LEN(Table1[[#This Row],[Category and Sub-Category]])-FIND("/",Table1[[#This Row],[Category and Sub-Category]]))</f>
        <v>food trucks</v>
      </c>
      <c r="S2694" s="9">
        <f>(((Table1[[#This Row],[launched_at]]/60)/60)/24)+DATE(1970,1,1)</f>
        <v>42058.334027777775</v>
      </c>
      <c r="T2694" s="9">
        <f>(((Table1[[#This Row],[deadline]]/60)/60)/24)+DATE(1970,1,1)</f>
        <v>42088.292361111111</v>
      </c>
      <c r="U2694" s="12" t="str">
        <f>TEXT(Table1[[#This Row],[Date Created Conversion]],"yyyy")</f>
        <v>2015</v>
      </c>
      <c r="V2694" s="12" t="str">
        <f>TEXT(Table1[[#This Row],[Date Created Conversion]],"mmm")</f>
        <v>Feb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>Table1[[#This Row],[pledged]]/Table1[[#This Row],[goal]]</f>
        <v>8.0000000000000002E-3</v>
      </c>
      <c r="P2695">
        <f>IF(Table1[[#This Row],[pledged]]=0,0,Table1[[#This Row],[pledged]]/Table1[[#This Row],[backers_count]])</f>
        <v>13.333333333333334</v>
      </c>
      <c r="Q2695" t="str">
        <f>LEFT(Table1[[#This Row],[Category and Sub-Category]],FIND("/",Table1[[#This Row],[Category and Sub-Category]])-1)</f>
        <v>food</v>
      </c>
      <c r="R2695" t="str">
        <f>RIGHT(Table1[[#This Row],[Category and Sub-Category]],LEN(Table1[[#This Row],[Category and Sub-Category]])-FIND("/",Table1[[#This Row],[Category and Sub-Category]]))</f>
        <v>food trucks</v>
      </c>
      <c r="S2695" s="9">
        <f>(((Table1[[#This Row],[launched_at]]/60)/60)/24)+DATE(1970,1,1)</f>
        <v>41834.138495370367</v>
      </c>
      <c r="T2695" s="9">
        <f>(((Table1[[#This Row],[deadline]]/60)/60)/24)+DATE(1970,1,1)</f>
        <v>41864.138495370367</v>
      </c>
      <c r="U2695" s="12" t="str">
        <f>TEXT(Table1[[#This Row],[Date Created Conversion]],"yyyy")</f>
        <v>2014</v>
      </c>
      <c r="V2695" s="12" t="str">
        <f>TEXT(Table1[[#This Row],[Date Created Conversion]],"mmm")</f>
        <v>Jul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>Table1[[#This Row],[pledged]]/Table1[[#This Row],[goal]]</f>
        <v>3.3333333333333335E-5</v>
      </c>
      <c r="P2696">
        <f>IF(Table1[[#This Row],[pledged]]=0,0,Table1[[#This Row],[pledged]]/Table1[[#This Row],[backers_count]])</f>
        <v>1</v>
      </c>
      <c r="Q2696" t="str">
        <f>LEFT(Table1[[#This Row],[Category and Sub-Category]],FIND("/",Table1[[#This Row],[Category and Sub-Category]])-1)</f>
        <v>food</v>
      </c>
      <c r="R2696" t="str">
        <f>RIGHT(Table1[[#This Row],[Category and Sub-Category]],LEN(Table1[[#This Row],[Category and Sub-Category]])-FIND("/",Table1[[#This Row],[Category and Sub-Category]]))</f>
        <v>food trucks</v>
      </c>
      <c r="S2696" s="9">
        <f>(((Table1[[#This Row],[launched_at]]/60)/60)/24)+DATE(1970,1,1)</f>
        <v>41878.140497685185</v>
      </c>
      <c r="T2696" s="9">
        <f>(((Table1[[#This Row],[deadline]]/60)/60)/24)+DATE(1970,1,1)</f>
        <v>41908.140497685185</v>
      </c>
      <c r="U2696" s="12" t="str">
        <f>TEXT(Table1[[#This Row],[Date Created Conversion]],"yyyy")</f>
        <v>2014</v>
      </c>
      <c r="V2696" s="12" t="str">
        <f>TEXT(Table1[[#This Row],[Date Created Conversion]],"mmm")</f>
        <v>Aug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>Table1[[#This Row],[pledged]]/Table1[[#This Row],[goal]]</f>
        <v>4.7333333333333333E-3</v>
      </c>
      <c r="P2697">
        <f>IF(Table1[[#This Row],[pledged]]=0,0,Table1[[#This Row],[pledged]]/Table1[[#This Row],[backers_count]])</f>
        <v>23.666666666666668</v>
      </c>
      <c r="Q2697" t="str">
        <f>LEFT(Table1[[#This Row],[Category and Sub-Category]],FIND("/",Table1[[#This Row],[Category and Sub-Category]])-1)</f>
        <v>food</v>
      </c>
      <c r="R2697" t="str">
        <f>RIGHT(Table1[[#This Row],[Category and Sub-Category]],LEN(Table1[[#This Row],[Category and Sub-Category]])-FIND("/",Table1[[#This Row],[Category and Sub-Category]]))</f>
        <v>food trucks</v>
      </c>
      <c r="S2697" s="9">
        <f>(((Table1[[#This Row],[launched_at]]/60)/60)/24)+DATE(1970,1,1)</f>
        <v>42048.181921296295</v>
      </c>
      <c r="T2697" s="9">
        <f>(((Table1[[#This Row],[deadline]]/60)/60)/24)+DATE(1970,1,1)</f>
        <v>42108.14025462963</v>
      </c>
      <c r="U2697" s="12" t="str">
        <f>TEXT(Table1[[#This Row],[Date Created Conversion]],"yyyy")</f>
        <v>2015</v>
      </c>
      <c r="V2697" s="12" t="str">
        <f>TEXT(Table1[[#This Row],[Date Created Conversion]],"mmm")</f>
        <v>Feb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>Table1[[#This Row],[pledged]]/Table1[[#This Row],[goal]]</f>
        <v>5.6500000000000002E-2</v>
      </c>
      <c r="P2698">
        <f>IF(Table1[[#This Row],[pledged]]=0,0,Table1[[#This Row],[pledged]]/Table1[[#This Row],[backers_count]])</f>
        <v>89.21052631578948</v>
      </c>
      <c r="Q2698" t="str">
        <f>LEFT(Table1[[#This Row],[Category and Sub-Category]],FIND("/",Table1[[#This Row],[Category and Sub-Category]])-1)</f>
        <v>food</v>
      </c>
      <c r="R2698" t="str">
        <f>RIGHT(Table1[[#This Row],[Category and Sub-Category]],LEN(Table1[[#This Row],[Category and Sub-Category]])-FIND("/",Table1[[#This Row],[Category and Sub-Category]]))</f>
        <v>food trucks</v>
      </c>
      <c r="S2698" s="9">
        <f>(((Table1[[#This Row],[launched_at]]/60)/60)/24)+DATE(1970,1,1)</f>
        <v>41964.844444444447</v>
      </c>
      <c r="T2698" s="9">
        <f>(((Table1[[#This Row],[deadline]]/60)/60)/24)+DATE(1970,1,1)</f>
        <v>41998.844444444447</v>
      </c>
      <c r="U2698" s="12" t="str">
        <f>TEXT(Table1[[#This Row],[Date Created Conversion]],"yyyy")</f>
        <v>2014</v>
      </c>
      <c r="V2698" s="12" t="str">
        <f>TEXT(Table1[[#This Row],[Date Created Conversion]],"mmm")</f>
        <v>Nov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>Table1[[#This Row],[pledged]]/Table1[[#This Row],[goal]]</f>
        <v>0.26352173913043481</v>
      </c>
      <c r="P2699">
        <f>IF(Table1[[#This Row],[pledged]]=0,0,Table1[[#This Row],[pledged]]/Table1[[#This Row],[backers_count]])</f>
        <v>116.55769230769231</v>
      </c>
      <c r="Q2699" t="str">
        <f>LEFT(Table1[[#This Row],[Category and Sub-Category]],FIND("/",Table1[[#This Row],[Category and Sub-Category]])-1)</f>
        <v>food</v>
      </c>
      <c r="R2699" t="str">
        <f>RIGHT(Table1[[#This Row],[Category and Sub-Category]],LEN(Table1[[#This Row],[Category and Sub-Category]])-FIND("/",Table1[[#This Row],[Category and Sub-Category]]))</f>
        <v>food trucks</v>
      </c>
      <c r="S2699" s="9">
        <f>(((Table1[[#This Row],[launched_at]]/60)/60)/24)+DATE(1970,1,1)</f>
        <v>42187.940081018518</v>
      </c>
      <c r="T2699" s="9">
        <f>(((Table1[[#This Row],[deadline]]/60)/60)/24)+DATE(1970,1,1)</f>
        <v>42218.916666666672</v>
      </c>
      <c r="U2699" s="12" t="str">
        <f>TEXT(Table1[[#This Row],[Date Created Conversion]],"yyyy")</f>
        <v>2015</v>
      </c>
      <c r="V2699" s="12" t="str">
        <f>TEXT(Table1[[#This Row],[Date Created Conversion]],"mmm")</f>
        <v>Jul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>Table1[[#This Row],[pledged]]/Table1[[#This Row],[goal]]</f>
        <v>3.2512500000000002E-3</v>
      </c>
      <c r="P2700">
        <f>IF(Table1[[#This Row],[pledged]]=0,0,Table1[[#This Row],[pledged]]/Table1[[#This Row],[backers_count]])</f>
        <v>13.005000000000001</v>
      </c>
      <c r="Q2700" t="str">
        <f>LEFT(Table1[[#This Row],[Category and Sub-Category]],FIND("/",Table1[[#This Row],[Category and Sub-Category]])-1)</f>
        <v>food</v>
      </c>
      <c r="R2700" t="str">
        <f>RIGHT(Table1[[#This Row],[Category and Sub-Category]],LEN(Table1[[#This Row],[Category and Sub-Category]])-FIND("/",Table1[[#This Row],[Category and Sub-Category]]))</f>
        <v>food trucks</v>
      </c>
      <c r="S2700" s="9">
        <f>(((Table1[[#This Row],[launched_at]]/60)/60)/24)+DATE(1970,1,1)</f>
        <v>41787.898240740738</v>
      </c>
      <c r="T2700" s="9">
        <f>(((Table1[[#This Row],[deadline]]/60)/60)/24)+DATE(1970,1,1)</f>
        <v>41817.898240740738</v>
      </c>
      <c r="U2700" s="12" t="str">
        <f>TEXT(Table1[[#This Row],[Date Created Conversion]],"yyyy")</f>
        <v>2014</v>
      </c>
      <c r="V2700" s="12" t="str">
        <f>TEXT(Table1[[#This Row],[Date Created Conversion]],"mmm")</f>
        <v>May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>Table1[[#This Row],[pledged]]/Table1[[#This Row],[goal]]</f>
        <v>0</v>
      </c>
      <c r="P2701">
        <f>IF(Table1[[#This Row],[pledged]]=0,0,Table1[[#This Row],[pledged]]/Table1[[#This Row],[backers_count]])</f>
        <v>0</v>
      </c>
      <c r="Q2701" t="str">
        <f>LEFT(Table1[[#This Row],[Category and Sub-Category]],FIND("/",Table1[[#This Row],[Category and Sub-Category]])-1)</f>
        <v>food</v>
      </c>
      <c r="R2701" t="str">
        <f>RIGHT(Table1[[#This Row],[Category and Sub-Category]],LEN(Table1[[#This Row],[Category and Sub-Category]])-FIND("/",Table1[[#This Row],[Category and Sub-Category]]))</f>
        <v>food trucks</v>
      </c>
      <c r="S2701" s="9">
        <f>(((Table1[[#This Row],[launched_at]]/60)/60)/24)+DATE(1970,1,1)</f>
        <v>41829.896562499998</v>
      </c>
      <c r="T2701" s="9">
        <f>(((Table1[[#This Row],[deadline]]/60)/60)/24)+DATE(1970,1,1)</f>
        <v>41859.896562499998</v>
      </c>
      <c r="U2701" s="12" t="str">
        <f>TEXT(Table1[[#This Row],[Date Created Conversion]],"yyyy")</f>
        <v>2014</v>
      </c>
      <c r="V2701" s="12" t="str">
        <f>TEXT(Table1[[#This Row],[Date Created Conversion]],"mmm")</f>
        <v>Jul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>Table1[[#This Row],[pledged]]/Table1[[#This Row],[goal]]</f>
        <v>7.0007000700070005E-3</v>
      </c>
      <c r="P2702">
        <f>IF(Table1[[#This Row],[pledged]]=0,0,Table1[[#This Row],[pledged]]/Table1[[#This Row],[backers_count]])</f>
        <v>17.5</v>
      </c>
      <c r="Q2702" t="str">
        <f>LEFT(Table1[[#This Row],[Category and Sub-Category]],FIND("/",Table1[[#This Row],[Category and Sub-Category]])-1)</f>
        <v>food</v>
      </c>
      <c r="R2702" t="str">
        <f>RIGHT(Table1[[#This Row],[Category and Sub-Category]],LEN(Table1[[#This Row],[Category and Sub-Category]])-FIND("/",Table1[[#This Row],[Category and Sub-Category]]))</f>
        <v>food trucks</v>
      </c>
      <c r="S2702" s="9">
        <f>(((Table1[[#This Row],[launched_at]]/60)/60)/24)+DATE(1970,1,1)</f>
        <v>41870.87467592593</v>
      </c>
      <c r="T2702" s="9">
        <f>(((Table1[[#This Row],[deadline]]/60)/60)/24)+DATE(1970,1,1)</f>
        <v>41900.87467592593</v>
      </c>
      <c r="U2702" s="12" t="str">
        <f>TEXT(Table1[[#This Row],[Date Created Conversion]],"yyyy")</f>
        <v>2014</v>
      </c>
      <c r="V2702" s="12" t="str">
        <f>TEXT(Table1[[#This Row],[Date Created Conversion]],"mmm")</f>
        <v>Aug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>Table1[[#This Row],[pledged]]/Table1[[#This Row],[goal]]</f>
        <v>0.46176470588235297</v>
      </c>
      <c r="P2703">
        <f>IF(Table1[[#This Row],[pledged]]=0,0,Table1[[#This Row],[pledged]]/Table1[[#This Row],[backers_count]])</f>
        <v>34.130434782608695</v>
      </c>
      <c r="Q2703" t="str">
        <f>LEFT(Table1[[#This Row],[Category and Sub-Category]],FIND("/",Table1[[#This Row],[Category and Sub-Category]])-1)</f>
        <v>theater</v>
      </c>
      <c r="R2703" t="str">
        <f>RIGHT(Table1[[#This Row],[Category and Sub-Category]],LEN(Table1[[#This Row],[Category and Sub-Category]])-FIND("/",Table1[[#This Row],[Category and Sub-Category]]))</f>
        <v>spaces</v>
      </c>
      <c r="S2703" s="9">
        <f>(((Table1[[#This Row],[launched_at]]/60)/60)/24)+DATE(1970,1,1)</f>
        <v>42801.774699074071</v>
      </c>
      <c r="T2703" s="9">
        <f>(((Table1[[#This Row],[deadline]]/60)/60)/24)+DATE(1970,1,1)</f>
        <v>42832.733032407406</v>
      </c>
      <c r="U2703" s="12" t="str">
        <f>TEXT(Table1[[#This Row],[Date Created Conversion]],"yyyy")</f>
        <v>2017</v>
      </c>
      <c r="V2703" s="12" t="str">
        <f>TEXT(Table1[[#This Row],[Date Created Conversion]],"mmm")</f>
        <v>Mar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>Table1[[#This Row],[pledged]]/Table1[[#This Row],[goal]]</f>
        <v>0.34410000000000002</v>
      </c>
      <c r="P2704">
        <f>IF(Table1[[#This Row],[pledged]]=0,0,Table1[[#This Row],[pledged]]/Table1[[#This Row],[backers_count]])</f>
        <v>132.34615384615384</v>
      </c>
      <c r="Q2704" t="str">
        <f>LEFT(Table1[[#This Row],[Category and Sub-Category]],FIND("/",Table1[[#This Row],[Category and Sub-Category]])-1)</f>
        <v>theater</v>
      </c>
      <c r="R2704" t="str">
        <f>RIGHT(Table1[[#This Row],[Category and Sub-Category]],LEN(Table1[[#This Row],[Category and Sub-Category]])-FIND("/",Table1[[#This Row],[Category and Sub-Category]]))</f>
        <v>spaces</v>
      </c>
      <c r="S2704" s="9">
        <f>(((Table1[[#This Row],[launched_at]]/60)/60)/24)+DATE(1970,1,1)</f>
        <v>42800.801817129628</v>
      </c>
      <c r="T2704" s="9">
        <f>(((Table1[[#This Row],[deadline]]/60)/60)/24)+DATE(1970,1,1)</f>
        <v>42830.760150462964</v>
      </c>
      <c r="U2704" s="12" t="str">
        <f>TEXT(Table1[[#This Row],[Date Created Conversion]],"yyyy")</f>
        <v>2017</v>
      </c>
      <c r="V2704" s="12" t="str">
        <f>TEXT(Table1[[#This Row],[Date Created Conversion]],"mmm")</f>
        <v>Mar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>Table1[[#This Row],[pledged]]/Table1[[#This Row],[goal]]</f>
        <v>1.0375000000000001</v>
      </c>
      <c r="P2705">
        <f>IF(Table1[[#This Row],[pledged]]=0,0,Table1[[#This Row],[pledged]]/Table1[[#This Row],[backers_count]])</f>
        <v>922.22222222222217</v>
      </c>
      <c r="Q2705" t="str">
        <f>LEFT(Table1[[#This Row],[Category and Sub-Category]],FIND("/",Table1[[#This Row],[Category and Sub-Category]])-1)</f>
        <v>theater</v>
      </c>
      <c r="R2705" t="str">
        <f>RIGHT(Table1[[#This Row],[Category and Sub-Category]],LEN(Table1[[#This Row],[Category and Sub-Category]])-FIND("/",Table1[[#This Row],[Category and Sub-Category]]))</f>
        <v>spaces</v>
      </c>
      <c r="S2705" s="9">
        <f>(((Table1[[#This Row],[launched_at]]/60)/60)/24)+DATE(1970,1,1)</f>
        <v>42756.690162037034</v>
      </c>
      <c r="T2705" s="9">
        <f>(((Table1[[#This Row],[deadline]]/60)/60)/24)+DATE(1970,1,1)</f>
        <v>42816.648495370369</v>
      </c>
      <c r="U2705" s="12" t="str">
        <f>TEXT(Table1[[#This Row],[Date Created Conversion]],"yyyy")</f>
        <v>2017</v>
      </c>
      <c r="V2705" s="12" t="str">
        <f>TEXT(Table1[[#This Row],[Date Created Conversion]],"mmm")</f>
        <v>Jan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>Table1[[#This Row],[pledged]]/Table1[[#This Row],[goal]]</f>
        <v>6.0263157894736845E-2</v>
      </c>
      <c r="P2706">
        <f>IF(Table1[[#This Row],[pledged]]=0,0,Table1[[#This Row],[pledged]]/Table1[[#This Row],[backers_count]])</f>
        <v>163.57142857142858</v>
      </c>
      <c r="Q2706" t="str">
        <f>LEFT(Table1[[#This Row],[Category and Sub-Category]],FIND("/",Table1[[#This Row],[Category and Sub-Category]])-1)</f>
        <v>theater</v>
      </c>
      <c r="R2706" t="str">
        <f>RIGHT(Table1[[#This Row],[Category and Sub-Category]],LEN(Table1[[#This Row],[Category and Sub-Category]])-FIND("/",Table1[[#This Row],[Category and Sub-Category]]))</f>
        <v>spaces</v>
      </c>
      <c r="S2706" s="9">
        <f>(((Table1[[#This Row],[launched_at]]/60)/60)/24)+DATE(1970,1,1)</f>
        <v>42787.862430555557</v>
      </c>
      <c r="T2706" s="9">
        <f>(((Table1[[#This Row],[deadline]]/60)/60)/24)+DATE(1970,1,1)</f>
        <v>42830.820763888885</v>
      </c>
      <c r="U2706" s="12" t="str">
        <f>TEXT(Table1[[#This Row],[Date Created Conversion]],"yyyy")</f>
        <v>2017</v>
      </c>
      <c r="V2706" s="12" t="str">
        <f>TEXT(Table1[[#This Row],[Date Created Conversion]],"mmm")</f>
        <v>Feb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>Table1[[#This Row],[pledged]]/Table1[[#This Row],[goal]]</f>
        <v>0.10539393939393939</v>
      </c>
      <c r="P2707">
        <f>IF(Table1[[#This Row],[pledged]]=0,0,Table1[[#This Row],[pledged]]/Table1[[#This Row],[backers_count]])</f>
        <v>217.375</v>
      </c>
      <c r="Q2707" t="str">
        <f>LEFT(Table1[[#This Row],[Category and Sub-Category]],FIND("/",Table1[[#This Row],[Category and Sub-Category]])-1)</f>
        <v>theater</v>
      </c>
      <c r="R2707" t="str">
        <f>RIGHT(Table1[[#This Row],[Category and Sub-Category]],LEN(Table1[[#This Row],[Category and Sub-Category]])-FIND("/",Table1[[#This Row],[Category and Sub-Category]]))</f>
        <v>spaces</v>
      </c>
      <c r="S2707" s="9">
        <f>(((Table1[[#This Row],[launched_at]]/60)/60)/24)+DATE(1970,1,1)</f>
        <v>42773.916180555556</v>
      </c>
      <c r="T2707" s="9">
        <f>(((Table1[[#This Row],[deadline]]/60)/60)/24)+DATE(1970,1,1)</f>
        <v>42818.874513888892</v>
      </c>
      <c r="U2707" s="12" t="str">
        <f>TEXT(Table1[[#This Row],[Date Created Conversion]],"yyyy")</f>
        <v>2017</v>
      </c>
      <c r="V2707" s="12" t="str">
        <f>TEXT(Table1[[#This Row],[Date Created Conversion]],"mmm")</f>
        <v>Feb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 s="16">
        <v>35000</v>
      </c>
      <c r="E2708">
        <v>39304</v>
      </c>
      <c r="F2708" s="12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>Table1[[#This Row],[pledged]]/Table1[[#This Row],[goal]]</f>
        <v>1.1229714285714285</v>
      </c>
      <c r="P2708">
        <f>IF(Table1[[#This Row],[pledged]]=0,0,Table1[[#This Row],[pledged]]/Table1[[#This Row],[backers_count]])</f>
        <v>149.44486692015209</v>
      </c>
      <c r="Q2708" t="str">
        <f>LEFT(Table1[[#This Row],[Category and Sub-Category]],FIND("/",Table1[[#This Row],[Category and Sub-Category]])-1)</f>
        <v>theater</v>
      </c>
      <c r="R2708" t="str">
        <f>RIGHT(Table1[[#This Row],[Category and Sub-Category]],LEN(Table1[[#This Row],[Category and Sub-Category]])-FIND("/",Table1[[#This Row],[Category and Sub-Category]]))</f>
        <v>spaces</v>
      </c>
      <c r="S2708" s="9">
        <f>(((Table1[[#This Row],[launched_at]]/60)/60)/24)+DATE(1970,1,1)</f>
        <v>41899.294942129629</v>
      </c>
      <c r="T2708" s="9">
        <f>(((Table1[[#This Row],[deadline]]/60)/60)/24)+DATE(1970,1,1)</f>
        <v>41928.290972222225</v>
      </c>
      <c r="U2708" s="12" t="str">
        <f>TEXT(Table1[[#This Row],[Date Created Conversion]],"yyyy")</f>
        <v>2014</v>
      </c>
      <c r="V2708" s="12" t="str">
        <f>TEXT(Table1[[#This Row],[Date Created Conversion]],"mmm")</f>
        <v>Sep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 s="16">
        <v>8000</v>
      </c>
      <c r="E2709">
        <v>28067.57</v>
      </c>
      <c r="F2709" s="12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>Table1[[#This Row],[pledged]]/Table1[[#This Row],[goal]]</f>
        <v>3.50844625</v>
      </c>
      <c r="P2709">
        <f>IF(Table1[[#This Row],[pledged]]=0,0,Table1[[#This Row],[pledged]]/Table1[[#This Row],[backers_count]])</f>
        <v>71.237487309644663</v>
      </c>
      <c r="Q2709" t="str">
        <f>LEFT(Table1[[#This Row],[Category and Sub-Category]],FIND("/",Table1[[#This Row],[Category and Sub-Category]])-1)</f>
        <v>theater</v>
      </c>
      <c r="R2709" t="str">
        <f>RIGHT(Table1[[#This Row],[Category and Sub-Category]],LEN(Table1[[#This Row],[Category and Sub-Category]])-FIND("/",Table1[[#This Row],[Category and Sub-Category]]))</f>
        <v>spaces</v>
      </c>
      <c r="S2709" s="9">
        <f>(((Table1[[#This Row],[launched_at]]/60)/60)/24)+DATE(1970,1,1)</f>
        <v>41391.782905092594</v>
      </c>
      <c r="T2709" s="9">
        <f>(((Table1[[#This Row],[deadline]]/60)/60)/24)+DATE(1970,1,1)</f>
        <v>41421.290972222225</v>
      </c>
      <c r="U2709" s="12" t="str">
        <f>TEXT(Table1[[#This Row],[Date Created Conversion]],"yyyy")</f>
        <v>2013</v>
      </c>
      <c r="V2709" s="12" t="str">
        <f>TEXT(Table1[[#This Row],[Date Created Conversion]],"mmm")</f>
        <v>Apr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 s="16">
        <v>20000</v>
      </c>
      <c r="E2710">
        <v>46643.07</v>
      </c>
      <c r="F2710" s="12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>Table1[[#This Row],[pledged]]/Table1[[#This Row],[goal]]</f>
        <v>2.3321535</v>
      </c>
      <c r="P2710">
        <f>IF(Table1[[#This Row],[pledged]]=0,0,Table1[[#This Row],[pledged]]/Table1[[#This Row],[backers_count]])</f>
        <v>44.464318398474738</v>
      </c>
      <c r="Q2710" t="str">
        <f>LEFT(Table1[[#This Row],[Category and Sub-Category]],FIND("/",Table1[[#This Row],[Category and Sub-Category]])-1)</f>
        <v>theater</v>
      </c>
      <c r="R2710" t="str">
        <f>RIGHT(Table1[[#This Row],[Category and Sub-Category]],LEN(Table1[[#This Row],[Category and Sub-Category]])-FIND("/",Table1[[#This Row],[Category and Sub-Category]]))</f>
        <v>spaces</v>
      </c>
      <c r="S2710" s="9">
        <f>(((Table1[[#This Row],[launched_at]]/60)/60)/24)+DATE(1970,1,1)</f>
        <v>42512.698217592595</v>
      </c>
      <c r="T2710" s="9">
        <f>(((Table1[[#This Row],[deadline]]/60)/60)/24)+DATE(1970,1,1)</f>
        <v>42572.698217592595</v>
      </c>
      <c r="U2710" s="12" t="str">
        <f>TEXT(Table1[[#This Row],[Date Created Conversion]],"yyyy")</f>
        <v>2016</v>
      </c>
      <c r="V2710" s="12" t="str">
        <f>TEXT(Table1[[#This Row],[Date Created Conversion]],"mmm")</f>
        <v>May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 s="16">
        <v>50000</v>
      </c>
      <c r="E2711">
        <v>50803</v>
      </c>
      <c r="F2711" s="12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>Table1[[#This Row],[pledged]]/Table1[[#This Row],[goal]]</f>
        <v>1.01606</v>
      </c>
      <c r="P2711">
        <f>IF(Table1[[#This Row],[pledged]]=0,0,Table1[[#This Row],[pledged]]/Table1[[#This Row],[backers_count]])</f>
        <v>164.94480519480518</v>
      </c>
      <c r="Q2711" t="str">
        <f>LEFT(Table1[[#This Row],[Category and Sub-Category]],FIND("/",Table1[[#This Row],[Category and Sub-Category]])-1)</f>
        <v>theater</v>
      </c>
      <c r="R2711" t="str">
        <f>RIGHT(Table1[[#This Row],[Category and Sub-Category]],LEN(Table1[[#This Row],[Category and Sub-Category]])-FIND("/",Table1[[#This Row],[Category and Sub-Category]]))</f>
        <v>spaces</v>
      </c>
      <c r="S2711" s="9">
        <f>(((Table1[[#This Row],[launched_at]]/60)/60)/24)+DATE(1970,1,1)</f>
        <v>42612.149780092594</v>
      </c>
      <c r="T2711" s="9">
        <f>(((Table1[[#This Row],[deadline]]/60)/60)/24)+DATE(1970,1,1)</f>
        <v>42647.165972222225</v>
      </c>
      <c r="U2711" s="12" t="str">
        <f>TEXT(Table1[[#This Row],[Date Created Conversion]],"yyyy")</f>
        <v>2016</v>
      </c>
      <c r="V2711" s="12" t="str">
        <f>TEXT(Table1[[#This Row],[Date Created Conversion]],"mmm")</f>
        <v>Aug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 s="16">
        <v>60000</v>
      </c>
      <c r="E2712">
        <v>92340.21</v>
      </c>
      <c r="F2712" s="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>Table1[[#This Row],[pledged]]/Table1[[#This Row],[goal]]</f>
        <v>1.5390035000000002</v>
      </c>
      <c r="P2712">
        <f>IF(Table1[[#This Row],[pledged]]=0,0,Table1[[#This Row],[pledged]]/Table1[[#This Row],[backers_count]])</f>
        <v>84.871516544117654</v>
      </c>
      <c r="Q2712" t="str">
        <f>LEFT(Table1[[#This Row],[Category and Sub-Category]],FIND("/",Table1[[#This Row],[Category and Sub-Category]])-1)</f>
        <v>theater</v>
      </c>
      <c r="R2712" t="str">
        <f>RIGHT(Table1[[#This Row],[Category and Sub-Category]],LEN(Table1[[#This Row],[Category and Sub-Category]])-FIND("/",Table1[[#This Row],[Category and Sub-Category]]))</f>
        <v>spaces</v>
      </c>
      <c r="S2712" s="9">
        <f>(((Table1[[#This Row],[launched_at]]/60)/60)/24)+DATE(1970,1,1)</f>
        <v>41828.229490740741</v>
      </c>
      <c r="T2712" s="9">
        <f>(((Table1[[#This Row],[deadline]]/60)/60)/24)+DATE(1970,1,1)</f>
        <v>41860.083333333336</v>
      </c>
      <c r="U2712" s="12" t="str">
        <f>TEXT(Table1[[#This Row],[Date Created Conversion]],"yyyy")</f>
        <v>2014</v>
      </c>
      <c r="V2712" s="12" t="str">
        <f>TEXT(Table1[[#This Row],[Date Created Conversion]],"mmm")</f>
        <v>Jul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 s="16">
        <v>3910</v>
      </c>
      <c r="E2713">
        <v>3938</v>
      </c>
      <c r="F2713" s="12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>Table1[[#This Row],[pledged]]/Table1[[#This Row],[goal]]</f>
        <v>1.007161125319693</v>
      </c>
      <c r="P2713">
        <f>IF(Table1[[#This Row],[pledged]]=0,0,Table1[[#This Row],[pledged]]/Table1[[#This Row],[backers_count]])</f>
        <v>53.945205479452056</v>
      </c>
      <c r="Q2713" t="str">
        <f>LEFT(Table1[[#This Row],[Category and Sub-Category]],FIND("/",Table1[[#This Row],[Category and Sub-Category]])-1)</f>
        <v>theater</v>
      </c>
      <c r="R2713" t="str">
        <f>RIGHT(Table1[[#This Row],[Category and Sub-Category]],LEN(Table1[[#This Row],[Category and Sub-Category]])-FIND("/",Table1[[#This Row],[Category and Sub-Category]]))</f>
        <v>spaces</v>
      </c>
      <c r="S2713" s="9">
        <f>(((Table1[[#This Row],[launched_at]]/60)/60)/24)+DATE(1970,1,1)</f>
        <v>41780.745254629634</v>
      </c>
      <c r="T2713" s="9">
        <f>(((Table1[[#This Row],[deadline]]/60)/60)/24)+DATE(1970,1,1)</f>
        <v>41810.917361111111</v>
      </c>
      <c r="U2713" s="12" t="str">
        <f>TEXT(Table1[[#This Row],[Date Created Conversion]],"yyyy")</f>
        <v>2014</v>
      </c>
      <c r="V2713" s="12" t="str">
        <f>TEXT(Table1[[#This Row],[Date Created Conversion]],"mmm")</f>
        <v>May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 s="16">
        <v>5500</v>
      </c>
      <c r="E2714">
        <v>7226</v>
      </c>
      <c r="F2714" s="12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>Table1[[#This Row],[pledged]]/Table1[[#This Row],[goal]]</f>
        <v>1.3138181818181818</v>
      </c>
      <c r="P2714">
        <f>IF(Table1[[#This Row],[pledged]]=0,0,Table1[[#This Row],[pledged]]/Table1[[#This Row],[backers_count]])</f>
        <v>50.531468531468533</v>
      </c>
      <c r="Q2714" t="str">
        <f>LEFT(Table1[[#This Row],[Category and Sub-Category]],FIND("/",Table1[[#This Row],[Category and Sub-Category]])-1)</f>
        <v>theater</v>
      </c>
      <c r="R2714" t="str">
        <f>RIGHT(Table1[[#This Row],[Category and Sub-Category]],LEN(Table1[[#This Row],[Category and Sub-Category]])-FIND("/",Table1[[#This Row],[Category and Sub-Category]]))</f>
        <v>spaces</v>
      </c>
      <c r="S2714" s="9">
        <f>(((Table1[[#This Row],[launched_at]]/60)/60)/24)+DATE(1970,1,1)</f>
        <v>41432.062037037038</v>
      </c>
      <c r="T2714" s="9">
        <f>(((Table1[[#This Row],[deadline]]/60)/60)/24)+DATE(1970,1,1)</f>
        <v>41468.75</v>
      </c>
      <c r="U2714" s="12" t="str">
        <f>TEXT(Table1[[#This Row],[Date Created Conversion]],"yyyy")</f>
        <v>2013</v>
      </c>
      <c r="V2714" s="12" t="str">
        <f>TEXT(Table1[[#This Row],[Date Created Conversion]],"mmm")</f>
        <v>Jun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 s="16">
        <v>150000</v>
      </c>
      <c r="E2715">
        <v>153362</v>
      </c>
      <c r="F2715" s="12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>Table1[[#This Row],[pledged]]/Table1[[#This Row],[goal]]</f>
        <v>1.0224133333333334</v>
      </c>
      <c r="P2715">
        <f>IF(Table1[[#This Row],[pledged]]=0,0,Table1[[#This Row],[pledged]]/Table1[[#This Row],[backers_count]])</f>
        <v>108.00140845070422</v>
      </c>
      <c r="Q2715" t="str">
        <f>LEFT(Table1[[#This Row],[Category and Sub-Category]],FIND("/",Table1[[#This Row],[Category and Sub-Category]])-1)</f>
        <v>theater</v>
      </c>
      <c r="R2715" t="str">
        <f>RIGHT(Table1[[#This Row],[Category and Sub-Category]],LEN(Table1[[#This Row],[Category and Sub-Category]])-FIND("/",Table1[[#This Row],[Category and Sub-Category]]))</f>
        <v>spaces</v>
      </c>
      <c r="S2715" s="9">
        <f>(((Table1[[#This Row],[launched_at]]/60)/60)/24)+DATE(1970,1,1)</f>
        <v>42322.653749999998</v>
      </c>
      <c r="T2715" s="9">
        <f>(((Table1[[#This Row],[deadline]]/60)/60)/24)+DATE(1970,1,1)</f>
        <v>42362.653749999998</v>
      </c>
      <c r="U2715" s="12" t="str">
        <f>TEXT(Table1[[#This Row],[Date Created Conversion]],"yyyy")</f>
        <v>2015</v>
      </c>
      <c r="V2715" s="12" t="str">
        <f>TEXT(Table1[[#This Row],[Date Created Conversion]],"mmm")</f>
        <v>Nov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 s="16">
        <v>25000</v>
      </c>
      <c r="E2716">
        <v>29089</v>
      </c>
      <c r="F2716" s="12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>Table1[[#This Row],[pledged]]/Table1[[#This Row],[goal]]</f>
        <v>1.1635599999999999</v>
      </c>
      <c r="P2716">
        <f>IF(Table1[[#This Row],[pledged]]=0,0,Table1[[#This Row],[pledged]]/Table1[[#This Row],[backers_count]])</f>
        <v>95.373770491803285</v>
      </c>
      <c r="Q2716" t="str">
        <f>LEFT(Table1[[#This Row],[Category and Sub-Category]],FIND("/",Table1[[#This Row],[Category and Sub-Category]])-1)</f>
        <v>theater</v>
      </c>
      <c r="R2716" t="str">
        <f>RIGHT(Table1[[#This Row],[Category and Sub-Category]],LEN(Table1[[#This Row],[Category and Sub-Category]])-FIND("/",Table1[[#This Row],[Category and Sub-Category]]))</f>
        <v>spaces</v>
      </c>
      <c r="S2716" s="9">
        <f>(((Table1[[#This Row],[launched_at]]/60)/60)/24)+DATE(1970,1,1)</f>
        <v>42629.655046296291</v>
      </c>
      <c r="T2716" s="9">
        <f>(((Table1[[#This Row],[deadline]]/60)/60)/24)+DATE(1970,1,1)</f>
        <v>42657.958333333328</v>
      </c>
      <c r="U2716" s="12" t="str">
        <f>TEXT(Table1[[#This Row],[Date Created Conversion]],"yyyy")</f>
        <v>2016</v>
      </c>
      <c r="V2716" s="12" t="str">
        <f>TEXT(Table1[[#This Row],[Date Created Conversion]],"mmm")</f>
        <v>Sep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 s="16">
        <v>12000</v>
      </c>
      <c r="E2717">
        <v>31754.69</v>
      </c>
      <c r="F2717" s="12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>Table1[[#This Row],[pledged]]/Table1[[#This Row],[goal]]</f>
        <v>2.6462241666666664</v>
      </c>
      <c r="P2717">
        <f>IF(Table1[[#This Row],[pledged]]=0,0,Table1[[#This Row],[pledged]]/Table1[[#This Row],[backers_count]])</f>
        <v>57.631016333938291</v>
      </c>
      <c r="Q2717" t="str">
        <f>LEFT(Table1[[#This Row],[Category and Sub-Category]],FIND("/",Table1[[#This Row],[Category and Sub-Category]])-1)</f>
        <v>theater</v>
      </c>
      <c r="R2717" t="str">
        <f>RIGHT(Table1[[#This Row],[Category and Sub-Category]],LEN(Table1[[#This Row],[Category and Sub-Category]])-FIND("/",Table1[[#This Row],[Category and Sub-Category]]))</f>
        <v>spaces</v>
      </c>
      <c r="S2717" s="9">
        <f>(((Table1[[#This Row],[launched_at]]/60)/60)/24)+DATE(1970,1,1)</f>
        <v>42387.398472222223</v>
      </c>
      <c r="T2717" s="9">
        <f>(((Table1[[#This Row],[deadline]]/60)/60)/24)+DATE(1970,1,1)</f>
        <v>42421.398472222223</v>
      </c>
      <c r="U2717" s="12" t="str">
        <f>TEXT(Table1[[#This Row],[Date Created Conversion]],"yyyy")</f>
        <v>2016</v>
      </c>
      <c r="V2717" s="12" t="str">
        <f>TEXT(Table1[[#This Row],[Date Created Conversion]],"mmm")</f>
        <v>Jan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 s="16">
        <v>10000</v>
      </c>
      <c r="E2718">
        <v>11998.01</v>
      </c>
      <c r="F2718" s="12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>Table1[[#This Row],[pledged]]/Table1[[#This Row],[goal]]</f>
        <v>1.1998010000000001</v>
      </c>
      <c r="P2718">
        <f>IF(Table1[[#This Row],[pledged]]=0,0,Table1[[#This Row],[pledged]]/Table1[[#This Row],[backers_count]])</f>
        <v>64.160481283422456</v>
      </c>
      <c r="Q2718" t="str">
        <f>LEFT(Table1[[#This Row],[Category and Sub-Category]],FIND("/",Table1[[#This Row],[Category and Sub-Category]])-1)</f>
        <v>theater</v>
      </c>
      <c r="R2718" t="str">
        <f>RIGHT(Table1[[#This Row],[Category and Sub-Category]],LEN(Table1[[#This Row],[Category and Sub-Category]])-FIND("/",Table1[[#This Row],[Category and Sub-Category]]))</f>
        <v>spaces</v>
      </c>
      <c r="S2718" s="9">
        <f>(((Table1[[#This Row],[launched_at]]/60)/60)/24)+DATE(1970,1,1)</f>
        <v>42255.333252314813</v>
      </c>
      <c r="T2718" s="9">
        <f>(((Table1[[#This Row],[deadline]]/60)/60)/24)+DATE(1970,1,1)</f>
        <v>42285.333252314813</v>
      </c>
      <c r="U2718" s="12" t="str">
        <f>TEXT(Table1[[#This Row],[Date Created Conversion]],"yyyy")</f>
        <v>2015</v>
      </c>
      <c r="V2718" s="12" t="str">
        <f>TEXT(Table1[[#This Row],[Date Created Conversion]],"mmm")</f>
        <v>Sep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 s="16">
        <v>25000</v>
      </c>
      <c r="E2719">
        <v>30026</v>
      </c>
      <c r="F2719" s="12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>Table1[[#This Row],[pledged]]/Table1[[#This Row],[goal]]</f>
        <v>1.2010400000000001</v>
      </c>
      <c r="P2719">
        <f>IF(Table1[[#This Row],[pledged]]=0,0,Table1[[#This Row],[pledged]]/Table1[[#This Row],[backers_count]])</f>
        <v>92.387692307692305</v>
      </c>
      <c r="Q2719" t="str">
        <f>LEFT(Table1[[#This Row],[Category and Sub-Category]],FIND("/",Table1[[#This Row],[Category and Sub-Category]])-1)</f>
        <v>theater</v>
      </c>
      <c r="R2719" t="str">
        <f>RIGHT(Table1[[#This Row],[Category and Sub-Category]],LEN(Table1[[#This Row],[Category and Sub-Category]])-FIND("/",Table1[[#This Row],[Category and Sub-Category]]))</f>
        <v>spaces</v>
      </c>
      <c r="S2719" s="9">
        <f>(((Table1[[#This Row],[launched_at]]/60)/60)/24)+DATE(1970,1,1)</f>
        <v>41934.914918981485</v>
      </c>
      <c r="T2719" s="9">
        <f>(((Table1[[#This Row],[deadline]]/60)/60)/24)+DATE(1970,1,1)</f>
        <v>41979.956585648149</v>
      </c>
      <c r="U2719" s="12" t="str">
        <f>TEXT(Table1[[#This Row],[Date Created Conversion]],"yyyy")</f>
        <v>2014</v>
      </c>
      <c r="V2719" s="12" t="str">
        <f>TEXT(Table1[[#This Row],[Date Created Conversion]],"mmm")</f>
        <v>Oct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 s="16">
        <v>18000</v>
      </c>
      <c r="E2720">
        <v>18645</v>
      </c>
      <c r="F2720" s="12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>Table1[[#This Row],[pledged]]/Table1[[#This Row],[goal]]</f>
        <v>1.0358333333333334</v>
      </c>
      <c r="P2720">
        <f>IF(Table1[[#This Row],[pledged]]=0,0,Table1[[#This Row],[pledged]]/Table1[[#This Row],[backers_count]])</f>
        <v>125.97972972972973</v>
      </c>
      <c r="Q2720" t="str">
        <f>LEFT(Table1[[#This Row],[Category and Sub-Category]],FIND("/",Table1[[#This Row],[Category and Sub-Category]])-1)</f>
        <v>theater</v>
      </c>
      <c r="R2720" t="str">
        <f>RIGHT(Table1[[#This Row],[Category and Sub-Category]],LEN(Table1[[#This Row],[Category and Sub-Category]])-FIND("/",Table1[[#This Row],[Category and Sub-Category]]))</f>
        <v>spaces</v>
      </c>
      <c r="S2720" s="9">
        <f>(((Table1[[#This Row],[launched_at]]/60)/60)/24)+DATE(1970,1,1)</f>
        <v>42465.596585648149</v>
      </c>
      <c r="T2720" s="9">
        <f>(((Table1[[#This Row],[deadline]]/60)/60)/24)+DATE(1970,1,1)</f>
        <v>42493.958333333328</v>
      </c>
      <c r="U2720" s="12" t="str">
        <f>TEXT(Table1[[#This Row],[Date Created Conversion]],"yyyy")</f>
        <v>2016</v>
      </c>
      <c r="V2720" s="12" t="str">
        <f>TEXT(Table1[[#This Row],[Date Created Conversion]],"mmm")</f>
        <v>Apr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 s="16">
        <v>6000</v>
      </c>
      <c r="E2721">
        <v>6530</v>
      </c>
      <c r="F2721" s="12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>Table1[[#This Row],[pledged]]/Table1[[#This Row],[goal]]</f>
        <v>1.0883333333333334</v>
      </c>
      <c r="P2721">
        <f>IF(Table1[[#This Row],[pledged]]=0,0,Table1[[#This Row],[pledged]]/Table1[[#This Row],[backers_count]])</f>
        <v>94.637681159420296</v>
      </c>
      <c r="Q2721" t="str">
        <f>LEFT(Table1[[#This Row],[Category and Sub-Category]],FIND("/",Table1[[#This Row],[Category and Sub-Category]])-1)</f>
        <v>theater</v>
      </c>
      <c r="R2721" t="str">
        <f>RIGHT(Table1[[#This Row],[Category and Sub-Category]],LEN(Table1[[#This Row],[Category and Sub-Category]])-FIND("/",Table1[[#This Row],[Category and Sub-Category]]))</f>
        <v>spaces</v>
      </c>
      <c r="S2721" s="9">
        <f>(((Table1[[#This Row],[launched_at]]/60)/60)/24)+DATE(1970,1,1)</f>
        <v>42418.031180555554</v>
      </c>
      <c r="T2721" s="9">
        <f>(((Table1[[#This Row],[deadline]]/60)/60)/24)+DATE(1970,1,1)</f>
        <v>42477.989513888882</v>
      </c>
      <c r="U2721" s="12" t="str">
        <f>TEXT(Table1[[#This Row],[Date Created Conversion]],"yyyy")</f>
        <v>2016</v>
      </c>
      <c r="V2721" s="12" t="str">
        <f>TEXT(Table1[[#This Row],[Date Created Conversion]],"mmm")</f>
        <v>Feb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 s="16">
        <v>25000</v>
      </c>
      <c r="E2722">
        <v>29531</v>
      </c>
      <c r="F2722" s="1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>Table1[[#This Row],[pledged]]/Table1[[#This Row],[goal]]</f>
        <v>1.1812400000000001</v>
      </c>
      <c r="P2722">
        <f>IF(Table1[[#This Row],[pledged]]=0,0,Table1[[#This Row],[pledged]]/Table1[[#This Row],[backers_count]])</f>
        <v>170.69942196531792</v>
      </c>
      <c r="Q2722" t="str">
        <f>LEFT(Table1[[#This Row],[Category and Sub-Category]],FIND("/",Table1[[#This Row],[Category and Sub-Category]])-1)</f>
        <v>theater</v>
      </c>
      <c r="R2722" t="str">
        <f>RIGHT(Table1[[#This Row],[Category and Sub-Category]],LEN(Table1[[#This Row],[Category and Sub-Category]])-FIND("/",Table1[[#This Row],[Category and Sub-Category]]))</f>
        <v>spaces</v>
      </c>
      <c r="S2722" s="9">
        <f>(((Table1[[#This Row],[launched_at]]/60)/60)/24)+DATE(1970,1,1)</f>
        <v>42655.465891203698</v>
      </c>
      <c r="T2722" s="9">
        <f>(((Table1[[#This Row],[deadline]]/60)/60)/24)+DATE(1970,1,1)</f>
        <v>42685.507557870369</v>
      </c>
      <c r="U2722" s="12" t="str">
        <f>TEXT(Table1[[#This Row],[Date Created Conversion]],"yyyy")</f>
        <v>2016</v>
      </c>
      <c r="V2722" s="12" t="str">
        <f>TEXT(Table1[[#This Row],[Date Created Conversion]],"mmm")</f>
        <v>Oct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 s="16">
        <v>750</v>
      </c>
      <c r="E2723">
        <v>10965</v>
      </c>
      <c r="F2723" s="12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>Table1[[#This Row],[pledged]]/Table1[[#This Row],[goal]]</f>
        <v>14.62</v>
      </c>
      <c r="P2723">
        <f>IF(Table1[[#This Row],[pledged]]=0,0,Table1[[#This Row],[pledged]]/Table1[[#This Row],[backers_count]])</f>
        <v>40.762081784386616</v>
      </c>
      <c r="Q2723" t="str">
        <f>LEFT(Table1[[#This Row],[Category and Sub-Category]],FIND("/",Table1[[#This Row],[Category and Sub-Category]])-1)</f>
        <v>technology</v>
      </c>
      <c r="R2723" t="str">
        <f>RIGHT(Table1[[#This Row],[Category and Sub-Category]],LEN(Table1[[#This Row],[Category and Sub-Category]])-FIND("/",Table1[[#This Row],[Category and Sub-Category]]))</f>
        <v>hardware</v>
      </c>
      <c r="S2723" s="9">
        <f>(((Table1[[#This Row],[launched_at]]/60)/60)/24)+DATE(1970,1,1)</f>
        <v>41493.543958333335</v>
      </c>
      <c r="T2723" s="9">
        <f>(((Table1[[#This Row],[deadline]]/60)/60)/24)+DATE(1970,1,1)</f>
        <v>41523.791666666664</v>
      </c>
      <c r="U2723" s="12" t="str">
        <f>TEXT(Table1[[#This Row],[Date Created Conversion]],"yyyy")</f>
        <v>2013</v>
      </c>
      <c r="V2723" s="12" t="str">
        <f>TEXT(Table1[[#This Row],[Date Created Conversion]],"mmm")</f>
        <v>Aug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 s="16">
        <v>5000</v>
      </c>
      <c r="E2724">
        <v>12627</v>
      </c>
      <c r="F2724" s="12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>Table1[[#This Row],[pledged]]/Table1[[#This Row],[goal]]</f>
        <v>2.5253999999999999</v>
      </c>
      <c r="P2724">
        <f>IF(Table1[[#This Row],[pledged]]=0,0,Table1[[#This Row],[pledged]]/Table1[[#This Row],[backers_count]])</f>
        <v>68.254054054054052</v>
      </c>
      <c r="Q2724" t="str">
        <f>LEFT(Table1[[#This Row],[Category and Sub-Category]],FIND("/",Table1[[#This Row],[Category and Sub-Category]])-1)</f>
        <v>technology</v>
      </c>
      <c r="R2724" t="str">
        <f>RIGHT(Table1[[#This Row],[Category and Sub-Category]],LEN(Table1[[#This Row],[Category and Sub-Category]])-FIND("/",Table1[[#This Row],[Category and Sub-Category]]))</f>
        <v>hardware</v>
      </c>
      <c r="S2724" s="9">
        <f>(((Table1[[#This Row],[launched_at]]/60)/60)/24)+DATE(1970,1,1)</f>
        <v>42704.857094907406</v>
      </c>
      <c r="T2724" s="9">
        <f>(((Table1[[#This Row],[deadline]]/60)/60)/24)+DATE(1970,1,1)</f>
        <v>42764.857094907406</v>
      </c>
      <c r="U2724" s="12" t="str">
        <f>TEXT(Table1[[#This Row],[Date Created Conversion]],"yyyy")</f>
        <v>2016</v>
      </c>
      <c r="V2724" s="12" t="str">
        <f>TEXT(Table1[[#This Row],[Date Created Conversion]],"mmm")</f>
        <v>Nov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 s="16">
        <v>12000</v>
      </c>
      <c r="E2725">
        <v>16806</v>
      </c>
      <c r="F2725" s="12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>Table1[[#This Row],[pledged]]/Table1[[#This Row],[goal]]</f>
        <v>1.4005000000000001</v>
      </c>
      <c r="P2725">
        <f>IF(Table1[[#This Row],[pledged]]=0,0,Table1[[#This Row],[pledged]]/Table1[[#This Row],[backers_count]])</f>
        <v>95.48863636363636</v>
      </c>
      <c r="Q2725" t="str">
        <f>LEFT(Table1[[#This Row],[Category and Sub-Category]],FIND("/",Table1[[#This Row],[Category and Sub-Category]])-1)</f>
        <v>technology</v>
      </c>
      <c r="R2725" t="str">
        <f>RIGHT(Table1[[#This Row],[Category and Sub-Category]],LEN(Table1[[#This Row],[Category and Sub-Category]])-FIND("/",Table1[[#This Row],[Category and Sub-Category]]))</f>
        <v>hardware</v>
      </c>
      <c r="S2725" s="9">
        <f>(((Table1[[#This Row],[launched_at]]/60)/60)/24)+DATE(1970,1,1)</f>
        <v>41944.83898148148</v>
      </c>
      <c r="T2725" s="9">
        <f>(((Table1[[#This Row],[deadline]]/60)/60)/24)+DATE(1970,1,1)</f>
        <v>42004.880648148144</v>
      </c>
      <c r="U2725" s="12" t="str">
        <f>TEXT(Table1[[#This Row],[Date Created Conversion]],"yyyy")</f>
        <v>2014</v>
      </c>
      <c r="V2725" s="12" t="str">
        <f>TEXT(Table1[[#This Row],[Date Created Conversion]],"mmm")</f>
        <v>Nov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 s="16">
        <v>2468</v>
      </c>
      <c r="E2726">
        <v>7326.88</v>
      </c>
      <c r="F2726" s="12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>Table1[[#This Row],[pledged]]/Table1[[#This Row],[goal]]</f>
        <v>2.9687520259319289</v>
      </c>
      <c r="P2726">
        <f>IF(Table1[[#This Row],[pledged]]=0,0,Table1[[#This Row],[pledged]]/Table1[[#This Row],[backers_count]])</f>
        <v>7.1902649656526005</v>
      </c>
      <c r="Q2726" t="str">
        <f>LEFT(Table1[[#This Row],[Category and Sub-Category]],FIND("/",Table1[[#This Row],[Category and Sub-Category]])-1)</f>
        <v>technology</v>
      </c>
      <c r="R2726" t="str">
        <f>RIGHT(Table1[[#This Row],[Category and Sub-Category]],LEN(Table1[[#This Row],[Category and Sub-Category]])-FIND("/",Table1[[#This Row],[Category and Sub-Category]]))</f>
        <v>hardware</v>
      </c>
      <c r="S2726" s="9">
        <f>(((Table1[[#This Row],[launched_at]]/60)/60)/24)+DATE(1970,1,1)</f>
        <v>42199.32707175926</v>
      </c>
      <c r="T2726" s="9">
        <f>(((Table1[[#This Row],[deadline]]/60)/60)/24)+DATE(1970,1,1)</f>
        <v>42231.32707175926</v>
      </c>
      <c r="U2726" s="12" t="str">
        <f>TEXT(Table1[[#This Row],[Date Created Conversion]],"yyyy")</f>
        <v>2015</v>
      </c>
      <c r="V2726" s="12" t="str">
        <f>TEXT(Table1[[#This Row],[Date Created Conversion]],"mmm")</f>
        <v>Jul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 s="16">
        <v>40000</v>
      </c>
      <c r="E2727">
        <v>57817</v>
      </c>
      <c r="F2727" s="12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>Table1[[#This Row],[pledged]]/Table1[[#This Row],[goal]]</f>
        <v>1.445425</v>
      </c>
      <c r="P2727">
        <f>IF(Table1[[#This Row],[pledged]]=0,0,Table1[[#This Row],[pledged]]/Table1[[#This Row],[backers_count]])</f>
        <v>511.65486725663715</v>
      </c>
      <c r="Q2727" t="str">
        <f>LEFT(Table1[[#This Row],[Category and Sub-Category]],FIND("/",Table1[[#This Row],[Category and Sub-Category]])-1)</f>
        <v>technology</v>
      </c>
      <c r="R2727" t="str">
        <f>RIGHT(Table1[[#This Row],[Category and Sub-Category]],LEN(Table1[[#This Row],[Category and Sub-Category]])-FIND("/",Table1[[#This Row],[Category and Sub-Category]]))</f>
        <v>hardware</v>
      </c>
      <c r="S2727" s="9">
        <f>(((Table1[[#This Row],[launched_at]]/60)/60)/24)+DATE(1970,1,1)</f>
        <v>42745.744618055556</v>
      </c>
      <c r="T2727" s="9">
        <f>(((Table1[[#This Row],[deadline]]/60)/60)/24)+DATE(1970,1,1)</f>
        <v>42795.744618055556</v>
      </c>
      <c r="U2727" s="12" t="str">
        <f>TEXT(Table1[[#This Row],[Date Created Conversion]],"yyyy")</f>
        <v>2017</v>
      </c>
      <c r="V2727" s="12" t="str">
        <f>TEXT(Table1[[#This Row],[Date Created Conversion]],"mmm")</f>
        <v>Jan</v>
      </c>
    </row>
    <row r="2728" spans="1:22" x14ac:dyDescent="0.35">
      <c r="A2728">
        <v>2726</v>
      </c>
      <c r="B2728" s="3" t="s">
        <v>2726</v>
      </c>
      <c r="C2728" s="3" t="s">
        <v>6836</v>
      </c>
      <c r="D2728" s="16">
        <v>100000</v>
      </c>
      <c r="E2728">
        <v>105745</v>
      </c>
      <c r="F2728" s="12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>Table1[[#This Row],[pledged]]/Table1[[#This Row],[goal]]</f>
        <v>1.05745</v>
      </c>
      <c r="P2728">
        <f>IF(Table1[[#This Row],[pledged]]=0,0,Table1[[#This Row],[pledged]]/Table1[[#This Row],[backers_count]])</f>
        <v>261.74504950495049</v>
      </c>
      <c r="Q2728" t="str">
        <f>LEFT(Table1[[#This Row],[Category and Sub-Category]],FIND("/",Table1[[#This Row],[Category and Sub-Category]])-1)</f>
        <v>technology</v>
      </c>
      <c r="R2728" t="str">
        <f>RIGHT(Table1[[#This Row],[Category and Sub-Category]],LEN(Table1[[#This Row],[Category and Sub-Category]])-FIND("/",Table1[[#This Row],[Category and Sub-Category]]))</f>
        <v>hardware</v>
      </c>
      <c r="S2728" s="9">
        <f>(((Table1[[#This Row],[launched_at]]/60)/60)/24)+DATE(1970,1,1)</f>
        <v>42452.579988425925</v>
      </c>
      <c r="T2728" s="9">
        <f>(((Table1[[#This Row],[deadline]]/60)/60)/24)+DATE(1970,1,1)</f>
        <v>42482.579988425925</v>
      </c>
      <c r="U2728" s="12" t="str">
        <f>TEXT(Table1[[#This Row],[Date Created Conversion]],"yyyy")</f>
        <v>2016</v>
      </c>
      <c r="V2728" s="12" t="str">
        <f>TEXT(Table1[[#This Row],[Date Created Conversion]],"mmm")</f>
        <v>Mar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 s="16">
        <v>10000</v>
      </c>
      <c r="E2729">
        <v>49321</v>
      </c>
      <c r="F2729" s="12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>Table1[[#This Row],[pledged]]/Table1[[#This Row],[goal]]</f>
        <v>4.9321000000000002</v>
      </c>
      <c r="P2729">
        <f>IF(Table1[[#This Row],[pledged]]=0,0,Table1[[#This Row],[pledged]]/Table1[[#This Row],[backers_count]])</f>
        <v>69.760961810466767</v>
      </c>
      <c r="Q2729" t="str">
        <f>LEFT(Table1[[#This Row],[Category and Sub-Category]],FIND("/",Table1[[#This Row],[Category and Sub-Category]])-1)</f>
        <v>technology</v>
      </c>
      <c r="R2729" t="str">
        <f>RIGHT(Table1[[#This Row],[Category and Sub-Category]],LEN(Table1[[#This Row],[Category and Sub-Category]])-FIND("/",Table1[[#This Row],[Category and Sub-Category]]))</f>
        <v>hardware</v>
      </c>
      <c r="S2729" s="9">
        <f>(((Table1[[#This Row],[launched_at]]/60)/60)/24)+DATE(1970,1,1)</f>
        <v>42198.676655092597</v>
      </c>
      <c r="T2729" s="9">
        <f>(((Table1[[#This Row],[deadline]]/60)/60)/24)+DATE(1970,1,1)</f>
        <v>42223.676655092597</v>
      </c>
      <c r="U2729" s="12" t="str">
        <f>TEXT(Table1[[#This Row],[Date Created Conversion]],"yyyy")</f>
        <v>2015</v>
      </c>
      <c r="V2729" s="12" t="str">
        <f>TEXT(Table1[[#This Row],[Date Created Conversion]],"mmm")</f>
        <v>Jul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 s="16">
        <v>15000</v>
      </c>
      <c r="E2730">
        <v>30274</v>
      </c>
      <c r="F2730" s="12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>Table1[[#This Row],[pledged]]/Table1[[#This Row],[goal]]</f>
        <v>2.0182666666666669</v>
      </c>
      <c r="P2730">
        <f>IF(Table1[[#This Row],[pledged]]=0,0,Table1[[#This Row],[pledged]]/Table1[[#This Row],[backers_count]])</f>
        <v>77.229591836734699</v>
      </c>
      <c r="Q2730" t="str">
        <f>LEFT(Table1[[#This Row],[Category and Sub-Category]],FIND("/",Table1[[#This Row],[Category and Sub-Category]])-1)</f>
        <v>technology</v>
      </c>
      <c r="R2730" t="str">
        <f>RIGHT(Table1[[#This Row],[Category and Sub-Category]],LEN(Table1[[#This Row],[Category and Sub-Category]])-FIND("/",Table1[[#This Row],[Category and Sub-Category]]))</f>
        <v>hardware</v>
      </c>
      <c r="S2730" s="9">
        <f>(((Table1[[#This Row],[launched_at]]/60)/60)/24)+DATE(1970,1,1)</f>
        <v>42333.59993055556</v>
      </c>
      <c r="T2730" s="9">
        <f>(((Table1[[#This Row],[deadline]]/60)/60)/24)+DATE(1970,1,1)</f>
        <v>42368.59993055556</v>
      </c>
      <c r="U2730" s="12" t="str">
        <f>TEXT(Table1[[#This Row],[Date Created Conversion]],"yyyy")</f>
        <v>2015</v>
      </c>
      <c r="V2730" s="12" t="str">
        <f>TEXT(Table1[[#This Row],[Date Created Conversion]],"mmm")</f>
        <v>Nov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 s="16">
        <v>7500</v>
      </c>
      <c r="E2731">
        <v>7833</v>
      </c>
      <c r="F2731" s="12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>Table1[[#This Row],[pledged]]/Table1[[#This Row],[goal]]</f>
        <v>1.0444</v>
      </c>
      <c r="P2731">
        <f>IF(Table1[[#This Row],[pledged]]=0,0,Table1[[#This Row],[pledged]]/Table1[[#This Row],[backers_count]])</f>
        <v>340.56521739130437</v>
      </c>
      <c r="Q2731" t="str">
        <f>LEFT(Table1[[#This Row],[Category and Sub-Category]],FIND("/",Table1[[#This Row],[Category and Sub-Category]])-1)</f>
        <v>technology</v>
      </c>
      <c r="R2731" t="str">
        <f>RIGHT(Table1[[#This Row],[Category and Sub-Category]],LEN(Table1[[#This Row],[Category and Sub-Category]])-FIND("/",Table1[[#This Row],[Category and Sub-Category]]))</f>
        <v>hardware</v>
      </c>
      <c r="S2731" s="9">
        <f>(((Table1[[#This Row],[launched_at]]/60)/60)/24)+DATE(1970,1,1)</f>
        <v>42095.240706018521</v>
      </c>
      <c r="T2731" s="9">
        <f>(((Table1[[#This Row],[deadline]]/60)/60)/24)+DATE(1970,1,1)</f>
        <v>42125.240706018521</v>
      </c>
      <c r="U2731" s="12" t="str">
        <f>TEXT(Table1[[#This Row],[Date Created Conversion]],"yyyy")</f>
        <v>2015</v>
      </c>
      <c r="V2731" s="12" t="str">
        <f>TEXT(Table1[[#This Row],[Date Created Conversion]],"mmm")</f>
        <v>Apr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 s="16">
        <v>27000</v>
      </c>
      <c r="E2732">
        <v>45979.01</v>
      </c>
      <c r="F2732" s="1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>Table1[[#This Row],[pledged]]/Table1[[#This Row],[goal]]</f>
        <v>1.7029262962962963</v>
      </c>
      <c r="P2732">
        <f>IF(Table1[[#This Row],[pledged]]=0,0,Table1[[#This Row],[pledged]]/Table1[[#This Row],[backers_count]])</f>
        <v>67.417903225806455</v>
      </c>
      <c r="Q2732" t="str">
        <f>LEFT(Table1[[#This Row],[Category and Sub-Category]],FIND("/",Table1[[#This Row],[Category and Sub-Category]])-1)</f>
        <v>technology</v>
      </c>
      <c r="R2732" t="str">
        <f>RIGHT(Table1[[#This Row],[Category and Sub-Category]],LEN(Table1[[#This Row],[Category and Sub-Category]])-FIND("/",Table1[[#This Row],[Category and Sub-Category]]))</f>
        <v>hardware</v>
      </c>
      <c r="S2732" s="9">
        <f>(((Table1[[#This Row],[launched_at]]/60)/60)/24)+DATE(1970,1,1)</f>
        <v>41351.541377314818</v>
      </c>
      <c r="T2732" s="9">
        <f>(((Table1[[#This Row],[deadline]]/60)/60)/24)+DATE(1970,1,1)</f>
        <v>41386.541377314818</v>
      </c>
      <c r="U2732" s="12" t="str">
        <f>TEXT(Table1[[#This Row],[Date Created Conversion]],"yyyy")</f>
        <v>2013</v>
      </c>
      <c r="V2732" s="12" t="str">
        <f>TEXT(Table1[[#This Row],[Date Created Conversion]],"mmm")</f>
        <v>Mar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 s="16">
        <v>30000</v>
      </c>
      <c r="E2733">
        <v>31291</v>
      </c>
      <c r="F2733" s="12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>Table1[[#This Row],[pledged]]/Table1[[#This Row],[goal]]</f>
        <v>1.0430333333333333</v>
      </c>
      <c r="P2733">
        <f>IF(Table1[[#This Row],[pledged]]=0,0,Table1[[#This Row],[pledged]]/Table1[[#This Row],[backers_count]])</f>
        <v>845.70270270270271</v>
      </c>
      <c r="Q2733" t="str">
        <f>LEFT(Table1[[#This Row],[Category and Sub-Category]],FIND("/",Table1[[#This Row],[Category and Sub-Category]])-1)</f>
        <v>technology</v>
      </c>
      <c r="R2733" t="str">
        <f>RIGHT(Table1[[#This Row],[Category and Sub-Category]],LEN(Table1[[#This Row],[Category and Sub-Category]])-FIND("/",Table1[[#This Row],[Category and Sub-Category]]))</f>
        <v>hardware</v>
      </c>
      <c r="S2733" s="9">
        <f>(((Table1[[#This Row],[launched_at]]/60)/60)/24)+DATE(1970,1,1)</f>
        <v>41872.525717592594</v>
      </c>
      <c r="T2733" s="9">
        <f>(((Table1[[#This Row],[deadline]]/60)/60)/24)+DATE(1970,1,1)</f>
        <v>41930.166666666664</v>
      </c>
      <c r="U2733" s="12" t="str">
        <f>TEXT(Table1[[#This Row],[Date Created Conversion]],"yyyy")</f>
        <v>2014</v>
      </c>
      <c r="V2733" s="12" t="str">
        <f>TEXT(Table1[[#This Row],[Date Created Conversion]],"mmm")</f>
        <v>Aug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 s="16">
        <v>12000</v>
      </c>
      <c r="E2734">
        <v>14190</v>
      </c>
      <c r="F2734" s="12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>Table1[[#This Row],[pledged]]/Table1[[#This Row],[goal]]</f>
        <v>1.1825000000000001</v>
      </c>
      <c r="P2734">
        <f>IF(Table1[[#This Row],[pledged]]=0,0,Table1[[#This Row],[pledged]]/Table1[[#This Row],[backers_count]])</f>
        <v>97.191780821917803</v>
      </c>
      <c r="Q2734" t="str">
        <f>LEFT(Table1[[#This Row],[Category and Sub-Category]],FIND("/",Table1[[#This Row],[Category and Sub-Category]])-1)</f>
        <v>technology</v>
      </c>
      <c r="R2734" t="str">
        <f>RIGHT(Table1[[#This Row],[Category and Sub-Category]],LEN(Table1[[#This Row],[Category and Sub-Category]])-FIND("/",Table1[[#This Row],[Category and Sub-Category]]))</f>
        <v>hardware</v>
      </c>
      <c r="S2734" s="9">
        <f>(((Table1[[#This Row],[launched_at]]/60)/60)/24)+DATE(1970,1,1)</f>
        <v>41389.808194444442</v>
      </c>
      <c r="T2734" s="9">
        <f>(((Table1[[#This Row],[deadline]]/60)/60)/24)+DATE(1970,1,1)</f>
        <v>41422</v>
      </c>
      <c r="U2734" s="12" t="str">
        <f>TEXT(Table1[[#This Row],[Date Created Conversion]],"yyyy")</f>
        <v>2013</v>
      </c>
      <c r="V2734" s="12" t="str">
        <f>TEXT(Table1[[#This Row],[Date Created Conversion]],"mmm")</f>
        <v>Apr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 s="16">
        <v>50000</v>
      </c>
      <c r="E2735">
        <v>53769</v>
      </c>
      <c r="F2735" s="12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>Table1[[#This Row],[pledged]]/Table1[[#This Row],[goal]]</f>
        <v>1.07538</v>
      </c>
      <c r="P2735">
        <f>IF(Table1[[#This Row],[pledged]]=0,0,Table1[[#This Row],[pledged]]/Table1[[#This Row],[backers_count]])</f>
        <v>451.84033613445376</v>
      </c>
      <c r="Q2735" t="str">
        <f>LEFT(Table1[[#This Row],[Category and Sub-Category]],FIND("/",Table1[[#This Row],[Category and Sub-Category]])-1)</f>
        <v>technology</v>
      </c>
      <c r="R2735" t="str">
        <f>RIGHT(Table1[[#This Row],[Category and Sub-Category]],LEN(Table1[[#This Row],[Category and Sub-Category]])-FIND("/",Table1[[#This Row],[Category and Sub-Category]]))</f>
        <v>hardware</v>
      </c>
      <c r="S2735" s="9">
        <f>(((Table1[[#This Row],[launched_at]]/60)/60)/24)+DATE(1970,1,1)</f>
        <v>42044.272847222222</v>
      </c>
      <c r="T2735" s="9">
        <f>(((Table1[[#This Row],[deadline]]/60)/60)/24)+DATE(1970,1,1)</f>
        <v>42104.231180555551</v>
      </c>
      <c r="U2735" s="12" t="str">
        <f>TEXT(Table1[[#This Row],[Date Created Conversion]],"yyyy")</f>
        <v>2015</v>
      </c>
      <c r="V2735" s="12" t="str">
        <f>TEXT(Table1[[#This Row],[Date Created Conversion]],"mmm")</f>
        <v>Feb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 s="16">
        <v>1</v>
      </c>
      <c r="E2736">
        <v>22603</v>
      </c>
      <c r="F2736" s="12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>Table1[[#This Row],[pledged]]/Table1[[#This Row],[goal]]</f>
        <v>22603</v>
      </c>
      <c r="P2736">
        <f>IF(Table1[[#This Row],[pledged]]=0,0,Table1[[#This Row],[pledged]]/Table1[[#This Row],[backers_count]])</f>
        <v>138.66871165644173</v>
      </c>
      <c r="Q2736" t="str">
        <f>LEFT(Table1[[#This Row],[Category and Sub-Category]],FIND("/",Table1[[#This Row],[Category and Sub-Category]])-1)</f>
        <v>technology</v>
      </c>
      <c r="R2736" t="str">
        <f>RIGHT(Table1[[#This Row],[Category and Sub-Category]],LEN(Table1[[#This Row],[Category and Sub-Category]])-FIND("/",Table1[[#This Row],[Category and Sub-Category]]))</f>
        <v>hardware</v>
      </c>
      <c r="S2736" s="9">
        <f>(((Table1[[#This Row],[launched_at]]/60)/60)/24)+DATE(1970,1,1)</f>
        <v>42626.668888888889</v>
      </c>
      <c r="T2736" s="9">
        <f>(((Table1[[#This Row],[deadline]]/60)/60)/24)+DATE(1970,1,1)</f>
        <v>42656.915972222225</v>
      </c>
      <c r="U2736" s="12" t="str">
        <f>TEXT(Table1[[#This Row],[Date Created Conversion]],"yyyy")</f>
        <v>2016</v>
      </c>
      <c r="V2736" s="12" t="str">
        <f>TEXT(Table1[[#This Row],[Date Created Conversion]],"mmm")</f>
        <v>Sep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 s="16">
        <v>750</v>
      </c>
      <c r="E2737">
        <v>7336.01</v>
      </c>
      <c r="F2737" s="12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>Table1[[#This Row],[pledged]]/Table1[[#This Row],[goal]]</f>
        <v>9.7813466666666677</v>
      </c>
      <c r="P2737">
        <f>IF(Table1[[#This Row],[pledged]]=0,0,Table1[[#This Row],[pledged]]/Table1[[#This Row],[backers_count]])</f>
        <v>21.640147492625371</v>
      </c>
      <c r="Q2737" t="str">
        <f>LEFT(Table1[[#This Row],[Category and Sub-Category]],FIND("/",Table1[[#This Row],[Category and Sub-Category]])-1)</f>
        <v>technology</v>
      </c>
      <c r="R2737" t="str">
        <f>RIGHT(Table1[[#This Row],[Category and Sub-Category]],LEN(Table1[[#This Row],[Category and Sub-Category]])-FIND("/",Table1[[#This Row],[Category and Sub-Category]]))</f>
        <v>hardware</v>
      </c>
      <c r="S2737" s="9">
        <f>(((Table1[[#This Row],[launched_at]]/60)/60)/24)+DATE(1970,1,1)</f>
        <v>41316.120949074073</v>
      </c>
      <c r="T2737" s="9">
        <f>(((Table1[[#This Row],[deadline]]/60)/60)/24)+DATE(1970,1,1)</f>
        <v>41346.833333333336</v>
      </c>
      <c r="U2737" s="12" t="str">
        <f>TEXT(Table1[[#This Row],[Date Created Conversion]],"yyyy")</f>
        <v>2013</v>
      </c>
      <c r="V2737" s="12" t="str">
        <f>TEXT(Table1[[#This Row],[Date Created Conversion]],"mmm")</f>
        <v>Feb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 s="16">
        <v>8000</v>
      </c>
      <c r="E2738">
        <v>9832</v>
      </c>
      <c r="F2738" s="12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>Table1[[#This Row],[pledged]]/Table1[[#This Row],[goal]]</f>
        <v>1.2290000000000001</v>
      </c>
      <c r="P2738">
        <f>IF(Table1[[#This Row],[pledged]]=0,0,Table1[[#This Row],[pledged]]/Table1[[#This Row],[backers_count]])</f>
        <v>169.51724137931035</v>
      </c>
      <c r="Q2738" t="str">
        <f>LEFT(Table1[[#This Row],[Category and Sub-Category]],FIND("/",Table1[[#This Row],[Category and Sub-Category]])-1)</f>
        <v>technology</v>
      </c>
      <c r="R2738" t="str">
        <f>RIGHT(Table1[[#This Row],[Category and Sub-Category]],LEN(Table1[[#This Row],[Category and Sub-Category]])-FIND("/",Table1[[#This Row],[Category and Sub-Category]]))</f>
        <v>hardware</v>
      </c>
      <c r="S2738" s="9">
        <f>(((Table1[[#This Row],[launched_at]]/60)/60)/24)+DATE(1970,1,1)</f>
        <v>41722.666354166664</v>
      </c>
      <c r="T2738" s="9">
        <f>(((Table1[[#This Row],[deadline]]/60)/60)/24)+DATE(1970,1,1)</f>
        <v>41752.666354166664</v>
      </c>
      <c r="U2738" s="12" t="str">
        <f>TEXT(Table1[[#This Row],[Date Created Conversion]],"yyyy")</f>
        <v>2014</v>
      </c>
      <c r="V2738" s="12" t="str">
        <f>TEXT(Table1[[#This Row],[Date Created Conversion]],"mmm")</f>
        <v>Mar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 s="16">
        <v>30000</v>
      </c>
      <c r="E2739">
        <v>73818.240000000005</v>
      </c>
      <c r="F2739" s="12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>Table1[[#This Row],[pledged]]/Table1[[#This Row],[goal]]</f>
        <v>2.4606080000000001</v>
      </c>
      <c r="P2739">
        <f>IF(Table1[[#This Row],[pledged]]=0,0,Table1[[#This Row],[pledged]]/Table1[[#This Row],[backers_count]])</f>
        <v>161.88210526315791</v>
      </c>
      <c r="Q2739" t="str">
        <f>LEFT(Table1[[#This Row],[Category and Sub-Category]],FIND("/",Table1[[#This Row],[Category and Sub-Category]])-1)</f>
        <v>technology</v>
      </c>
      <c r="R2739" t="str">
        <f>RIGHT(Table1[[#This Row],[Category and Sub-Category]],LEN(Table1[[#This Row],[Category and Sub-Category]])-FIND("/",Table1[[#This Row],[Category and Sub-Category]]))</f>
        <v>hardware</v>
      </c>
      <c r="S2739" s="9">
        <f>(((Table1[[#This Row],[launched_at]]/60)/60)/24)+DATE(1970,1,1)</f>
        <v>41611.917673611111</v>
      </c>
      <c r="T2739" s="9">
        <f>(((Table1[[#This Row],[deadline]]/60)/60)/24)+DATE(1970,1,1)</f>
        <v>41654.791666666664</v>
      </c>
      <c r="U2739" s="12" t="str">
        <f>TEXT(Table1[[#This Row],[Date Created Conversion]],"yyyy")</f>
        <v>2013</v>
      </c>
      <c r="V2739" s="12" t="str">
        <f>TEXT(Table1[[#This Row],[Date Created Conversion]],"mmm")</f>
        <v>Dec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 s="16">
        <v>5000</v>
      </c>
      <c r="E2740">
        <v>7397</v>
      </c>
      <c r="F2740" s="12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>Table1[[#This Row],[pledged]]/Table1[[#This Row],[goal]]</f>
        <v>1.4794</v>
      </c>
      <c r="P2740">
        <f>IF(Table1[[#This Row],[pledged]]=0,0,Table1[[#This Row],[pledged]]/Table1[[#This Row],[backers_count]])</f>
        <v>493.13333333333333</v>
      </c>
      <c r="Q2740" t="str">
        <f>LEFT(Table1[[#This Row],[Category and Sub-Category]],FIND("/",Table1[[#This Row],[Category and Sub-Category]])-1)</f>
        <v>technology</v>
      </c>
      <c r="R2740" t="str">
        <f>RIGHT(Table1[[#This Row],[Category and Sub-Category]],LEN(Table1[[#This Row],[Category and Sub-Category]])-FIND("/",Table1[[#This Row],[Category and Sub-Category]]))</f>
        <v>hardware</v>
      </c>
      <c r="S2740" s="9">
        <f>(((Table1[[#This Row],[launched_at]]/60)/60)/24)+DATE(1970,1,1)</f>
        <v>42620.143564814818</v>
      </c>
      <c r="T2740" s="9">
        <f>(((Table1[[#This Row],[deadline]]/60)/60)/24)+DATE(1970,1,1)</f>
        <v>42680.143564814818</v>
      </c>
      <c r="U2740" s="12" t="str">
        <f>TEXT(Table1[[#This Row],[Date Created Conversion]],"yyyy")</f>
        <v>2016</v>
      </c>
      <c r="V2740" s="12" t="str">
        <f>TEXT(Table1[[#This Row],[Date Created Conversion]],"mmm")</f>
        <v>Sep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 s="16">
        <v>1100</v>
      </c>
      <c r="E2741">
        <v>4225</v>
      </c>
      <c r="F2741" s="12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>Table1[[#This Row],[pledged]]/Table1[[#This Row],[goal]]</f>
        <v>3.8409090909090908</v>
      </c>
      <c r="P2741">
        <f>IF(Table1[[#This Row],[pledged]]=0,0,Table1[[#This Row],[pledged]]/Table1[[#This Row],[backers_count]])</f>
        <v>22.120418848167539</v>
      </c>
      <c r="Q2741" t="str">
        <f>LEFT(Table1[[#This Row],[Category and Sub-Category]],FIND("/",Table1[[#This Row],[Category and Sub-Category]])-1)</f>
        <v>technology</v>
      </c>
      <c r="R2741" t="str">
        <f>RIGHT(Table1[[#This Row],[Category and Sub-Category]],LEN(Table1[[#This Row],[Category and Sub-Category]])-FIND("/",Table1[[#This Row],[Category and Sub-Category]]))</f>
        <v>hardware</v>
      </c>
      <c r="S2741" s="9">
        <f>(((Table1[[#This Row],[launched_at]]/60)/60)/24)+DATE(1970,1,1)</f>
        <v>41719.887928240743</v>
      </c>
      <c r="T2741" s="9">
        <f>(((Table1[[#This Row],[deadline]]/60)/60)/24)+DATE(1970,1,1)</f>
        <v>41764.887928240743</v>
      </c>
      <c r="U2741" s="12" t="str">
        <f>TEXT(Table1[[#This Row],[Date Created Conversion]],"yyyy")</f>
        <v>2014</v>
      </c>
      <c r="V2741" s="12" t="str">
        <f>TEXT(Table1[[#This Row],[Date Created Conversion]],"mmm")</f>
        <v>Mar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 s="16">
        <v>300</v>
      </c>
      <c r="E2742">
        <v>310</v>
      </c>
      <c r="F2742" s="1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>Table1[[#This Row],[pledged]]/Table1[[#This Row],[goal]]</f>
        <v>1.0333333333333334</v>
      </c>
      <c r="P2742">
        <f>IF(Table1[[#This Row],[pledged]]=0,0,Table1[[#This Row],[pledged]]/Table1[[#This Row],[backers_count]])</f>
        <v>18.235294117647058</v>
      </c>
      <c r="Q2742" t="str">
        <f>LEFT(Table1[[#This Row],[Category and Sub-Category]],FIND("/",Table1[[#This Row],[Category and Sub-Category]])-1)</f>
        <v>technology</v>
      </c>
      <c r="R2742" t="str">
        <f>RIGHT(Table1[[#This Row],[Category and Sub-Category]],LEN(Table1[[#This Row],[Category and Sub-Category]])-FIND("/",Table1[[#This Row],[Category and Sub-Category]]))</f>
        <v>hardware</v>
      </c>
      <c r="S2742" s="9">
        <f>(((Table1[[#This Row],[launched_at]]/60)/60)/24)+DATE(1970,1,1)</f>
        <v>42045.031851851847</v>
      </c>
      <c r="T2742" s="9">
        <f>(((Table1[[#This Row],[deadline]]/60)/60)/24)+DATE(1970,1,1)</f>
        <v>42074.99018518519</v>
      </c>
      <c r="U2742" s="12" t="str">
        <f>TEXT(Table1[[#This Row],[Date Created Conversion]],"yyyy")</f>
        <v>2015</v>
      </c>
      <c r="V2742" s="12" t="str">
        <f>TEXT(Table1[[#This Row],[Date Created Conversion]],"mmm")</f>
        <v>Feb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>Table1[[#This Row],[pledged]]/Table1[[#This Row],[goal]]</f>
        <v>4.3750000000000004E-3</v>
      </c>
      <c r="P2743">
        <f>IF(Table1[[#This Row],[pledged]]=0,0,Table1[[#This Row],[pledged]]/Table1[[#This Row],[backers_count]])</f>
        <v>8.75</v>
      </c>
      <c r="Q2743" t="str">
        <f>LEFT(Table1[[#This Row],[Category and Sub-Category]],FIND("/",Table1[[#This Row],[Category and Sub-Category]])-1)</f>
        <v>publishing</v>
      </c>
      <c r="R2743" t="str">
        <f>RIGHT(Table1[[#This Row],[Category and Sub-Category]],LEN(Table1[[#This Row],[Category and Sub-Category]])-FIND("/",Table1[[#This Row],[Category and Sub-Category]]))</f>
        <v>children's books</v>
      </c>
      <c r="S2743" s="9">
        <f>(((Table1[[#This Row],[launched_at]]/60)/60)/24)+DATE(1970,1,1)</f>
        <v>41911.657430555555</v>
      </c>
      <c r="T2743" s="9">
        <f>(((Table1[[#This Row],[deadline]]/60)/60)/24)+DATE(1970,1,1)</f>
        <v>41932.088194444441</v>
      </c>
      <c r="U2743" s="12" t="str">
        <f>TEXT(Table1[[#This Row],[Date Created Conversion]],"yyyy")</f>
        <v>2014</v>
      </c>
      <c r="V2743" s="12" t="str">
        <f>TEXT(Table1[[#This Row],[Date Created Conversion]],"mmm")</f>
        <v>Sep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>Table1[[#This Row],[pledged]]/Table1[[#This Row],[goal]]</f>
        <v>0.29239999999999999</v>
      </c>
      <c r="P2744">
        <f>IF(Table1[[#This Row],[pledged]]=0,0,Table1[[#This Row],[pledged]]/Table1[[#This Row],[backers_count]])</f>
        <v>40.611111111111114</v>
      </c>
      <c r="Q2744" t="str">
        <f>LEFT(Table1[[#This Row],[Category and Sub-Category]],FIND("/",Table1[[#This Row],[Category and Sub-Category]])-1)</f>
        <v>publishing</v>
      </c>
      <c r="R2744" t="str">
        <f>RIGHT(Table1[[#This Row],[Category and Sub-Category]],LEN(Table1[[#This Row],[Category and Sub-Category]])-FIND("/",Table1[[#This Row],[Category and Sub-Category]]))</f>
        <v>children's books</v>
      </c>
      <c r="S2744" s="9">
        <f>(((Table1[[#This Row],[launched_at]]/60)/60)/24)+DATE(1970,1,1)</f>
        <v>41030.719756944447</v>
      </c>
      <c r="T2744" s="9">
        <f>(((Table1[[#This Row],[deadline]]/60)/60)/24)+DATE(1970,1,1)</f>
        <v>41044.719756944447</v>
      </c>
      <c r="U2744" s="12" t="str">
        <f>TEXT(Table1[[#This Row],[Date Created Conversion]],"yyyy")</f>
        <v>2012</v>
      </c>
      <c r="V2744" s="12" t="str">
        <f>TEXT(Table1[[#This Row],[Date Created Conversion]],"mmm")</f>
        <v>May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>Table1[[#This Row],[pledged]]/Table1[[#This Row],[goal]]</f>
        <v>0</v>
      </c>
      <c r="P2745">
        <f>IF(Table1[[#This Row],[pledged]]=0,0,Table1[[#This Row],[pledged]]/Table1[[#This Row],[backers_count]])</f>
        <v>0</v>
      </c>
      <c r="Q2745" t="str">
        <f>LEFT(Table1[[#This Row],[Category and Sub-Category]],FIND("/",Table1[[#This Row],[Category and Sub-Category]])-1)</f>
        <v>publishing</v>
      </c>
      <c r="R2745" t="str">
        <f>RIGHT(Table1[[#This Row],[Category and Sub-Category]],LEN(Table1[[#This Row],[Category and Sub-Category]])-FIND("/",Table1[[#This Row],[Category and Sub-Category]]))</f>
        <v>children's books</v>
      </c>
      <c r="S2745" s="9">
        <f>(((Table1[[#This Row],[launched_at]]/60)/60)/24)+DATE(1970,1,1)</f>
        <v>42632.328784722224</v>
      </c>
      <c r="T2745" s="9">
        <f>(((Table1[[#This Row],[deadline]]/60)/60)/24)+DATE(1970,1,1)</f>
        <v>42662.328784722224</v>
      </c>
      <c r="U2745" s="12" t="str">
        <f>TEXT(Table1[[#This Row],[Date Created Conversion]],"yyyy")</f>
        <v>2016</v>
      </c>
      <c r="V2745" s="12" t="str">
        <f>TEXT(Table1[[#This Row],[Date Created Conversion]],"mmm")</f>
        <v>Sep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>Table1[[#This Row],[pledged]]/Table1[[#This Row],[goal]]</f>
        <v>5.2187499999999998E-2</v>
      </c>
      <c r="P2746">
        <f>IF(Table1[[#This Row],[pledged]]=0,0,Table1[[#This Row],[pledged]]/Table1[[#This Row],[backers_count]])</f>
        <v>37.954545454545453</v>
      </c>
      <c r="Q2746" t="str">
        <f>LEFT(Table1[[#This Row],[Category and Sub-Category]],FIND("/",Table1[[#This Row],[Category and Sub-Category]])-1)</f>
        <v>publishing</v>
      </c>
      <c r="R2746" t="str">
        <f>RIGHT(Table1[[#This Row],[Category and Sub-Category]],LEN(Table1[[#This Row],[Category and Sub-Category]])-FIND("/",Table1[[#This Row],[Category and Sub-Category]]))</f>
        <v>children's books</v>
      </c>
      <c r="S2746" s="9">
        <f>(((Table1[[#This Row],[launched_at]]/60)/60)/24)+DATE(1970,1,1)</f>
        <v>40938.062476851854</v>
      </c>
      <c r="T2746" s="9">
        <f>(((Table1[[#This Row],[deadline]]/60)/60)/24)+DATE(1970,1,1)</f>
        <v>40968.062476851854</v>
      </c>
      <c r="U2746" s="12" t="str">
        <f>TEXT(Table1[[#This Row],[Date Created Conversion]],"yyyy")</f>
        <v>2012</v>
      </c>
      <c r="V2746" s="12" t="str">
        <f>TEXT(Table1[[#This Row],[Date Created Conversion]],"mmm")</f>
        <v>Jan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>Table1[[#This Row],[pledged]]/Table1[[#This Row],[goal]]</f>
        <v>0.21887499999999999</v>
      </c>
      <c r="P2747">
        <f>IF(Table1[[#This Row],[pledged]]=0,0,Table1[[#This Row],[pledged]]/Table1[[#This Row],[backers_count]])</f>
        <v>35.734693877551024</v>
      </c>
      <c r="Q2747" t="str">
        <f>LEFT(Table1[[#This Row],[Category and Sub-Category]],FIND("/",Table1[[#This Row],[Category and Sub-Category]])-1)</f>
        <v>publishing</v>
      </c>
      <c r="R2747" t="str">
        <f>RIGHT(Table1[[#This Row],[Category and Sub-Category]],LEN(Table1[[#This Row],[Category and Sub-Category]])-FIND("/",Table1[[#This Row],[Category and Sub-Category]]))</f>
        <v>children's books</v>
      </c>
      <c r="S2747" s="9">
        <f>(((Table1[[#This Row],[launched_at]]/60)/60)/24)+DATE(1970,1,1)</f>
        <v>41044.988055555557</v>
      </c>
      <c r="T2747" s="9">
        <f>(((Table1[[#This Row],[deadline]]/60)/60)/24)+DATE(1970,1,1)</f>
        <v>41104.988055555557</v>
      </c>
      <c r="U2747" s="12" t="str">
        <f>TEXT(Table1[[#This Row],[Date Created Conversion]],"yyyy")</f>
        <v>2012</v>
      </c>
      <c r="V2747" s="12" t="str">
        <f>TEXT(Table1[[#This Row],[Date Created Conversion]],"mmm")</f>
        <v>May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>Table1[[#This Row],[pledged]]/Table1[[#This Row],[goal]]</f>
        <v>0.26700000000000002</v>
      </c>
      <c r="P2748">
        <f>IF(Table1[[#This Row],[pledged]]=0,0,Table1[[#This Row],[pledged]]/Table1[[#This Row],[backers_count]])</f>
        <v>42.157894736842103</v>
      </c>
      <c r="Q2748" t="str">
        <f>LEFT(Table1[[#This Row],[Category and Sub-Category]],FIND("/",Table1[[#This Row],[Category and Sub-Category]])-1)</f>
        <v>publishing</v>
      </c>
      <c r="R2748" t="str">
        <f>RIGHT(Table1[[#This Row],[Category and Sub-Category]],LEN(Table1[[#This Row],[Category and Sub-Category]])-FIND("/",Table1[[#This Row],[Category and Sub-Category]]))</f>
        <v>children's books</v>
      </c>
      <c r="S2748" s="9">
        <f>(((Table1[[#This Row],[launched_at]]/60)/60)/24)+DATE(1970,1,1)</f>
        <v>41850.781377314815</v>
      </c>
      <c r="T2748" s="9">
        <f>(((Table1[[#This Row],[deadline]]/60)/60)/24)+DATE(1970,1,1)</f>
        <v>41880.781377314815</v>
      </c>
      <c r="U2748" s="12" t="str">
        <f>TEXT(Table1[[#This Row],[Date Created Conversion]],"yyyy")</f>
        <v>2014</v>
      </c>
      <c r="V2748" s="12" t="str">
        <f>TEXT(Table1[[#This Row],[Date Created Conversion]],"mmm")</f>
        <v>Jul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>Table1[[#This Row],[pledged]]/Table1[[#This Row],[goal]]</f>
        <v>0.28000000000000003</v>
      </c>
      <c r="P2749">
        <f>IF(Table1[[#This Row],[pledged]]=0,0,Table1[[#This Row],[pledged]]/Table1[[#This Row],[backers_count]])</f>
        <v>35</v>
      </c>
      <c r="Q2749" t="str">
        <f>LEFT(Table1[[#This Row],[Category and Sub-Category]],FIND("/",Table1[[#This Row],[Category and Sub-Category]])-1)</f>
        <v>publishing</v>
      </c>
      <c r="R2749" t="str">
        <f>RIGHT(Table1[[#This Row],[Category and Sub-Category]],LEN(Table1[[#This Row],[Category and Sub-Category]])-FIND("/",Table1[[#This Row],[Category and Sub-Category]]))</f>
        <v>children's books</v>
      </c>
      <c r="S2749" s="9">
        <f>(((Table1[[#This Row],[launched_at]]/60)/60)/24)+DATE(1970,1,1)</f>
        <v>41044.64811342593</v>
      </c>
      <c r="T2749" s="9">
        <f>(((Table1[[#This Row],[deadline]]/60)/60)/24)+DATE(1970,1,1)</f>
        <v>41076.131944444445</v>
      </c>
      <c r="U2749" s="12" t="str">
        <f>TEXT(Table1[[#This Row],[Date Created Conversion]],"yyyy")</f>
        <v>2012</v>
      </c>
      <c r="V2749" s="12" t="str">
        <f>TEXT(Table1[[#This Row],[Date Created Conversion]],"mmm")</f>
        <v>May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>Table1[[#This Row],[pledged]]/Table1[[#This Row],[goal]]</f>
        <v>1.06E-2</v>
      </c>
      <c r="P2750">
        <f>IF(Table1[[#This Row],[pledged]]=0,0,Table1[[#This Row],[pledged]]/Table1[[#This Row],[backers_count]])</f>
        <v>13.25</v>
      </c>
      <c r="Q2750" t="str">
        <f>LEFT(Table1[[#This Row],[Category and Sub-Category]],FIND("/",Table1[[#This Row],[Category and Sub-Category]])-1)</f>
        <v>publishing</v>
      </c>
      <c r="R2750" t="str">
        <f>RIGHT(Table1[[#This Row],[Category and Sub-Category]],LEN(Table1[[#This Row],[Category and Sub-Category]])-FIND("/",Table1[[#This Row],[Category and Sub-Category]]))</f>
        <v>children's books</v>
      </c>
      <c r="S2750" s="9">
        <f>(((Table1[[#This Row],[launched_at]]/60)/60)/24)+DATE(1970,1,1)</f>
        <v>42585.7106712963</v>
      </c>
      <c r="T2750" s="9">
        <f>(((Table1[[#This Row],[deadline]]/60)/60)/24)+DATE(1970,1,1)</f>
        <v>42615.7106712963</v>
      </c>
      <c r="U2750" s="12" t="str">
        <f>TEXT(Table1[[#This Row],[Date Created Conversion]],"yyyy")</f>
        <v>2016</v>
      </c>
      <c r="V2750" s="12" t="str">
        <f>TEXT(Table1[[#This Row],[Date Created Conversion]],"mmm")</f>
        <v>Aug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>Table1[[#This Row],[pledged]]/Table1[[#This Row],[goal]]</f>
        <v>1.0999999999999999E-2</v>
      </c>
      <c r="P2751">
        <f>IF(Table1[[#This Row],[pledged]]=0,0,Table1[[#This Row],[pledged]]/Table1[[#This Row],[backers_count]])</f>
        <v>55</v>
      </c>
      <c r="Q2751" t="str">
        <f>LEFT(Table1[[#This Row],[Category and Sub-Category]],FIND("/",Table1[[#This Row],[Category and Sub-Category]])-1)</f>
        <v>publishing</v>
      </c>
      <c r="R2751" t="str">
        <f>RIGHT(Table1[[#This Row],[Category and Sub-Category]],LEN(Table1[[#This Row],[Category and Sub-Category]])-FIND("/",Table1[[#This Row],[Category and Sub-Category]]))</f>
        <v>children's books</v>
      </c>
      <c r="S2751" s="9">
        <f>(((Table1[[#This Row],[launched_at]]/60)/60)/24)+DATE(1970,1,1)</f>
        <v>42068.799039351856</v>
      </c>
      <c r="T2751" s="9">
        <f>(((Table1[[#This Row],[deadline]]/60)/60)/24)+DATE(1970,1,1)</f>
        <v>42098.757372685184</v>
      </c>
      <c r="U2751" s="12" t="str">
        <f>TEXT(Table1[[#This Row],[Date Created Conversion]],"yyyy")</f>
        <v>2015</v>
      </c>
      <c r="V2751" s="12" t="str">
        <f>TEXT(Table1[[#This Row],[Date Created Conversion]],"mmm")</f>
        <v>Mar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>Table1[[#This Row],[pledged]]/Table1[[#This Row],[goal]]</f>
        <v>0</v>
      </c>
      <c r="P2752">
        <f>IF(Table1[[#This Row],[pledged]]=0,0,Table1[[#This Row],[pledged]]/Table1[[#This Row],[backers_count]])</f>
        <v>0</v>
      </c>
      <c r="Q2752" t="str">
        <f>LEFT(Table1[[#This Row],[Category and Sub-Category]],FIND("/",Table1[[#This Row],[Category and Sub-Category]])-1)</f>
        <v>publishing</v>
      </c>
      <c r="R2752" t="str">
        <f>RIGHT(Table1[[#This Row],[Category and Sub-Category]],LEN(Table1[[#This Row],[Category and Sub-Category]])-FIND("/",Table1[[#This Row],[Category and Sub-Category]]))</f>
        <v>children's books</v>
      </c>
      <c r="S2752" s="9">
        <f>(((Table1[[#This Row],[launched_at]]/60)/60)/24)+DATE(1970,1,1)</f>
        <v>41078.899826388886</v>
      </c>
      <c r="T2752" s="9">
        <f>(((Table1[[#This Row],[deadline]]/60)/60)/24)+DATE(1970,1,1)</f>
        <v>41090.833333333336</v>
      </c>
      <c r="U2752" s="12" t="str">
        <f>TEXT(Table1[[#This Row],[Date Created Conversion]],"yyyy")</f>
        <v>2012</v>
      </c>
      <c r="V2752" s="12" t="str">
        <f>TEXT(Table1[[#This Row],[Date Created Conversion]],"mmm")</f>
        <v>Jun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>Table1[[#This Row],[pledged]]/Table1[[#This Row],[goal]]</f>
        <v>0</v>
      </c>
      <c r="P2753">
        <f>IF(Table1[[#This Row],[pledged]]=0,0,Table1[[#This Row],[pledged]]/Table1[[#This Row],[backers_count]])</f>
        <v>0</v>
      </c>
      <c r="Q2753" t="str">
        <f>LEFT(Table1[[#This Row],[Category and Sub-Category]],FIND("/",Table1[[#This Row],[Category and Sub-Category]])-1)</f>
        <v>publishing</v>
      </c>
      <c r="R2753" t="str">
        <f>RIGHT(Table1[[#This Row],[Category and Sub-Category]],LEN(Table1[[#This Row],[Category and Sub-Category]])-FIND("/",Table1[[#This Row],[Category and Sub-Category]]))</f>
        <v>children's books</v>
      </c>
      <c r="S2753" s="9">
        <f>(((Table1[[#This Row],[launched_at]]/60)/60)/24)+DATE(1970,1,1)</f>
        <v>41747.887060185189</v>
      </c>
      <c r="T2753" s="9">
        <f>(((Table1[[#This Row],[deadline]]/60)/60)/24)+DATE(1970,1,1)</f>
        <v>41807.887060185189</v>
      </c>
      <c r="U2753" s="12" t="str">
        <f>TEXT(Table1[[#This Row],[Date Created Conversion]],"yyyy")</f>
        <v>2014</v>
      </c>
      <c r="V2753" s="12" t="str">
        <f>TEXT(Table1[[#This Row],[Date Created Conversion]],"mmm")</f>
        <v>Apr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>Table1[[#This Row],[pledged]]/Table1[[#This Row],[goal]]</f>
        <v>0.11458333333333333</v>
      </c>
      <c r="P2754">
        <f>IF(Table1[[#This Row],[pledged]]=0,0,Table1[[#This Row],[pledged]]/Table1[[#This Row],[backers_count]])</f>
        <v>39.285714285714285</v>
      </c>
      <c r="Q2754" t="str">
        <f>LEFT(Table1[[#This Row],[Category and Sub-Category]],FIND("/",Table1[[#This Row],[Category and Sub-Category]])-1)</f>
        <v>publishing</v>
      </c>
      <c r="R2754" t="str">
        <f>RIGHT(Table1[[#This Row],[Category and Sub-Category]],LEN(Table1[[#This Row],[Category and Sub-Category]])-FIND("/",Table1[[#This Row],[Category and Sub-Category]]))</f>
        <v>children's books</v>
      </c>
      <c r="S2754" s="9">
        <f>(((Table1[[#This Row],[launched_at]]/60)/60)/24)+DATE(1970,1,1)</f>
        <v>40855.765092592592</v>
      </c>
      <c r="T2754" s="9">
        <f>(((Table1[[#This Row],[deadline]]/60)/60)/24)+DATE(1970,1,1)</f>
        <v>40895.765092592592</v>
      </c>
      <c r="U2754" s="12" t="str">
        <f>TEXT(Table1[[#This Row],[Date Created Conversion]],"yyyy")</f>
        <v>2011</v>
      </c>
      <c r="V2754" s="12" t="str">
        <f>TEXT(Table1[[#This Row],[Date Created Conversion]],"mmm")</f>
        <v>Nov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>Table1[[#This Row],[pledged]]/Table1[[#This Row],[goal]]</f>
        <v>0.19</v>
      </c>
      <c r="P2755">
        <f>IF(Table1[[#This Row],[pledged]]=0,0,Table1[[#This Row],[pledged]]/Table1[[#This Row],[backers_count]])</f>
        <v>47.5</v>
      </c>
      <c r="Q2755" t="str">
        <f>LEFT(Table1[[#This Row],[Category and Sub-Category]],FIND("/",Table1[[#This Row],[Category and Sub-Category]])-1)</f>
        <v>publishing</v>
      </c>
      <c r="R2755" t="str">
        <f>RIGHT(Table1[[#This Row],[Category and Sub-Category]],LEN(Table1[[#This Row],[Category and Sub-Category]])-FIND("/",Table1[[#This Row],[Category and Sub-Category]]))</f>
        <v>children's books</v>
      </c>
      <c r="S2755" s="9">
        <f>(((Table1[[#This Row],[launched_at]]/60)/60)/24)+DATE(1970,1,1)</f>
        <v>41117.900729166664</v>
      </c>
      <c r="T2755" s="9">
        <f>(((Table1[[#This Row],[deadline]]/60)/60)/24)+DATE(1970,1,1)</f>
        <v>41147.900729166664</v>
      </c>
      <c r="U2755" s="12" t="str">
        <f>TEXT(Table1[[#This Row],[Date Created Conversion]],"yyyy")</f>
        <v>2012</v>
      </c>
      <c r="V2755" s="12" t="str">
        <f>TEXT(Table1[[#This Row],[Date Created Conversion]],"mmm")</f>
        <v>Jul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>Table1[[#This Row],[pledged]]/Table1[[#This Row],[goal]]</f>
        <v>0</v>
      </c>
      <c r="P2756">
        <f>IF(Table1[[#This Row],[pledged]]=0,0,Table1[[#This Row],[pledged]]/Table1[[#This Row],[backers_count]])</f>
        <v>0</v>
      </c>
      <c r="Q2756" t="str">
        <f>LEFT(Table1[[#This Row],[Category and Sub-Category]],FIND("/",Table1[[#This Row],[Category and Sub-Category]])-1)</f>
        <v>publishing</v>
      </c>
      <c r="R2756" t="str">
        <f>RIGHT(Table1[[#This Row],[Category and Sub-Category]],LEN(Table1[[#This Row],[Category and Sub-Category]])-FIND("/",Table1[[#This Row],[Category and Sub-Category]]))</f>
        <v>children's books</v>
      </c>
      <c r="S2756" s="9">
        <f>(((Table1[[#This Row],[launched_at]]/60)/60)/24)+DATE(1970,1,1)</f>
        <v>41863.636006944449</v>
      </c>
      <c r="T2756" s="9">
        <f>(((Table1[[#This Row],[deadline]]/60)/60)/24)+DATE(1970,1,1)</f>
        <v>41893.636006944449</v>
      </c>
      <c r="U2756" s="12" t="str">
        <f>TEXT(Table1[[#This Row],[Date Created Conversion]],"yyyy")</f>
        <v>2014</v>
      </c>
      <c r="V2756" s="12" t="str">
        <f>TEXT(Table1[[#This Row],[Date Created Conversion]],"mmm")</f>
        <v>Aug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>Table1[[#This Row],[pledged]]/Table1[[#This Row],[goal]]</f>
        <v>0.52</v>
      </c>
      <c r="P2757">
        <f>IF(Table1[[#This Row],[pledged]]=0,0,Table1[[#This Row],[pledged]]/Table1[[#This Row],[backers_count]])</f>
        <v>17.333333333333332</v>
      </c>
      <c r="Q2757" t="str">
        <f>LEFT(Table1[[#This Row],[Category and Sub-Category]],FIND("/",Table1[[#This Row],[Category and Sub-Category]])-1)</f>
        <v>publishing</v>
      </c>
      <c r="R2757" t="str">
        <f>RIGHT(Table1[[#This Row],[Category and Sub-Category]],LEN(Table1[[#This Row],[Category and Sub-Category]])-FIND("/",Table1[[#This Row],[Category and Sub-Category]]))</f>
        <v>children's books</v>
      </c>
      <c r="S2757" s="9">
        <f>(((Table1[[#This Row],[launched_at]]/60)/60)/24)+DATE(1970,1,1)</f>
        <v>42072.790821759263</v>
      </c>
      <c r="T2757" s="9">
        <f>(((Table1[[#This Row],[deadline]]/60)/60)/24)+DATE(1970,1,1)</f>
        <v>42102.790821759263</v>
      </c>
      <c r="U2757" s="12" t="str">
        <f>TEXT(Table1[[#This Row],[Date Created Conversion]],"yyyy")</f>
        <v>2015</v>
      </c>
      <c r="V2757" s="12" t="str">
        <f>TEXT(Table1[[#This Row],[Date Created Conversion]],"mmm")</f>
        <v>Mar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>Table1[[#This Row],[pledged]]/Table1[[#This Row],[goal]]</f>
        <v>0.1048</v>
      </c>
      <c r="P2758">
        <f>IF(Table1[[#This Row],[pledged]]=0,0,Table1[[#This Row],[pledged]]/Table1[[#This Row],[backers_count]])</f>
        <v>31.757575757575758</v>
      </c>
      <c r="Q2758" t="str">
        <f>LEFT(Table1[[#This Row],[Category and Sub-Category]],FIND("/",Table1[[#This Row],[Category and Sub-Category]])-1)</f>
        <v>publishing</v>
      </c>
      <c r="R2758" t="str">
        <f>RIGHT(Table1[[#This Row],[Category and Sub-Category]],LEN(Table1[[#This Row],[Category and Sub-Category]])-FIND("/",Table1[[#This Row],[Category and Sub-Category]]))</f>
        <v>children's books</v>
      </c>
      <c r="S2758" s="9">
        <f>(((Table1[[#This Row],[launched_at]]/60)/60)/24)+DATE(1970,1,1)</f>
        <v>41620.90047453704</v>
      </c>
      <c r="T2758" s="9">
        <f>(((Table1[[#This Row],[deadline]]/60)/60)/24)+DATE(1970,1,1)</f>
        <v>41650.90047453704</v>
      </c>
      <c r="U2758" s="12" t="str">
        <f>TEXT(Table1[[#This Row],[Date Created Conversion]],"yyyy")</f>
        <v>2013</v>
      </c>
      <c r="V2758" s="12" t="str">
        <f>TEXT(Table1[[#This Row],[Date Created Conversion]],"mmm")</f>
        <v>Dec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>Table1[[#This Row],[pledged]]/Table1[[#This Row],[goal]]</f>
        <v>6.6666666666666671E-3</v>
      </c>
      <c r="P2759">
        <f>IF(Table1[[#This Row],[pledged]]=0,0,Table1[[#This Row],[pledged]]/Table1[[#This Row],[backers_count]])</f>
        <v>5</v>
      </c>
      <c r="Q2759" t="str">
        <f>LEFT(Table1[[#This Row],[Category and Sub-Category]],FIND("/",Table1[[#This Row],[Category and Sub-Category]])-1)</f>
        <v>publishing</v>
      </c>
      <c r="R2759" t="str">
        <f>RIGHT(Table1[[#This Row],[Category and Sub-Category]],LEN(Table1[[#This Row],[Category and Sub-Category]])-FIND("/",Table1[[#This Row],[Category and Sub-Category]]))</f>
        <v>children's books</v>
      </c>
      <c r="S2759" s="9">
        <f>(((Table1[[#This Row],[launched_at]]/60)/60)/24)+DATE(1970,1,1)</f>
        <v>42573.65662037037</v>
      </c>
      <c r="T2759" s="9">
        <f>(((Table1[[#This Row],[deadline]]/60)/60)/24)+DATE(1970,1,1)</f>
        <v>42588.65662037037</v>
      </c>
      <c r="U2759" s="12" t="str">
        <f>TEXT(Table1[[#This Row],[Date Created Conversion]],"yyyy")</f>
        <v>2016</v>
      </c>
      <c r="V2759" s="12" t="str">
        <f>TEXT(Table1[[#This Row],[Date Created Conversion]],"mmm")</f>
        <v>Jul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>Table1[[#This Row],[pledged]]/Table1[[#This Row],[goal]]</f>
        <v>0.11700000000000001</v>
      </c>
      <c r="P2760">
        <f>IF(Table1[[#This Row],[pledged]]=0,0,Table1[[#This Row],[pledged]]/Table1[[#This Row],[backers_count]])</f>
        <v>39</v>
      </c>
      <c r="Q2760" t="str">
        <f>LEFT(Table1[[#This Row],[Category and Sub-Category]],FIND("/",Table1[[#This Row],[Category and Sub-Category]])-1)</f>
        <v>publishing</v>
      </c>
      <c r="R2760" t="str">
        <f>RIGHT(Table1[[#This Row],[Category and Sub-Category]],LEN(Table1[[#This Row],[Category and Sub-Category]])-FIND("/",Table1[[#This Row],[Category and Sub-Category]]))</f>
        <v>children's books</v>
      </c>
      <c r="S2760" s="9">
        <f>(((Table1[[#This Row],[launched_at]]/60)/60)/24)+DATE(1970,1,1)</f>
        <v>42639.441932870366</v>
      </c>
      <c r="T2760" s="9">
        <f>(((Table1[[#This Row],[deadline]]/60)/60)/24)+DATE(1970,1,1)</f>
        <v>42653.441932870366</v>
      </c>
      <c r="U2760" s="12" t="str">
        <f>TEXT(Table1[[#This Row],[Date Created Conversion]],"yyyy")</f>
        <v>2016</v>
      </c>
      <c r="V2760" s="12" t="str">
        <f>TEXT(Table1[[#This Row],[Date Created Conversion]],"mmm")</f>
        <v>Sep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>Table1[[#This Row],[pledged]]/Table1[[#This Row],[goal]]</f>
        <v>0.105</v>
      </c>
      <c r="P2761">
        <f>IF(Table1[[#This Row],[pledged]]=0,0,Table1[[#This Row],[pledged]]/Table1[[#This Row],[backers_count]])</f>
        <v>52.5</v>
      </c>
      <c r="Q2761" t="str">
        <f>LEFT(Table1[[#This Row],[Category and Sub-Category]],FIND("/",Table1[[#This Row],[Category and Sub-Category]])-1)</f>
        <v>publishing</v>
      </c>
      <c r="R2761" t="str">
        <f>RIGHT(Table1[[#This Row],[Category and Sub-Category]],LEN(Table1[[#This Row],[Category and Sub-Category]])-FIND("/",Table1[[#This Row],[Category and Sub-Category]]))</f>
        <v>children's books</v>
      </c>
      <c r="S2761" s="9">
        <f>(((Table1[[#This Row],[launched_at]]/60)/60)/24)+DATE(1970,1,1)</f>
        <v>42524.36650462963</v>
      </c>
      <c r="T2761" s="9">
        <f>(((Table1[[#This Row],[deadline]]/60)/60)/24)+DATE(1970,1,1)</f>
        <v>42567.36650462963</v>
      </c>
      <c r="U2761" s="12" t="str">
        <f>TEXT(Table1[[#This Row],[Date Created Conversion]],"yyyy")</f>
        <v>2016</v>
      </c>
      <c r="V2761" s="12" t="str">
        <f>TEXT(Table1[[#This Row],[Date Created Conversion]],"mmm")</f>
        <v>Jun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>Table1[[#This Row],[pledged]]/Table1[[#This Row],[goal]]</f>
        <v>0</v>
      </c>
      <c r="P2762">
        <f>IF(Table1[[#This Row],[pledged]]=0,0,Table1[[#This Row],[pledged]]/Table1[[#This Row],[backers_count]])</f>
        <v>0</v>
      </c>
      <c r="Q2762" t="str">
        <f>LEFT(Table1[[#This Row],[Category and Sub-Category]],FIND("/",Table1[[#This Row],[Category and Sub-Category]])-1)</f>
        <v>publishing</v>
      </c>
      <c r="R2762" t="str">
        <f>RIGHT(Table1[[#This Row],[Category and Sub-Category]],LEN(Table1[[#This Row],[Category and Sub-Category]])-FIND("/",Table1[[#This Row],[Category and Sub-Category]]))</f>
        <v>children's books</v>
      </c>
      <c r="S2762" s="9">
        <f>(((Table1[[#This Row],[launched_at]]/60)/60)/24)+DATE(1970,1,1)</f>
        <v>41415.461319444446</v>
      </c>
      <c r="T2762" s="9">
        <f>(((Table1[[#This Row],[deadline]]/60)/60)/24)+DATE(1970,1,1)</f>
        <v>41445.461319444446</v>
      </c>
      <c r="U2762" s="12" t="str">
        <f>TEXT(Table1[[#This Row],[Date Created Conversion]],"yyyy")</f>
        <v>2013</v>
      </c>
      <c r="V2762" s="12" t="str">
        <f>TEXT(Table1[[#This Row],[Date Created Conversion]],"mmm")</f>
        <v>May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>Table1[[#This Row],[pledged]]/Table1[[#This Row],[goal]]</f>
        <v>7.1999999999999998E-3</v>
      </c>
      <c r="P2763">
        <f>IF(Table1[[#This Row],[pledged]]=0,0,Table1[[#This Row],[pledged]]/Table1[[#This Row],[backers_count]])</f>
        <v>9</v>
      </c>
      <c r="Q2763" t="str">
        <f>LEFT(Table1[[#This Row],[Category and Sub-Category]],FIND("/",Table1[[#This Row],[Category and Sub-Category]])-1)</f>
        <v>publishing</v>
      </c>
      <c r="R2763" t="str">
        <f>RIGHT(Table1[[#This Row],[Category and Sub-Category]],LEN(Table1[[#This Row],[Category and Sub-Category]])-FIND("/",Table1[[#This Row],[Category and Sub-Category]]))</f>
        <v>children's books</v>
      </c>
      <c r="S2763" s="9">
        <f>(((Table1[[#This Row],[launched_at]]/60)/60)/24)+DATE(1970,1,1)</f>
        <v>41247.063576388886</v>
      </c>
      <c r="T2763" s="9">
        <f>(((Table1[[#This Row],[deadline]]/60)/60)/24)+DATE(1970,1,1)</f>
        <v>41277.063576388886</v>
      </c>
      <c r="U2763" s="12" t="str">
        <f>TEXT(Table1[[#This Row],[Date Created Conversion]],"yyyy")</f>
        <v>2012</v>
      </c>
      <c r="V2763" s="12" t="str">
        <f>TEXT(Table1[[#This Row],[Date Created Conversion]],"mmm")</f>
        <v>Dec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>Table1[[#This Row],[pledged]]/Table1[[#This Row],[goal]]</f>
        <v>7.6923076923076927E-3</v>
      </c>
      <c r="P2764">
        <f>IF(Table1[[#This Row],[pledged]]=0,0,Table1[[#This Row],[pledged]]/Table1[[#This Row],[backers_count]])</f>
        <v>25</v>
      </c>
      <c r="Q2764" t="str">
        <f>LEFT(Table1[[#This Row],[Category and Sub-Category]],FIND("/",Table1[[#This Row],[Category and Sub-Category]])-1)</f>
        <v>publishing</v>
      </c>
      <c r="R2764" t="str">
        <f>RIGHT(Table1[[#This Row],[Category and Sub-Category]],LEN(Table1[[#This Row],[Category and Sub-Category]])-FIND("/",Table1[[#This Row],[Category and Sub-Category]]))</f>
        <v>children's books</v>
      </c>
      <c r="S2764" s="9">
        <f>(((Table1[[#This Row],[launched_at]]/60)/60)/24)+DATE(1970,1,1)</f>
        <v>40927.036979166667</v>
      </c>
      <c r="T2764" s="9">
        <f>(((Table1[[#This Row],[deadline]]/60)/60)/24)+DATE(1970,1,1)</f>
        <v>40986.995312500003</v>
      </c>
      <c r="U2764" s="12" t="str">
        <f>TEXT(Table1[[#This Row],[Date Created Conversion]],"yyyy")</f>
        <v>2012</v>
      </c>
      <c r="V2764" s="12" t="str">
        <f>TEXT(Table1[[#This Row],[Date Created Conversion]],"mmm")</f>
        <v>Jan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>Table1[[#This Row],[pledged]]/Table1[[#This Row],[goal]]</f>
        <v>2.2842639593908631E-3</v>
      </c>
      <c r="P2765">
        <f>IF(Table1[[#This Row],[pledged]]=0,0,Table1[[#This Row],[pledged]]/Table1[[#This Row],[backers_count]])</f>
        <v>30</v>
      </c>
      <c r="Q2765" t="str">
        <f>LEFT(Table1[[#This Row],[Category and Sub-Category]],FIND("/",Table1[[#This Row],[Category and Sub-Category]])-1)</f>
        <v>publishing</v>
      </c>
      <c r="R2765" t="str">
        <f>RIGHT(Table1[[#This Row],[Category and Sub-Category]],LEN(Table1[[#This Row],[Category and Sub-Category]])-FIND("/",Table1[[#This Row],[Category and Sub-Category]]))</f>
        <v>children's books</v>
      </c>
      <c r="S2765" s="9">
        <f>(((Table1[[#This Row],[launched_at]]/60)/60)/24)+DATE(1970,1,1)</f>
        <v>41373.579675925925</v>
      </c>
      <c r="T2765" s="9">
        <f>(((Table1[[#This Row],[deadline]]/60)/60)/24)+DATE(1970,1,1)</f>
        <v>41418.579675925925</v>
      </c>
      <c r="U2765" s="12" t="str">
        <f>TEXT(Table1[[#This Row],[Date Created Conversion]],"yyyy")</f>
        <v>2013</v>
      </c>
      <c r="V2765" s="12" t="str">
        <f>TEXT(Table1[[#This Row],[Date Created Conversion]],"mmm")</f>
        <v>Apr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>Table1[[#This Row],[pledged]]/Table1[[#This Row],[goal]]</f>
        <v>1.125E-2</v>
      </c>
      <c r="P2766">
        <f>IF(Table1[[#This Row],[pledged]]=0,0,Table1[[#This Row],[pledged]]/Table1[[#This Row],[backers_count]])</f>
        <v>11.25</v>
      </c>
      <c r="Q2766" t="str">
        <f>LEFT(Table1[[#This Row],[Category and Sub-Category]],FIND("/",Table1[[#This Row],[Category and Sub-Category]])-1)</f>
        <v>publishing</v>
      </c>
      <c r="R2766" t="str">
        <f>RIGHT(Table1[[#This Row],[Category and Sub-Category]],LEN(Table1[[#This Row],[Category and Sub-Category]])-FIND("/",Table1[[#This Row],[Category and Sub-Category]]))</f>
        <v>children's books</v>
      </c>
      <c r="S2766" s="9">
        <f>(((Table1[[#This Row],[launched_at]]/60)/60)/24)+DATE(1970,1,1)</f>
        <v>41030.292025462964</v>
      </c>
      <c r="T2766" s="9">
        <f>(((Table1[[#This Row],[deadline]]/60)/60)/24)+DATE(1970,1,1)</f>
        <v>41059.791666666664</v>
      </c>
      <c r="U2766" s="12" t="str">
        <f>TEXT(Table1[[#This Row],[Date Created Conversion]],"yyyy")</f>
        <v>2012</v>
      </c>
      <c r="V2766" s="12" t="str">
        <f>TEXT(Table1[[#This Row],[Date Created Conversion]],"mmm")</f>
        <v>May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>Table1[[#This Row],[pledged]]/Table1[[#This Row],[goal]]</f>
        <v>0</v>
      </c>
      <c r="P2767">
        <f>IF(Table1[[#This Row],[pledged]]=0,0,Table1[[#This Row],[pledged]]/Table1[[#This Row],[backers_count]])</f>
        <v>0</v>
      </c>
      <c r="Q2767" t="str">
        <f>LEFT(Table1[[#This Row],[Category and Sub-Category]],FIND("/",Table1[[#This Row],[Category and Sub-Category]])-1)</f>
        <v>publishing</v>
      </c>
      <c r="R2767" t="str">
        <f>RIGHT(Table1[[#This Row],[Category and Sub-Category]],LEN(Table1[[#This Row],[Category and Sub-Category]])-FIND("/",Table1[[#This Row],[Category and Sub-Category]]))</f>
        <v>children's books</v>
      </c>
      <c r="S2767" s="9">
        <f>(((Table1[[#This Row],[launched_at]]/60)/60)/24)+DATE(1970,1,1)</f>
        <v>41194.579027777778</v>
      </c>
      <c r="T2767" s="9">
        <f>(((Table1[[#This Row],[deadline]]/60)/60)/24)+DATE(1970,1,1)</f>
        <v>41210.579027777778</v>
      </c>
      <c r="U2767" s="12" t="str">
        <f>TEXT(Table1[[#This Row],[Date Created Conversion]],"yyyy")</f>
        <v>2012</v>
      </c>
      <c r="V2767" s="12" t="str">
        <f>TEXT(Table1[[#This Row],[Date Created Conversion]],"mmm")</f>
        <v>Oct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>Table1[[#This Row],[pledged]]/Table1[[#This Row],[goal]]</f>
        <v>0.02</v>
      </c>
      <c r="P2768">
        <f>IF(Table1[[#This Row],[pledged]]=0,0,Table1[[#This Row],[pledged]]/Table1[[#This Row],[backers_count]])</f>
        <v>25</v>
      </c>
      <c r="Q2768" t="str">
        <f>LEFT(Table1[[#This Row],[Category and Sub-Category]],FIND("/",Table1[[#This Row],[Category and Sub-Category]])-1)</f>
        <v>publishing</v>
      </c>
      <c r="R2768" t="str">
        <f>RIGHT(Table1[[#This Row],[Category and Sub-Category]],LEN(Table1[[#This Row],[Category and Sub-Category]])-FIND("/",Table1[[#This Row],[Category and Sub-Category]]))</f>
        <v>children's books</v>
      </c>
      <c r="S2768" s="9">
        <f>(((Table1[[#This Row],[launched_at]]/60)/60)/24)+DATE(1970,1,1)</f>
        <v>40736.668032407404</v>
      </c>
      <c r="T2768" s="9">
        <f>(((Table1[[#This Row],[deadline]]/60)/60)/24)+DATE(1970,1,1)</f>
        <v>40766.668032407404</v>
      </c>
      <c r="U2768" s="12" t="str">
        <f>TEXT(Table1[[#This Row],[Date Created Conversion]],"yyyy")</f>
        <v>2011</v>
      </c>
      <c r="V2768" s="12" t="str">
        <f>TEXT(Table1[[#This Row],[Date Created Conversion]],"mmm")</f>
        <v>Jul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>Table1[[#This Row],[pledged]]/Table1[[#This Row],[goal]]</f>
        <v>8.5000000000000006E-3</v>
      </c>
      <c r="P2769">
        <f>IF(Table1[[#This Row],[pledged]]=0,0,Table1[[#This Row],[pledged]]/Table1[[#This Row],[backers_count]])</f>
        <v>11.333333333333334</v>
      </c>
      <c r="Q2769" t="str">
        <f>LEFT(Table1[[#This Row],[Category and Sub-Category]],FIND("/",Table1[[#This Row],[Category and Sub-Category]])-1)</f>
        <v>publishing</v>
      </c>
      <c r="R2769" t="str">
        <f>RIGHT(Table1[[#This Row],[Category and Sub-Category]],LEN(Table1[[#This Row],[Category and Sub-Category]])-FIND("/",Table1[[#This Row],[Category and Sub-Category]]))</f>
        <v>children's books</v>
      </c>
      <c r="S2769" s="9">
        <f>(((Table1[[#This Row],[launched_at]]/60)/60)/24)+DATE(1970,1,1)</f>
        <v>42172.958912037036</v>
      </c>
      <c r="T2769" s="9">
        <f>(((Table1[[#This Row],[deadline]]/60)/60)/24)+DATE(1970,1,1)</f>
        <v>42232.958912037036</v>
      </c>
      <c r="U2769" s="12" t="str">
        <f>TEXT(Table1[[#This Row],[Date Created Conversion]],"yyyy")</f>
        <v>2015</v>
      </c>
      <c r="V2769" s="12" t="str">
        <f>TEXT(Table1[[#This Row],[Date Created Conversion]],"mmm")</f>
        <v>Jun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>Table1[[#This Row],[pledged]]/Table1[[#This Row],[goal]]</f>
        <v>0.14314285714285716</v>
      </c>
      <c r="P2770">
        <f>IF(Table1[[#This Row],[pledged]]=0,0,Table1[[#This Row],[pledged]]/Table1[[#This Row],[backers_count]])</f>
        <v>29.470588235294116</v>
      </c>
      <c r="Q2770" t="str">
        <f>LEFT(Table1[[#This Row],[Category and Sub-Category]],FIND("/",Table1[[#This Row],[Category and Sub-Category]])-1)</f>
        <v>publishing</v>
      </c>
      <c r="R2770" t="str">
        <f>RIGHT(Table1[[#This Row],[Category and Sub-Category]],LEN(Table1[[#This Row],[Category and Sub-Category]])-FIND("/",Table1[[#This Row],[Category and Sub-Category]]))</f>
        <v>children's books</v>
      </c>
      <c r="S2770" s="9">
        <f>(((Table1[[#This Row],[launched_at]]/60)/60)/24)+DATE(1970,1,1)</f>
        <v>40967.614849537036</v>
      </c>
      <c r="T2770" s="9">
        <f>(((Table1[[#This Row],[deadline]]/60)/60)/24)+DATE(1970,1,1)</f>
        <v>40997.573182870372</v>
      </c>
      <c r="U2770" s="12" t="str">
        <f>TEXT(Table1[[#This Row],[Date Created Conversion]],"yyyy")</f>
        <v>2012</v>
      </c>
      <c r="V2770" s="12" t="str">
        <f>TEXT(Table1[[#This Row],[Date Created Conversion]],"mmm")</f>
        <v>Feb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>Table1[[#This Row],[pledged]]/Table1[[#This Row],[goal]]</f>
        <v>2.5000000000000001E-3</v>
      </c>
      <c r="P2771">
        <f>IF(Table1[[#This Row],[pledged]]=0,0,Table1[[#This Row],[pledged]]/Table1[[#This Row],[backers_count]])</f>
        <v>1</v>
      </c>
      <c r="Q2771" t="str">
        <f>LEFT(Table1[[#This Row],[Category and Sub-Category]],FIND("/",Table1[[#This Row],[Category and Sub-Category]])-1)</f>
        <v>publishing</v>
      </c>
      <c r="R2771" t="str">
        <f>RIGHT(Table1[[#This Row],[Category and Sub-Category]],LEN(Table1[[#This Row],[Category and Sub-Category]])-FIND("/",Table1[[#This Row],[Category and Sub-Category]]))</f>
        <v>children's books</v>
      </c>
      <c r="S2771" s="9">
        <f>(((Table1[[#This Row],[launched_at]]/60)/60)/24)+DATE(1970,1,1)</f>
        <v>41745.826273148145</v>
      </c>
      <c r="T2771" s="9">
        <f>(((Table1[[#This Row],[deadline]]/60)/60)/24)+DATE(1970,1,1)</f>
        <v>41795.826273148145</v>
      </c>
      <c r="U2771" s="12" t="str">
        <f>TEXT(Table1[[#This Row],[Date Created Conversion]],"yyyy")</f>
        <v>2014</v>
      </c>
      <c r="V2771" s="12" t="str">
        <f>TEXT(Table1[[#This Row],[Date Created Conversion]],"mmm")</f>
        <v>Apr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>Table1[[#This Row],[pledged]]/Table1[[#This Row],[goal]]</f>
        <v>0.1041125</v>
      </c>
      <c r="P2772">
        <f>IF(Table1[[#This Row],[pledged]]=0,0,Table1[[#This Row],[pledged]]/Table1[[#This Row],[backers_count]])</f>
        <v>63.098484848484851</v>
      </c>
      <c r="Q2772" t="str">
        <f>LEFT(Table1[[#This Row],[Category and Sub-Category]],FIND("/",Table1[[#This Row],[Category and Sub-Category]])-1)</f>
        <v>publishing</v>
      </c>
      <c r="R2772" t="str">
        <f>RIGHT(Table1[[#This Row],[Category and Sub-Category]],LEN(Table1[[#This Row],[Category and Sub-Category]])-FIND("/",Table1[[#This Row],[Category and Sub-Category]]))</f>
        <v>children's books</v>
      </c>
      <c r="S2772" s="9">
        <f>(((Table1[[#This Row],[launched_at]]/60)/60)/24)+DATE(1970,1,1)</f>
        <v>41686.705208333333</v>
      </c>
      <c r="T2772" s="9">
        <f>(((Table1[[#This Row],[deadline]]/60)/60)/24)+DATE(1970,1,1)</f>
        <v>41716.663541666669</v>
      </c>
      <c r="U2772" s="12" t="str">
        <f>TEXT(Table1[[#This Row],[Date Created Conversion]],"yyyy")</f>
        <v>2014</v>
      </c>
      <c r="V2772" s="12" t="str">
        <f>TEXT(Table1[[#This Row],[Date Created Conversion]],"mmm")</f>
        <v>Feb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>Table1[[#This Row],[pledged]]/Table1[[#This Row],[goal]]</f>
        <v>0</v>
      </c>
      <c r="P2773">
        <f>IF(Table1[[#This Row],[pledged]]=0,0,Table1[[#This Row],[pledged]]/Table1[[#This Row],[backers_count]])</f>
        <v>0</v>
      </c>
      <c r="Q2773" t="str">
        <f>LEFT(Table1[[#This Row],[Category and Sub-Category]],FIND("/",Table1[[#This Row],[Category and Sub-Category]])-1)</f>
        <v>publishing</v>
      </c>
      <c r="R2773" t="str">
        <f>RIGHT(Table1[[#This Row],[Category and Sub-Category]],LEN(Table1[[#This Row],[Category and Sub-Category]])-FIND("/",Table1[[#This Row],[Category and Sub-Category]]))</f>
        <v>children's books</v>
      </c>
      <c r="S2773" s="9">
        <f>(((Table1[[#This Row],[launched_at]]/60)/60)/24)+DATE(1970,1,1)</f>
        <v>41257.531712962962</v>
      </c>
      <c r="T2773" s="9">
        <f>(((Table1[[#This Row],[deadline]]/60)/60)/24)+DATE(1970,1,1)</f>
        <v>41306.708333333336</v>
      </c>
      <c r="U2773" s="12" t="str">
        <f>TEXT(Table1[[#This Row],[Date Created Conversion]],"yyyy")</f>
        <v>2012</v>
      </c>
      <c r="V2773" s="12" t="str">
        <f>TEXT(Table1[[#This Row],[Date Created Conversion]],"mmm")</f>
        <v>Dec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>Table1[[#This Row],[pledged]]/Table1[[#This Row],[goal]]</f>
        <v>0</v>
      </c>
      <c r="P2774">
        <f>IF(Table1[[#This Row],[pledged]]=0,0,Table1[[#This Row],[pledged]]/Table1[[#This Row],[backers_count]])</f>
        <v>0</v>
      </c>
      <c r="Q2774" t="str">
        <f>LEFT(Table1[[#This Row],[Category and Sub-Category]],FIND("/",Table1[[#This Row],[Category and Sub-Category]])-1)</f>
        <v>publishing</v>
      </c>
      <c r="R2774" t="str">
        <f>RIGHT(Table1[[#This Row],[Category and Sub-Category]],LEN(Table1[[#This Row],[Category and Sub-Category]])-FIND("/",Table1[[#This Row],[Category and Sub-Category]]))</f>
        <v>children's books</v>
      </c>
      <c r="S2774" s="9">
        <f>(((Table1[[#This Row],[launched_at]]/60)/60)/24)+DATE(1970,1,1)</f>
        <v>41537.869143518517</v>
      </c>
      <c r="T2774" s="9">
        <f>(((Table1[[#This Row],[deadline]]/60)/60)/24)+DATE(1970,1,1)</f>
        <v>41552.869143518517</v>
      </c>
      <c r="U2774" s="12" t="str">
        <f>TEXT(Table1[[#This Row],[Date Created Conversion]],"yyyy")</f>
        <v>2013</v>
      </c>
      <c r="V2774" s="12" t="str">
        <f>TEXT(Table1[[#This Row],[Date Created Conversion]],"mmm")</f>
        <v>Sep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>Table1[[#This Row],[pledged]]/Table1[[#This Row],[goal]]</f>
        <v>1.8867924528301887E-3</v>
      </c>
      <c r="P2775">
        <f>IF(Table1[[#This Row],[pledged]]=0,0,Table1[[#This Row],[pledged]]/Table1[[#This Row],[backers_count]])</f>
        <v>1</v>
      </c>
      <c r="Q2775" t="str">
        <f>LEFT(Table1[[#This Row],[Category and Sub-Category]],FIND("/",Table1[[#This Row],[Category and Sub-Category]])-1)</f>
        <v>publishing</v>
      </c>
      <c r="R2775" t="str">
        <f>RIGHT(Table1[[#This Row],[Category and Sub-Category]],LEN(Table1[[#This Row],[Category and Sub-Category]])-FIND("/",Table1[[#This Row],[Category and Sub-Category]]))</f>
        <v>children's books</v>
      </c>
      <c r="S2775" s="9">
        <f>(((Table1[[#This Row],[launched_at]]/60)/60)/24)+DATE(1970,1,1)</f>
        <v>42474.86482638889</v>
      </c>
      <c r="T2775" s="9">
        <f>(((Table1[[#This Row],[deadline]]/60)/60)/24)+DATE(1970,1,1)</f>
        <v>42484.86482638889</v>
      </c>
      <c r="U2775" s="12" t="str">
        <f>TEXT(Table1[[#This Row],[Date Created Conversion]],"yyyy")</f>
        <v>2016</v>
      </c>
      <c r="V2775" s="12" t="str">
        <f>TEXT(Table1[[#This Row],[Date Created Conversion]],"mmm")</f>
        <v>Apr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>Table1[[#This Row],[pledged]]/Table1[[#This Row],[goal]]</f>
        <v>0.14249999999999999</v>
      </c>
      <c r="P2776">
        <f>IF(Table1[[#This Row],[pledged]]=0,0,Table1[[#This Row],[pledged]]/Table1[[#This Row],[backers_count]])</f>
        <v>43.846153846153847</v>
      </c>
      <c r="Q2776" t="str">
        <f>LEFT(Table1[[#This Row],[Category and Sub-Category]],FIND("/",Table1[[#This Row],[Category and Sub-Category]])-1)</f>
        <v>publishing</v>
      </c>
      <c r="R2776" t="str">
        <f>RIGHT(Table1[[#This Row],[Category and Sub-Category]],LEN(Table1[[#This Row],[Category and Sub-Category]])-FIND("/",Table1[[#This Row],[Category and Sub-Category]]))</f>
        <v>children's books</v>
      </c>
      <c r="S2776" s="9">
        <f>(((Table1[[#This Row],[launched_at]]/60)/60)/24)+DATE(1970,1,1)</f>
        <v>41311.126481481479</v>
      </c>
      <c r="T2776" s="9">
        <f>(((Table1[[#This Row],[deadline]]/60)/60)/24)+DATE(1970,1,1)</f>
        <v>41341.126481481479</v>
      </c>
      <c r="U2776" s="12" t="str">
        <f>TEXT(Table1[[#This Row],[Date Created Conversion]],"yyyy")</f>
        <v>2013</v>
      </c>
      <c r="V2776" s="12" t="str">
        <f>TEXT(Table1[[#This Row],[Date Created Conversion]],"mmm")</f>
        <v>Feb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>Table1[[#This Row],[pledged]]/Table1[[#This Row],[goal]]</f>
        <v>0.03</v>
      </c>
      <c r="P2777">
        <f>IF(Table1[[#This Row],[pledged]]=0,0,Table1[[#This Row],[pledged]]/Table1[[#This Row],[backers_count]])</f>
        <v>75</v>
      </c>
      <c r="Q2777" t="str">
        <f>LEFT(Table1[[#This Row],[Category and Sub-Category]],FIND("/",Table1[[#This Row],[Category and Sub-Category]])-1)</f>
        <v>publishing</v>
      </c>
      <c r="R2777" t="str">
        <f>RIGHT(Table1[[#This Row],[Category and Sub-Category]],LEN(Table1[[#This Row],[Category and Sub-Category]])-FIND("/",Table1[[#This Row],[Category and Sub-Category]]))</f>
        <v>children's books</v>
      </c>
      <c r="S2777" s="9">
        <f>(((Table1[[#This Row],[launched_at]]/60)/60)/24)+DATE(1970,1,1)</f>
        <v>40863.013356481482</v>
      </c>
      <c r="T2777" s="9">
        <f>(((Table1[[#This Row],[deadline]]/60)/60)/24)+DATE(1970,1,1)</f>
        <v>40893.013356481482</v>
      </c>
      <c r="U2777" s="12" t="str">
        <f>TEXT(Table1[[#This Row],[Date Created Conversion]],"yyyy")</f>
        <v>2011</v>
      </c>
      <c r="V2777" s="12" t="str">
        <f>TEXT(Table1[[#This Row],[Date Created Conversion]],"mmm")</f>
        <v>Nov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>Table1[[#This Row],[pledged]]/Table1[[#This Row],[goal]]</f>
        <v>7.8809523809523815E-2</v>
      </c>
      <c r="P2778">
        <f>IF(Table1[[#This Row],[pledged]]=0,0,Table1[[#This Row],[pledged]]/Table1[[#This Row],[backers_count]])</f>
        <v>45.972222222222221</v>
      </c>
      <c r="Q2778" t="str">
        <f>LEFT(Table1[[#This Row],[Category and Sub-Category]],FIND("/",Table1[[#This Row],[Category and Sub-Category]])-1)</f>
        <v>publishing</v>
      </c>
      <c r="R2778" t="str">
        <f>RIGHT(Table1[[#This Row],[Category and Sub-Category]],LEN(Table1[[#This Row],[Category and Sub-Category]])-FIND("/",Table1[[#This Row],[Category and Sub-Category]]))</f>
        <v>children's books</v>
      </c>
      <c r="S2778" s="9">
        <f>(((Table1[[#This Row],[launched_at]]/60)/60)/24)+DATE(1970,1,1)</f>
        <v>42136.297175925924</v>
      </c>
      <c r="T2778" s="9">
        <f>(((Table1[[#This Row],[deadline]]/60)/60)/24)+DATE(1970,1,1)</f>
        <v>42167.297175925924</v>
      </c>
      <c r="U2778" s="12" t="str">
        <f>TEXT(Table1[[#This Row],[Date Created Conversion]],"yyyy")</f>
        <v>2015</v>
      </c>
      <c r="V2778" s="12" t="str">
        <f>TEXT(Table1[[#This Row],[Date Created Conversion]],"mmm")</f>
        <v>May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>Table1[[#This Row],[pledged]]/Table1[[#This Row],[goal]]</f>
        <v>3.3333333333333335E-3</v>
      </c>
      <c r="P2779">
        <f>IF(Table1[[#This Row],[pledged]]=0,0,Table1[[#This Row],[pledged]]/Table1[[#This Row],[backers_count]])</f>
        <v>10</v>
      </c>
      <c r="Q2779" t="str">
        <f>LEFT(Table1[[#This Row],[Category and Sub-Category]],FIND("/",Table1[[#This Row],[Category and Sub-Category]])-1)</f>
        <v>publishing</v>
      </c>
      <c r="R2779" t="str">
        <f>RIGHT(Table1[[#This Row],[Category and Sub-Category]],LEN(Table1[[#This Row],[Category and Sub-Category]])-FIND("/",Table1[[#This Row],[Category and Sub-Category]]))</f>
        <v>children's books</v>
      </c>
      <c r="S2779" s="9">
        <f>(((Table1[[#This Row],[launched_at]]/60)/60)/24)+DATE(1970,1,1)</f>
        <v>42172.669027777782</v>
      </c>
      <c r="T2779" s="9">
        <f>(((Table1[[#This Row],[deadline]]/60)/60)/24)+DATE(1970,1,1)</f>
        <v>42202.669027777782</v>
      </c>
      <c r="U2779" s="12" t="str">
        <f>TEXT(Table1[[#This Row],[Date Created Conversion]],"yyyy")</f>
        <v>2015</v>
      </c>
      <c r="V2779" s="12" t="str">
        <f>TEXT(Table1[[#This Row],[Date Created Conversion]],"mmm")</f>
        <v>Jun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>Table1[[#This Row],[pledged]]/Table1[[#This Row],[goal]]</f>
        <v>0.25545454545454543</v>
      </c>
      <c r="P2780">
        <f>IF(Table1[[#This Row],[pledged]]=0,0,Table1[[#This Row],[pledged]]/Table1[[#This Row],[backers_count]])</f>
        <v>93.666666666666671</v>
      </c>
      <c r="Q2780" t="str">
        <f>LEFT(Table1[[#This Row],[Category and Sub-Category]],FIND("/",Table1[[#This Row],[Category and Sub-Category]])-1)</f>
        <v>publishing</v>
      </c>
      <c r="R2780" t="str">
        <f>RIGHT(Table1[[#This Row],[Category and Sub-Category]],LEN(Table1[[#This Row],[Category and Sub-Category]])-FIND("/",Table1[[#This Row],[Category and Sub-Category]]))</f>
        <v>children's books</v>
      </c>
      <c r="S2780" s="9">
        <f>(((Table1[[#This Row],[launched_at]]/60)/60)/24)+DATE(1970,1,1)</f>
        <v>41846.978078703702</v>
      </c>
      <c r="T2780" s="9">
        <f>(((Table1[[#This Row],[deadline]]/60)/60)/24)+DATE(1970,1,1)</f>
        <v>41876.978078703702</v>
      </c>
      <c r="U2780" s="12" t="str">
        <f>TEXT(Table1[[#This Row],[Date Created Conversion]],"yyyy")</f>
        <v>2014</v>
      </c>
      <c r="V2780" s="12" t="str">
        <f>TEXT(Table1[[#This Row],[Date Created Conversion]],"mmm")</f>
        <v>Jul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>Table1[[#This Row],[pledged]]/Table1[[#This Row],[goal]]</f>
        <v>2.12E-2</v>
      </c>
      <c r="P2781">
        <f>IF(Table1[[#This Row],[pledged]]=0,0,Table1[[#This Row],[pledged]]/Table1[[#This Row],[backers_count]])</f>
        <v>53</v>
      </c>
      <c r="Q2781" t="str">
        <f>LEFT(Table1[[#This Row],[Category and Sub-Category]],FIND("/",Table1[[#This Row],[Category and Sub-Category]])-1)</f>
        <v>publishing</v>
      </c>
      <c r="R2781" t="str">
        <f>RIGHT(Table1[[#This Row],[Category and Sub-Category]],LEN(Table1[[#This Row],[Category and Sub-Category]])-FIND("/",Table1[[#This Row],[Category and Sub-Category]]))</f>
        <v>children's books</v>
      </c>
      <c r="S2781" s="9">
        <f>(((Table1[[#This Row],[launched_at]]/60)/60)/24)+DATE(1970,1,1)</f>
        <v>42300.585891203707</v>
      </c>
      <c r="T2781" s="9">
        <f>(((Table1[[#This Row],[deadline]]/60)/60)/24)+DATE(1970,1,1)</f>
        <v>42330.627557870372</v>
      </c>
      <c r="U2781" s="12" t="str">
        <f>TEXT(Table1[[#This Row],[Date Created Conversion]],"yyyy")</f>
        <v>2015</v>
      </c>
      <c r="V2781" s="12" t="str">
        <f>TEXT(Table1[[#This Row],[Date Created Conversion]],"mmm")</f>
        <v>Oct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>Table1[[#This Row],[pledged]]/Table1[[#This Row],[goal]]</f>
        <v>0</v>
      </c>
      <c r="P2782">
        <f>IF(Table1[[#This Row],[pledged]]=0,0,Table1[[#This Row],[pledged]]/Table1[[#This Row],[backers_count]])</f>
        <v>0</v>
      </c>
      <c r="Q2782" t="str">
        <f>LEFT(Table1[[#This Row],[Category and Sub-Category]],FIND("/",Table1[[#This Row],[Category and Sub-Category]])-1)</f>
        <v>publishing</v>
      </c>
      <c r="R2782" t="str">
        <f>RIGHT(Table1[[#This Row],[Category and Sub-Category]],LEN(Table1[[#This Row],[Category and Sub-Category]])-FIND("/",Table1[[#This Row],[Category and Sub-Category]]))</f>
        <v>children's books</v>
      </c>
      <c r="S2782" s="9">
        <f>(((Table1[[#This Row],[launched_at]]/60)/60)/24)+DATE(1970,1,1)</f>
        <v>42774.447777777779</v>
      </c>
      <c r="T2782" s="9">
        <f>(((Table1[[#This Row],[deadline]]/60)/60)/24)+DATE(1970,1,1)</f>
        <v>42804.447777777779</v>
      </c>
      <c r="U2782" s="12" t="str">
        <f>TEXT(Table1[[#This Row],[Date Created Conversion]],"yyyy")</f>
        <v>2017</v>
      </c>
      <c r="V2782" s="12" t="str">
        <f>TEXT(Table1[[#This Row],[Date Created Conversion]],"mmm")</f>
        <v>Feb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 s="16">
        <v>1250</v>
      </c>
      <c r="E2783">
        <v>1316</v>
      </c>
      <c r="F2783" s="12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>Table1[[#This Row],[pledged]]/Table1[[#This Row],[goal]]</f>
        <v>1.0528</v>
      </c>
      <c r="P2783">
        <f>IF(Table1[[#This Row],[pledged]]=0,0,Table1[[#This Row],[pledged]]/Table1[[#This Row],[backers_count]])</f>
        <v>47</v>
      </c>
      <c r="Q2783" t="str">
        <f>LEFT(Table1[[#This Row],[Category and Sub-Category]],FIND("/",Table1[[#This Row],[Category and Sub-Category]])-1)</f>
        <v>theater</v>
      </c>
      <c r="R2783" t="str">
        <f>RIGHT(Table1[[#This Row],[Category and Sub-Category]],LEN(Table1[[#This Row],[Category and Sub-Category]])-FIND("/",Table1[[#This Row],[Category and Sub-Category]]))</f>
        <v>plays</v>
      </c>
      <c r="S2783" s="9">
        <f>(((Table1[[#This Row],[launched_at]]/60)/60)/24)+DATE(1970,1,1)</f>
        <v>42018.94159722222</v>
      </c>
      <c r="T2783" s="9">
        <f>(((Table1[[#This Row],[deadline]]/60)/60)/24)+DATE(1970,1,1)</f>
        <v>42047.291666666672</v>
      </c>
      <c r="U2783" s="12" t="str">
        <f>TEXT(Table1[[#This Row],[Date Created Conversion]],"yyyy")</f>
        <v>2015</v>
      </c>
      <c r="V2783" s="12" t="str">
        <f>TEXT(Table1[[#This Row],[Date Created Conversion]],"mmm")</f>
        <v>Jan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 s="16">
        <v>1000</v>
      </c>
      <c r="E2784">
        <v>1200</v>
      </c>
      <c r="F2784" s="12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>Table1[[#This Row],[pledged]]/Table1[[#This Row],[goal]]</f>
        <v>1.2</v>
      </c>
      <c r="P2784">
        <f>IF(Table1[[#This Row],[pledged]]=0,0,Table1[[#This Row],[pledged]]/Table1[[#This Row],[backers_count]])</f>
        <v>66.666666666666671</v>
      </c>
      <c r="Q2784" t="str">
        <f>LEFT(Table1[[#This Row],[Category and Sub-Category]],FIND("/",Table1[[#This Row],[Category and Sub-Category]])-1)</f>
        <v>theater</v>
      </c>
      <c r="R2784" t="str">
        <f>RIGHT(Table1[[#This Row],[Category and Sub-Category]],LEN(Table1[[#This Row],[Category and Sub-Category]])-FIND("/",Table1[[#This Row],[Category and Sub-Category]]))</f>
        <v>plays</v>
      </c>
      <c r="S2784" s="9">
        <f>(((Table1[[#This Row],[launched_at]]/60)/60)/24)+DATE(1970,1,1)</f>
        <v>42026.924976851849</v>
      </c>
      <c r="T2784" s="9">
        <f>(((Table1[[#This Row],[deadline]]/60)/60)/24)+DATE(1970,1,1)</f>
        <v>42052.207638888889</v>
      </c>
      <c r="U2784" s="12" t="str">
        <f>TEXT(Table1[[#This Row],[Date Created Conversion]],"yyyy")</f>
        <v>2015</v>
      </c>
      <c r="V2784" s="12" t="str">
        <f>TEXT(Table1[[#This Row],[Date Created Conversion]],"mmm")</f>
        <v>Jan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 s="16">
        <v>1000</v>
      </c>
      <c r="E2785">
        <v>1145</v>
      </c>
      <c r="F2785" s="12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>Table1[[#This Row],[pledged]]/Table1[[#This Row],[goal]]</f>
        <v>1.145</v>
      </c>
      <c r="P2785">
        <f>IF(Table1[[#This Row],[pledged]]=0,0,Table1[[#This Row],[pledged]]/Table1[[#This Row],[backers_count]])</f>
        <v>18.770491803278688</v>
      </c>
      <c r="Q2785" t="str">
        <f>LEFT(Table1[[#This Row],[Category and Sub-Category]],FIND("/",Table1[[#This Row],[Category and Sub-Category]])-1)</f>
        <v>theater</v>
      </c>
      <c r="R2785" t="str">
        <f>RIGHT(Table1[[#This Row],[Category and Sub-Category]],LEN(Table1[[#This Row],[Category and Sub-Category]])-FIND("/",Table1[[#This Row],[Category and Sub-Category]]))</f>
        <v>plays</v>
      </c>
      <c r="S2785" s="9">
        <f>(((Table1[[#This Row],[launched_at]]/60)/60)/24)+DATE(1970,1,1)</f>
        <v>42103.535254629634</v>
      </c>
      <c r="T2785" s="9">
        <f>(((Table1[[#This Row],[deadline]]/60)/60)/24)+DATE(1970,1,1)</f>
        <v>42117.535254629634</v>
      </c>
      <c r="U2785" s="12" t="str">
        <f>TEXT(Table1[[#This Row],[Date Created Conversion]],"yyyy")</f>
        <v>2015</v>
      </c>
      <c r="V2785" s="12" t="str">
        <f>TEXT(Table1[[#This Row],[Date Created Conversion]],"mmm")</f>
        <v>Apr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 s="16">
        <v>6000</v>
      </c>
      <c r="E2786">
        <v>7140</v>
      </c>
      <c r="F2786" s="12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>Table1[[#This Row],[pledged]]/Table1[[#This Row],[goal]]</f>
        <v>1.19</v>
      </c>
      <c r="P2786">
        <f>IF(Table1[[#This Row],[pledged]]=0,0,Table1[[#This Row],[pledged]]/Table1[[#This Row],[backers_count]])</f>
        <v>66.111111111111114</v>
      </c>
      <c r="Q2786" t="str">
        <f>LEFT(Table1[[#This Row],[Category and Sub-Category]],FIND("/",Table1[[#This Row],[Category and Sub-Category]])-1)</f>
        <v>theater</v>
      </c>
      <c r="R2786" t="str">
        <f>RIGHT(Table1[[#This Row],[Category and Sub-Category]],LEN(Table1[[#This Row],[Category and Sub-Category]])-FIND("/",Table1[[#This Row],[Category and Sub-Category]]))</f>
        <v>plays</v>
      </c>
      <c r="S2786" s="9">
        <f>(((Table1[[#This Row],[launched_at]]/60)/60)/24)+DATE(1970,1,1)</f>
        <v>41920.787534722222</v>
      </c>
      <c r="T2786" s="9">
        <f>(((Table1[[#This Row],[deadline]]/60)/60)/24)+DATE(1970,1,1)</f>
        <v>41941.787534722222</v>
      </c>
      <c r="U2786" s="12" t="str">
        <f>TEXT(Table1[[#This Row],[Date Created Conversion]],"yyyy")</f>
        <v>2014</v>
      </c>
      <c r="V2786" s="12" t="str">
        <f>TEXT(Table1[[#This Row],[Date Created Conversion]],"mmm")</f>
        <v>Oct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 s="16">
        <v>5000</v>
      </c>
      <c r="E2787">
        <v>5234</v>
      </c>
      <c r="F2787" s="12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>Table1[[#This Row],[pledged]]/Table1[[#This Row],[goal]]</f>
        <v>1.0468</v>
      </c>
      <c r="P2787">
        <f>IF(Table1[[#This Row],[pledged]]=0,0,Table1[[#This Row],[pledged]]/Table1[[#This Row],[backers_count]])</f>
        <v>36.859154929577464</v>
      </c>
      <c r="Q2787" t="str">
        <f>LEFT(Table1[[#This Row],[Category and Sub-Category]],FIND("/",Table1[[#This Row],[Category and Sub-Category]])-1)</f>
        <v>theater</v>
      </c>
      <c r="R2787" t="str">
        <f>RIGHT(Table1[[#This Row],[Category and Sub-Category]],LEN(Table1[[#This Row],[Category and Sub-Category]])-FIND("/",Table1[[#This Row],[Category and Sub-Category]]))</f>
        <v>plays</v>
      </c>
      <c r="S2787" s="9">
        <f>(((Table1[[#This Row],[launched_at]]/60)/60)/24)+DATE(1970,1,1)</f>
        <v>42558.189432870371</v>
      </c>
      <c r="T2787" s="9">
        <f>(((Table1[[#This Row],[deadline]]/60)/60)/24)+DATE(1970,1,1)</f>
        <v>42587.875</v>
      </c>
      <c r="U2787" s="12" t="str">
        <f>TEXT(Table1[[#This Row],[Date Created Conversion]],"yyyy")</f>
        <v>2016</v>
      </c>
      <c r="V2787" s="12" t="str">
        <f>TEXT(Table1[[#This Row],[Date Created Conversion]],"mmm")</f>
        <v>Jul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 s="16">
        <v>2500</v>
      </c>
      <c r="E2788">
        <v>2946</v>
      </c>
      <c r="F2788" s="12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>Table1[[#This Row],[pledged]]/Table1[[#This Row],[goal]]</f>
        <v>1.1783999999999999</v>
      </c>
      <c r="P2788">
        <f>IF(Table1[[#This Row],[pledged]]=0,0,Table1[[#This Row],[pledged]]/Table1[[#This Row],[backers_count]])</f>
        <v>39.810810810810814</v>
      </c>
      <c r="Q2788" t="str">
        <f>LEFT(Table1[[#This Row],[Category and Sub-Category]],FIND("/",Table1[[#This Row],[Category and Sub-Category]])-1)</f>
        <v>theater</v>
      </c>
      <c r="R2788" t="str">
        <f>RIGHT(Table1[[#This Row],[Category and Sub-Category]],LEN(Table1[[#This Row],[Category and Sub-Category]])-FIND("/",Table1[[#This Row],[Category and Sub-Category]]))</f>
        <v>plays</v>
      </c>
      <c r="S2788" s="9">
        <f>(((Table1[[#This Row],[launched_at]]/60)/60)/24)+DATE(1970,1,1)</f>
        <v>41815.569212962961</v>
      </c>
      <c r="T2788" s="9">
        <f>(((Table1[[#This Row],[deadline]]/60)/60)/24)+DATE(1970,1,1)</f>
        <v>41829.569212962961</v>
      </c>
      <c r="U2788" s="12" t="str">
        <f>TEXT(Table1[[#This Row],[Date Created Conversion]],"yyyy")</f>
        <v>2014</v>
      </c>
      <c r="V2788" s="12" t="str">
        <f>TEXT(Table1[[#This Row],[Date Created Conversion]],"mmm")</f>
        <v>Jun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 s="16">
        <v>1000</v>
      </c>
      <c r="E2789">
        <v>1197</v>
      </c>
      <c r="F2789" s="12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>Table1[[#This Row],[pledged]]/Table1[[#This Row],[goal]]</f>
        <v>1.1970000000000001</v>
      </c>
      <c r="P2789">
        <f>IF(Table1[[#This Row],[pledged]]=0,0,Table1[[#This Row],[pledged]]/Table1[[#This Row],[backers_count]])</f>
        <v>31.5</v>
      </c>
      <c r="Q2789" t="str">
        <f>LEFT(Table1[[#This Row],[Category and Sub-Category]],FIND("/",Table1[[#This Row],[Category and Sub-Category]])-1)</f>
        <v>theater</v>
      </c>
      <c r="R2789" t="str">
        <f>RIGHT(Table1[[#This Row],[Category and Sub-Category]],LEN(Table1[[#This Row],[Category and Sub-Category]])-FIND("/",Table1[[#This Row],[Category and Sub-Category]]))</f>
        <v>plays</v>
      </c>
      <c r="S2789" s="9">
        <f>(((Table1[[#This Row],[launched_at]]/60)/60)/24)+DATE(1970,1,1)</f>
        <v>41808.198518518519</v>
      </c>
      <c r="T2789" s="9">
        <f>(((Table1[[#This Row],[deadline]]/60)/60)/24)+DATE(1970,1,1)</f>
        <v>41838.198518518519</v>
      </c>
      <c r="U2789" s="12" t="str">
        <f>TEXT(Table1[[#This Row],[Date Created Conversion]],"yyyy")</f>
        <v>2014</v>
      </c>
      <c r="V2789" s="12" t="str">
        <f>TEXT(Table1[[#This Row],[Date Created Conversion]],"mmm")</f>
        <v>Jun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 s="16">
        <v>2000</v>
      </c>
      <c r="E2790">
        <v>2050</v>
      </c>
      <c r="F2790" s="12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>Table1[[#This Row],[pledged]]/Table1[[#This Row],[goal]]</f>
        <v>1.0249999999999999</v>
      </c>
      <c r="P2790">
        <f>IF(Table1[[#This Row],[pledged]]=0,0,Table1[[#This Row],[pledged]]/Table1[[#This Row],[backers_count]])</f>
        <v>102.5</v>
      </c>
      <c r="Q2790" t="str">
        <f>LEFT(Table1[[#This Row],[Category and Sub-Category]],FIND("/",Table1[[#This Row],[Category and Sub-Category]])-1)</f>
        <v>theater</v>
      </c>
      <c r="R2790" t="str">
        <f>RIGHT(Table1[[#This Row],[Category and Sub-Category]],LEN(Table1[[#This Row],[Category and Sub-Category]])-FIND("/",Table1[[#This Row],[Category and Sub-Category]]))</f>
        <v>plays</v>
      </c>
      <c r="S2790" s="9">
        <f>(((Table1[[#This Row],[launched_at]]/60)/60)/24)+DATE(1970,1,1)</f>
        <v>42550.701886574068</v>
      </c>
      <c r="T2790" s="9">
        <f>(((Table1[[#This Row],[deadline]]/60)/60)/24)+DATE(1970,1,1)</f>
        <v>42580.701886574068</v>
      </c>
      <c r="U2790" s="12" t="str">
        <f>TEXT(Table1[[#This Row],[Date Created Conversion]],"yyyy")</f>
        <v>2016</v>
      </c>
      <c r="V2790" s="12" t="str">
        <f>TEXT(Table1[[#This Row],[Date Created Conversion]],"mmm")</f>
        <v>Jun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 s="16">
        <v>3000</v>
      </c>
      <c r="E2791">
        <v>3035</v>
      </c>
      <c r="F2791" s="12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>Table1[[#This Row],[pledged]]/Table1[[#This Row],[goal]]</f>
        <v>1.0116666666666667</v>
      </c>
      <c r="P2791">
        <f>IF(Table1[[#This Row],[pledged]]=0,0,Table1[[#This Row],[pledged]]/Table1[[#This Row],[backers_count]])</f>
        <v>126.45833333333333</v>
      </c>
      <c r="Q2791" t="str">
        <f>LEFT(Table1[[#This Row],[Category and Sub-Category]],FIND("/",Table1[[#This Row],[Category and Sub-Category]])-1)</f>
        <v>theater</v>
      </c>
      <c r="R2791" t="str">
        <f>RIGHT(Table1[[#This Row],[Category and Sub-Category]],LEN(Table1[[#This Row],[Category and Sub-Category]])-FIND("/",Table1[[#This Row],[Category and Sub-Category]]))</f>
        <v>plays</v>
      </c>
      <c r="S2791" s="9">
        <f>(((Table1[[#This Row],[launched_at]]/60)/60)/24)+DATE(1970,1,1)</f>
        <v>42056.013124999998</v>
      </c>
      <c r="T2791" s="9">
        <f>(((Table1[[#This Row],[deadline]]/60)/60)/24)+DATE(1970,1,1)</f>
        <v>42075.166666666672</v>
      </c>
      <c r="U2791" s="12" t="str">
        <f>TEXT(Table1[[#This Row],[Date Created Conversion]],"yyyy")</f>
        <v>2015</v>
      </c>
      <c r="V2791" s="12" t="str">
        <f>TEXT(Table1[[#This Row],[Date Created Conversion]],"mmm")</f>
        <v>Feb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 s="16">
        <v>3000</v>
      </c>
      <c r="E2792">
        <v>3160</v>
      </c>
      <c r="F2792" s="1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>Table1[[#This Row],[pledged]]/Table1[[#This Row],[goal]]</f>
        <v>1.0533333333333332</v>
      </c>
      <c r="P2792">
        <f>IF(Table1[[#This Row],[pledged]]=0,0,Table1[[#This Row],[pledged]]/Table1[[#This Row],[backers_count]])</f>
        <v>47.878787878787875</v>
      </c>
      <c r="Q2792" t="str">
        <f>LEFT(Table1[[#This Row],[Category and Sub-Category]],FIND("/",Table1[[#This Row],[Category and Sub-Category]])-1)</f>
        <v>theater</v>
      </c>
      <c r="R2792" t="str">
        <f>RIGHT(Table1[[#This Row],[Category and Sub-Category]],LEN(Table1[[#This Row],[Category and Sub-Category]])-FIND("/",Table1[[#This Row],[Category and Sub-Category]]))</f>
        <v>plays</v>
      </c>
      <c r="S2792" s="9">
        <f>(((Table1[[#This Row],[launched_at]]/60)/60)/24)+DATE(1970,1,1)</f>
        <v>42016.938692129625</v>
      </c>
      <c r="T2792" s="9">
        <f>(((Table1[[#This Row],[deadline]]/60)/60)/24)+DATE(1970,1,1)</f>
        <v>42046.938692129625</v>
      </c>
      <c r="U2792" s="12" t="str">
        <f>TEXT(Table1[[#This Row],[Date Created Conversion]],"yyyy")</f>
        <v>2015</v>
      </c>
      <c r="V2792" s="12" t="str">
        <f>TEXT(Table1[[#This Row],[Date Created Conversion]],"mmm")</f>
        <v>Jan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 s="16">
        <v>2000</v>
      </c>
      <c r="E2793">
        <v>2050</v>
      </c>
      <c r="F2793" s="12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>Table1[[#This Row],[pledged]]/Table1[[#This Row],[goal]]</f>
        <v>1.0249999999999999</v>
      </c>
      <c r="P2793">
        <f>IF(Table1[[#This Row],[pledged]]=0,0,Table1[[#This Row],[pledged]]/Table1[[#This Row],[backers_count]])</f>
        <v>73.214285714285708</v>
      </c>
      <c r="Q2793" t="str">
        <f>LEFT(Table1[[#This Row],[Category and Sub-Category]],FIND("/",Table1[[#This Row],[Category and Sub-Category]])-1)</f>
        <v>theater</v>
      </c>
      <c r="R2793" t="str">
        <f>RIGHT(Table1[[#This Row],[Category and Sub-Category]],LEN(Table1[[#This Row],[Category and Sub-Category]])-FIND("/",Table1[[#This Row],[Category and Sub-Category]]))</f>
        <v>plays</v>
      </c>
      <c r="S2793" s="9">
        <f>(((Table1[[#This Row],[launched_at]]/60)/60)/24)+DATE(1970,1,1)</f>
        <v>42591.899988425925</v>
      </c>
      <c r="T2793" s="9">
        <f>(((Table1[[#This Row],[deadline]]/60)/60)/24)+DATE(1970,1,1)</f>
        <v>42622.166666666672</v>
      </c>
      <c r="U2793" s="12" t="str">
        <f>TEXT(Table1[[#This Row],[Date Created Conversion]],"yyyy")</f>
        <v>2016</v>
      </c>
      <c r="V2793" s="12" t="str">
        <f>TEXT(Table1[[#This Row],[Date Created Conversion]],"mmm")</f>
        <v>Aug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 s="16">
        <v>2000</v>
      </c>
      <c r="E2794">
        <v>2152</v>
      </c>
      <c r="F2794" s="12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>Table1[[#This Row],[pledged]]/Table1[[#This Row],[goal]]</f>
        <v>1.0760000000000001</v>
      </c>
      <c r="P2794">
        <f>IF(Table1[[#This Row],[pledged]]=0,0,Table1[[#This Row],[pledged]]/Table1[[#This Row],[backers_count]])</f>
        <v>89.666666666666671</v>
      </c>
      <c r="Q2794" t="str">
        <f>LEFT(Table1[[#This Row],[Category and Sub-Category]],FIND("/",Table1[[#This Row],[Category and Sub-Category]])-1)</f>
        <v>theater</v>
      </c>
      <c r="R2794" t="str">
        <f>RIGHT(Table1[[#This Row],[Category and Sub-Category]],LEN(Table1[[#This Row],[Category and Sub-Category]])-FIND("/",Table1[[#This Row],[Category and Sub-Category]]))</f>
        <v>plays</v>
      </c>
      <c r="S2794" s="9">
        <f>(((Table1[[#This Row],[launched_at]]/60)/60)/24)+DATE(1970,1,1)</f>
        <v>42183.231006944443</v>
      </c>
      <c r="T2794" s="9">
        <f>(((Table1[[#This Row],[deadline]]/60)/60)/24)+DATE(1970,1,1)</f>
        <v>42228.231006944443</v>
      </c>
      <c r="U2794" s="12" t="str">
        <f>TEXT(Table1[[#This Row],[Date Created Conversion]],"yyyy")</f>
        <v>2015</v>
      </c>
      <c r="V2794" s="12" t="str">
        <f>TEXT(Table1[[#This Row],[Date Created Conversion]],"mmm")</f>
        <v>Jun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 s="16">
        <v>10000</v>
      </c>
      <c r="E2795">
        <v>11056.75</v>
      </c>
      <c r="F2795" s="12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>Table1[[#This Row],[pledged]]/Table1[[#This Row],[goal]]</f>
        <v>1.105675</v>
      </c>
      <c r="P2795">
        <f>IF(Table1[[#This Row],[pledged]]=0,0,Table1[[#This Row],[pledged]]/Table1[[#This Row],[backers_count]])</f>
        <v>151.4623287671233</v>
      </c>
      <c r="Q2795" t="str">
        <f>LEFT(Table1[[#This Row],[Category and Sub-Category]],FIND("/",Table1[[#This Row],[Category and Sub-Category]])-1)</f>
        <v>theater</v>
      </c>
      <c r="R2795" t="str">
        <f>RIGHT(Table1[[#This Row],[Category and Sub-Category]],LEN(Table1[[#This Row],[Category and Sub-Category]])-FIND("/",Table1[[#This Row],[Category and Sub-Category]]))</f>
        <v>plays</v>
      </c>
      <c r="S2795" s="9">
        <f>(((Table1[[#This Row],[launched_at]]/60)/60)/24)+DATE(1970,1,1)</f>
        <v>42176.419039351851</v>
      </c>
      <c r="T2795" s="9">
        <f>(((Table1[[#This Row],[deadline]]/60)/60)/24)+DATE(1970,1,1)</f>
        <v>42206.419039351851</v>
      </c>
      <c r="U2795" s="12" t="str">
        <f>TEXT(Table1[[#This Row],[Date Created Conversion]],"yyyy")</f>
        <v>2015</v>
      </c>
      <c r="V2795" s="12" t="str">
        <f>TEXT(Table1[[#This Row],[Date Created Conversion]],"mmm")</f>
        <v>Jun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 s="16">
        <v>50</v>
      </c>
      <c r="E2796">
        <v>75</v>
      </c>
      <c r="F2796" s="12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>Table1[[#This Row],[pledged]]/Table1[[#This Row],[goal]]</f>
        <v>1.5</v>
      </c>
      <c r="P2796">
        <f>IF(Table1[[#This Row],[pledged]]=0,0,Table1[[#This Row],[pledged]]/Table1[[#This Row],[backers_count]])</f>
        <v>25</v>
      </c>
      <c r="Q2796" t="str">
        <f>LEFT(Table1[[#This Row],[Category and Sub-Category]],FIND("/",Table1[[#This Row],[Category and Sub-Category]])-1)</f>
        <v>theater</v>
      </c>
      <c r="R2796" t="str">
        <f>RIGHT(Table1[[#This Row],[Category and Sub-Category]],LEN(Table1[[#This Row],[Category and Sub-Category]])-FIND("/",Table1[[#This Row],[Category and Sub-Category]]))</f>
        <v>plays</v>
      </c>
      <c r="S2796" s="9">
        <f>(((Table1[[#This Row],[launched_at]]/60)/60)/24)+DATE(1970,1,1)</f>
        <v>42416.691655092596</v>
      </c>
      <c r="T2796" s="9">
        <f>(((Table1[[#This Row],[deadline]]/60)/60)/24)+DATE(1970,1,1)</f>
        <v>42432.791666666672</v>
      </c>
      <c r="U2796" s="12" t="str">
        <f>TEXT(Table1[[#This Row],[Date Created Conversion]],"yyyy")</f>
        <v>2016</v>
      </c>
      <c r="V2796" s="12" t="str">
        <f>TEXT(Table1[[#This Row],[Date Created Conversion]],"mmm")</f>
        <v>Feb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 s="16">
        <v>700</v>
      </c>
      <c r="E2797">
        <v>730</v>
      </c>
      <c r="F2797" s="12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>Table1[[#This Row],[pledged]]/Table1[[#This Row],[goal]]</f>
        <v>1.0428571428571429</v>
      </c>
      <c r="P2797">
        <f>IF(Table1[[#This Row],[pledged]]=0,0,Table1[[#This Row],[pledged]]/Table1[[#This Row],[backers_count]])</f>
        <v>36.5</v>
      </c>
      <c r="Q2797" t="str">
        <f>LEFT(Table1[[#This Row],[Category and Sub-Category]],FIND("/",Table1[[#This Row],[Category and Sub-Category]])-1)</f>
        <v>theater</v>
      </c>
      <c r="R2797" t="str">
        <f>RIGHT(Table1[[#This Row],[Category and Sub-Category]],LEN(Table1[[#This Row],[Category and Sub-Category]])-FIND("/",Table1[[#This Row],[Category and Sub-Category]]))</f>
        <v>plays</v>
      </c>
      <c r="S2797" s="9">
        <f>(((Table1[[#This Row],[launched_at]]/60)/60)/24)+DATE(1970,1,1)</f>
        <v>41780.525937500002</v>
      </c>
      <c r="T2797" s="9">
        <f>(((Table1[[#This Row],[deadline]]/60)/60)/24)+DATE(1970,1,1)</f>
        <v>41796.958333333336</v>
      </c>
      <c r="U2797" s="12" t="str">
        <f>TEXT(Table1[[#This Row],[Date Created Conversion]],"yyyy")</f>
        <v>2014</v>
      </c>
      <c r="V2797" s="12" t="str">
        <f>TEXT(Table1[[#This Row],[Date Created Conversion]],"mmm")</f>
        <v>May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 s="16">
        <v>800</v>
      </c>
      <c r="E2798">
        <v>924</v>
      </c>
      <c r="F2798" s="12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>Table1[[#This Row],[pledged]]/Table1[[#This Row],[goal]]</f>
        <v>1.155</v>
      </c>
      <c r="P2798">
        <f>IF(Table1[[#This Row],[pledged]]=0,0,Table1[[#This Row],[pledged]]/Table1[[#This Row],[backers_count]])</f>
        <v>44</v>
      </c>
      <c r="Q2798" t="str">
        <f>LEFT(Table1[[#This Row],[Category and Sub-Category]],FIND("/",Table1[[#This Row],[Category and Sub-Category]])-1)</f>
        <v>theater</v>
      </c>
      <c r="R2798" t="str">
        <f>RIGHT(Table1[[#This Row],[Category and Sub-Category]],LEN(Table1[[#This Row],[Category and Sub-Category]])-FIND("/",Table1[[#This Row],[Category and Sub-Category]]))</f>
        <v>plays</v>
      </c>
      <c r="S2798" s="9">
        <f>(((Table1[[#This Row],[launched_at]]/60)/60)/24)+DATE(1970,1,1)</f>
        <v>41795.528101851851</v>
      </c>
      <c r="T2798" s="9">
        <f>(((Table1[[#This Row],[deadline]]/60)/60)/24)+DATE(1970,1,1)</f>
        <v>41825.528101851851</v>
      </c>
      <c r="U2798" s="12" t="str">
        <f>TEXT(Table1[[#This Row],[Date Created Conversion]],"yyyy")</f>
        <v>2014</v>
      </c>
      <c r="V2798" s="12" t="str">
        <f>TEXT(Table1[[#This Row],[Date Created Conversion]],"mmm")</f>
        <v>Jun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 s="16">
        <v>8000</v>
      </c>
      <c r="E2799">
        <v>8211.61</v>
      </c>
      <c r="F2799" s="12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>Table1[[#This Row],[pledged]]/Table1[[#This Row],[goal]]</f>
        <v>1.02645125</v>
      </c>
      <c r="P2799">
        <f>IF(Table1[[#This Row],[pledged]]=0,0,Table1[[#This Row],[pledged]]/Table1[[#This Row],[backers_count]])</f>
        <v>87.357553191489373</v>
      </c>
      <c r="Q2799" t="str">
        <f>LEFT(Table1[[#This Row],[Category and Sub-Category]],FIND("/",Table1[[#This Row],[Category and Sub-Category]])-1)</f>
        <v>theater</v>
      </c>
      <c r="R2799" t="str">
        <f>RIGHT(Table1[[#This Row],[Category and Sub-Category]],LEN(Table1[[#This Row],[Category and Sub-Category]])-FIND("/",Table1[[#This Row],[Category and Sub-Category]]))</f>
        <v>plays</v>
      </c>
      <c r="S2799" s="9">
        <f>(((Table1[[#This Row],[launched_at]]/60)/60)/24)+DATE(1970,1,1)</f>
        <v>41798.94027777778</v>
      </c>
      <c r="T2799" s="9">
        <f>(((Table1[[#This Row],[deadline]]/60)/60)/24)+DATE(1970,1,1)</f>
        <v>41828.94027777778</v>
      </c>
      <c r="U2799" s="12" t="str">
        <f>TEXT(Table1[[#This Row],[Date Created Conversion]],"yyyy")</f>
        <v>2014</v>
      </c>
      <c r="V2799" s="12" t="str">
        <f>TEXT(Table1[[#This Row],[Date Created Conversion]],"mmm")</f>
        <v>Jun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 s="16">
        <v>5000</v>
      </c>
      <c r="E2800">
        <v>5070</v>
      </c>
      <c r="F2800" s="12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>Table1[[#This Row],[pledged]]/Table1[[#This Row],[goal]]</f>
        <v>1.014</v>
      </c>
      <c r="P2800">
        <f>IF(Table1[[#This Row],[pledged]]=0,0,Table1[[#This Row],[pledged]]/Table1[[#This Row],[backers_count]])</f>
        <v>36.474820143884891</v>
      </c>
      <c r="Q2800" t="str">
        <f>LEFT(Table1[[#This Row],[Category and Sub-Category]],FIND("/",Table1[[#This Row],[Category and Sub-Category]])-1)</f>
        <v>theater</v>
      </c>
      <c r="R2800" t="str">
        <f>RIGHT(Table1[[#This Row],[Category and Sub-Category]],LEN(Table1[[#This Row],[Category and Sub-Category]])-FIND("/",Table1[[#This Row],[Category and Sub-Category]]))</f>
        <v>plays</v>
      </c>
      <c r="S2800" s="9">
        <f>(((Table1[[#This Row],[launched_at]]/60)/60)/24)+DATE(1970,1,1)</f>
        <v>42201.675011574072</v>
      </c>
      <c r="T2800" s="9">
        <f>(((Table1[[#This Row],[deadline]]/60)/60)/24)+DATE(1970,1,1)</f>
        <v>42216.666666666672</v>
      </c>
      <c r="U2800" s="12" t="str">
        <f>TEXT(Table1[[#This Row],[Date Created Conversion]],"yyyy")</f>
        <v>2015</v>
      </c>
      <c r="V2800" s="12" t="str">
        <f>TEXT(Table1[[#This Row],[Date Created Conversion]],"mmm")</f>
        <v>Jul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 s="16">
        <v>5000</v>
      </c>
      <c r="E2801">
        <v>5831.74</v>
      </c>
      <c r="F2801" s="12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>Table1[[#This Row],[pledged]]/Table1[[#This Row],[goal]]</f>
        <v>1.1663479999999999</v>
      </c>
      <c r="P2801">
        <f>IF(Table1[[#This Row],[pledged]]=0,0,Table1[[#This Row],[pledged]]/Table1[[#This Row],[backers_count]])</f>
        <v>44.859538461538463</v>
      </c>
      <c r="Q2801" t="str">
        <f>LEFT(Table1[[#This Row],[Category and Sub-Category]],FIND("/",Table1[[#This Row],[Category and Sub-Category]])-1)</f>
        <v>theater</v>
      </c>
      <c r="R2801" t="str">
        <f>RIGHT(Table1[[#This Row],[Category and Sub-Category]],LEN(Table1[[#This Row],[Category and Sub-Category]])-FIND("/",Table1[[#This Row],[Category and Sub-Category]]))</f>
        <v>plays</v>
      </c>
      <c r="S2801" s="9">
        <f>(((Table1[[#This Row],[launched_at]]/60)/60)/24)+DATE(1970,1,1)</f>
        <v>42507.264699074076</v>
      </c>
      <c r="T2801" s="9">
        <f>(((Table1[[#This Row],[deadline]]/60)/60)/24)+DATE(1970,1,1)</f>
        <v>42538.666666666672</v>
      </c>
      <c r="U2801" s="12" t="str">
        <f>TEXT(Table1[[#This Row],[Date Created Conversion]],"yyyy")</f>
        <v>2016</v>
      </c>
      <c r="V2801" s="12" t="str">
        <f>TEXT(Table1[[#This Row],[Date Created Conversion]],"mmm")</f>
        <v>May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 s="16">
        <v>1000</v>
      </c>
      <c r="E2802">
        <v>1330</v>
      </c>
      <c r="F2802" s="1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>Table1[[#This Row],[pledged]]/Table1[[#This Row],[goal]]</f>
        <v>1.33</v>
      </c>
      <c r="P2802">
        <f>IF(Table1[[#This Row],[pledged]]=0,0,Table1[[#This Row],[pledged]]/Table1[[#This Row],[backers_count]])</f>
        <v>42.903225806451616</v>
      </c>
      <c r="Q2802" t="str">
        <f>LEFT(Table1[[#This Row],[Category and Sub-Category]],FIND("/",Table1[[#This Row],[Category and Sub-Category]])-1)</f>
        <v>theater</v>
      </c>
      <c r="R2802" t="str">
        <f>RIGHT(Table1[[#This Row],[Category and Sub-Category]],LEN(Table1[[#This Row],[Category and Sub-Category]])-FIND("/",Table1[[#This Row],[Category and Sub-Category]]))</f>
        <v>plays</v>
      </c>
      <c r="S2802" s="9">
        <f>(((Table1[[#This Row],[launched_at]]/60)/60)/24)+DATE(1970,1,1)</f>
        <v>41948.552847222221</v>
      </c>
      <c r="T2802" s="9">
        <f>(((Table1[[#This Row],[deadline]]/60)/60)/24)+DATE(1970,1,1)</f>
        <v>42008.552847222221</v>
      </c>
      <c r="U2802" s="12" t="str">
        <f>TEXT(Table1[[#This Row],[Date Created Conversion]],"yyyy")</f>
        <v>2014</v>
      </c>
      <c r="V2802" s="12" t="str">
        <f>TEXT(Table1[[#This Row],[Date Created Conversion]],"mmm")</f>
        <v>Nov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 s="16">
        <v>500</v>
      </c>
      <c r="E2803">
        <v>666</v>
      </c>
      <c r="F2803" s="12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>Table1[[#This Row],[pledged]]/Table1[[#This Row],[goal]]</f>
        <v>1.3320000000000001</v>
      </c>
      <c r="P2803">
        <f>IF(Table1[[#This Row],[pledged]]=0,0,Table1[[#This Row],[pledged]]/Table1[[#This Row],[backers_count]])</f>
        <v>51.230769230769234</v>
      </c>
      <c r="Q2803" t="str">
        <f>LEFT(Table1[[#This Row],[Category and Sub-Category]],FIND("/",Table1[[#This Row],[Category and Sub-Category]])-1)</f>
        <v>theater</v>
      </c>
      <c r="R2803" t="str">
        <f>RIGHT(Table1[[#This Row],[Category and Sub-Category]],LEN(Table1[[#This Row],[Category and Sub-Category]])-FIND("/",Table1[[#This Row],[Category and Sub-Category]]))</f>
        <v>plays</v>
      </c>
      <c r="S2803" s="9">
        <f>(((Table1[[#This Row],[launched_at]]/60)/60)/24)+DATE(1970,1,1)</f>
        <v>41900.243159722224</v>
      </c>
      <c r="T2803" s="9">
        <f>(((Table1[[#This Row],[deadline]]/60)/60)/24)+DATE(1970,1,1)</f>
        <v>41922.458333333336</v>
      </c>
      <c r="U2803" s="12" t="str">
        <f>TEXT(Table1[[#This Row],[Date Created Conversion]],"yyyy")</f>
        <v>2014</v>
      </c>
      <c r="V2803" s="12" t="str">
        <f>TEXT(Table1[[#This Row],[Date Created Conversion]],"mmm")</f>
        <v>Sep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 s="16">
        <v>3000</v>
      </c>
      <c r="E2804">
        <v>3055</v>
      </c>
      <c r="F2804" s="12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>Table1[[#This Row],[pledged]]/Table1[[#This Row],[goal]]</f>
        <v>1.0183333333333333</v>
      </c>
      <c r="P2804">
        <f>IF(Table1[[#This Row],[pledged]]=0,0,Table1[[#This Row],[pledged]]/Table1[[#This Row],[backers_count]])</f>
        <v>33.944444444444443</v>
      </c>
      <c r="Q2804" t="str">
        <f>LEFT(Table1[[#This Row],[Category and Sub-Category]],FIND("/",Table1[[#This Row],[Category and Sub-Category]])-1)</f>
        <v>theater</v>
      </c>
      <c r="R2804" t="str">
        <f>RIGHT(Table1[[#This Row],[Category and Sub-Category]],LEN(Table1[[#This Row],[Category and Sub-Category]])-FIND("/",Table1[[#This Row],[Category and Sub-Category]]))</f>
        <v>plays</v>
      </c>
      <c r="S2804" s="9">
        <f>(((Table1[[#This Row],[launched_at]]/60)/60)/24)+DATE(1970,1,1)</f>
        <v>42192.64707175926</v>
      </c>
      <c r="T2804" s="9">
        <f>(((Table1[[#This Row],[deadline]]/60)/60)/24)+DATE(1970,1,1)</f>
        <v>42222.64707175926</v>
      </c>
      <c r="U2804" s="12" t="str">
        <f>TEXT(Table1[[#This Row],[Date Created Conversion]],"yyyy")</f>
        <v>2015</v>
      </c>
      <c r="V2804" s="12" t="str">
        <f>TEXT(Table1[[#This Row],[Date Created Conversion]],"mmm")</f>
        <v>Jul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 s="16">
        <v>10000</v>
      </c>
      <c r="E2805">
        <v>12795</v>
      </c>
      <c r="F2805" s="12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>Table1[[#This Row],[pledged]]/Table1[[#This Row],[goal]]</f>
        <v>1.2795000000000001</v>
      </c>
      <c r="P2805">
        <f>IF(Table1[[#This Row],[pledged]]=0,0,Table1[[#This Row],[pledged]]/Table1[[#This Row],[backers_count]])</f>
        <v>90.744680851063833</v>
      </c>
      <c r="Q2805" t="str">
        <f>LEFT(Table1[[#This Row],[Category and Sub-Category]],FIND("/",Table1[[#This Row],[Category and Sub-Category]])-1)</f>
        <v>theater</v>
      </c>
      <c r="R2805" t="str">
        <f>RIGHT(Table1[[#This Row],[Category and Sub-Category]],LEN(Table1[[#This Row],[Category and Sub-Category]])-FIND("/",Table1[[#This Row],[Category and Sub-Category]]))</f>
        <v>plays</v>
      </c>
      <c r="S2805" s="9">
        <f>(((Table1[[#This Row],[launched_at]]/60)/60)/24)+DATE(1970,1,1)</f>
        <v>42158.065694444449</v>
      </c>
      <c r="T2805" s="9">
        <f>(((Table1[[#This Row],[deadline]]/60)/60)/24)+DATE(1970,1,1)</f>
        <v>42201</v>
      </c>
      <c r="U2805" s="12" t="str">
        <f>TEXT(Table1[[#This Row],[Date Created Conversion]],"yyyy")</f>
        <v>2015</v>
      </c>
      <c r="V2805" s="12" t="str">
        <f>TEXT(Table1[[#This Row],[Date Created Conversion]],"mmm")</f>
        <v>Jun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 s="16">
        <v>1000</v>
      </c>
      <c r="E2806">
        <v>1150</v>
      </c>
      <c r="F2806" s="12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>Table1[[#This Row],[pledged]]/Table1[[#This Row],[goal]]</f>
        <v>1.1499999999999999</v>
      </c>
      <c r="P2806">
        <f>IF(Table1[[#This Row],[pledged]]=0,0,Table1[[#This Row],[pledged]]/Table1[[#This Row],[backers_count]])</f>
        <v>50</v>
      </c>
      <c r="Q2806" t="str">
        <f>LEFT(Table1[[#This Row],[Category and Sub-Category]],FIND("/",Table1[[#This Row],[Category and Sub-Category]])-1)</f>
        <v>theater</v>
      </c>
      <c r="R2806" t="str">
        <f>RIGHT(Table1[[#This Row],[Category and Sub-Category]],LEN(Table1[[#This Row],[Category and Sub-Category]])-FIND("/",Table1[[#This Row],[Category and Sub-Category]]))</f>
        <v>plays</v>
      </c>
      <c r="S2806" s="9">
        <f>(((Table1[[#This Row],[launched_at]]/60)/60)/24)+DATE(1970,1,1)</f>
        <v>41881.453587962962</v>
      </c>
      <c r="T2806" s="9">
        <f>(((Table1[[#This Row],[deadline]]/60)/60)/24)+DATE(1970,1,1)</f>
        <v>41911.453587962962</v>
      </c>
      <c r="U2806" s="12" t="str">
        <f>TEXT(Table1[[#This Row],[Date Created Conversion]],"yyyy")</f>
        <v>2014</v>
      </c>
      <c r="V2806" s="12" t="str">
        <f>TEXT(Table1[[#This Row],[Date Created Conversion]],"mmm")</f>
        <v>Aug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 s="16">
        <v>400</v>
      </c>
      <c r="E2807">
        <v>440</v>
      </c>
      <c r="F2807" s="12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>Table1[[#This Row],[pledged]]/Table1[[#This Row],[goal]]</f>
        <v>1.1000000000000001</v>
      </c>
      <c r="P2807">
        <f>IF(Table1[[#This Row],[pledged]]=0,0,Table1[[#This Row],[pledged]]/Table1[[#This Row],[backers_count]])</f>
        <v>24.444444444444443</v>
      </c>
      <c r="Q2807" t="str">
        <f>LEFT(Table1[[#This Row],[Category and Sub-Category]],FIND("/",Table1[[#This Row],[Category and Sub-Category]])-1)</f>
        <v>theater</v>
      </c>
      <c r="R2807" t="str">
        <f>RIGHT(Table1[[#This Row],[Category and Sub-Category]],LEN(Table1[[#This Row],[Category and Sub-Category]])-FIND("/",Table1[[#This Row],[Category and Sub-Category]]))</f>
        <v>plays</v>
      </c>
      <c r="S2807" s="9">
        <f>(((Table1[[#This Row],[launched_at]]/60)/60)/24)+DATE(1970,1,1)</f>
        <v>42213.505474537036</v>
      </c>
      <c r="T2807" s="9">
        <f>(((Table1[[#This Row],[deadline]]/60)/60)/24)+DATE(1970,1,1)</f>
        <v>42238.505474537036</v>
      </c>
      <c r="U2807" s="12" t="str">
        <f>TEXT(Table1[[#This Row],[Date Created Conversion]],"yyyy")</f>
        <v>2015</v>
      </c>
      <c r="V2807" s="12" t="str">
        <f>TEXT(Table1[[#This Row],[Date Created Conversion]],"mmm")</f>
        <v>Jul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 s="16">
        <v>3000</v>
      </c>
      <c r="E2808">
        <v>3363</v>
      </c>
      <c r="F2808" s="12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>Table1[[#This Row],[pledged]]/Table1[[#This Row],[goal]]</f>
        <v>1.121</v>
      </c>
      <c r="P2808">
        <f>IF(Table1[[#This Row],[pledged]]=0,0,Table1[[#This Row],[pledged]]/Table1[[#This Row],[backers_count]])</f>
        <v>44.25</v>
      </c>
      <c r="Q2808" t="str">
        <f>LEFT(Table1[[#This Row],[Category and Sub-Category]],FIND("/",Table1[[#This Row],[Category and Sub-Category]])-1)</f>
        <v>theater</v>
      </c>
      <c r="R2808" t="str">
        <f>RIGHT(Table1[[#This Row],[Category and Sub-Category]],LEN(Table1[[#This Row],[Category and Sub-Category]])-FIND("/",Table1[[#This Row],[Category and Sub-Category]]))</f>
        <v>plays</v>
      </c>
      <c r="S2808" s="9">
        <f>(((Table1[[#This Row],[launched_at]]/60)/60)/24)+DATE(1970,1,1)</f>
        <v>42185.267245370371</v>
      </c>
      <c r="T2808" s="9">
        <f>(((Table1[[#This Row],[deadline]]/60)/60)/24)+DATE(1970,1,1)</f>
        <v>42221.458333333328</v>
      </c>
      <c r="U2808" s="12" t="str">
        <f>TEXT(Table1[[#This Row],[Date Created Conversion]],"yyyy")</f>
        <v>2015</v>
      </c>
      <c r="V2808" s="12" t="str">
        <f>TEXT(Table1[[#This Row],[Date Created Conversion]],"mmm")</f>
        <v>Jun</v>
      </c>
    </row>
    <row r="2809" spans="1:22" x14ac:dyDescent="0.35">
      <c r="A2809">
        <v>2807</v>
      </c>
      <c r="B2809" s="3" t="s">
        <v>2807</v>
      </c>
      <c r="C2809" s="3" t="s">
        <v>6917</v>
      </c>
      <c r="D2809" s="16">
        <v>5000</v>
      </c>
      <c r="E2809">
        <v>6300</v>
      </c>
      <c r="F2809" s="12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>Table1[[#This Row],[pledged]]/Table1[[#This Row],[goal]]</f>
        <v>1.26</v>
      </c>
      <c r="P2809">
        <f>IF(Table1[[#This Row],[pledged]]=0,0,Table1[[#This Row],[pledged]]/Table1[[#This Row],[backers_count]])</f>
        <v>67.741935483870961</v>
      </c>
      <c r="Q2809" t="str">
        <f>LEFT(Table1[[#This Row],[Category and Sub-Category]],FIND("/",Table1[[#This Row],[Category and Sub-Category]])-1)</f>
        <v>theater</v>
      </c>
      <c r="R2809" t="str">
        <f>RIGHT(Table1[[#This Row],[Category and Sub-Category]],LEN(Table1[[#This Row],[Category and Sub-Category]])-FIND("/",Table1[[#This Row],[Category and Sub-Category]]))</f>
        <v>plays</v>
      </c>
      <c r="S2809" s="9">
        <f>(((Table1[[#This Row],[launched_at]]/60)/60)/24)+DATE(1970,1,1)</f>
        <v>42154.873124999998</v>
      </c>
      <c r="T2809" s="9">
        <f>(((Table1[[#This Row],[deadline]]/60)/60)/24)+DATE(1970,1,1)</f>
        <v>42184.873124999998</v>
      </c>
      <c r="U2809" s="12" t="str">
        <f>TEXT(Table1[[#This Row],[Date Created Conversion]],"yyyy")</f>
        <v>2015</v>
      </c>
      <c r="V2809" s="12" t="str">
        <f>TEXT(Table1[[#This Row],[Date Created Conversion]],"mmm")</f>
        <v>May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 s="16">
        <v>4500</v>
      </c>
      <c r="E2810">
        <v>4511</v>
      </c>
      <c r="F2810" s="12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>Table1[[#This Row],[pledged]]/Table1[[#This Row],[goal]]</f>
        <v>1.0024444444444445</v>
      </c>
      <c r="P2810">
        <f>IF(Table1[[#This Row],[pledged]]=0,0,Table1[[#This Row],[pledged]]/Table1[[#This Row],[backers_count]])</f>
        <v>65.376811594202906</v>
      </c>
      <c r="Q2810" t="str">
        <f>LEFT(Table1[[#This Row],[Category and Sub-Category]],FIND("/",Table1[[#This Row],[Category and Sub-Category]])-1)</f>
        <v>theater</v>
      </c>
      <c r="R2810" t="str">
        <f>RIGHT(Table1[[#This Row],[Category and Sub-Category]],LEN(Table1[[#This Row],[Category and Sub-Category]])-FIND("/",Table1[[#This Row],[Category and Sub-Category]]))</f>
        <v>plays</v>
      </c>
      <c r="S2810" s="9">
        <f>(((Table1[[#This Row],[launched_at]]/60)/60)/24)+DATE(1970,1,1)</f>
        <v>42208.84646990741</v>
      </c>
      <c r="T2810" s="9">
        <f>(((Table1[[#This Row],[deadline]]/60)/60)/24)+DATE(1970,1,1)</f>
        <v>42238.84646990741</v>
      </c>
      <c r="U2810" s="12" t="str">
        <f>TEXT(Table1[[#This Row],[Date Created Conversion]],"yyyy")</f>
        <v>2015</v>
      </c>
      <c r="V2810" s="12" t="str">
        <f>TEXT(Table1[[#This Row],[Date Created Conversion]],"mmm")</f>
        <v>Jul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 s="16">
        <v>2500</v>
      </c>
      <c r="E2811">
        <v>2560</v>
      </c>
      <c r="F2811" s="12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>Table1[[#This Row],[pledged]]/Table1[[#This Row],[goal]]</f>
        <v>1.024</v>
      </c>
      <c r="P2811">
        <f>IF(Table1[[#This Row],[pledged]]=0,0,Table1[[#This Row],[pledged]]/Table1[[#This Row],[backers_count]])</f>
        <v>121.9047619047619</v>
      </c>
      <c r="Q2811" t="str">
        <f>LEFT(Table1[[#This Row],[Category and Sub-Category]],FIND("/",Table1[[#This Row],[Category and Sub-Category]])-1)</f>
        <v>theater</v>
      </c>
      <c r="R2811" t="str">
        <f>RIGHT(Table1[[#This Row],[Category and Sub-Category]],LEN(Table1[[#This Row],[Category and Sub-Category]])-FIND("/",Table1[[#This Row],[Category and Sub-Category]]))</f>
        <v>plays</v>
      </c>
      <c r="S2811" s="9">
        <f>(((Table1[[#This Row],[launched_at]]/60)/60)/24)+DATE(1970,1,1)</f>
        <v>42451.496817129635</v>
      </c>
      <c r="T2811" s="9">
        <f>(((Table1[[#This Row],[deadline]]/60)/60)/24)+DATE(1970,1,1)</f>
        <v>42459.610416666663</v>
      </c>
      <c r="U2811" s="12" t="str">
        <f>TEXT(Table1[[#This Row],[Date Created Conversion]],"yyyy")</f>
        <v>2016</v>
      </c>
      <c r="V2811" s="12" t="str">
        <f>TEXT(Table1[[#This Row],[Date Created Conversion]],"mmm")</f>
        <v>Mar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 s="16">
        <v>2500</v>
      </c>
      <c r="E2812">
        <v>2705</v>
      </c>
      <c r="F2812" s="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>Table1[[#This Row],[pledged]]/Table1[[#This Row],[goal]]</f>
        <v>1.0820000000000001</v>
      </c>
      <c r="P2812">
        <f>IF(Table1[[#This Row],[pledged]]=0,0,Table1[[#This Row],[pledged]]/Table1[[#This Row],[backers_count]])</f>
        <v>47.456140350877192</v>
      </c>
      <c r="Q2812" t="str">
        <f>LEFT(Table1[[#This Row],[Category and Sub-Category]],FIND("/",Table1[[#This Row],[Category and Sub-Category]])-1)</f>
        <v>theater</v>
      </c>
      <c r="R2812" t="str">
        <f>RIGHT(Table1[[#This Row],[Category and Sub-Category]],LEN(Table1[[#This Row],[Category and Sub-Category]])-FIND("/",Table1[[#This Row],[Category and Sub-Category]]))</f>
        <v>plays</v>
      </c>
      <c r="S2812" s="9">
        <f>(((Table1[[#This Row],[launched_at]]/60)/60)/24)+DATE(1970,1,1)</f>
        <v>41759.13962962963</v>
      </c>
      <c r="T2812" s="9">
        <f>(((Table1[[#This Row],[deadline]]/60)/60)/24)+DATE(1970,1,1)</f>
        <v>41791.165972222225</v>
      </c>
      <c r="U2812" s="12" t="str">
        <f>TEXT(Table1[[#This Row],[Date Created Conversion]],"yyyy")</f>
        <v>2014</v>
      </c>
      <c r="V2812" s="12" t="str">
        <f>TEXT(Table1[[#This Row],[Date Created Conversion]],"mmm")</f>
        <v>Apr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 s="16">
        <v>10000</v>
      </c>
      <c r="E2813">
        <v>10027</v>
      </c>
      <c r="F2813" s="12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>Table1[[#This Row],[pledged]]/Table1[[#This Row],[goal]]</f>
        <v>1.0026999999999999</v>
      </c>
      <c r="P2813">
        <f>IF(Table1[[#This Row],[pledged]]=0,0,Table1[[#This Row],[pledged]]/Table1[[#This Row],[backers_count]])</f>
        <v>92.842592592592595</v>
      </c>
      <c r="Q2813" t="str">
        <f>LEFT(Table1[[#This Row],[Category and Sub-Category]],FIND("/",Table1[[#This Row],[Category and Sub-Category]])-1)</f>
        <v>theater</v>
      </c>
      <c r="R2813" t="str">
        <f>RIGHT(Table1[[#This Row],[Category and Sub-Category]],LEN(Table1[[#This Row],[Category and Sub-Category]])-FIND("/",Table1[[#This Row],[Category and Sub-Category]]))</f>
        <v>plays</v>
      </c>
      <c r="S2813" s="9">
        <f>(((Table1[[#This Row],[launched_at]]/60)/60)/24)+DATE(1970,1,1)</f>
        <v>42028.496562500004</v>
      </c>
      <c r="T2813" s="9">
        <f>(((Table1[[#This Row],[deadline]]/60)/60)/24)+DATE(1970,1,1)</f>
        <v>42058.496562500004</v>
      </c>
      <c r="U2813" s="12" t="str">
        <f>TEXT(Table1[[#This Row],[Date Created Conversion]],"yyyy")</f>
        <v>2015</v>
      </c>
      <c r="V2813" s="12" t="str">
        <f>TEXT(Table1[[#This Row],[Date Created Conversion]],"mmm")</f>
        <v>Jan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 s="16">
        <v>5000</v>
      </c>
      <c r="E2814">
        <v>5665</v>
      </c>
      <c r="F2814" s="12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>Table1[[#This Row],[pledged]]/Table1[[#This Row],[goal]]</f>
        <v>1.133</v>
      </c>
      <c r="P2814">
        <f>IF(Table1[[#This Row],[pledged]]=0,0,Table1[[#This Row],[pledged]]/Table1[[#This Row],[backers_count]])</f>
        <v>68.253012048192772</v>
      </c>
      <c r="Q2814" t="str">
        <f>LEFT(Table1[[#This Row],[Category and Sub-Category]],FIND("/",Table1[[#This Row],[Category and Sub-Category]])-1)</f>
        <v>theater</v>
      </c>
      <c r="R2814" t="str">
        <f>RIGHT(Table1[[#This Row],[Category and Sub-Category]],LEN(Table1[[#This Row],[Category and Sub-Category]])-FIND("/",Table1[[#This Row],[Category and Sub-Category]]))</f>
        <v>plays</v>
      </c>
      <c r="S2814" s="9">
        <f>(((Table1[[#This Row],[launched_at]]/60)/60)/24)+DATE(1970,1,1)</f>
        <v>42054.74418981481</v>
      </c>
      <c r="T2814" s="9">
        <f>(((Table1[[#This Row],[deadline]]/60)/60)/24)+DATE(1970,1,1)</f>
        <v>42100.166666666672</v>
      </c>
      <c r="U2814" s="12" t="str">
        <f>TEXT(Table1[[#This Row],[Date Created Conversion]],"yyyy")</f>
        <v>2015</v>
      </c>
      <c r="V2814" s="12" t="str">
        <f>TEXT(Table1[[#This Row],[Date Created Conversion]],"mmm")</f>
        <v>Feb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 s="16">
        <v>2800</v>
      </c>
      <c r="E2815">
        <v>3572.12</v>
      </c>
      <c r="F2815" s="12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>Table1[[#This Row],[pledged]]/Table1[[#This Row],[goal]]</f>
        <v>1.2757571428571428</v>
      </c>
      <c r="P2815">
        <f>IF(Table1[[#This Row],[pledged]]=0,0,Table1[[#This Row],[pledged]]/Table1[[#This Row],[backers_count]])</f>
        <v>37.209583333333335</v>
      </c>
      <c r="Q2815" t="str">
        <f>LEFT(Table1[[#This Row],[Category and Sub-Category]],FIND("/",Table1[[#This Row],[Category and Sub-Category]])-1)</f>
        <v>theater</v>
      </c>
      <c r="R2815" t="str">
        <f>RIGHT(Table1[[#This Row],[Category and Sub-Category]],LEN(Table1[[#This Row],[Category and Sub-Category]])-FIND("/",Table1[[#This Row],[Category and Sub-Category]]))</f>
        <v>plays</v>
      </c>
      <c r="S2815" s="9">
        <f>(((Table1[[#This Row],[launched_at]]/60)/60)/24)+DATE(1970,1,1)</f>
        <v>42693.742604166662</v>
      </c>
      <c r="T2815" s="9">
        <f>(((Table1[[#This Row],[deadline]]/60)/60)/24)+DATE(1970,1,1)</f>
        <v>42718.742604166662</v>
      </c>
      <c r="U2815" s="12" t="str">
        <f>TEXT(Table1[[#This Row],[Date Created Conversion]],"yyyy")</f>
        <v>2016</v>
      </c>
      <c r="V2815" s="12" t="str">
        <f>TEXT(Table1[[#This Row],[Date Created Conversion]],"mmm")</f>
        <v>Nov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 s="16">
        <v>1500</v>
      </c>
      <c r="E2816">
        <v>1616</v>
      </c>
      <c r="F2816" s="12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>Table1[[#This Row],[pledged]]/Table1[[#This Row],[goal]]</f>
        <v>1.0773333333333333</v>
      </c>
      <c r="P2816">
        <f>IF(Table1[[#This Row],[pledged]]=0,0,Table1[[#This Row],[pledged]]/Table1[[#This Row],[backers_count]])</f>
        <v>25.25</v>
      </c>
      <c r="Q2816" t="str">
        <f>LEFT(Table1[[#This Row],[Category and Sub-Category]],FIND("/",Table1[[#This Row],[Category and Sub-Category]])-1)</f>
        <v>theater</v>
      </c>
      <c r="R2816" t="str">
        <f>RIGHT(Table1[[#This Row],[Category and Sub-Category]],LEN(Table1[[#This Row],[Category and Sub-Category]])-FIND("/",Table1[[#This Row],[Category and Sub-Category]]))</f>
        <v>plays</v>
      </c>
      <c r="S2816" s="9">
        <f>(((Table1[[#This Row],[launched_at]]/60)/60)/24)+DATE(1970,1,1)</f>
        <v>42103.399479166663</v>
      </c>
      <c r="T2816" s="9">
        <f>(((Table1[[#This Row],[deadline]]/60)/60)/24)+DATE(1970,1,1)</f>
        <v>42133.399479166663</v>
      </c>
      <c r="U2816" s="12" t="str">
        <f>TEXT(Table1[[#This Row],[Date Created Conversion]],"yyyy")</f>
        <v>2015</v>
      </c>
      <c r="V2816" s="12" t="str">
        <f>TEXT(Table1[[#This Row],[Date Created Conversion]],"mmm")</f>
        <v>Apr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 s="16">
        <v>250</v>
      </c>
      <c r="E2817">
        <v>605</v>
      </c>
      <c r="F2817" s="12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>Table1[[#This Row],[pledged]]/Table1[[#This Row],[goal]]</f>
        <v>2.42</v>
      </c>
      <c r="P2817">
        <f>IF(Table1[[#This Row],[pledged]]=0,0,Table1[[#This Row],[pledged]]/Table1[[#This Row],[backers_count]])</f>
        <v>43.214285714285715</v>
      </c>
      <c r="Q2817" t="str">
        <f>LEFT(Table1[[#This Row],[Category and Sub-Category]],FIND("/",Table1[[#This Row],[Category and Sub-Category]])-1)</f>
        <v>theater</v>
      </c>
      <c r="R2817" t="str">
        <f>RIGHT(Table1[[#This Row],[Category and Sub-Category]],LEN(Table1[[#This Row],[Category and Sub-Category]])-FIND("/",Table1[[#This Row],[Category and Sub-Category]]))</f>
        <v>plays</v>
      </c>
      <c r="S2817" s="9">
        <f>(((Table1[[#This Row],[launched_at]]/60)/60)/24)+DATE(1970,1,1)</f>
        <v>42559.776724537034</v>
      </c>
      <c r="T2817" s="9">
        <f>(((Table1[[#This Row],[deadline]]/60)/60)/24)+DATE(1970,1,1)</f>
        <v>42589.776724537034</v>
      </c>
      <c r="U2817" s="12" t="str">
        <f>TEXT(Table1[[#This Row],[Date Created Conversion]],"yyyy")</f>
        <v>2016</v>
      </c>
      <c r="V2817" s="12" t="str">
        <f>TEXT(Table1[[#This Row],[Date Created Conversion]],"mmm")</f>
        <v>Jul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 s="16">
        <v>3000</v>
      </c>
      <c r="E2818">
        <v>4247</v>
      </c>
      <c r="F2818" s="12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>Table1[[#This Row],[pledged]]/Table1[[#This Row],[goal]]</f>
        <v>1.4156666666666666</v>
      </c>
      <c r="P2818">
        <f>IF(Table1[[#This Row],[pledged]]=0,0,Table1[[#This Row],[pledged]]/Table1[[#This Row],[backers_count]])</f>
        <v>25.130177514792898</v>
      </c>
      <c r="Q2818" t="str">
        <f>LEFT(Table1[[#This Row],[Category and Sub-Category]],FIND("/",Table1[[#This Row],[Category and Sub-Category]])-1)</f>
        <v>theater</v>
      </c>
      <c r="R2818" t="str">
        <f>RIGHT(Table1[[#This Row],[Category and Sub-Category]],LEN(Table1[[#This Row],[Category and Sub-Category]])-FIND("/",Table1[[#This Row],[Category and Sub-Category]]))</f>
        <v>plays</v>
      </c>
      <c r="S2818" s="9">
        <f>(((Table1[[#This Row],[launched_at]]/60)/60)/24)+DATE(1970,1,1)</f>
        <v>42188.467499999999</v>
      </c>
      <c r="T2818" s="9">
        <f>(((Table1[[#This Row],[deadline]]/60)/60)/24)+DATE(1970,1,1)</f>
        <v>42218.666666666672</v>
      </c>
      <c r="U2818" s="12" t="str">
        <f>TEXT(Table1[[#This Row],[Date Created Conversion]],"yyyy")</f>
        <v>2015</v>
      </c>
      <c r="V2818" s="12" t="str">
        <f>TEXT(Table1[[#This Row],[Date Created Conversion]],"mmm")</f>
        <v>Jul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 s="16">
        <v>600</v>
      </c>
      <c r="E2819">
        <v>780</v>
      </c>
      <c r="F2819" s="12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>Table1[[#This Row],[pledged]]/Table1[[#This Row],[goal]]</f>
        <v>1.3</v>
      </c>
      <c r="P2819">
        <f>IF(Table1[[#This Row],[pledged]]=0,0,Table1[[#This Row],[pledged]]/Table1[[#This Row],[backers_count]])</f>
        <v>23.636363636363637</v>
      </c>
      <c r="Q2819" t="str">
        <f>LEFT(Table1[[#This Row],[Category and Sub-Category]],FIND("/",Table1[[#This Row],[Category and Sub-Category]])-1)</f>
        <v>theater</v>
      </c>
      <c r="R2819" t="str">
        <f>RIGHT(Table1[[#This Row],[Category and Sub-Category]],LEN(Table1[[#This Row],[Category and Sub-Category]])-FIND("/",Table1[[#This Row],[Category and Sub-Category]]))</f>
        <v>plays</v>
      </c>
      <c r="S2819" s="9">
        <f>(((Table1[[#This Row],[launched_at]]/60)/60)/24)+DATE(1970,1,1)</f>
        <v>42023.634976851856</v>
      </c>
      <c r="T2819" s="9">
        <f>(((Table1[[#This Row],[deadline]]/60)/60)/24)+DATE(1970,1,1)</f>
        <v>42063.634976851856</v>
      </c>
      <c r="U2819" s="12" t="str">
        <f>TEXT(Table1[[#This Row],[Date Created Conversion]],"yyyy")</f>
        <v>2015</v>
      </c>
      <c r="V2819" s="12" t="str">
        <f>TEXT(Table1[[#This Row],[Date Created Conversion]],"mmm")</f>
        <v>Jan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 s="16">
        <v>10000</v>
      </c>
      <c r="E2820">
        <v>10603</v>
      </c>
      <c r="F2820" s="12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>Table1[[#This Row],[pledged]]/Table1[[#This Row],[goal]]</f>
        <v>1.0603</v>
      </c>
      <c r="P2820">
        <f>IF(Table1[[#This Row],[pledged]]=0,0,Table1[[#This Row],[pledged]]/Table1[[#This Row],[backers_count]])</f>
        <v>103.95098039215686</v>
      </c>
      <c r="Q2820" t="str">
        <f>LEFT(Table1[[#This Row],[Category and Sub-Category]],FIND("/",Table1[[#This Row],[Category and Sub-Category]])-1)</f>
        <v>theater</v>
      </c>
      <c r="R2820" t="str">
        <f>RIGHT(Table1[[#This Row],[Category and Sub-Category]],LEN(Table1[[#This Row],[Category and Sub-Category]])-FIND("/",Table1[[#This Row],[Category and Sub-Category]]))</f>
        <v>plays</v>
      </c>
      <c r="S2820" s="9">
        <f>(((Table1[[#This Row],[launched_at]]/60)/60)/24)+DATE(1970,1,1)</f>
        <v>42250.598217592589</v>
      </c>
      <c r="T2820" s="9">
        <f>(((Table1[[#This Row],[deadline]]/60)/60)/24)+DATE(1970,1,1)</f>
        <v>42270.598217592589</v>
      </c>
      <c r="U2820" s="12" t="str">
        <f>TEXT(Table1[[#This Row],[Date Created Conversion]],"yyyy")</f>
        <v>2015</v>
      </c>
      <c r="V2820" s="12" t="str">
        <f>TEXT(Table1[[#This Row],[Date Created Conversion]],"mmm")</f>
        <v>Sep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 s="16">
        <v>5000</v>
      </c>
      <c r="E2821">
        <v>5240</v>
      </c>
      <c r="F2821" s="12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>Table1[[#This Row],[pledged]]/Table1[[#This Row],[goal]]</f>
        <v>1.048</v>
      </c>
      <c r="P2821">
        <f>IF(Table1[[#This Row],[pledged]]=0,0,Table1[[#This Row],[pledged]]/Table1[[#This Row],[backers_count]])</f>
        <v>50.384615384615387</v>
      </c>
      <c r="Q2821" t="str">
        <f>LEFT(Table1[[#This Row],[Category and Sub-Category]],FIND("/",Table1[[#This Row],[Category and Sub-Category]])-1)</f>
        <v>theater</v>
      </c>
      <c r="R2821" t="str">
        <f>RIGHT(Table1[[#This Row],[Category and Sub-Category]],LEN(Table1[[#This Row],[Category and Sub-Category]])-FIND("/",Table1[[#This Row],[Category and Sub-Category]]))</f>
        <v>plays</v>
      </c>
      <c r="S2821" s="9">
        <f>(((Table1[[#This Row],[launched_at]]/60)/60)/24)+DATE(1970,1,1)</f>
        <v>42139.525567129633</v>
      </c>
      <c r="T2821" s="9">
        <f>(((Table1[[#This Row],[deadline]]/60)/60)/24)+DATE(1970,1,1)</f>
        <v>42169.525567129633</v>
      </c>
      <c r="U2821" s="12" t="str">
        <f>TEXT(Table1[[#This Row],[Date Created Conversion]],"yyyy")</f>
        <v>2015</v>
      </c>
      <c r="V2821" s="12" t="str">
        <f>TEXT(Table1[[#This Row],[Date Created Conversion]],"mmm")</f>
        <v>May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 s="16">
        <v>200</v>
      </c>
      <c r="E2822">
        <v>272</v>
      </c>
      <c r="F2822" s="1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>Table1[[#This Row],[pledged]]/Table1[[#This Row],[goal]]</f>
        <v>1.36</v>
      </c>
      <c r="P2822">
        <f>IF(Table1[[#This Row],[pledged]]=0,0,Table1[[#This Row],[pledged]]/Table1[[#This Row],[backers_count]])</f>
        <v>13.6</v>
      </c>
      <c r="Q2822" t="str">
        <f>LEFT(Table1[[#This Row],[Category and Sub-Category]],FIND("/",Table1[[#This Row],[Category and Sub-Category]])-1)</f>
        <v>theater</v>
      </c>
      <c r="R2822" t="str">
        <f>RIGHT(Table1[[#This Row],[Category and Sub-Category]],LEN(Table1[[#This Row],[Category and Sub-Category]])-FIND("/",Table1[[#This Row],[Category and Sub-Category]]))</f>
        <v>plays</v>
      </c>
      <c r="S2822" s="9">
        <f>(((Table1[[#This Row],[launched_at]]/60)/60)/24)+DATE(1970,1,1)</f>
        <v>42401.610983796301</v>
      </c>
      <c r="T2822" s="9">
        <f>(((Table1[[#This Row],[deadline]]/60)/60)/24)+DATE(1970,1,1)</f>
        <v>42426</v>
      </c>
      <c r="U2822" s="12" t="str">
        <f>TEXT(Table1[[#This Row],[Date Created Conversion]],"yyyy")</f>
        <v>2016</v>
      </c>
      <c r="V2822" s="12" t="str">
        <f>TEXT(Table1[[#This Row],[Date Created Conversion]],"mmm")</f>
        <v>Feb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 s="16">
        <v>1000</v>
      </c>
      <c r="E2823">
        <v>1000</v>
      </c>
      <c r="F2823" s="12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>Table1[[#This Row],[pledged]]/Table1[[#This Row],[goal]]</f>
        <v>1</v>
      </c>
      <c r="P2823">
        <f>IF(Table1[[#This Row],[pledged]]=0,0,Table1[[#This Row],[pledged]]/Table1[[#This Row],[backers_count]])</f>
        <v>28.571428571428573</v>
      </c>
      <c r="Q2823" t="str">
        <f>LEFT(Table1[[#This Row],[Category and Sub-Category]],FIND("/",Table1[[#This Row],[Category and Sub-Category]])-1)</f>
        <v>theater</v>
      </c>
      <c r="R2823" t="str">
        <f>RIGHT(Table1[[#This Row],[Category and Sub-Category]],LEN(Table1[[#This Row],[Category and Sub-Category]])-FIND("/",Table1[[#This Row],[Category and Sub-Category]]))</f>
        <v>plays</v>
      </c>
      <c r="S2823" s="9">
        <f>(((Table1[[#This Row],[launched_at]]/60)/60)/24)+DATE(1970,1,1)</f>
        <v>41875.922858796301</v>
      </c>
      <c r="T2823" s="9">
        <f>(((Table1[[#This Row],[deadline]]/60)/60)/24)+DATE(1970,1,1)</f>
        <v>41905.922858796301</v>
      </c>
      <c r="U2823" s="12" t="str">
        <f>TEXT(Table1[[#This Row],[Date Created Conversion]],"yyyy")</f>
        <v>2014</v>
      </c>
      <c r="V2823" s="12" t="str">
        <f>TEXT(Table1[[#This Row],[Date Created Conversion]],"mmm")</f>
        <v>Aug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 s="16">
        <v>6000</v>
      </c>
      <c r="E2824">
        <v>6000</v>
      </c>
      <c r="F2824" s="12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>Table1[[#This Row],[pledged]]/Table1[[#This Row],[goal]]</f>
        <v>1</v>
      </c>
      <c r="P2824">
        <f>IF(Table1[[#This Row],[pledged]]=0,0,Table1[[#This Row],[pledged]]/Table1[[#This Row],[backers_count]])</f>
        <v>63.829787234042556</v>
      </c>
      <c r="Q2824" t="str">
        <f>LEFT(Table1[[#This Row],[Category and Sub-Category]],FIND("/",Table1[[#This Row],[Category and Sub-Category]])-1)</f>
        <v>theater</v>
      </c>
      <c r="R2824" t="str">
        <f>RIGHT(Table1[[#This Row],[Category and Sub-Category]],LEN(Table1[[#This Row],[Category and Sub-Category]])-FIND("/",Table1[[#This Row],[Category and Sub-Category]]))</f>
        <v>plays</v>
      </c>
      <c r="S2824" s="9">
        <f>(((Table1[[#This Row],[launched_at]]/60)/60)/24)+DATE(1970,1,1)</f>
        <v>42060.683935185181</v>
      </c>
      <c r="T2824" s="9">
        <f>(((Table1[[#This Row],[deadline]]/60)/60)/24)+DATE(1970,1,1)</f>
        <v>42090.642268518524</v>
      </c>
      <c r="U2824" s="12" t="str">
        <f>TEXT(Table1[[#This Row],[Date Created Conversion]],"yyyy")</f>
        <v>2015</v>
      </c>
      <c r="V2824" s="12" t="str">
        <f>TEXT(Table1[[#This Row],[Date Created Conversion]],"mmm")</f>
        <v>Feb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 s="16">
        <v>100</v>
      </c>
      <c r="E2825">
        <v>124</v>
      </c>
      <c r="F2825" s="12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>Table1[[#This Row],[pledged]]/Table1[[#This Row],[goal]]</f>
        <v>1.24</v>
      </c>
      <c r="P2825">
        <f>IF(Table1[[#This Row],[pledged]]=0,0,Table1[[#This Row],[pledged]]/Table1[[#This Row],[backers_count]])</f>
        <v>8.8571428571428577</v>
      </c>
      <c r="Q2825" t="str">
        <f>LEFT(Table1[[#This Row],[Category and Sub-Category]],FIND("/",Table1[[#This Row],[Category and Sub-Category]])-1)</f>
        <v>theater</v>
      </c>
      <c r="R2825" t="str">
        <f>RIGHT(Table1[[#This Row],[Category and Sub-Category]],LEN(Table1[[#This Row],[Category and Sub-Category]])-FIND("/",Table1[[#This Row],[Category and Sub-Category]]))</f>
        <v>plays</v>
      </c>
      <c r="S2825" s="9">
        <f>(((Table1[[#This Row],[launched_at]]/60)/60)/24)+DATE(1970,1,1)</f>
        <v>42067.011643518519</v>
      </c>
      <c r="T2825" s="9">
        <f>(((Table1[[#This Row],[deadline]]/60)/60)/24)+DATE(1970,1,1)</f>
        <v>42094.957638888889</v>
      </c>
      <c r="U2825" s="12" t="str">
        <f>TEXT(Table1[[#This Row],[Date Created Conversion]],"yyyy")</f>
        <v>2015</v>
      </c>
      <c r="V2825" s="12" t="str">
        <f>TEXT(Table1[[#This Row],[Date Created Conversion]],"mmm")</f>
        <v>Mar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 s="16">
        <v>650</v>
      </c>
      <c r="E2826">
        <v>760</v>
      </c>
      <c r="F2826" s="12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>Table1[[#This Row],[pledged]]/Table1[[#This Row],[goal]]</f>
        <v>1.1692307692307693</v>
      </c>
      <c r="P2826">
        <f>IF(Table1[[#This Row],[pledged]]=0,0,Table1[[#This Row],[pledged]]/Table1[[#This Row],[backers_count]])</f>
        <v>50.666666666666664</v>
      </c>
      <c r="Q2826" t="str">
        <f>LEFT(Table1[[#This Row],[Category and Sub-Category]],FIND("/",Table1[[#This Row],[Category and Sub-Category]])-1)</f>
        <v>theater</v>
      </c>
      <c r="R2826" t="str">
        <f>RIGHT(Table1[[#This Row],[Category and Sub-Category]],LEN(Table1[[#This Row],[Category and Sub-Category]])-FIND("/",Table1[[#This Row],[Category and Sub-Category]]))</f>
        <v>plays</v>
      </c>
      <c r="S2826" s="9">
        <f>(((Table1[[#This Row],[launched_at]]/60)/60)/24)+DATE(1970,1,1)</f>
        <v>42136.270787037036</v>
      </c>
      <c r="T2826" s="9">
        <f>(((Table1[[#This Row],[deadline]]/60)/60)/24)+DATE(1970,1,1)</f>
        <v>42168.071527777778</v>
      </c>
      <c r="U2826" s="12" t="str">
        <f>TEXT(Table1[[#This Row],[Date Created Conversion]],"yyyy")</f>
        <v>2015</v>
      </c>
      <c r="V2826" s="12" t="str">
        <f>TEXT(Table1[[#This Row],[Date Created Conversion]],"mmm")</f>
        <v>May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 s="16">
        <v>3000</v>
      </c>
      <c r="E2827">
        <v>3100</v>
      </c>
      <c r="F2827" s="12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>Table1[[#This Row],[pledged]]/Table1[[#This Row],[goal]]</f>
        <v>1.0333333333333334</v>
      </c>
      <c r="P2827">
        <f>IF(Table1[[#This Row],[pledged]]=0,0,Table1[[#This Row],[pledged]]/Table1[[#This Row],[backers_count]])</f>
        <v>60.784313725490193</v>
      </c>
      <c r="Q2827" t="str">
        <f>LEFT(Table1[[#This Row],[Category and Sub-Category]],FIND("/",Table1[[#This Row],[Category and Sub-Category]])-1)</f>
        <v>theater</v>
      </c>
      <c r="R2827" t="str">
        <f>RIGHT(Table1[[#This Row],[Category and Sub-Category]],LEN(Table1[[#This Row],[Category and Sub-Category]])-FIND("/",Table1[[#This Row],[Category and Sub-Category]]))</f>
        <v>plays</v>
      </c>
      <c r="S2827" s="9">
        <f>(((Table1[[#This Row],[launched_at]]/60)/60)/24)+DATE(1970,1,1)</f>
        <v>42312.792662037042</v>
      </c>
      <c r="T2827" s="9">
        <f>(((Table1[[#This Row],[deadline]]/60)/60)/24)+DATE(1970,1,1)</f>
        <v>42342.792662037042</v>
      </c>
      <c r="U2827" s="12" t="str">
        <f>TEXT(Table1[[#This Row],[Date Created Conversion]],"yyyy")</f>
        <v>2015</v>
      </c>
      <c r="V2827" s="12" t="str">
        <f>TEXT(Table1[[#This Row],[Date Created Conversion]],"mmm")</f>
        <v>Nov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 s="16">
        <v>2000</v>
      </c>
      <c r="E2828">
        <v>2155</v>
      </c>
      <c r="F2828" s="12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>Table1[[#This Row],[pledged]]/Table1[[#This Row],[goal]]</f>
        <v>1.0774999999999999</v>
      </c>
      <c r="P2828">
        <f>IF(Table1[[#This Row],[pledged]]=0,0,Table1[[#This Row],[pledged]]/Table1[[#This Row],[backers_count]])</f>
        <v>113.42105263157895</v>
      </c>
      <c r="Q2828" t="str">
        <f>LEFT(Table1[[#This Row],[Category and Sub-Category]],FIND("/",Table1[[#This Row],[Category and Sub-Category]])-1)</f>
        <v>theater</v>
      </c>
      <c r="R2828" t="str">
        <f>RIGHT(Table1[[#This Row],[Category and Sub-Category]],LEN(Table1[[#This Row],[Category and Sub-Category]])-FIND("/",Table1[[#This Row],[Category and Sub-Category]]))</f>
        <v>plays</v>
      </c>
      <c r="S2828" s="9">
        <f>(((Table1[[#This Row],[launched_at]]/60)/60)/24)+DATE(1970,1,1)</f>
        <v>42171.034861111111</v>
      </c>
      <c r="T2828" s="9">
        <f>(((Table1[[#This Row],[deadline]]/60)/60)/24)+DATE(1970,1,1)</f>
        <v>42195.291666666672</v>
      </c>
      <c r="U2828" s="12" t="str">
        <f>TEXT(Table1[[#This Row],[Date Created Conversion]],"yyyy")</f>
        <v>2015</v>
      </c>
      <c r="V2828" s="12" t="str">
        <f>TEXT(Table1[[#This Row],[Date Created Conversion]],"mmm")</f>
        <v>Jun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 s="16">
        <v>2000</v>
      </c>
      <c r="E2829">
        <v>2405</v>
      </c>
      <c r="F2829" s="12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>Table1[[#This Row],[pledged]]/Table1[[#This Row],[goal]]</f>
        <v>1.2024999999999999</v>
      </c>
      <c r="P2829">
        <f>IF(Table1[[#This Row],[pledged]]=0,0,Table1[[#This Row],[pledged]]/Table1[[#This Row],[backers_count]])</f>
        <v>104.56521739130434</v>
      </c>
      <c r="Q2829" t="str">
        <f>LEFT(Table1[[#This Row],[Category and Sub-Category]],FIND("/",Table1[[#This Row],[Category and Sub-Category]])-1)</f>
        <v>theater</v>
      </c>
      <c r="R2829" t="str">
        <f>RIGHT(Table1[[#This Row],[Category and Sub-Category]],LEN(Table1[[#This Row],[Category and Sub-Category]])-FIND("/",Table1[[#This Row],[Category and Sub-Category]]))</f>
        <v>plays</v>
      </c>
      <c r="S2829" s="9">
        <f>(((Table1[[#This Row],[launched_at]]/60)/60)/24)+DATE(1970,1,1)</f>
        <v>42494.683634259258</v>
      </c>
      <c r="T2829" s="9">
        <f>(((Table1[[#This Row],[deadline]]/60)/60)/24)+DATE(1970,1,1)</f>
        <v>42524.6875</v>
      </c>
      <c r="U2829" s="12" t="str">
        <f>TEXT(Table1[[#This Row],[Date Created Conversion]],"yyyy")</f>
        <v>2016</v>
      </c>
      <c r="V2829" s="12" t="str">
        <f>TEXT(Table1[[#This Row],[Date Created Conversion]],"mmm")</f>
        <v>May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 s="16">
        <v>9500</v>
      </c>
      <c r="E2830">
        <v>9536</v>
      </c>
      <c r="F2830" s="12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>Table1[[#This Row],[pledged]]/Table1[[#This Row],[goal]]</f>
        <v>1.0037894736842106</v>
      </c>
      <c r="P2830">
        <f>IF(Table1[[#This Row],[pledged]]=0,0,Table1[[#This Row],[pledged]]/Table1[[#This Row],[backers_count]])</f>
        <v>98.30927835051547</v>
      </c>
      <c r="Q2830" t="str">
        <f>LEFT(Table1[[#This Row],[Category and Sub-Category]],FIND("/",Table1[[#This Row],[Category and Sub-Category]])-1)</f>
        <v>theater</v>
      </c>
      <c r="R2830" t="str">
        <f>RIGHT(Table1[[#This Row],[Category and Sub-Category]],LEN(Table1[[#This Row],[Category and Sub-Category]])-FIND("/",Table1[[#This Row],[Category and Sub-Category]]))</f>
        <v>plays</v>
      </c>
      <c r="S2830" s="9">
        <f>(((Table1[[#This Row],[launched_at]]/60)/60)/24)+DATE(1970,1,1)</f>
        <v>42254.264687499999</v>
      </c>
      <c r="T2830" s="9">
        <f>(((Table1[[#This Row],[deadline]]/60)/60)/24)+DATE(1970,1,1)</f>
        <v>42279.958333333328</v>
      </c>
      <c r="U2830" s="12" t="str">
        <f>TEXT(Table1[[#This Row],[Date Created Conversion]],"yyyy")</f>
        <v>2015</v>
      </c>
      <c r="V2830" s="12" t="str">
        <f>TEXT(Table1[[#This Row],[Date Created Conversion]],"mmm")</f>
        <v>Sep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 s="16">
        <v>2500</v>
      </c>
      <c r="E2831">
        <v>2663</v>
      </c>
      <c r="F2831" s="12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>Table1[[#This Row],[pledged]]/Table1[[#This Row],[goal]]</f>
        <v>1.0651999999999999</v>
      </c>
      <c r="P2831">
        <f>IF(Table1[[#This Row],[pledged]]=0,0,Table1[[#This Row],[pledged]]/Table1[[#This Row],[backers_count]])</f>
        <v>35.039473684210527</v>
      </c>
      <c r="Q2831" t="str">
        <f>LEFT(Table1[[#This Row],[Category and Sub-Category]],FIND("/",Table1[[#This Row],[Category and Sub-Category]])-1)</f>
        <v>theater</v>
      </c>
      <c r="R2831" t="str">
        <f>RIGHT(Table1[[#This Row],[Category and Sub-Category]],LEN(Table1[[#This Row],[Category and Sub-Category]])-FIND("/",Table1[[#This Row],[Category and Sub-Category]]))</f>
        <v>plays</v>
      </c>
      <c r="S2831" s="9">
        <f>(((Table1[[#This Row],[launched_at]]/60)/60)/24)+DATE(1970,1,1)</f>
        <v>42495.434236111112</v>
      </c>
      <c r="T2831" s="9">
        <f>(((Table1[[#This Row],[deadline]]/60)/60)/24)+DATE(1970,1,1)</f>
        <v>42523.434236111112</v>
      </c>
      <c r="U2831" s="12" t="str">
        <f>TEXT(Table1[[#This Row],[Date Created Conversion]],"yyyy")</f>
        <v>2016</v>
      </c>
      <c r="V2831" s="12" t="str">
        <f>TEXT(Table1[[#This Row],[Date Created Conversion]],"mmm")</f>
        <v>May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 s="16">
        <v>3000</v>
      </c>
      <c r="E2832">
        <v>3000</v>
      </c>
      <c r="F2832" s="1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>Table1[[#This Row],[pledged]]/Table1[[#This Row],[goal]]</f>
        <v>1</v>
      </c>
      <c r="P2832">
        <f>IF(Table1[[#This Row],[pledged]]=0,0,Table1[[#This Row],[pledged]]/Table1[[#This Row],[backers_count]])</f>
        <v>272.72727272727275</v>
      </c>
      <c r="Q2832" t="str">
        <f>LEFT(Table1[[#This Row],[Category and Sub-Category]],FIND("/",Table1[[#This Row],[Category and Sub-Category]])-1)</f>
        <v>theater</v>
      </c>
      <c r="R2832" t="str">
        <f>RIGHT(Table1[[#This Row],[Category and Sub-Category]],LEN(Table1[[#This Row],[Category and Sub-Category]])-FIND("/",Table1[[#This Row],[Category and Sub-Category]]))</f>
        <v>plays</v>
      </c>
      <c r="S2832" s="9">
        <f>(((Table1[[#This Row],[launched_at]]/60)/60)/24)+DATE(1970,1,1)</f>
        <v>41758.839675925927</v>
      </c>
      <c r="T2832" s="9">
        <f>(((Table1[[#This Row],[deadline]]/60)/60)/24)+DATE(1970,1,1)</f>
        <v>41771.165972222225</v>
      </c>
      <c r="U2832" s="12" t="str">
        <f>TEXT(Table1[[#This Row],[Date Created Conversion]],"yyyy")</f>
        <v>2014</v>
      </c>
      <c r="V2832" s="12" t="str">
        <f>TEXT(Table1[[#This Row],[Date Created Conversion]],"mmm")</f>
        <v>Apr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 s="16">
        <v>3000</v>
      </c>
      <c r="E2833">
        <v>3320</v>
      </c>
      <c r="F2833" s="12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>Table1[[#This Row],[pledged]]/Table1[[#This Row],[goal]]</f>
        <v>1.1066666666666667</v>
      </c>
      <c r="P2833">
        <f>IF(Table1[[#This Row],[pledged]]=0,0,Table1[[#This Row],[pledged]]/Table1[[#This Row],[backers_count]])</f>
        <v>63.846153846153847</v>
      </c>
      <c r="Q2833" t="str">
        <f>LEFT(Table1[[#This Row],[Category and Sub-Category]],FIND("/",Table1[[#This Row],[Category and Sub-Category]])-1)</f>
        <v>theater</v>
      </c>
      <c r="R2833" t="str">
        <f>RIGHT(Table1[[#This Row],[Category and Sub-Category]],LEN(Table1[[#This Row],[Category and Sub-Category]])-FIND("/",Table1[[#This Row],[Category and Sub-Category]]))</f>
        <v>plays</v>
      </c>
      <c r="S2833" s="9">
        <f>(((Table1[[#This Row],[launched_at]]/60)/60)/24)+DATE(1970,1,1)</f>
        <v>42171.824884259258</v>
      </c>
      <c r="T2833" s="9">
        <f>(((Table1[[#This Row],[deadline]]/60)/60)/24)+DATE(1970,1,1)</f>
        <v>42201.824884259258</v>
      </c>
      <c r="U2833" s="12" t="str">
        <f>TEXT(Table1[[#This Row],[Date Created Conversion]],"yyyy")</f>
        <v>2015</v>
      </c>
      <c r="V2833" s="12" t="str">
        <f>TEXT(Table1[[#This Row],[Date Created Conversion]],"mmm")</f>
        <v>Jun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 s="16">
        <v>2500</v>
      </c>
      <c r="E2834">
        <v>2867.99</v>
      </c>
      <c r="F2834" s="12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>Table1[[#This Row],[pledged]]/Table1[[#This Row],[goal]]</f>
        <v>1.1471959999999999</v>
      </c>
      <c r="P2834">
        <f>IF(Table1[[#This Row],[pledged]]=0,0,Table1[[#This Row],[pledged]]/Table1[[#This Row],[backers_count]])</f>
        <v>30.189368421052631</v>
      </c>
      <c r="Q2834" t="str">
        <f>LEFT(Table1[[#This Row],[Category and Sub-Category]],FIND("/",Table1[[#This Row],[Category and Sub-Category]])-1)</f>
        <v>theater</v>
      </c>
      <c r="R2834" t="str">
        <f>RIGHT(Table1[[#This Row],[Category and Sub-Category]],LEN(Table1[[#This Row],[Category and Sub-Category]])-FIND("/",Table1[[#This Row],[Category and Sub-Category]]))</f>
        <v>plays</v>
      </c>
      <c r="S2834" s="9">
        <f>(((Table1[[#This Row],[launched_at]]/60)/60)/24)+DATE(1970,1,1)</f>
        <v>41938.709421296298</v>
      </c>
      <c r="T2834" s="9">
        <f>(((Table1[[#This Row],[deadline]]/60)/60)/24)+DATE(1970,1,1)</f>
        <v>41966.916666666672</v>
      </c>
      <c r="U2834" s="12" t="str">
        <f>TEXT(Table1[[#This Row],[Date Created Conversion]],"yyyy")</f>
        <v>2014</v>
      </c>
      <c r="V2834" s="12" t="str">
        <f>TEXT(Table1[[#This Row],[Date Created Conversion]],"mmm")</f>
        <v>Oct</v>
      </c>
    </row>
    <row r="2835" spans="1:22" x14ac:dyDescent="0.35">
      <c r="A2835">
        <v>2833</v>
      </c>
      <c r="B2835" s="3" t="s">
        <v>2833</v>
      </c>
      <c r="C2835" s="3" t="s">
        <v>6943</v>
      </c>
      <c r="D2835" s="16">
        <v>2700</v>
      </c>
      <c r="E2835">
        <v>2923</v>
      </c>
      <c r="F2835" s="12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>Table1[[#This Row],[pledged]]/Table1[[#This Row],[goal]]</f>
        <v>1.0825925925925926</v>
      </c>
      <c r="P2835">
        <f>IF(Table1[[#This Row],[pledged]]=0,0,Table1[[#This Row],[pledged]]/Table1[[#This Row],[backers_count]])</f>
        <v>83.51428571428572</v>
      </c>
      <c r="Q2835" t="str">
        <f>LEFT(Table1[[#This Row],[Category and Sub-Category]],FIND("/",Table1[[#This Row],[Category and Sub-Category]])-1)</f>
        <v>theater</v>
      </c>
      <c r="R2835" t="str">
        <f>RIGHT(Table1[[#This Row],[Category and Sub-Category]],LEN(Table1[[#This Row],[Category and Sub-Category]])-FIND("/",Table1[[#This Row],[Category and Sub-Category]]))</f>
        <v>plays</v>
      </c>
      <c r="S2835" s="9">
        <f>(((Table1[[#This Row],[launched_at]]/60)/60)/24)+DATE(1970,1,1)</f>
        <v>42268.127696759257</v>
      </c>
      <c r="T2835" s="9">
        <f>(((Table1[[#This Row],[deadline]]/60)/60)/24)+DATE(1970,1,1)</f>
        <v>42288.083333333328</v>
      </c>
      <c r="U2835" s="12" t="str">
        <f>TEXT(Table1[[#This Row],[Date Created Conversion]],"yyyy")</f>
        <v>2015</v>
      </c>
      <c r="V2835" s="12" t="str">
        <f>TEXT(Table1[[#This Row],[Date Created Conversion]],"mmm")</f>
        <v>Sep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 s="16">
        <v>800</v>
      </c>
      <c r="E2836">
        <v>1360</v>
      </c>
      <c r="F2836" s="12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>Table1[[#This Row],[pledged]]/Table1[[#This Row],[goal]]</f>
        <v>1.7</v>
      </c>
      <c r="P2836">
        <f>IF(Table1[[#This Row],[pledged]]=0,0,Table1[[#This Row],[pledged]]/Table1[[#This Row],[backers_count]])</f>
        <v>64.761904761904759</v>
      </c>
      <c r="Q2836" t="str">
        <f>LEFT(Table1[[#This Row],[Category and Sub-Category]],FIND("/",Table1[[#This Row],[Category and Sub-Category]])-1)</f>
        <v>theater</v>
      </c>
      <c r="R2836" t="str">
        <f>RIGHT(Table1[[#This Row],[Category and Sub-Category]],LEN(Table1[[#This Row],[Category and Sub-Category]])-FIND("/",Table1[[#This Row],[Category and Sub-Category]]))</f>
        <v>plays</v>
      </c>
      <c r="S2836" s="9">
        <f>(((Table1[[#This Row],[launched_at]]/60)/60)/24)+DATE(1970,1,1)</f>
        <v>42019.959837962961</v>
      </c>
      <c r="T2836" s="9">
        <f>(((Table1[[#This Row],[deadline]]/60)/60)/24)+DATE(1970,1,1)</f>
        <v>42034.959837962961</v>
      </c>
      <c r="U2836" s="12" t="str">
        <f>TEXT(Table1[[#This Row],[Date Created Conversion]],"yyyy")</f>
        <v>2015</v>
      </c>
      <c r="V2836" s="12" t="str">
        <f>TEXT(Table1[[#This Row],[Date Created Conversion]],"mmm")</f>
        <v>Jan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 s="16">
        <v>1000</v>
      </c>
      <c r="E2837">
        <v>1870.99</v>
      </c>
      <c r="F2837" s="12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>Table1[[#This Row],[pledged]]/Table1[[#This Row],[goal]]</f>
        <v>1.8709899999999999</v>
      </c>
      <c r="P2837">
        <f>IF(Table1[[#This Row],[pledged]]=0,0,Table1[[#This Row],[pledged]]/Table1[[#This Row],[backers_count]])</f>
        <v>20.118172043010752</v>
      </c>
      <c r="Q2837" t="str">
        <f>LEFT(Table1[[#This Row],[Category and Sub-Category]],FIND("/",Table1[[#This Row],[Category and Sub-Category]])-1)</f>
        <v>theater</v>
      </c>
      <c r="R2837" t="str">
        <f>RIGHT(Table1[[#This Row],[Category and Sub-Category]],LEN(Table1[[#This Row],[Category and Sub-Category]])-FIND("/",Table1[[#This Row],[Category and Sub-Category]]))</f>
        <v>plays</v>
      </c>
      <c r="S2837" s="9">
        <f>(((Table1[[#This Row],[launched_at]]/60)/60)/24)+DATE(1970,1,1)</f>
        <v>42313.703900462962</v>
      </c>
      <c r="T2837" s="9">
        <f>(((Table1[[#This Row],[deadline]]/60)/60)/24)+DATE(1970,1,1)</f>
        <v>42343</v>
      </c>
      <c r="U2837" s="12" t="str">
        <f>TEXT(Table1[[#This Row],[Date Created Conversion]],"yyyy")</f>
        <v>2015</v>
      </c>
      <c r="V2837" s="12" t="str">
        <f>TEXT(Table1[[#This Row],[Date Created Conversion]],"mmm")</f>
        <v>Nov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 s="16">
        <v>450</v>
      </c>
      <c r="E2838">
        <v>485</v>
      </c>
      <c r="F2838" s="12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>Table1[[#This Row],[pledged]]/Table1[[#This Row],[goal]]</f>
        <v>1.0777777777777777</v>
      </c>
      <c r="P2838">
        <f>IF(Table1[[#This Row],[pledged]]=0,0,Table1[[#This Row],[pledged]]/Table1[[#This Row],[backers_count]])</f>
        <v>44.090909090909093</v>
      </c>
      <c r="Q2838" t="str">
        <f>LEFT(Table1[[#This Row],[Category and Sub-Category]],FIND("/",Table1[[#This Row],[Category and Sub-Category]])-1)</f>
        <v>theater</v>
      </c>
      <c r="R2838" t="str">
        <f>RIGHT(Table1[[#This Row],[Category and Sub-Category]],LEN(Table1[[#This Row],[Category and Sub-Category]])-FIND("/",Table1[[#This Row],[Category and Sub-Category]]))</f>
        <v>plays</v>
      </c>
      <c r="S2838" s="9">
        <f>(((Table1[[#This Row],[launched_at]]/60)/60)/24)+DATE(1970,1,1)</f>
        <v>42746.261782407411</v>
      </c>
      <c r="T2838" s="9">
        <f>(((Table1[[#This Row],[deadline]]/60)/60)/24)+DATE(1970,1,1)</f>
        <v>42784.207638888889</v>
      </c>
      <c r="U2838" s="12" t="str">
        <f>TEXT(Table1[[#This Row],[Date Created Conversion]],"yyyy")</f>
        <v>2017</v>
      </c>
      <c r="V2838" s="12" t="str">
        <f>TEXT(Table1[[#This Row],[Date Created Conversion]],"mmm")</f>
        <v>Jan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 s="16">
        <v>850</v>
      </c>
      <c r="E2839">
        <v>850</v>
      </c>
      <c r="F2839" s="12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>Table1[[#This Row],[pledged]]/Table1[[#This Row],[goal]]</f>
        <v>1</v>
      </c>
      <c r="P2839">
        <f>IF(Table1[[#This Row],[pledged]]=0,0,Table1[[#This Row],[pledged]]/Table1[[#This Row],[backers_count]])</f>
        <v>40.476190476190474</v>
      </c>
      <c r="Q2839" t="str">
        <f>LEFT(Table1[[#This Row],[Category and Sub-Category]],FIND("/",Table1[[#This Row],[Category and Sub-Category]])-1)</f>
        <v>theater</v>
      </c>
      <c r="R2839" t="str">
        <f>RIGHT(Table1[[#This Row],[Category and Sub-Category]],LEN(Table1[[#This Row],[Category and Sub-Category]])-FIND("/",Table1[[#This Row],[Category and Sub-Category]]))</f>
        <v>plays</v>
      </c>
      <c r="S2839" s="9">
        <f>(((Table1[[#This Row],[launched_at]]/60)/60)/24)+DATE(1970,1,1)</f>
        <v>42307.908379629633</v>
      </c>
      <c r="T2839" s="9">
        <f>(((Table1[[#This Row],[deadline]]/60)/60)/24)+DATE(1970,1,1)</f>
        <v>42347.950046296297</v>
      </c>
      <c r="U2839" s="12" t="str">
        <f>TEXT(Table1[[#This Row],[Date Created Conversion]],"yyyy")</f>
        <v>2015</v>
      </c>
      <c r="V2839" s="12" t="str">
        <f>TEXT(Table1[[#This Row],[Date Created Conversion]],"mmm")</f>
        <v>Oct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 s="16">
        <v>2000</v>
      </c>
      <c r="E2840">
        <v>2405</v>
      </c>
      <c r="F2840" s="12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>Table1[[#This Row],[pledged]]/Table1[[#This Row],[goal]]</f>
        <v>1.2024999999999999</v>
      </c>
      <c r="P2840">
        <f>IF(Table1[[#This Row],[pledged]]=0,0,Table1[[#This Row],[pledged]]/Table1[[#This Row],[backers_count]])</f>
        <v>44.537037037037038</v>
      </c>
      <c r="Q2840" t="str">
        <f>LEFT(Table1[[#This Row],[Category and Sub-Category]],FIND("/",Table1[[#This Row],[Category and Sub-Category]])-1)</f>
        <v>theater</v>
      </c>
      <c r="R2840" t="str">
        <f>RIGHT(Table1[[#This Row],[Category and Sub-Category]],LEN(Table1[[#This Row],[Category and Sub-Category]])-FIND("/",Table1[[#This Row],[Category and Sub-Category]]))</f>
        <v>plays</v>
      </c>
      <c r="S2840" s="9">
        <f>(((Table1[[#This Row],[launched_at]]/60)/60)/24)+DATE(1970,1,1)</f>
        <v>41842.607592592591</v>
      </c>
      <c r="T2840" s="9">
        <f>(((Table1[[#This Row],[deadline]]/60)/60)/24)+DATE(1970,1,1)</f>
        <v>41864.916666666664</v>
      </c>
      <c r="U2840" s="12" t="str">
        <f>TEXT(Table1[[#This Row],[Date Created Conversion]],"yyyy")</f>
        <v>2014</v>
      </c>
      <c r="V2840" s="12" t="str">
        <f>TEXT(Table1[[#This Row],[Date Created Conversion]],"mmm")</f>
        <v>Jul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 s="16">
        <v>3500</v>
      </c>
      <c r="E2841">
        <v>3900</v>
      </c>
      <c r="F2841" s="12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>Table1[[#This Row],[pledged]]/Table1[[#This Row],[goal]]</f>
        <v>1.1142857142857143</v>
      </c>
      <c r="P2841">
        <f>IF(Table1[[#This Row],[pledged]]=0,0,Table1[[#This Row],[pledged]]/Table1[[#This Row],[backers_count]])</f>
        <v>125.80645161290323</v>
      </c>
      <c r="Q2841" t="str">
        <f>LEFT(Table1[[#This Row],[Category and Sub-Category]],FIND("/",Table1[[#This Row],[Category and Sub-Category]])-1)</f>
        <v>theater</v>
      </c>
      <c r="R2841" t="str">
        <f>RIGHT(Table1[[#This Row],[Category and Sub-Category]],LEN(Table1[[#This Row],[Category and Sub-Category]])-FIND("/",Table1[[#This Row],[Category and Sub-Category]]))</f>
        <v>plays</v>
      </c>
      <c r="S2841" s="9">
        <f>(((Table1[[#This Row],[launched_at]]/60)/60)/24)+DATE(1970,1,1)</f>
        <v>41853.240208333329</v>
      </c>
      <c r="T2841" s="9">
        <f>(((Table1[[#This Row],[deadline]]/60)/60)/24)+DATE(1970,1,1)</f>
        <v>41876.207638888889</v>
      </c>
      <c r="U2841" s="12" t="str">
        <f>TEXT(Table1[[#This Row],[Date Created Conversion]],"yyyy")</f>
        <v>2014</v>
      </c>
      <c r="V2841" s="12" t="str">
        <f>TEXT(Table1[[#This Row],[Date Created Conversion]],"mmm")</f>
        <v>Aug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 s="16">
        <v>2500</v>
      </c>
      <c r="E2842">
        <v>2600</v>
      </c>
      <c r="F2842" s="1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>Table1[[#This Row],[pledged]]/Table1[[#This Row],[goal]]</f>
        <v>1.04</v>
      </c>
      <c r="P2842">
        <f>IF(Table1[[#This Row],[pledged]]=0,0,Table1[[#This Row],[pledged]]/Table1[[#This Row],[backers_count]])</f>
        <v>19.696969696969695</v>
      </c>
      <c r="Q2842" t="str">
        <f>LEFT(Table1[[#This Row],[Category and Sub-Category]],FIND("/",Table1[[#This Row],[Category and Sub-Category]])-1)</f>
        <v>theater</v>
      </c>
      <c r="R2842" t="str">
        <f>RIGHT(Table1[[#This Row],[Category and Sub-Category]],LEN(Table1[[#This Row],[Category and Sub-Category]])-FIND("/",Table1[[#This Row],[Category and Sub-Category]]))</f>
        <v>plays</v>
      </c>
      <c r="S2842" s="9">
        <f>(((Table1[[#This Row],[launched_at]]/60)/60)/24)+DATE(1970,1,1)</f>
        <v>42060.035636574074</v>
      </c>
      <c r="T2842" s="9">
        <f>(((Table1[[#This Row],[deadline]]/60)/60)/24)+DATE(1970,1,1)</f>
        <v>42081.708333333328</v>
      </c>
      <c r="U2842" s="12" t="str">
        <f>TEXT(Table1[[#This Row],[Date Created Conversion]],"yyyy")</f>
        <v>2015</v>
      </c>
      <c r="V2842" s="12" t="str">
        <f>TEXT(Table1[[#This Row],[Date Created Conversion]],"mmm")</f>
        <v>Feb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>Table1[[#This Row],[pledged]]/Table1[[#This Row],[goal]]</f>
        <v>0.01</v>
      </c>
      <c r="P2843">
        <f>IF(Table1[[#This Row],[pledged]]=0,0,Table1[[#This Row],[pledged]]/Table1[[#This Row],[backers_count]])</f>
        <v>10</v>
      </c>
      <c r="Q2843" t="str">
        <f>LEFT(Table1[[#This Row],[Category and Sub-Category]],FIND("/",Table1[[#This Row],[Category and Sub-Category]])-1)</f>
        <v>theater</v>
      </c>
      <c r="R2843" t="str">
        <f>RIGHT(Table1[[#This Row],[Category and Sub-Category]],LEN(Table1[[#This Row],[Category and Sub-Category]])-FIND("/",Table1[[#This Row],[Category and Sub-Category]]))</f>
        <v>plays</v>
      </c>
      <c r="S2843" s="9">
        <f>(((Table1[[#This Row],[launched_at]]/60)/60)/24)+DATE(1970,1,1)</f>
        <v>42291.739548611105</v>
      </c>
      <c r="T2843" s="9">
        <f>(((Table1[[#This Row],[deadline]]/60)/60)/24)+DATE(1970,1,1)</f>
        <v>42351.781215277777</v>
      </c>
      <c r="U2843" s="12" t="str">
        <f>TEXT(Table1[[#This Row],[Date Created Conversion]],"yyyy")</f>
        <v>2015</v>
      </c>
      <c r="V2843" s="12" t="str">
        <f>TEXT(Table1[[#This Row],[Date Created Conversion]],"mmm")</f>
        <v>Oct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>Table1[[#This Row],[pledged]]/Table1[[#This Row],[goal]]</f>
        <v>0</v>
      </c>
      <c r="P2844">
        <f>IF(Table1[[#This Row],[pledged]]=0,0,Table1[[#This Row],[pledged]]/Table1[[#This Row],[backers_count]])</f>
        <v>0</v>
      </c>
      <c r="Q2844" t="str">
        <f>LEFT(Table1[[#This Row],[Category and Sub-Category]],FIND("/",Table1[[#This Row],[Category and Sub-Category]])-1)</f>
        <v>theater</v>
      </c>
      <c r="R2844" t="str">
        <f>RIGHT(Table1[[#This Row],[Category and Sub-Category]],LEN(Table1[[#This Row],[Category and Sub-Category]])-FIND("/",Table1[[#This Row],[Category and Sub-Category]]))</f>
        <v>plays</v>
      </c>
      <c r="S2844" s="9">
        <f>(((Table1[[#This Row],[launched_at]]/60)/60)/24)+DATE(1970,1,1)</f>
        <v>41784.952488425923</v>
      </c>
      <c r="T2844" s="9">
        <f>(((Table1[[#This Row],[deadline]]/60)/60)/24)+DATE(1970,1,1)</f>
        <v>41811.458333333336</v>
      </c>
      <c r="U2844" s="12" t="str">
        <f>TEXT(Table1[[#This Row],[Date Created Conversion]],"yyyy")</f>
        <v>2014</v>
      </c>
      <c r="V2844" s="12" t="str">
        <f>TEXT(Table1[[#This Row],[Date Created Conversion]],"mmm")</f>
        <v>May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>Table1[[#This Row],[pledged]]/Table1[[#This Row],[goal]]</f>
        <v>0</v>
      </c>
      <c r="P2845">
        <f>IF(Table1[[#This Row],[pledged]]=0,0,Table1[[#This Row],[pledged]]/Table1[[#This Row],[backers_count]])</f>
        <v>0</v>
      </c>
      <c r="Q2845" t="str">
        <f>LEFT(Table1[[#This Row],[Category and Sub-Category]],FIND("/",Table1[[#This Row],[Category and Sub-Category]])-1)</f>
        <v>theater</v>
      </c>
      <c r="R2845" t="str">
        <f>RIGHT(Table1[[#This Row],[Category and Sub-Category]],LEN(Table1[[#This Row],[Category and Sub-Category]])-FIND("/",Table1[[#This Row],[Category and Sub-Category]]))</f>
        <v>plays</v>
      </c>
      <c r="S2845" s="9">
        <f>(((Table1[[#This Row],[launched_at]]/60)/60)/24)+DATE(1970,1,1)</f>
        <v>42492.737847222219</v>
      </c>
      <c r="T2845" s="9">
        <f>(((Table1[[#This Row],[deadline]]/60)/60)/24)+DATE(1970,1,1)</f>
        <v>42534.166666666672</v>
      </c>
      <c r="U2845" s="12" t="str">
        <f>TEXT(Table1[[#This Row],[Date Created Conversion]],"yyyy")</f>
        <v>2016</v>
      </c>
      <c r="V2845" s="12" t="str">
        <f>TEXT(Table1[[#This Row],[Date Created Conversion]],"mmm")</f>
        <v>May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>Table1[[#This Row],[pledged]]/Table1[[#This Row],[goal]]</f>
        <v>5.4545454545454543E-2</v>
      </c>
      <c r="P2846">
        <f>IF(Table1[[#This Row],[pledged]]=0,0,Table1[[#This Row],[pledged]]/Table1[[#This Row],[backers_count]])</f>
        <v>30</v>
      </c>
      <c r="Q2846" t="str">
        <f>LEFT(Table1[[#This Row],[Category and Sub-Category]],FIND("/",Table1[[#This Row],[Category and Sub-Category]])-1)</f>
        <v>theater</v>
      </c>
      <c r="R2846" t="str">
        <f>RIGHT(Table1[[#This Row],[Category and Sub-Category]],LEN(Table1[[#This Row],[Category and Sub-Category]])-FIND("/",Table1[[#This Row],[Category and Sub-Category]]))</f>
        <v>plays</v>
      </c>
      <c r="S2846" s="9">
        <f>(((Table1[[#This Row],[launched_at]]/60)/60)/24)+DATE(1970,1,1)</f>
        <v>42709.546064814815</v>
      </c>
      <c r="T2846" s="9">
        <f>(((Table1[[#This Row],[deadline]]/60)/60)/24)+DATE(1970,1,1)</f>
        <v>42739.546064814815</v>
      </c>
      <c r="U2846" s="12" t="str">
        <f>TEXT(Table1[[#This Row],[Date Created Conversion]],"yyyy")</f>
        <v>2016</v>
      </c>
      <c r="V2846" s="12" t="str">
        <f>TEXT(Table1[[#This Row],[Date Created Conversion]],"mmm")</f>
        <v>Dec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>Table1[[#This Row],[pledged]]/Table1[[#This Row],[goal]]</f>
        <v>0.31546666666666667</v>
      </c>
      <c r="P2847">
        <f>IF(Table1[[#This Row],[pledged]]=0,0,Table1[[#This Row],[pledged]]/Table1[[#This Row],[backers_count]])</f>
        <v>60.666666666666664</v>
      </c>
      <c r="Q2847" t="str">
        <f>LEFT(Table1[[#This Row],[Category and Sub-Category]],FIND("/",Table1[[#This Row],[Category and Sub-Category]])-1)</f>
        <v>theater</v>
      </c>
      <c r="R2847" t="str">
        <f>RIGHT(Table1[[#This Row],[Category and Sub-Category]],LEN(Table1[[#This Row],[Category and Sub-Category]])-FIND("/",Table1[[#This Row],[Category and Sub-Category]]))</f>
        <v>plays</v>
      </c>
      <c r="S2847" s="9">
        <f>(((Table1[[#This Row],[launched_at]]/60)/60)/24)+DATE(1970,1,1)</f>
        <v>42103.016585648147</v>
      </c>
      <c r="T2847" s="9">
        <f>(((Table1[[#This Row],[deadline]]/60)/60)/24)+DATE(1970,1,1)</f>
        <v>42163.016585648147</v>
      </c>
      <c r="U2847" s="12" t="str">
        <f>TEXT(Table1[[#This Row],[Date Created Conversion]],"yyyy")</f>
        <v>2015</v>
      </c>
      <c r="V2847" s="12" t="str">
        <f>TEXT(Table1[[#This Row],[Date Created Conversion]],"mmm")</f>
        <v>Apr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>Table1[[#This Row],[pledged]]/Table1[[#This Row],[goal]]</f>
        <v>0</v>
      </c>
      <c r="P2848">
        <f>IF(Table1[[#This Row],[pledged]]=0,0,Table1[[#This Row],[pledged]]/Table1[[#This Row],[backers_count]])</f>
        <v>0</v>
      </c>
      <c r="Q2848" t="str">
        <f>LEFT(Table1[[#This Row],[Category and Sub-Category]],FIND("/",Table1[[#This Row],[Category and Sub-Category]])-1)</f>
        <v>theater</v>
      </c>
      <c r="R2848" t="str">
        <f>RIGHT(Table1[[#This Row],[Category and Sub-Category]],LEN(Table1[[#This Row],[Category and Sub-Category]])-FIND("/",Table1[[#This Row],[Category and Sub-Category]]))</f>
        <v>plays</v>
      </c>
      <c r="S2848" s="9">
        <f>(((Table1[[#This Row],[launched_at]]/60)/60)/24)+DATE(1970,1,1)</f>
        <v>42108.692060185189</v>
      </c>
      <c r="T2848" s="9">
        <f>(((Table1[[#This Row],[deadline]]/60)/60)/24)+DATE(1970,1,1)</f>
        <v>42153.692060185189</v>
      </c>
      <c r="U2848" s="12" t="str">
        <f>TEXT(Table1[[#This Row],[Date Created Conversion]],"yyyy")</f>
        <v>2015</v>
      </c>
      <c r="V2848" s="12" t="str">
        <f>TEXT(Table1[[#This Row],[Date Created Conversion]],"mmm")</f>
        <v>Apr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>Table1[[#This Row],[pledged]]/Table1[[#This Row],[goal]]</f>
        <v>0</v>
      </c>
      <c r="P2849">
        <f>IF(Table1[[#This Row],[pledged]]=0,0,Table1[[#This Row],[pledged]]/Table1[[#This Row],[backers_count]])</f>
        <v>0</v>
      </c>
      <c r="Q2849" t="str">
        <f>LEFT(Table1[[#This Row],[Category and Sub-Category]],FIND("/",Table1[[#This Row],[Category and Sub-Category]])-1)</f>
        <v>theater</v>
      </c>
      <c r="R2849" t="str">
        <f>RIGHT(Table1[[#This Row],[Category and Sub-Category]],LEN(Table1[[#This Row],[Category and Sub-Category]])-FIND("/",Table1[[#This Row],[Category and Sub-Category]]))</f>
        <v>plays</v>
      </c>
      <c r="S2849" s="9">
        <f>(((Table1[[#This Row],[launched_at]]/60)/60)/24)+DATE(1970,1,1)</f>
        <v>42453.806307870371</v>
      </c>
      <c r="T2849" s="9">
        <f>(((Table1[[#This Row],[deadline]]/60)/60)/24)+DATE(1970,1,1)</f>
        <v>42513.806307870371</v>
      </c>
      <c r="U2849" s="12" t="str">
        <f>TEXT(Table1[[#This Row],[Date Created Conversion]],"yyyy")</f>
        <v>2016</v>
      </c>
      <c r="V2849" s="12" t="str">
        <f>TEXT(Table1[[#This Row],[Date Created Conversion]],"mmm")</f>
        <v>Mar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>Table1[[#This Row],[pledged]]/Table1[[#This Row],[goal]]</f>
        <v>2E-3</v>
      </c>
      <c r="P2850">
        <f>IF(Table1[[#This Row],[pledged]]=0,0,Table1[[#This Row],[pledged]]/Table1[[#This Row],[backers_count]])</f>
        <v>23.333333333333332</v>
      </c>
      <c r="Q2850" t="str">
        <f>LEFT(Table1[[#This Row],[Category and Sub-Category]],FIND("/",Table1[[#This Row],[Category and Sub-Category]])-1)</f>
        <v>theater</v>
      </c>
      <c r="R2850" t="str">
        <f>RIGHT(Table1[[#This Row],[Category and Sub-Category]],LEN(Table1[[#This Row],[Category and Sub-Category]])-FIND("/",Table1[[#This Row],[Category and Sub-Category]]))</f>
        <v>plays</v>
      </c>
      <c r="S2850" s="9">
        <f>(((Table1[[#This Row],[launched_at]]/60)/60)/24)+DATE(1970,1,1)</f>
        <v>42123.648831018523</v>
      </c>
      <c r="T2850" s="9">
        <f>(((Table1[[#This Row],[deadline]]/60)/60)/24)+DATE(1970,1,1)</f>
        <v>42153.648831018523</v>
      </c>
      <c r="U2850" s="12" t="str">
        <f>TEXT(Table1[[#This Row],[Date Created Conversion]],"yyyy")</f>
        <v>2015</v>
      </c>
      <c r="V2850" s="12" t="str">
        <f>TEXT(Table1[[#This Row],[Date Created Conversion]],"mmm")</f>
        <v>Apr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>Table1[[#This Row],[pledged]]/Table1[[#This Row],[goal]]</f>
        <v>0.01</v>
      </c>
      <c r="P2851">
        <f>IF(Table1[[#This Row],[pledged]]=0,0,Table1[[#This Row],[pledged]]/Table1[[#This Row],[backers_count]])</f>
        <v>5</v>
      </c>
      <c r="Q2851" t="str">
        <f>LEFT(Table1[[#This Row],[Category and Sub-Category]],FIND("/",Table1[[#This Row],[Category and Sub-Category]])-1)</f>
        <v>theater</v>
      </c>
      <c r="R2851" t="str">
        <f>RIGHT(Table1[[#This Row],[Category and Sub-Category]],LEN(Table1[[#This Row],[Category and Sub-Category]])-FIND("/",Table1[[#This Row],[Category and Sub-Category]]))</f>
        <v>plays</v>
      </c>
      <c r="S2851" s="9">
        <f>(((Table1[[#This Row],[launched_at]]/60)/60)/24)+DATE(1970,1,1)</f>
        <v>42453.428240740745</v>
      </c>
      <c r="T2851" s="9">
        <f>(((Table1[[#This Row],[deadline]]/60)/60)/24)+DATE(1970,1,1)</f>
        <v>42483.428240740745</v>
      </c>
      <c r="U2851" s="12" t="str">
        <f>TEXT(Table1[[#This Row],[Date Created Conversion]],"yyyy")</f>
        <v>2016</v>
      </c>
      <c r="V2851" s="12" t="str">
        <f>TEXT(Table1[[#This Row],[Date Created Conversion]],"mmm")</f>
        <v>Mar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>Table1[[#This Row],[pledged]]/Table1[[#This Row],[goal]]</f>
        <v>3.8875E-2</v>
      </c>
      <c r="P2852">
        <f>IF(Table1[[#This Row],[pledged]]=0,0,Table1[[#This Row],[pledged]]/Table1[[#This Row],[backers_count]])</f>
        <v>23.923076923076923</v>
      </c>
      <c r="Q2852" t="str">
        <f>LEFT(Table1[[#This Row],[Category and Sub-Category]],FIND("/",Table1[[#This Row],[Category and Sub-Category]])-1)</f>
        <v>theater</v>
      </c>
      <c r="R2852" t="str">
        <f>RIGHT(Table1[[#This Row],[Category and Sub-Category]],LEN(Table1[[#This Row],[Category and Sub-Category]])-FIND("/",Table1[[#This Row],[Category and Sub-Category]]))</f>
        <v>plays</v>
      </c>
      <c r="S2852" s="9">
        <f>(((Table1[[#This Row],[launched_at]]/60)/60)/24)+DATE(1970,1,1)</f>
        <v>41858.007071759261</v>
      </c>
      <c r="T2852" s="9">
        <f>(((Table1[[#This Row],[deadline]]/60)/60)/24)+DATE(1970,1,1)</f>
        <v>41888.007071759261</v>
      </c>
      <c r="U2852" s="12" t="str">
        <f>TEXT(Table1[[#This Row],[Date Created Conversion]],"yyyy")</f>
        <v>2014</v>
      </c>
      <c r="V2852" s="12" t="str">
        <f>TEXT(Table1[[#This Row],[Date Created Conversion]],"mmm")</f>
        <v>Aug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>Table1[[#This Row],[pledged]]/Table1[[#This Row],[goal]]</f>
        <v>0</v>
      </c>
      <c r="P2853">
        <f>IF(Table1[[#This Row],[pledged]]=0,0,Table1[[#This Row],[pledged]]/Table1[[#This Row],[backers_count]])</f>
        <v>0</v>
      </c>
      <c r="Q2853" t="str">
        <f>LEFT(Table1[[#This Row],[Category and Sub-Category]],FIND("/",Table1[[#This Row],[Category and Sub-Category]])-1)</f>
        <v>theater</v>
      </c>
      <c r="R2853" t="str">
        <f>RIGHT(Table1[[#This Row],[Category and Sub-Category]],LEN(Table1[[#This Row],[Category and Sub-Category]])-FIND("/",Table1[[#This Row],[Category and Sub-Category]]))</f>
        <v>plays</v>
      </c>
      <c r="S2853" s="9">
        <f>(((Table1[[#This Row],[launched_at]]/60)/60)/24)+DATE(1970,1,1)</f>
        <v>42390.002650462964</v>
      </c>
      <c r="T2853" s="9">
        <f>(((Table1[[#This Row],[deadline]]/60)/60)/24)+DATE(1970,1,1)</f>
        <v>42398.970138888893</v>
      </c>
      <c r="U2853" s="12" t="str">
        <f>TEXT(Table1[[#This Row],[Date Created Conversion]],"yyyy")</f>
        <v>2016</v>
      </c>
      <c r="V2853" s="12" t="str">
        <f>TEXT(Table1[[#This Row],[Date Created Conversion]],"mmm")</f>
        <v>Jan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>Table1[[#This Row],[pledged]]/Table1[[#This Row],[goal]]</f>
        <v>1.9E-2</v>
      </c>
      <c r="P2854">
        <f>IF(Table1[[#This Row],[pledged]]=0,0,Table1[[#This Row],[pledged]]/Table1[[#This Row],[backers_count]])</f>
        <v>15.833333333333334</v>
      </c>
      <c r="Q2854" t="str">
        <f>LEFT(Table1[[#This Row],[Category and Sub-Category]],FIND("/",Table1[[#This Row],[Category and Sub-Category]])-1)</f>
        <v>theater</v>
      </c>
      <c r="R2854" t="str">
        <f>RIGHT(Table1[[#This Row],[Category and Sub-Category]],LEN(Table1[[#This Row],[Category and Sub-Category]])-FIND("/",Table1[[#This Row],[Category and Sub-Category]]))</f>
        <v>plays</v>
      </c>
      <c r="S2854" s="9">
        <f>(((Table1[[#This Row],[launched_at]]/60)/60)/24)+DATE(1970,1,1)</f>
        <v>41781.045173611114</v>
      </c>
      <c r="T2854" s="9">
        <f>(((Table1[[#This Row],[deadline]]/60)/60)/24)+DATE(1970,1,1)</f>
        <v>41811.045173611114</v>
      </c>
      <c r="U2854" s="12" t="str">
        <f>TEXT(Table1[[#This Row],[Date Created Conversion]],"yyyy")</f>
        <v>2014</v>
      </c>
      <c r="V2854" s="12" t="str">
        <f>TEXT(Table1[[#This Row],[Date Created Conversion]],"mmm")</f>
        <v>May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>Table1[[#This Row],[pledged]]/Table1[[#This Row],[goal]]</f>
        <v>0</v>
      </c>
      <c r="P2855">
        <f>IF(Table1[[#This Row],[pledged]]=0,0,Table1[[#This Row],[pledged]]/Table1[[#This Row],[backers_count]])</f>
        <v>0</v>
      </c>
      <c r="Q2855" t="str">
        <f>LEFT(Table1[[#This Row],[Category and Sub-Category]],FIND("/",Table1[[#This Row],[Category and Sub-Category]])-1)</f>
        <v>theater</v>
      </c>
      <c r="R2855" t="str">
        <f>RIGHT(Table1[[#This Row],[Category and Sub-Category]],LEN(Table1[[#This Row],[Category and Sub-Category]])-FIND("/",Table1[[#This Row],[Category and Sub-Category]]))</f>
        <v>plays</v>
      </c>
      <c r="S2855" s="9">
        <f>(((Table1[[#This Row],[launched_at]]/60)/60)/24)+DATE(1970,1,1)</f>
        <v>41836.190937499996</v>
      </c>
      <c r="T2855" s="9">
        <f>(((Table1[[#This Row],[deadline]]/60)/60)/24)+DATE(1970,1,1)</f>
        <v>41896.190937499996</v>
      </c>
      <c r="U2855" s="12" t="str">
        <f>TEXT(Table1[[#This Row],[Date Created Conversion]],"yyyy")</f>
        <v>2014</v>
      </c>
      <c r="V2855" s="12" t="str">
        <f>TEXT(Table1[[#This Row],[Date Created Conversion]],"mmm")</f>
        <v>Jul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>Table1[[#This Row],[pledged]]/Table1[[#This Row],[goal]]</f>
        <v>0.41699999999999998</v>
      </c>
      <c r="P2856">
        <f>IF(Table1[[#This Row],[pledged]]=0,0,Table1[[#This Row],[pledged]]/Table1[[#This Row],[backers_count]])</f>
        <v>29.785714285714285</v>
      </c>
      <c r="Q2856" t="str">
        <f>LEFT(Table1[[#This Row],[Category and Sub-Category]],FIND("/",Table1[[#This Row],[Category and Sub-Category]])-1)</f>
        <v>theater</v>
      </c>
      <c r="R2856" t="str">
        <f>RIGHT(Table1[[#This Row],[Category and Sub-Category]],LEN(Table1[[#This Row],[Category and Sub-Category]])-FIND("/",Table1[[#This Row],[Category and Sub-Category]]))</f>
        <v>plays</v>
      </c>
      <c r="S2856" s="9">
        <f>(((Table1[[#This Row],[launched_at]]/60)/60)/24)+DATE(1970,1,1)</f>
        <v>42111.71665509259</v>
      </c>
      <c r="T2856" s="9">
        <f>(((Table1[[#This Row],[deadline]]/60)/60)/24)+DATE(1970,1,1)</f>
        <v>42131.71665509259</v>
      </c>
      <c r="U2856" s="12" t="str">
        <f>TEXT(Table1[[#This Row],[Date Created Conversion]],"yyyy")</f>
        <v>2015</v>
      </c>
      <c r="V2856" s="12" t="str">
        <f>TEXT(Table1[[#This Row],[Date Created Conversion]],"mmm")</f>
        <v>Apr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>Table1[[#This Row],[pledged]]/Table1[[#This Row],[goal]]</f>
        <v>0.5</v>
      </c>
      <c r="P2857">
        <f>IF(Table1[[#This Row],[pledged]]=0,0,Table1[[#This Row],[pledged]]/Table1[[#This Row],[backers_count]])</f>
        <v>60</v>
      </c>
      <c r="Q2857" t="str">
        <f>LEFT(Table1[[#This Row],[Category and Sub-Category]],FIND("/",Table1[[#This Row],[Category and Sub-Category]])-1)</f>
        <v>theater</v>
      </c>
      <c r="R2857" t="str">
        <f>RIGHT(Table1[[#This Row],[Category and Sub-Category]],LEN(Table1[[#This Row],[Category and Sub-Category]])-FIND("/",Table1[[#This Row],[Category and Sub-Category]]))</f>
        <v>plays</v>
      </c>
      <c r="S2857" s="9">
        <f>(((Table1[[#This Row],[launched_at]]/60)/60)/24)+DATE(1970,1,1)</f>
        <v>42370.007766203707</v>
      </c>
      <c r="T2857" s="9">
        <f>(((Table1[[#This Row],[deadline]]/60)/60)/24)+DATE(1970,1,1)</f>
        <v>42398.981944444444</v>
      </c>
      <c r="U2857" s="12" t="str">
        <f>TEXT(Table1[[#This Row],[Date Created Conversion]],"yyyy")</f>
        <v>2016</v>
      </c>
      <c r="V2857" s="12" t="str">
        <f>TEXT(Table1[[#This Row],[Date Created Conversion]],"mmm")</f>
        <v>Jan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>Table1[[#This Row],[pledged]]/Table1[[#This Row],[goal]]</f>
        <v>4.8666666666666664E-2</v>
      </c>
      <c r="P2858">
        <f>IF(Table1[[#This Row],[pledged]]=0,0,Table1[[#This Row],[pledged]]/Table1[[#This Row],[backers_count]])</f>
        <v>24.333333333333332</v>
      </c>
      <c r="Q2858" t="str">
        <f>LEFT(Table1[[#This Row],[Category and Sub-Category]],FIND("/",Table1[[#This Row],[Category and Sub-Category]])-1)</f>
        <v>theater</v>
      </c>
      <c r="R2858" t="str">
        <f>RIGHT(Table1[[#This Row],[Category and Sub-Category]],LEN(Table1[[#This Row],[Category and Sub-Category]])-FIND("/",Table1[[#This Row],[Category and Sub-Category]]))</f>
        <v>plays</v>
      </c>
      <c r="S2858" s="9">
        <f>(((Table1[[#This Row],[launched_at]]/60)/60)/24)+DATE(1970,1,1)</f>
        <v>42165.037581018521</v>
      </c>
      <c r="T2858" s="9">
        <f>(((Table1[[#This Row],[deadline]]/60)/60)/24)+DATE(1970,1,1)</f>
        <v>42224.898611111115</v>
      </c>
      <c r="U2858" s="12" t="str">
        <f>TEXT(Table1[[#This Row],[Date Created Conversion]],"yyyy")</f>
        <v>2015</v>
      </c>
      <c r="V2858" s="12" t="str">
        <f>TEXT(Table1[[#This Row],[Date Created Conversion]],"mmm")</f>
        <v>Jun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>Table1[[#This Row],[pledged]]/Table1[[#This Row],[goal]]</f>
        <v>0.19736842105263158</v>
      </c>
      <c r="P2859">
        <f>IF(Table1[[#This Row],[pledged]]=0,0,Table1[[#This Row],[pledged]]/Table1[[#This Row],[backers_count]])</f>
        <v>500</v>
      </c>
      <c r="Q2859" t="str">
        <f>LEFT(Table1[[#This Row],[Category and Sub-Category]],FIND("/",Table1[[#This Row],[Category and Sub-Category]])-1)</f>
        <v>theater</v>
      </c>
      <c r="R2859" t="str">
        <f>RIGHT(Table1[[#This Row],[Category and Sub-Category]],LEN(Table1[[#This Row],[Category and Sub-Category]])-FIND("/",Table1[[#This Row],[Category and Sub-Category]]))</f>
        <v>plays</v>
      </c>
      <c r="S2859" s="9">
        <f>(((Table1[[#This Row],[launched_at]]/60)/60)/24)+DATE(1970,1,1)</f>
        <v>42726.920081018514</v>
      </c>
      <c r="T2859" s="9">
        <f>(((Table1[[#This Row],[deadline]]/60)/60)/24)+DATE(1970,1,1)</f>
        <v>42786.75</v>
      </c>
      <c r="U2859" s="12" t="str">
        <f>TEXT(Table1[[#This Row],[Date Created Conversion]],"yyyy")</f>
        <v>2016</v>
      </c>
      <c r="V2859" s="12" t="str">
        <f>TEXT(Table1[[#This Row],[Date Created Conversion]],"mmm")</f>
        <v>Dec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>Table1[[#This Row],[pledged]]/Table1[[#This Row],[goal]]</f>
        <v>0</v>
      </c>
      <c r="P2860">
        <f>IF(Table1[[#This Row],[pledged]]=0,0,Table1[[#This Row],[pledged]]/Table1[[#This Row],[backers_count]])</f>
        <v>0</v>
      </c>
      <c r="Q2860" t="str">
        <f>LEFT(Table1[[#This Row],[Category and Sub-Category]],FIND("/",Table1[[#This Row],[Category and Sub-Category]])-1)</f>
        <v>theater</v>
      </c>
      <c r="R2860" t="str">
        <f>RIGHT(Table1[[#This Row],[Category and Sub-Category]],LEN(Table1[[#This Row],[Category and Sub-Category]])-FIND("/",Table1[[#This Row],[Category and Sub-Category]]))</f>
        <v>plays</v>
      </c>
      <c r="S2860" s="9">
        <f>(((Table1[[#This Row],[launched_at]]/60)/60)/24)+DATE(1970,1,1)</f>
        <v>41954.545081018514</v>
      </c>
      <c r="T2860" s="9">
        <f>(((Table1[[#This Row],[deadline]]/60)/60)/24)+DATE(1970,1,1)</f>
        <v>41978.477777777778</v>
      </c>
      <c r="U2860" s="12" t="str">
        <f>TEXT(Table1[[#This Row],[Date Created Conversion]],"yyyy")</f>
        <v>2014</v>
      </c>
      <c r="V2860" s="12" t="str">
        <f>TEXT(Table1[[#This Row],[Date Created Conversion]],"mmm")</f>
        <v>Nov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>Table1[[#This Row],[pledged]]/Table1[[#This Row],[goal]]</f>
        <v>1.7500000000000002E-2</v>
      </c>
      <c r="P2861">
        <f>IF(Table1[[#This Row],[pledged]]=0,0,Table1[[#This Row],[pledged]]/Table1[[#This Row],[backers_count]])</f>
        <v>35</v>
      </c>
      <c r="Q2861" t="str">
        <f>LEFT(Table1[[#This Row],[Category and Sub-Category]],FIND("/",Table1[[#This Row],[Category and Sub-Category]])-1)</f>
        <v>theater</v>
      </c>
      <c r="R2861" t="str">
        <f>RIGHT(Table1[[#This Row],[Category and Sub-Category]],LEN(Table1[[#This Row],[Category and Sub-Category]])-FIND("/",Table1[[#This Row],[Category and Sub-Category]]))</f>
        <v>plays</v>
      </c>
      <c r="S2861" s="9">
        <f>(((Table1[[#This Row],[launched_at]]/60)/60)/24)+DATE(1970,1,1)</f>
        <v>42233.362314814818</v>
      </c>
      <c r="T2861" s="9">
        <f>(((Table1[[#This Row],[deadline]]/60)/60)/24)+DATE(1970,1,1)</f>
        <v>42293.362314814818</v>
      </c>
      <c r="U2861" s="12" t="str">
        <f>TEXT(Table1[[#This Row],[Date Created Conversion]],"yyyy")</f>
        <v>2015</v>
      </c>
      <c r="V2861" s="12" t="str">
        <f>TEXT(Table1[[#This Row],[Date Created Conversion]],"mmm")</f>
        <v>Aug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>Table1[[#This Row],[pledged]]/Table1[[#This Row],[goal]]</f>
        <v>6.6500000000000004E-2</v>
      </c>
      <c r="P2862">
        <f>IF(Table1[[#This Row],[pledged]]=0,0,Table1[[#This Row],[pledged]]/Table1[[#This Row],[backers_count]])</f>
        <v>29.555555555555557</v>
      </c>
      <c r="Q2862" t="str">
        <f>LEFT(Table1[[#This Row],[Category and Sub-Category]],FIND("/",Table1[[#This Row],[Category and Sub-Category]])-1)</f>
        <v>theater</v>
      </c>
      <c r="R2862" t="str">
        <f>RIGHT(Table1[[#This Row],[Category and Sub-Category]],LEN(Table1[[#This Row],[Category and Sub-Category]])-FIND("/",Table1[[#This Row],[Category and Sub-Category]]))</f>
        <v>plays</v>
      </c>
      <c r="S2862" s="9">
        <f>(((Table1[[#This Row],[launched_at]]/60)/60)/24)+DATE(1970,1,1)</f>
        <v>42480.800648148142</v>
      </c>
      <c r="T2862" s="9">
        <f>(((Table1[[#This Row],[deadline]]/60)/60)/24)+DATE(1970,1,1)</f>
        <v>42540.800648148142</v>
      </c>
      <c r="U2862" s="12" t="str">
        <f>TEXT(Table1[[#This Row],[Date Created Conversion]],"yyyy")</f>
        <v>2016</v>
      </c>
      <c r="V2862" s="12" t="str">
        <f>TEXT(Table1[[#This Row],[Date Created Conversion]],"mmm")</f>
        <v>Apr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>Table1[[#This Row],[pledged]]/Table1[[#This Row],[goal]]</f>
        <v>0.32</v>
      </c>
      <c r="P2863">
        <f>IF(Table1[[#This Row],[pledged]]=0,0,Table1[[#This Row],[pledged]]/Table1[[#This Row],[backers_count]])</f>
        <v>26.666666666666668</v>
      </c>
      <c r="Q2863" t="str">
        <f>LEFT(Table1[[#This Row],[Category and Sub-Category]],FIND("/",Table1[[#This Row],[Category and Sub-Category]])-1)</f>
        <v>theater</v>
      </c>
      <c r="R2863" t="str">
        <f>RIGHT(Table1[[#This Row],[Category and Sub-Category]],LEN(Table1[[#This Row],[Category and Sub-Category]])-FIND("/",Table1[[#This Row],[Category and Sub-Category]]))</f>
        <v>plays</v>
      </c>
      <c r="S2863" s="9">
        <f>(((Table1[[#This Row],[launched_at]]/60)/60)/24)+DATE(1970,1,1)</f>
        <v>42257.590833333335</v>
      </c>
      <c r="T2863" s="9">
        <f>(((Table1[[#This Row],[deadline]]/60)/60)/24)+DATE(1970,1,1)</f>
        <v>42271.590833333335</v>
      </c>
      <c r="U2863" s="12" t="str">
        <f>TEXT(Table1[[#This Row],[Date Created Conversion]],"yyyy")</f>
        <v>2015</v>
      </c>
      <c r="V2863" s="12" t="str">
        <f>TEXT(Table1[[#This Row],[Date Created Conversion]],"mmm")</f>
        <v>Sep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>Table1[[#This Row],[pledged]]/Table1[[#This Row],[goal]]</f>
        <v>4.3307086614173228E-3</v>
      </c>
      <c r="P2864">
        <f>IF(Table1[[#This Row],[pledged]]=0,0,Table1[[#This Row],[pledged]]/Table1[[#This Row],[backers_count]])</f>
        <v>18.333333333333332</v>
      </c>
      <c r="Q2864" t="str">
        <f>LEFT(Table1[[#This Row],[Category and Sub-Category]],FIND("/",Table1[[#This Row],[Category and Sub-Category]])-1)</f>
        <v>theater</v>
      </c>
      <c r="R2864" t="str">
        <f>RIGHT(Table1[[#This Row],[Category and Sub-Category]],LEN(Table1[[#This Row],[Category and Sub-Category]])-FIND("/",Table1[[#This Row],[Category and Sub-Category]]))</f>
        <v>plays</v>
      </c>
      <c r="S2864" s="9">
        <f>(((Table1[[#This Row],[launched_at]]/60)/60)/24)+DATE(1970,1,1)</f>
        <v>41784.789687500001</v>
      </c>
      <c r="T2864" s="9">
        <f>(((Table1[[#This Row],[deadline]]/60)/60)/24)+DATE(1970,1,1)</f>
        <v>41814.789687500001</v>
      </c>
      <c r="U2864" s="12" t="str">
        <f>TEXT(Table1[[#This Row],[Date Created Conversion]],"yyyy")</f>
        <v>2014</v>
      </c>
      <c r="V2864" s="12" t="str">
        <f>TEXT(Table1[[#This Row],[Date Created Conversion]],"mmm")</f>
        <v>May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>Table1[[#This Row],[pledged]]/Table1[[#This Row],[goal]]</f>
        <v>4.0000000000000002E-4</v>
      </c>
      <c r="P2865">
        <f>IF(Table1[[#This Row],[pledged]]=0,0,Table1[[#This Row],[pledged]]/Table1[[#This Row],[backers_count]])</f>
        <v>20</v>
      </c>
      <c r="Q2865" t="str">
        <f>LEFT(Table1[[#This Row],[Category and Sub-Category]],FIND("/",Table1[[#This Row],[Category and Sub-Category]])-1)</f>
        <v>theater</v>
      </c>
      <c r="R2865" t="str">
        <f>RIGHT(Table1[[#This Row],[Category and Sub-Category]],LEN(Table1[[#This Row],[Category and Sub-Category]])-FIND("/",Table1[[#This Row],[Category and Sub-Category]]))</f>
        <v>plays</v>
      </c>
      <c r="S2865" s="9">
        <f>(((Table1[[#This Row],[launched_at]]/60)/60)/24)+DATE(1970,1,1)</f>
        <v>41831.675034722226</v>
      </c>
      <c r="T2865" s="9">
        <f>(((Table1[[#This Row],[deadline]]/60)/60)/24)+DATE(1970,1,1)</f>
        <v>41891.675034722226</v>
      </c>
      <c r="U2865" s="12" t="str">
        <f>TEXT(Table1[[#This Row],[Date Created Conversion]],"yyyy")</f>
        <v>2014</v>
      </c>
      <c r="V2865" s="12" t="str">
        <f>TEXT(Table1[[#This Row],[Date Created Conversion]],"mmm")</f>
        <v>Jul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>Table1[[#This Row],[pledged]]/Table1[[#This Row],[goal]]</f>
        <v>1.6E-2</v>
      </c>
      <c r="P2866">
        <f>IF(Table1[[#This Row],[pledged]]=0,0,Table1[[#This Row],[pledged]]/Table1[[#This Row],[backers_count]])</f>
        <v>13.333333333333334</v>
      </c>
      <c r="Q2866" t="str">
        <f>LEFT(Table1[[#This Row],[Category and Sub-Category]],FIND("/",Table1[[#This Row],[Category and Sub-Category]])-1)</f>
        <v>theater</v>
      </c>
      <c r="R2866" t="str">
        <f>RIGHT(Table1[[#This Row],[Category and Sub-Category]],LEN(Table1[[#This Row],[Category and Sub-Category]])-FIND("/",Table1[[#This Row],[Category and Sub-Category]]))</f>
        <v>plays</v>
      </c>
      <c r="S2866" s="9">
        <f>(((Table1[[#This Row],[launched_at]]/60)/60)/24)+DATE(1970,1,1)</f>
        <v>42172.613506944443</v>
      </c>
      <c r="T2866" s="9">
        <f>(((Table1[[#This Row],[deadline]]/60)/60)/24)+DATE(1970,1,1)</f>
        <v>42202.554166666669</v>
      </c>
      <c r="U2866" s="12" t="str">
        <f>TEXT(Table1[[#This Row],[Date Created Conversion]],"yyyy")</f>
        <v>2015</v>
      </c>
      <c r="V2866" s="12" t="str">
        <f>TEXT(Table1[[#This Row],[Date Created Conversion]],"mmm")</f>
        <v>Jun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>Table1[[#This Row],[pledged]]/Table1[[#This Row],[goal]]</f>
        <v>0</v>
      </c>
      <c r="P2867">
        <f>IF(Table1[[#This Row],[pledged]]=0,0,Table1[[#This Row],[pledged]]/Table1[[#This Row],[backers_count]])</f>
        <v>0</v>
      </c>
      <c r="Q2867" t="str">
        <f>LEFT(Table1[[#This Row],[Category and Sub-Category]],FIND("/",Table1[[#This Row],[Category and Sub-Category]])-1)</f>
        <v>theater</v>
      </c>
      <c r="R2867" t="str">
        <f>RIGHT(Table1[[#This Row],[Category and Sub-Category]],LEN(Table1[[#This Row],[Category and Sub-Category]])-FIND("/",Table1[[#This Row],[Category and Sub-Category]]))</f>
        <v>plays</v>
      </c>
      <c r="S2867" s="9">
        <f>(((Table1[[#This Row],[launched_at]]/60)/60)/24)+DATE(1970,1,1)</f>
        <v>41950.114108796297</v>
      </c>
      <c r="T2867" s="9">
        <f>(((Table1[[#This Row],[deadline]]/60)/60)/24)+DATE(1970,1,1)</f>
        <v>42010.114108796297</v>
      </c>
      <c r="U2867" s="12" t="str">
        <f>TEXT(Table1[[#This Row],[Date Created Conversion]],"yyyy")</f>
        <v>2014</v>
      </c>
      <c r="V2867" s="12" t="str">
        <f>TEXT(Table1[[#This Row],[Date Created Conversion]],"mmm")</f>
        <v>Nov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>Table1[[#This Row],[pledged]]/Table1[[#This Row],[goal]]</f>
        <v>8.9999999999999993E-3</v>
      </c>
      <c r="P2868">
        <f>IF(Table1[[#This Row],[pledged]]=0,0,Table1[[#This Row],[pledged]]/Table1[[#This Row],[backers_count]])</f>
        <v>22.5</v>
      </c>
      <c r="Q2868" t="str">
        <f>LEFT(Table1[[#This Row],[Category and Sub-Category]],FIND("/",Table1[[#This Row],[Category and Sub-Category]])-1)</f>
        <v>theater</v>
      </c>
      <c r="R2868" t="str">
        <f>RIGHT(Table1[[#This Row],[Category and Sub-Category]],LEN(Table1[[#This Row],[Category and Sub-Category]])-FIND("/",Table1[[#This Row],[Category and Sub-Category]]))</f>
        <v>plays</v>
      </c>
      <c r="S2868" s="9">
        <f>(((Table1[[#This Row],[launched_at]]/60)/60)/24)+DATE(1970,1,1)</f>
        <v>42627.955104166671</v>
      </c>
      <c r="T2868" s="9">
        <f>(((Table1[[#This Row],[deadline]]/60)/60)/24)+DATE(1970,1,1)</f>
        <v>42657.916666666672</v>
      </c>
      <c r="U2868" s="12" t="str">
        <f>TEXT(Table1[[#This Row],[Date Created Conversion]],"yyyy")</f>
        <v>2016</v>
      </c>
      <c r="V2868" s="12" t="str">
        <f>TEXT(Table1[[#This Row],[Date Created Conversion]],"mmm")</f>
        <v>Sep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>Table1[[#This Row],[pledged]]/Table1[[#This Row],[goal]]</f>
        <v>0.2016</v>
      </c>
      <c r="P2869">
        <f>IF(Table1[[#This Row],[pledged]]=0,0,Table1[[#This Row],[pledged]]/Table1[[#This Row],[backers_count]])</f>
        <v>50.4</v>
      </c>
      <c r="Q2869" t="str">
        <f>LEFT(Table1[[#This Row],[Category and Sub-Category]],FIND("/",Table1[[#This Row],[Category and Sub-Category]])-1)</f>
        <v>theater</v>
      </c>
      <c r="R2869" t="str">
        <f>RIGHT(Table1[[#This Row],[Category and Sub-Category]],LEN(Table1[[#This Row],[Category and Sub-Category]])-FIND("/",Table1[[#This Row],[Category and Sub-Category]]))</f>
        <v>plays</v>
      </c>
      <c r="S2869" s="9">
        <f>(((Table1[[#This Row],[launched_at]]/60)/60)/24)+DATE(1970,1,1)</f>
        <v>42531.195277777777</v>
      </c>
      <c r="T2869" s="9">
        <f>(((Table1[[#This Row],[deadline]]/60)/60)/24)+DATE(1970,1,1)</f>
        <v>42555.166666666672</v>
      </c>
      <c r="U2869" s="12" t="str">
        <f>TEXT(Table1[[#This Row],[Date Created Conversion]],"yyyy")</f>
        <v>2016</v>
      </c>
      <c r="V2869" s="12" t="str">
        <f>TEXT(Table1[[#This Row],[Date Created Conversion]],"mmm")</f>
        <v>Jun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>Table1[[#This Row],[pledged]]/Table1[[#This Row],[goal]]</f>
        <v>0.42011733333333334</v>
      </c>
      <c r="P2870">
        <f>IF(Table1[[#This Row],[pledged]]=0,0,Table1[[#This Row],[pledged]]/Table1[[#This Row],[backers_count]])</f>
        <v>105.02933333333334</v>
      </c>
      <c r="Q2870" t="str">
        <f>LEFT(Table1[[#This Row],[Category and Sub-Category]],FIND("/",Table1[[#This Row],[Category and Sub-Category]])-1)</f>
        <v>theater</v>
      </c>
      <c r="R2870" t="str">
        <f>RIGHT(Table1[[#This Row],[Category and Sub-Category]],LEN(Table1[[#This Row],[Category and Sub-Category]])-FIND("/",Table1[[#This Row],[Category and Sub-Category]]))</f>
        <v>plays</v>
      </c>
      <c r="S2870" s="9">
        <f>(((Table1[[#This Row],[launched_at]]/60)/60)/24)+DATE(1970,1,1)</f>
        <v>42618.827013888891</v>
      </c>
      <c r="T2870" s="9">
        <f>(((Table1[[#This Row],[deadline]]/60)/60)/24)+DATE(1970,1,1)</f>
        <v>42648.827013888891</v>
      </c>
      <c r="U2870" s="12" t="str">
        <f>TEXT(Table1[[#This Row],[Date Created Conversion]],"yyyy")</f>
        <v>2016</v>
      </c>
      <c r="V2870" s="12" t="str">
        <f>TEXT(Table1[[#This Row],[Date Created Conversion]],"mmm")</f>
        <v>Sep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>Table1[[#This Row],[pledged]]/Table1[[#This Row],[goal]]</f>
        <v>8.8500000000000002E-3</v>
      </c>
      <c r="P2871">
        <f>IF(Table1[[#This Row],[pledged]]=0,0,Table1[[#This Row],[pledged]]/Table1[[#This Row],[backers_count]])</f>
        <v>35.4</v>
      </c>
      <c r="Q2871" t="str">
        <f>LEFT(Table1[[#This Row],[Category and Sub-Category]],FIND("/",Table1[[#This Row],[Category and Sub-Category]])-1)</f>
        <v>theater</v>
      </c>
      <c r="R2871" t="str">
        <f>RIGHT(Table1[[#This Row],[Category and Sub-Category]],LEN(Table1[[#This Row],[Category and Sub-Category]])-FIND("/",Table1[[#This Row],[Category and Sub-Category]]))</f>
        <v>plays</v>
      </c>
      <c r="S2871" s="9">
        <f>(((Table1[[#This Row],[launched_at]]/60)/60)/24)+DATE(1970,1,1)</f>
        <v>42540.593530092592</v>
      </c>
      <c r="T2871" s="9">
        <f>(((Table1[[#This Row],[deadline]]/60)/60)/24)+DATE(1970,1,1)</f>
        <v>42570.593530092592</v>
      </c>
      <c r="U2871" s="12" t="str">
        <f>TEXT(Table1[[#This Row],[Date Created Conversion]],"yyyy")</f>
        <v>2016</v>
      </c>
      <c r="V2871" s="12" t="str">
        <f>TEXT(Table1[[#This Row],[Date Created Conversion]],"mmm")</f>
        <v>Jun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>Table1[[#This Row],[pledged]]/Table1[[#This Row],[goal]]</f>
        <v>0.15</v>
      </c>
      <c r="P2872">
        <f>IF(Table1[[#This Row],[pledged]]=0,0,Table1[[#This Row],[pledged]]/Table1[[#This Row],[backers_count]])</f>
        <v>83.333333333333329</v>
      </c>
      <c r="Q2872" t="str">
        <f>LEFT(Table1[[#This Row],[Category and Sub-Category]],FIND("/",Table1[[#This Row],[Category and Sub-Category]])-1)</f>
        <v>theater</v>
      </c>
      <c r="R2872" t="str">
        <f>RIGHT(Table1[[#This Row],[Category and Sub-Category]],LEN(Table1[[#This Row],[Category and Sub-Category]])-FIND("/",Table1[[#This Row],[Category and Sub-Category]]))</f>
        <v>plays</v>
      </c>
      <c r="S2872" s="9">
        <f>(((Table1[[#This Row],[launched_at]]/60)/60)/24)+DATE(1970,1,1)</f>
        <v>41746.189409722225</v>
      </c>
      <c r="T2872" s="9">
        <f>(((Table1[[#This Row],[deadline]]/60)/60)/24)+DATE(1970,1,1)</f>
        <v>41776.189409722225</v>
      </c>
      <c r="U2872" s="12" t="str">
        <f>TEXT(Table1[[#This Row],[Date Created Conversion]],"yyyy")</f>
        <v>2014</v>
      </c>
      <c r="V2872" s="12" t="str">
        <f>TEXT(Table1[[#This Row],[Date Created Conversion]],"mmm")</f>
        <v>Apr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>Table1[[#This Row],[pledged]]/Table1[[#This Row],[goal]]</f>
        <v>4.6699999999999998E-2</v>
      </c>
      <c r="P2873">
        <f>IF(Table1[[#This Row],[pledged]]=0,0,Table1[[#This Row],[pledged]]/Table1[[#This Row],[backers_count]])</f>
        <v>35.92307692307692</v>
      </c>
      <c r="Q2873" t="str">
        <f>LEFT(Table1[[#This Row],[Category and Sub-Category]],FIND("/",Table1[[#This Row],[Category and Sub-Category]])-1)</f>
        <v>theater</v>
      </c>
      <c r="R2873" t="str">
        <f>RIGHT(Table1[[#This Row],[Category and Sub-Category]],LEN(Table1[[#This Row],[Category and Sub-Category]])-FIND("/",Table1[[#This Row],[Category and Sub-Category]]))</f>
        <v>plays</v>
      </c>
      <c r="S2873" s="9">
        <f>(((Table1[[#This Row],[launched_at]]/60)/60)/24)+DATE(1970,1,1)</f>
        <v>41974.738576388889</v>
      </c>
      <c r="T2873" s="9">
        <f>(((Table1[[#This Row],[deadline]]/60)/60)/24)+DATE(1970,1,1)</f>
        <v>41994.738576388889</v>
      </c>
      <c r="U2873" s="12" t="str">
        <f>TEXT(Table1[[#This Row],[Date Created Conversion]],"yyyy")</f>
        <v>2014</v>
      </c>
      <c r="V2873" s="12" t="str">
        <f>TEXT(Table1[[#This Row],[Date Created Conversion]],"mmm")</f>
        <v>Dec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>Table1[[#This Row],[pledged]]/Table1[[#This Row],[goal]]</f>
        <v>0</v>
      </c>
      <c r="P2874">
        <f>IF(Table1[[#This Row],[pledged]]=0,0,Table1[[#This Row],[pledged]]/Table1[[#This Row],[backers_count]])</f>
        <v>0</v>
      </c>
      <c r="Q2874" t="str">
        <f>LEFT(Table1[[#This Row],[Category and Sub-Category]],FIND("/",Table1[[#This Row],[Category and Sub-Category]])-1)</f>
        <v>theater</v>
      </c>
      <c r="R2874" t="str">
        <f>RIGHT(Table1[[#This Row],[Category and Sub-Category]],LEN(Table1[[#This Row],[Category and Sub-Category]])-FIND("/",Table1[[#This Row],[Category and Sub-Category]]))</f>
        <v>plays</v>
      </c>
      <c r="S2874" s="9">
        <f>(((Table1[[#This Row],[launched_at]]/60)/60)/24)+DATE(1970,1,1)</f>
        <v>42115.11618055556</v>
      </c>
      <c r="T2874" s="9">
        <f>(((Table1[[#This Row],[deadline]]/60)/60)/24)+DATE(1970,1,1)</f>
        <v>42175.11618055556</v>
      </c>
      <c r="U2874" s="12" t="str">
        <f>TEXT(Table1[[#This Row],[Date Created Conversion]],"yyyy")</f>
        <v>2015</v>
      </c>
      <c r="V2874" s="12" t="str">
        <f>TEXT(Table1[[#This Row],[Date Created Conversion]],"mmm")</f>
        <v>Apr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>Table1[[#This Row],[pledged]]/Table1[[#This Row],[goal]]</f>
        <v>0.38119999999999998</v>
      </c>
      <c r="P2875">
        <f>IF(Table1[[#This Row],[pledged]]=0,0,Table1[[#This Row],[pledged]]/Table1[[#This Row],[backers_count]])</f>
        <v>119.125</v>
      </c>
      <c r="Q2875" t="str">
        <f>LEFT(Table1[[#This Row],[Category and Sub-Category]],FIND("/",Table1[[#This Row],[Category and Sub-Category]])-1)</f>
        <v>theater</v>
      </c>
      <c r="R2875" t="str">
        <f>RIGHT(Table1[[#This Row],[Category and Sub-Category]],LEN(Table1[[#This Row],[Category and Sub-Category]])-FIND("/",Table1[[#This Row],[Category and Sub-Category]]))</f>
        <v>plays</v>
      </c>
      <c r="S2875" s="9">
        <f>(((Table1[[#This Row],[launched_at]]/60)/60)/24)+DATE(1970,1,1)</f>
        <v>42002.817488425921</v>
      </c>
      <c r="T2875" s="9">
        <f>(((Table1[[#This Row],[deadline]]/60)/60)/24)+DATE(1970,1,1)</f>
        <v>42032.817488425921</v>
      </c>
      <c r="U2875" s="12" t="str">
        <f>TEXT(Table1[[#This Row],[Date Created Conversion]],"yyyy")</f>
        <v>2014</v>
      </c>
      <c r="V2875" s="12" t="str">
        <f>TEXT(Table1[[#This Row],[Date Created Conversion]],"mmm")</f>
        <v>Dec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>Table1[[#This Row],[pledged]]/Table1[[#This Row],[goal]]</f>
        <v>5.4199999999999998E-2</v>
      </c>
      <c r="P2876">
        <f>IF(Table1[[#This Row],[pledged]]=0,0,Table1[[#This Row],[pledged]]/Table1[[#This Row],[backers_count]])</f>
        <v>90.333333333333329</v>
      </c>
      <c r="Q2876" t="str">
        <f>LEFT(Table1[[#This Row],[Category and Sub-Category]],FIND("/",Table1[[#This Row],[Category and Sub-Category]])-1)</f>
        <v>theater</v>
      </c>
      <c r="R2876" t="str">
        <f>RIGHT(Table1[[#This Row],[Category and Sub-Category]],LEN(Table1[[#This Row],[Category and Sub-Category]])-FIND("/",Table1[[#This Row],[Category and Sub-Category]]))</f>
        <v>plays</v>
      </c>
      <c r="S2876" s="9">
        <f>(((Table1[[#This Row],[launched_at]]/60)/60)/24)+DATE(1970,1,1)</f>
        <v>42722.84474537037</v>
      </c>
      <c r="T2876" s="9">
        <f>(((Table1[[#This Row],[deadline]]/60)/60)/24)+DATE(1970,1,1)</f>
        <v>42752.84474537037</v>
      </c>
      <c r="U2876" s="12" t="str">
        <f>TEXT(Table1[[#This Row],[Date Created Conversion]],"yyyy")</f>
        <v>2016</v>
      </c>
      <c r="V2876" s="12" t="str">
        <f>TEXT(Table1[[#This Row],[Date Created Conversion]],"mmm")</f>
        <v>Dec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>Table1[[#This Row],[pledged]]/Table1[[#This Row],[goal]]</f>
        <v>3.5E-4</v>
      </c>
      <c r="P2877">
        <f>IF(Table1[[#This Row],[pledged]]=0,0,Table1[[#This Row],[pledged]]/Table1[[#This Row],[backers_count]])</f>
        <v>2.3333333333333335</v>
      </c>
      <c r="Q2877" t="str">
        <f>LEFT(Table1[[#This Row],[Category and Sub-Category]],FIND("/",Table1[[#This Row],[Category and Sub-Category]])-1)</f>
        <v>theater</v>
      </c>
      <c r="R2877" t="str">
        <f>RIGHT(Table1[[#This Row],[Category and Sub-Category]],LEN(Table1[[#This Row],[Category and Sub-Category]])-FIND("/",Table1[[#This Row],[Category and Sub-Category]]))</f>
        <v>plays</v>
      </c>
      <c r="S2877" s="9">
        <f>(((Table1[[#This Row],[launched_at]]/60)/60)/24)+DATE(1970,1,1)</f>
        <v>42465.128391203703</v>
      </c>
      <c r="T2877" s="9">
        <f>(((Table1[[#This Row],[deadline]]/60)/60)/24)+DATE(1970,1,1)</f>
        <v>42495.128391203703</v>
      </c>
      <c r="U2877" s="12" t="str">
        <f>TEXT(Table1[[#This Row],[Date Created Conversion]],"yyyy")</f>
        <v>2016</v>
      </c>
      <c r="V2877" s="12" t="str">
        <f>TEXT(Table1[[#This Row],[Date Created Conversion]],"mmm")</f>
        <v>Apr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>Table1[[#This Row],[pledged]]/Table1[[#This Row],[goal]]</f>
        <v>0</v>
      </c>
      <c r="P2878">
        <f>IF(Table1[[#This Row],[pledged]]=0,0,Table1[[#This Row],[pledged]]/Table1[[#This Row],[backers_count]])</f>
        <v>0</v>
      </c>
      <c r="Q2878" t="str">
        <f>LEFT(Table1[[#This Row],[Category and Sub-Category]],FIND("/",Table1[[#This Row],[Category and Sub-Category]])-1)</f>
        <v>theater</v>
      </c>
      <c r="R2878" t="str">
        <f>RIGHT(Table1[[#This Row],[Category and Sub-Category]],LEN(Table1[[#This Row],[Category and Sub-Category]])-FIND("/",Table1[[#This Row],[Category and Sub-Category]]))</f>
        <v>plays</v>
      </c>
      <c r="S2878" s="9">
        <f>(((Table1[[#This Row],[launched_at]]/60)/60)/24)+DATE(1970,1,1)</f>
        <v>42171.743969907402</v>
      </c>
      <c r="T2878" s="9">
        <f>(((Table1[[#This Row],[deadline]]/60)/60)/24)+DATE(1970,1,1)</f>
        <v>42201.743969907402</v>
      </c>
      <c r="U2878" s="12" t="str">
        <f>TEXT(Table1[[#This Row],[Date Created Conversion]],"yyyy")</f>
        <v>2015</v>
      </c>
      <c r="V2878" s="12" t="str">
        <f>TEXT(Table1[[#This Row],[Date Created Conversion]],"mmm")</f>
        <v>Jun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>Table1[[#This Row],[pledged]]/Table1[[#This Row],[goal]]</f>
        <v>0.10833333333333334</v>
      </c>
      <c r="P2879">
        <f>IF(Table1[[#This Row],[pledged]]=0,0,Table1[[#This Row],[pledged]]/Table1[[#This Row],[backers_count]])</f>
        <v>108.33333333333333</v>
      </c>
      <c r="Q2879" t="str">
        <f>LEFT(Table1[[#This Row],[Category and Sub-Category]],FIND("/",Table1[[#This Row],[Category and Sub-Category]])-1)</f>
        <v>theater</v>
      </c>
      <c r="R2879" t="str">
        <f>RIGHT(Table1[[#This Row],[Category and Sub-Category]],LEN(Table1[[#This Row],[Category and Sub-Category]])-FIND("/",Table1[[#This Row],[Category and Sub-Category]]))</f>
        <v>plays</v>
      </c>
      <c r="S2879" s="9">
        <f>(((Table1[[#This Row],[launched_at]]/60)/60)/24)+DATE(1970,1,1)</f>
        <v>42672.955138888887</v>
      </c>
      <c r="T2879" s="9">
        <f>(((Table1[[#This Row],[deadline]]/60)/60)/24)+DATE(1970,1,1)</f>
        <v>42704.708333333328</v>
      </c>
      <c r="U2879" s="12" t="str">
        <f>TEXT(Table1[[#This Row],[Date Created Conversion]],"yyyy")</f>
        <v>2016</v>
      </c>
      <c r="V2879" s="12" t="str">
        <f>TEXT(Table1[[#This Row],[Date Created Conversion]],"mmm")</f>
        <v>Oct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>Table1[[#This Row],[pledged]]/Table1[[#This Row],[goal]]</f>
        <v>2.1000000000000001E-2</v>
      </c>
      <c r="P2880">
        <f>IF(Table1[[#This Row],[pledged]]=0,0,Table1[[#This Row],[pledged]]/Table1[[#This Row],[backers_count]])</f>
        <v>15.75</v>
      </c>
      <c r="Q2880" t="str">
        <f>LEFT(Table1[[#This Row],[Category and Sub-Category]],FIND("/",Table1[[#This Row],[Category and Sub-Category]])-1)</f>
        <v>theater</v>
      </c>
      <c r="R2880" t="str">
        <f>RIGHT(Table1[[#This Row],[Category and Sub-Category]],LEN(Table1[[#This Row],[Category and Sub-Category]])-FIND("/",Table1[[#This Row],[Category and Sub-Category]]))</f>
        <v>plays</v>
      </c>
      <c r="S2880" s="9">
        <f>(((Table1[[#This Row],[launched_at]]/60)/60)/24)+DATE(1970,1,1)</f>
        <v>42128.615682870368</v>
      </c>
      <c r="T2880" s="9">
        <f>(((Table1[[#This Row],[deadline]]/60)/60)/24)+DATE(1970,1,1)</f>
        <v>42188.615682870368</v>
      </c>
      <c r="U2880" s="12" t="str">
        <f>TEXT(Table1[[#This Row],[Date Created Conversion]],"yyyy")</f>
        <v>2015</v>
      </c>
      <c r="V2880" s="12" t="str">
        <f>TEXT(Table1[[#This Row],[Date Created Conversion]],"mmm")</f>
        <v>May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>Table1[[#This Row],[pledged]]/Table1[[#This Row],[goal]]</f>
        <v>2.5892857142857141E-3</v>
      </c>
      <c r="P2881">
        <f>IF(Table1[[#This Row],[pledged]]=0,0,Table1[[#This Row],[pledged]]/Table1[[#This Row],[backers_count]])</f>
        <v>29</v>
      </c>
      <c r="Q2881" t="str">
        <f>LEFT(Table1[[#This Row],[Category and Sub-Category]],FIND("/",Table1[[#This Row],[Category and Sub-Category]])-1)</f>
        <v>theater</v>
      </c>
      <c r="R2881" t="str">
        <f>RIGHT(Table1[[#This Row],[Category and Sub-Category]],LEN(Table1[[#This Row],[Category and Sub-Category]])-FIND("/",Table1[[#This Row],[Category and Sub-Category]]))</f>
        <v>plays</v>
      </c>
      <c r="S2881" s="9">
        <f>(((Table1[[#This Row],[launched_at]]/60)/60)/24)+DATE(1970,1,1)</f>
        <v>42359.725243055553</v>
      </c>
      <c r="T2881" s="9">
        <f>(((Table1[[#This Row],[deadline]]/60)/60)/24)+DATE(1970,1,1)</f>
        <v>42389.725243055553</v>
      </c>
      <c r="U2881" s="12" t="str">
        <f>TEXT(Table1[[#This Row],[Date Created Conversion]],"yyyy")</f>
        <v>2015</v>
      </c>
      <c r="V2881" s="12" t="str">
        <f>TEXT(Table1[[#This Row],[Date Created Conversion]],"mmm")</f>
        <v>Dec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>Table1[[#This Row],[pledged]]/Table1[[#This Row],[goal]]</f>
        <v>0.23333333333333334</v>
      </c>
      <c r="P2882">
        <f>IF(Table1[[#This Row],[pledged]]=0,0,Table1[[#This Row],[pledged]]/Table1[[#This Row],[backers_count]])</f>
        <v>96.551724137931032</v>
      </c>
      <c r="Q2882" t="str">
        <f>LEFT(Table1[[#This Row],[Category and Sub-Category]],FIND("/",Table1[[#This Row],[Category and Sub-Category]])-1)</f>
        <v>theater</v>
      </c>
      <c r="R2882" t="str">
        <f>RIGHT(Table1[[#This Row],[Category and Sub-Category]],LEN(Table1[[#This Row],[Category and Sub-Category]])-FIND("/",Table1[[#This Row],[Category and Sub-Category]]))</f>
        <v>plays</v>
      </c>
      <c r="S2882" s="9">
        <f>(((Table1[[#This Row],[launched_at]]/60)/60)/24)+DATE(1970,1,1)</f>
        <v>42192.905694444446</v>
      </c>
      <c r="T2882" s="9">
        <f>(((Table1[[#This Row],[deadline]]/60)/60)/24)+DATE(1970,1,1)</f>
        <v>42236.711805555555</v>
      </c>
      <c r="U2882" s="12" t="str">
        <f>TEXT(Table1[[#This Row],[Date Created Conversion]],"yyyy")</f>
        <v>2015</v>
      </c>
      <c r="V2882" s="12" t="str">
        <f>TEXT(Table1[[#This Row],[Date Created Conversion]],"mmm")</f>
        <v>Jul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>Table1[[#This Row],[pledged]]/Table1[[#This Row],[goal]]</f>
        <v>0</v>
      </c>
      <c r="P2883">
        <f>IF(Table1[[#This Row],[pledged]]=0,0,Table1[[#This Row],[pledged]]/Table1[[#This Row],[backers_count]])</f>
        <v>0</v>
      </c>
      <c r="Q2883" t="str">
        <f>LEFT(Table1[[#This Row],[Category and Sub-Category]],FIND("/",Table1[[#This Row],[Category and Sub-Category]])-1)</f>
        <v>theater</v>
      </c>
      <c r="R2883" t="str">
        <f>RIGHT(Table1[[#This Row],[Category and Sub-Category]],LEN(Table1[[#This Row],[Category and Sub-Category]])-FIND("/",Table1[[#This Row],[Category and Sub-Category]]))</f>
        <v>plays</v>
      </c>
      <c r="S2883" s="9">
        <f>(((Table1[[#This Row],[launched_at]]/60)/60)/24)+DATE(1970,1,1)</f>
        <v>41916.597638888888</v>
      </c>
      <c r="T2883" s="9">
        <f>(((Table1[[#This Row],[deadline]]/60)/60)/24)+DATE(1970,1,1)</f>
        <v>41976.639305555553</v>
      </c>
      <c r="U2883" s="12" t="str">
        <f>TEXT(Table1[[#This Row],[Date Created Conversion]],"yyyy")</f>
        <v>2014</v>
      </c>
      <c r="V2883" s="12" t="str">
        <f>TEXT(Table1[[#This Row],[Date Created Conversion]],"mmm")</f>
        <v>Oct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>Table1[[#This Row],[pledged]]/Table1[[#This Row],[goal]]</f>
        <v>0.33600000000000002</v>
      </c>
      <c r="P2884">
        <f>IF(Table1[[#This Row],[pledged]]=0,0,Table1[[#This Row],[pledged]]/Table1[[#This Row],[backers_count]])</f>
        <v>63</v>
      </c>
      <c r="Q2884" t="str">
        <f>LEFT(Table1[[#This Row],[Category and Sub-Category]],FIND("/",Table1[[#This Row],[Category and Sub-Category]])-1)</f>
        <v>theater</v>
      </c>
      <c r="R2884" t="str">
        <f>RIGHT(Table1[[#This Row],[Category and Sub-Category]],LEN(Table1[[#This Row],[Category and Sub-Category]])-FIND("/",Table1[[#This Row],[Category and Sub-Category]]))</f>
        <v>plays</v>
      </c>
      <c r="S2884" s="9">
        <f>(((Table1[[#This Row],[launched_at]]/60)/60)/24)+DATE(1970,1,1)</f>
        <v>42461.596273148149</v>
      </c>
      <c r="T2884" s="9">
        <f>(((Table1[[#This Row],[deadline]]/60)/60)/24)+DATE(1970,1,1)</f>
        <v>42491.596273148149</v>
      </c>
      <c r="U2884" s="12" t="str">
        <f>TEXT(Table1[[#This Row],[Date Created Conversion]],"yyyy")</f>
        <v>2016</v>
      </c>
      <c r="V2884" s="12" t="str">
        <f>TEXT(Table1[[#This Row],[Date Created Conversion]],"mmm")</f>
        <v>Apr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>Table1[[#This Row],[pledged]]/Table1[[#This Row],[goal]]</f>
        <v>0.1908</v>
      </c>
      <c r="P2885">
        <f>IF(Table1[[#This Row],[pledged]]=0,0,Table1[[#This Row],[pledged]]/Table1[[#This Row],[backers_count]])</f>
        <v>381.6</v>
      </c>
      <c r="Q2885" t="str">
        <f>LEFT(Table1[[#This Row],[Category and Sub-Category]],FIND("/",Table1[[#This Row],[Category and Sub-Category]])-1)</f>
        <v>theater</v>
      </c>
      <c r="R2885" t="str">
        <f>RIGHT(Table1[[#This Row],[Category and Sub-Category]],LEN(Table1[[#This Row],[Category and Sub-Category]])-FIND("/",Table1[[#This Row],[Category and Sub-Category]]))</f>
        <v>plays</v>
      </c>
      <c r="S2885" s="9">
        <f>(((Table1[[#This Row],[launched_at]]/60)/60)/24)+DATE(1970,1,1)</f>
        <v>42370.90320601852</v>
      </c>
      <c r="T2885" s="9">
        <f>(((Table1[[#This Row],[deadline]]/60)/60)/24)+DATE(1970,1,1)</f>
        <v>42406.207638888889</v>
      </c>
      <c r="U2885" s="12" t="str">
        <f>TEXT(Table1[[#This Row],[Date Created Conversion]],"yyyy")</f>
        <v>2016</v>
      </c>
      <c r="V2885" s="12" t="str">
        <f>TEXT(Table1[[#This Row],[Date Created Conversion]],"mmm")</f>
        <v>Jan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>Table1[[#This Row],[pledged]]/Table1[[#This Row],[goal]]</f>
        <v>4.1111111111111114E-3</v>
      </c>
      <c r="P2886">
        <f>IF(Table1[[#This Row],[pledged]]=0,0,Table1[[#This Row],[pledged]]/Table1[[#This Row],[backers_count]])</f>
        <v>46.25</v>
      </c>
      <c r="Q2886" t="str">
        <f>LEFT(Table1[[#This Row],[Category and Sub-Category]],FIND("/",Table1[[#This Row],[Category and Sub-Category]])-1)</f>
        <v>theater</v>
      </c>
      <c r="R2886" t="str">
        <f>RIGHT(Table1[[#This Row],[Category and Sub-Category]],LEN(Table1[[#This Row],[Category and Sub-Category]])-FIND("/",Table1[[#This Row],[Category and Sub-Category]]))</f>
        <v>plays</v>
      </c>
      <c r="S2886" s="9">
        <f>(((Table1[[#This Row],[launched_at]]/60)/60)/24)+DATE(1970,1,1)</f>
        <v>41948.727256944447</v>
      </c>
      <c r="T2886" s="9">
        <f>(((Table1[[#This Row],[deadline]]/60)/60)/24)+DATE(1970,1,1)</f>
        <v>41978.727256944447</v>
      </c>
      <c r="U2886" s="12" t="str">
        <f>TEXT(Table1[[#This Row],[Date Created Conversion]],"yyyy")</f>
        <v>2014</v>
      </c>
      <c r="V2886" s="12" t="str">
        <f>TEXT(Table1[[#This Row],[Date Created Conversion]],"mmm")</f>
        <v>Nov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>Table1[[#This Row],[pledged]]/Table1[[#This Row],[goal]]</f>
        <v>0.32500000000000001</v>
      </c>
      <c r="P2887">
        <f>IF(Table1[[#This Row],[pledged]]=0,0,Table1[[#This Row],[pledged]]/Table1[[#This Row],[backers_count]])</f>
        <v>26</v>
      </c>
      <c r="Q2887" t="str">
        <f>LEFT(Table1[[#This Row],[Category and Sub-Category]],FIND("/",Table1[[#This Row],[Category and Sub-Category]])-1)</f>
        <v>theater</v>
      </c>
      <c r="R2887" t="str">
        <f>RIGHT(Table1[[#This Row],[Category and Sub-Category]],LEN(Table1[[#This Row],[Category and Sub-Category]])-FIND("/",Table1[[#This Row],[Category and Sub-Category]]))</f>
        <v>plays</v>
      </c>
      <c r="S2887" s="9">
        <f>(((Table1[[#This Row],[launched_at]]/60)/60)/24)+DATE(1970,1,1)</f>
        <v>42047.07640046296</v>
      </c>
      <c r="T2887" s="9">
        <f>(((Table1[[#This Row],[deadline]]/60)/60)/24)+DATE(1970,1,1)</f>
        <v>42077.034733796296</v>
      </c>
      <c r="U2887" s="12" t="str">
        <f>TEXT(Table1[[#This Row],[Date Created Conversion]],"yyyy")</f>
        <v>2015</v>
      </c>
      <c r="V2887" s="12" t="str">
        <f>TEXT(Table1[[#This Row],[Date Created Conversion]],"mmm")</f>
        <v>Feb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>Table1[[#This Row],[pledged]]/Table1[[#This Row],[goal]]</f>
        <v>0.05</v>
      </c>
      <c r="P2888">
        <f>IF(Table1[[#This Row],[pledged]]=0,0,Table1[[#This Row],[pledged]]/Table1[[#This Row],[backers_count]])</f>
        <v>10</v>
      </c>
      <c r="Q2888" t="str">
        <f>LEFT(Table1[[#This Row],[Category and Sub-Category]],FIND("/",Table1[[#This Row],[Category and Sub-Category]])-1)</f>
        <v>theater</v>
      </c>
      <c r="R2888" t="str">
        <f>RIGHT(Table1[[#This Row],[Category and Sub-Category]],LEN(Table1[[#This Row],[Category and Sub-Category]])-FIND("/",Table1[[#This Row],[Category and Sub-Category]]))</f>
        <v>plays</v>
      </c>
      <c r="S2888" s="9">
        <f>(((Table1[[#This Row],[launched_at]]/60)/60)/24)+DATE(1970,1,1)</f>
        <v>42261.632916666669</v>
      </c>
      <c r="T2888" s="9">
        <f>(((Table1[[#This Row],[deadline]]/60)/60)/24)+DATE(1970,1,1)</f>
        <v>42266.165972222225</v>
      </c>
      <c r="U2888" s="12" t="str">
        <f>TEXT(Table1[[#This Row],[Date Created Conversion]],"yyyy")</f>
        <v>2015</v>
      </c>
      <c r="V2888" s="12" t="str">
        <f>TEXT(Table1[[#This Row],[Date Created Conversion]],"mmm")</f>
        <v>Sep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>Table1[[#This Row],[pledged]]/Table1[[#This Row],[goal]]</f>
        <v>1.6666666666666668E-3</v>
      </c>
      <c r="P2889">
        <f>IF(Table1[[#This Row],[pledged]]=0,0,Table1[[#This Row],[pledged]]/Table1[[#This Row],[backers_count]])</f>
        <v>5</v>
      </c>
      <c r="Q2889" t="str">
        <f>LEFT(Table1[[#This Row],[Category and Sub-Category]],FIND("/",Table1[[#This Row],[Category and Sub-Category]])-1)</f>
        <v>theater</v>
      </c>
      <c r="R2889" t="str">
        <f>RIGHT(Table1[[#This Row],[Category and Sub-Category]],LEN(Table1[[#This Row],[Category and Sub-Category]])-FIND("/",Table1[[#This Row],[Category and Sub-Category]]))</f>
        <v>plays</v>
      </c>
      <c r="S2889" s="9">
        <f>(((Table1[[#This Row],[launched_at]]/60)/60)/24)+DATE(1970,1,1)</f>
        <v>41985.427361111113</v>
      </c>
      <c r="T2889" s="9">
        <f>(((Table1[[#This Row],[deadline]]/60)/60)/24)+DATE(1970,1,1)</f>
        <v>42015.427361111113</v>
      </c>
      <c r="U2889" s="12" t="str">
        <f>TEXT(Table1[[#This Row],[Date Created Conversion]],"yyyy")</f>
        <v>2014</v>
      </c>
      <c r="V2889" s="12" t="str">
        <f>TEXT(Table1[[#This Row],[Date Created Conversion]],"mmm")</f>
        <v>Dec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>Table1[[#This Row],[pledged]]/Table1[[#This Row],[goal]]</f>
        <v>0</v>
      </c>
      <c r="P2890">
        <f>IF(Table1[[#This Row],[pledged]]=0,0,Table1[[#This Row],[pledged]]/Table1[[#This Row],[backers_count]])</f>
        <v>0</v>
      </c>
      <c r="Q2890" t="str">
        <f>LEFT(Table1[[#This Row],[Category and Sub-Category]],FIND("/",Table1[[#This Row],[Category and Sub-Category]])-1)</f>
        <v>theater</v>
      </c>
      <c r="R2890" t="str">
        <f>RIGHT(Table1[[#This Row],[Category and Sub-Category]],LEN(Table1[[#This Row],[Category and Sub-Category]])-FIND("/",Table1[[#This Row],[Category and Sub-Category]]))</f>
        <v>plays</v>
      </c>
      <c r="S2890" s="9">
        <f>(((Table1[[#This Row],[launched_at]]/60)/60)/24)+DATE(1970,1,1)</f>
        <v>41922.535185185188</v>
      </c>
      <c r="T2890" s="9">
        <f>(((Table1[[#This Row],[deadline]]/60)/60)/24)+DATE(1970,1,1)</f>
        <v>41930.207638888889</v>
      </c>
      <c r="U2890" s="12" t="str">
        <f>TEXT(Table1[[#This Row],[Date Created Conversion]],"yyyy")</f>
        <v>2014</v>
      </c>
      <c r="V2890" s="12" t="str">
        <f>TEXT(Table1[[#This Row],[Date Created Conversion]],"mmm")</f>
        <v>Oct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>Table1[[#This Row],[pledged]]/Table1[[#This Row],[goal]]</f>
        <v>0.38066666666666665</v>
      </c>
      <c r="P2891">
        <f>IF(Table1[[#This Row],[pledged]]=0,0,Table1[[#This Row],[pledged]]/Table1[[#This Row],[backers_count]])</f>
        <v>81.571428571428569</v>
      </c>
      <c r="Q2891" t="str">
        <f>LEFT(Table1[[#This Row],[Category and Sub-Category]],FIND("/",Table1[[#This Row],[Category and Sub-Category]])-1)</f>
        <v>theater</v>
      </c>
      <c r="R2891" t="str">
        <f>RIGHT(Table1[[#This Row],[Category and Sub-Category]],LEN(Table1[[#This Row],[Category and Sub-Category]])-FIND("/",Table1[[#This Row],[Category and Sub-Category]]))</f>
        <v>plays</v>
      </c>
      <c r="S2891" s="9">
        <f>(((Table1[[#This Row],[launched_at]]/60)/60)/24)+DATE(1970,1,1)</f>
        <v>41850.863252314812</v>
      </c>
      <c r="T2891" s="9">
        <f>(((Table1[[#This Row],[deadline]]/60)/60)/24)+DATE(1970,1,1)</f>
        <v>41880.863252314812</v>
      </c>
      <c r="U2891" s="12" t="str">
        <f>TEXT(Table1[[#This Row],[Date Created Conversion]],"yyyy")</f>
        <v>2014</v>
      </c>
      <c r="V2891" s="12" t="str">
        <f>TEXT(Table1[[#This Row],[Date Created Conversion]],"mmm")</f>
        <v>Jul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>Table1[[#This Row],[pledged]]/Table1[[#This Row],[goal]]</f>
        <v>1.0500000000000001E-2</v>
      </c>
      <c r="P2892">
        <f>IF(Table1[[#This Row],[pledged]]=0,0,Table1[[#This Row],[pledged]]/Table1[[#This Row],[backers_count]])</f>
        <v>7</v>
      </c>
      <c r="Q2892" t="str">
        <f>LEFT(Table1[[#This Row],[Category and Sub-Category]],FIND("/",Table1[[#This Row],[Category and Sub-Category]])-1)</f>
        <v>theater</v>
      </c>
      <c r="R2892" t="str">
        <f>RIGHT(Table1[[#This Row],[Category and Sub-Category]],LEN(Table1[[#This Row],[Category and Sub-Category]])-FIND("/",Table1[[#This Row],[Category and Sub-Category]]))</f>
        <v>plays</v>
      </c>
      <c r="S2892" s="9">
        <f>(((Table1[[#This Row],[launched_at]]/60)/60)/24)+DATE(1970,1,1)</f>
        <v>41831.742962962962</v>
      </c>
      <c r="T2892" s="9">
        <f>(((Table1[[#This Row],[deadline]]/60)/60)/24)+DATE(1970,1,1)</f>
        <v>41860.125</v>
      </c>
      <c r="U2892" s="12" t="str">
        <f>TEXT(Table1[[#This Row],[Date Created Conversion]],"yyyy")</f>
        <v>2014</v>
      </c>
      <c r="V2892" s="12" t="str">
        <f>TEXT(Table1[[#This Row],[Date Created Conversion]],"mmm")</f>
        <v>Jul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>Table1[[#This Row],[pledged]]/Table1[[#This Row],[goal]]</f>
        <v>2.7300000000000001E-2</v>
      </c>
      <c r="P2893">
        <f>IF(Table1[[#This Row],[pledged]]=0,0,Table1[[#This Row],[pledged]]/Table1[[#This Row],[backers_count]])</f>
        <v>27.3</v>
      </c>
      <c r="Q2893" t="str">
        <f>LEFT(Table1[[#This Row],[Category and Sub-Category]],FIND("/",Table1[[#This Row],[Category and Sub-Category]])-1)</f>
        <v>theater</v>
      </c>
      <c r="R2893" t="str">
        <f>RIGHT(Table1[[#This Row],[Category and Sub-Category]],LEN(Table1[[#This Row],[Category and Sub-Category]])-FIND("/",Table1[[#This Row],[Category and Sub-Category]]))</f>
        <v>plays</v>
      </c>
      <c r="S2893" s="9">
        <f>(((Table1[[#This Row],[launched_at]]/60)/60)/24)+DATE(1970,1,1)</f>
        <v>42415.883425925931</v>
      </c>
      <c r="T2893" s="9">
        <f>(((Table1[[#This Row],[deadline]]/60)/60)/24)+DATE(1970,1,1)</f>
        <v>42475.84175925926</v>
      </c>
      <c r="U2893" s="12" t="str">
        <f>TEXT(Table1[[#This Row],[Date Created Conversion]],"yyyy")</f>
        <v>2016</v>
      </c>
      <c r="V2893" s="12" t="str">
        <f>TEXT(Table1[[#This Row],[Date Created Conversion]],"mmm")</f>
        <v>Feb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>Table1[[#This Row],[pledged]]/Table1[[#This Row],[goal]]</f>
        <v>9.0909090909090912E-2</v>
      </c>
      <c r="P2894">
        <f>IF(Table1[[#This Row],[pledged]]=0,0,Table1[[#This Row],[pledged]]/Table1[[#This Row],[backers_count]])</f>
        <v>29.411764705882351</v>
      </c>
      <c r="Q2894" t="str">
        <f>LEFT(Table1[[#This Row],[Category and Sub-Category]],FIND("/",Table1[[#This Row],[Category and Sub-Category]])-1)</f>
        <v>theater</v>
      </c>
      <c r="R2894" t="str">
        <f>RIGHT(Table1[[#This Row],[Category and Sub-Category]],LEN(Table1[[#This Row],[Category and Sub-Category]])-FIND("/",Table1[[#This Row],[Category and Sub-Category]]))</f>
        <v>plays</v>
      </c>
      <c r="S2894" s="9">
        <f>(((Table1[[#This Row],[launched_at]]/60)/60)/24)+DATE(1970,1,1)</f>
        <v>41869.714166666665</v>
      </c>
      <c r="T2894" s="9">
        <f>(((Table1[[#This Row],[deadline]]/60)/60)/24)+DATE(1970,1,1)</f>
        <v>41876.875</v>
      </c>
      <c r="U2894" s="12" t="str">
        <f>TEXT(Table1[[#This Row],[Date Created Conversion]],"yyyy")</f>
        <v>2014</v>
      </c>
      <c r="V2894" s="12" t="str">
        <f>TEXT(Table1[[#This Row],[Date Created Conversion]],"mmm")</f>
        <v>Aug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>Table1[[#This Row],[pledged]]/Table1[[#This Row],[goal]]</f>
        <v>5.0000000000000001E-3</v>
      </c>
      <c r="P2895">
        <f>IF(Table1[[#This Row],[pledged]]=0,0,Table1[[#This Row],[pledged]]/Table1[[#This Row],[backers_count]])</f>
        <v>12.5</v>
      </c>
      <c r="Q2895" t="str">
        <f>LEFT(Table1[[#This Row],[Category and Sub-Category]],FIND("/",Table1[[#This Row],[Category and Sub-Category]])-1)</f>
        <v>theater</v>
      </c>
      <c r="R2895" t="str">
        <f>RIGHT(Table1[[#This Row],[Category and Sub-Category]],LEN(Table1[[#This Row],[Category and Sub-Category]])-FIND("/",Table1[[#This Row],[Category and Sub-Category]]))</f>
        <v>plays</v>
      </c>
      <c r="S2895" s="9">
        <f>(((Table1[[#This Row],[launched_at]]/60)/60)/24)+DATE(1970,1,1)</f>
        <v>41953.773090277777</v>
      </c>
      <c r="T2895" s="9">
        <f>(((Table1[[#This Row],[deadline]]/60)/60)/24)+DATE(1970,1,1)</f>
        <v>42013.083333333328</v>
      </c>
      <c r="U2895" s="12" t="str">
        <f>TEXT(Table1[[#This Row],[Date Created Conversion]],"yyyy")</f>
        <v>2014</v>
      </c>
      <c r="V2895" s="12" t="str">
        <f>TEXT(Table1[[#This Row],[Date Created Conversion]],"mmm")</f>
        <v>Nov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>Table1[[#This Row],[pledged]]/Table1[[#This Row],[goal]]</f>
        <v>0</v>
      </c>
      <c r="P2896">
        <f>IF(Table1[[#This Row],[pledged]]=0,0,Table1[[#This Row],[pledged]]/Table1[[#This Row],[backers_count]])</f>
        <v>0</v>
      </c>
      <c r="Q2896" t="str">
        <f>LEFT(Table1[[#This Row],[Category and Sub-Category]],FIND("/",Table1[[#This Row],[Category and Sub-Category]])-1)</f>
        <v>theater</v>
      </c>
      <c r="R2896" t="str">
        <f>RIGHT(Table1[[#This Row],[Category and Sub-Category]],LEN(Table1[[#This Row],[Category and Sub-Category]])-FIND("/",Table1[[#This Row],[Category and Sub-Category]]))</f>
        <v>plays</v>
      </c>
      <c r="S2896" s="9">
        <f>(((Table1[[#This Row],[launched_at]]/60)/60)/24)+DATE(1970,1,1)</f>
        <v>42037.986284722225</v>
      </c>
      <c r="T2896" s="9">
        <f>(((Table1[[#This Row],[deadline]]/60)/60)/24)+DATE(1970,1,1)</f>
        <v>42097.944618055553</v>
      </c>
      <c r="U2896" s="12" t="str">
        <f>TEXT(Table1[[#This Row],[Date Created Conversion]],"yyyy")</f>
        <v>2015</v>
      </c>
      <c r="V2896" s="12" t="str">
        <f>TEXT(Table1[[#This Row],[Date Created Conversion]],"mmm")</f>
        <v>Feb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>Table1[[#This Row],[pledged]]/Table1[[#This Row],[goal]]</f>
        <v>4.5999999999999999E-2</v>
      </c>
      <c r="P2897">
        <f>IF(Table1[[#This Row],[pledged]]=0,0,Table1[[#This Row],[pledged]]/Table1[[#This Row],[backers_count]])</f>
        <v>5.75</v>
      </c>
      <c r="Q2897" t="str">
        <f>LEFT(Table1[[#This Row],[Category and Sub-Category]],FIND("/",Table1[[#This Row],[Category and Sub-Category]])-1)</f>
        <v>theater</v>
      </c>
      <c r="R2897" t="str">
        <f>RIGHT(Table1[[#This Row],[Category and Sub-Category]],LEN(Table1[[#This Row],[Category and Sub-Category]])-FIND("/",Table1[[#This Row],[Category and Sub-Category]]))</f>
        <v>plays</v>
      </c>
      <c r="S2897" s="9">
        <f>(((Table1[[#This Row],[launched_at]]/60)/60)/24)+DATE(1970,1,1)</f>
        <v>41811.555462962962</v>
      </c>
      <c r="T2897" s="9">
        <f>(((Table1[[#This Row],[deadline]]/60)/60)/24)+DATE(1970,1,1)</f>
        <v>41812.875</v>
      </c>
      <c r="U2897" s="12" t="str">
        <f>TEXT(Table1[[#This Row],[Date Created Conversion]],"yyyy")</f>
        <v>2014</v>
      </c>
      <c r="V2897" s="12" t="str">
        <f>TEXT(Table1[[#This Row],[Date Created Conversion]],"mmm")</f>
        <v>Jun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>Table1[[#This Row],[pledged]]/Table1[[#This Row],[goal]]</f>
        <v>0.20833333333333334</v>
      </c>
      <c r="P2898">
        <f>IF(Table1[[#This Row],[pledged]]=0,0,Table1[[#This Row],[pledged]]/Table1[[#This Row],[backers_count]])</f>
        <v>52.083333333333336</v>
      </c>
      <c r="Q2898" t="str">
        <f>LEFT(Table1[[#This Row],[Category and Sub-Category]],FIND("/",Table1[[#This Row],[Category and Sub-Category]])-1)</f>
        <v>theater</v>
      </c>
      <c r="R2898" t="str">
        <f>RIGHT(Table1[[#This Row],[Category and Sub-Category]],LEN(Table1[[#This Row],[Category and Sub-Category]])-FIND("/",Table1[[#This Row],[Category and Sub-Category]]))</f>
        <v>plays</v>
      </c>
      <c r="S2898" s="9">
        <f>(((Table1[[#This Row],[launched_at]]/60)/60)/24)+DATE(1970,1,1)</f>
        <v>42701.908807870372</v>
      </c>
      <c r="T2898" s="9">
        <f>(((Table1[[#This Row],[deadline]]/60)/60)/24)+DATE(1970,1,1)</f>
        <v>42716.25</v>
      </c>
      <c r="U2898" s="12" t="str">
        <f>TEXT(Table1[[#This Row],[Date Created Conversion]],"yyyy")</f>
        <v>2016</v>
      </c>
      <c r="V2898" s="12" t="str">
        <f>TEXT(Table1[[#This Row],[Date Created Conversion]],"mmm")</f>
        <v>Nov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>Table1[[#This Row],[pledged]]/Table1[[#This Row],[goal]]</f>
        <v>4.583333333333333E-2</v>
      </c>
      <c r="P2899">
        <f>IF(Table1[[#This Row],[pledged]]=0,0,Table1[[#This Row],[pledged]]/Table1[[#This Row],[backers_count]])</f>
        <v>183.33333333333334</v>
      </c>
      <c r="Q2899" t="str">
        <f>LEFT(Table1[[#This Row],[Category and Sub-Category]],FIND("/",Table1[[#This Row],[Category and Sub-Category]])-1)</f>
        <v>theater</v>
      </c>
      <c r="R2899" t="str">
        <f>RIGHT(Table1[[#This Row],[Category and Sub-Category]],LEN(Table1[[#This Row],[Category and Sub-Category]])-FIND("/",Table1[[#This Row],[Category and Sub-Category]]))</f>
        <v>plays</v>
      </c>
      <c r="S2899" s="9">
        <f>(((Table1[[#This Row],[launched_at]]/60)/60)/24)+DATE(1970,1,1)</f>
        <v>42258.646504629629</v>
      </c>
      <c r="T2899" s="9">
        <f>(((Table1[[#This Row],[deadline]]/60)/60)/24)+DATE(1970,1,1)</f>
        <v>42288.645196759258</v>
      </c>
      <c r="U2899" s="12" t="str">
        <f>TEXT(Table1[[#This Row],[Date Created Conversion]],"yyyy")</f>
        <v>2015</v>
      </c>
      <c r="V2899" s="12" t="str">
        <f>TEXT(Table1[[#This Row],[Date Created Conversion]],"mmm")</f>
        <v>Sep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>Table1[[#This Row],[pledged]]/Table1[[#This Row],[goal]]</f>
        <v>4.2133333333333335E-2</v>
      </c>
      <c r="P2900">
        <f>IF(Table1[[#This Row],[pledged]]=0,0,Table1[[#This Row],[pledged]]/Table1[[#This Row],[backers_count]])</f>
        <v>26.333333333333332</v>
      </c>
      <c r="Q2900" t="str">
        <f>LEFT(Table1[[#This Row],[Category and Sub-Category]],FIND("/",Table1[[#This Row],[Category and Sub-Category]])-1)</f>
        <v>theater</v>
      </c>
      <c r="R2900" t="str">
        <f>RIGHT(Table1[[#This Row],[Category and Sub-Category]],LEN(Table1[[#This Row],[Category and Sub-Category]])-FIND("/",Table1[[#This Row],[Category and Sub-Category]]))</f>
        <v>plays</v>
      </c>
      <c r="S2900" s="9">
        <f>(((Table1[[#This Row],[launched_at]]/60)/60)/24)+DATE(1970,1,1)</f>
        <v>42278.664965277778</v>
      </c>
      <c r="T2900" s="9">
        <f>(((Table1[[#This Row],[deadline]]/60)/60)/24)+DATE(1970,1,1)</f>
        <v>42308.664965277778</v>
      </c>
      <c r="U2900" s="12" t="str">
        <f>TEXT(Table1[[#This Row],[Date Created Conversion]],"yyyy")</f>
        <v>2015</v>
      </c>
      <c r="V2900" s="12" t="str">
        <f>TEXT(Table1[[#This Row],[Date Created Conversion]],"mmm")</f>
        <v>Oct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>Table1[[#This Row],[pledged]]/Table1[[#This Row],[goal]]</f>
        <v>0</v>
      </c>
      <c r="P2901">
        <f>IF(Table1[[#This Row],[pledged]]=0,0,Table1[[#This Row],[pledged]]/Table1[[#This Row],[backers_count]])</f>
        <v>0</v>
      </c>
      <c r="Q2901" t="str">
        <f>LEFT(Table1[[#This Row],[Category and Sub-Category]],FIND("/",Table1[[#This Row],[Category and Sub-Category]])-1)</f>
        <v>theater</v>
      </c>
      <c r="R2901" t="str">
        <f>RIGHT(Table1[[#This Row],[Category and Sub-Category]],LEN(Table1[[#This Row],[Category and Sub-Category]])-FIND("/",Table1[[#This Row],[Category and Sub-Category]]))</f>
        <v>plays</v>
      </c>
      <c r="S2901" s="9">
        <f>(((Table1[[#This Row],[launched_at]]/60)/60)/24)+DATE(1970,1,1)</f>
        <v>42515.078217592592</v>
      </c>
      <c r="T2901" s="9">
        <f>(((Table1[[#This Row],[deadline]]/60)/60)/24)+DATE(1970,1,1)</f>
        <v>42575.078217592592</v>
      </c>
      <c r="U2901" s="12" t="str">
        <f>TEXT(Table1[[#This Row],[Date Created Conversion]],"yyyy")</f>
        <v>2016</v>
      </c>
      <c r="V2901" s="12" t="str">
        <f>TEXT(Table1[[#This Row],[Date Created Conversion]],"mmm")</f>
        <v>May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>Table1[[#This Row],[pledged]]/Table1[[#This Row],[goal]]</f>
        <v>0.61909090909090914</v>
      </c>
      <c r="P2902">
        <f>IF(Table1[[#This Row],[pledged]]=0,0,Table1[[#This Row],[pledged]]/Table1[[#This Row],[backers_count]])</f>
        <v>486.42857142857144</v>
      </c>
      <c r="Q2902" t="str">
        <f>LEFT(Table1[[#This Row],[Category and Sub-Category]],FIND("/",Table1[[#This Row],[Category and Sub-Category]])-1)</f>
        <v>theater</v>
      </c>
      <c r="R2902" t="str">
        <f>RIGHT(Table1[[#This Row],[Category and Sub-Category]],LEN(Table1[[#This Row],[Category and Sub-Category]])-FIND("/",Table1[[#This Row],[Category and Sub-Category]]))</f>
        <v>plays</v>
      </c>
      <c r="S2902" s="9">
        <f>(((Table1[[#This Row],[launched_at]]/60)/60)/24)+DATE(1970,1,1)</f>
        <v>41830.234166666669</v>
      </c>
      <c r="T2902" s="9">
        <f>(((Table1[[#This Row],[deadline]]/60)/60)/24)+DATE(1970,1,1)</f>
        <v>41860.234166666669</v>
      </c>
      <c r="U2902" s="12" t="str">
        <f>TEXT(Table1[[#This Row],[Date Created Conversion]],"yyyy")</f>
        <v>2014</v>
      </c>
      <c r="V2902" s="12" t="str">
        <f>TEXT(Table1[[#This Row],[Date Created Conversion]],"mmm")</f>
        <v>Jul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>Table1[[#This Row],[pledged]]/Table1[[#This Row],[goal]]</f>
        <v>8.0000000000000002E-3</v>
      </c>
      <c r="P2903">
        <f>IF(Table1[[#This Row],[pledged]]=0,0,Table1[[#This Row],[pledged]]/Table1[[#This Row],[backers_count]])</f>
        <v>3</v>
      </c>
      <c r="Q2903" t="str">
        <f>LEFT(Table1[[#This Row],[Category and Sub-Category]],FIND("/",Table1[[#This Row],[Category and Sub-Category]])-1)</f>
        <v>theater</v>
      </c>
      <c r="R2903" t="str">
        <f>RIGHT(Table1[[#This Row],[Category and Sub-Category]],LEN(Table1[[#This Row],[Category and Sub-Category]])-FIND("/",Table1[[#This Row],[Category and Sub-Category]]))</f>
        <v>plays</v>
      </c>
      <c r="S2903" s="9">
        <f>(((Table1[[#This Row],[launched_at]]/60)/60)/24)+DATE(1970,1,1)</f>
        <v>41982.904386574075</v>
      </c>
      <c r="T2903" s="9">
        <f>(((Table1[[#This Row],[deadline]]/60)/60)/24)+DATE(1970,1,1)</f>
        <v>42042.904386574075</v>
      </c>
      <c r="U2903" s="12" t="str">
        <f>TEXT(Table1[[#This Row],[Date Created Conversion]],"yyyy")</f>
        <v>2014</v>
      </c>
      <c r="V2903" s="12" t="str">
        <f>TEXT(Table1[[#This Row],[Date Created Conversion]],"mmm")</f>
        <v>Dec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>Table1[[#This Row],[pledged]]/Table1[[#This Row],[goal]]</f>
        <v>1.6666666666666666E-4</v>
      </c>
      <c r="P2904">
        <f>IF(Table1[[#This Row],[pledged]]=0,0,Table1[[#This Row],[pledged]]/Table1[[#This Row],[backers_count]])</f>
        <v>25</v>
      </c>
      <c r="Q2904" t="str">
        <f>LEFT(Table1[[#This Row],[Category and Sub-Category]],FIND("/",Table1[[#This Row],[Category and Sub-Category]])-1)</f>
        <v>theater</v>
      </c>
      <c r="R2904" t="str">
        <f>RIGHT(Table1[[#This Row],[Category and Sub-Category]],LEN(Table1[[#This Row],[Category and Sub-Category]])-FIND("/",Table1[[#This Row],[Category and Sub-Category]]))</f>
        <v>plays</v>
      </c>
      <c r="S2904" s="9">
        <f>(((Table1[[#This Row],[launched_at]]/60)/60)/24)+DATE(1970,1,1)</f>
        <v>42210.439768518518</v>
      </c>
      <c r="T2904" s="9">
        <f>(((Table1[[#This Row],[deadline]]/60)/60)/24)+DATE(1970,1,1)</f>
        <v>42240.439768518518</v>
      </c>
      <c r="U2904" s="12" t="str">
        <f>TEXT(Table1[[#This Row],[Date Created Conversion]],"yyyy")</f>
        <v>2015</v>
      </c>
      <c r="V2904" s="12" t="str">
        <f>TEXT(Table1[[#This Row],[Date Created Conversion]],"mmm")</f>
        <v>Jul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>Table1[[#This Row],[pledged]]/Table1[[#This Row],[goal]]</f>
        <v>7.7999999999999996E-3</v>
      </c>
      <c r="P2905">
        <f>IF(Table1[[#This Row],[pledged]]=0,0,Table1[[#This Row],[pledged]]/Table1[[#This Row],[backers_count]])</f>
        <v>9.75</v>
      </c>
      <c r="Q2905" t="str">
        <f>LEFT(Table1[[#This Row],[Category and Sub-Category]],FIND("/",Table1[[#This Row],[Category and Sub-Category]])-1)</f>
        <v>theater</v>
      </c>
      <c r="R2905" t="str">
        <f>RIGHT(Table1[[#This Row],[Category and Sub-Category]],LEN(Table1[[#This Row],[Category and Sub-Category]])-FIND("/",Table1[[#This Row],[Category and Sub-Category]]))</f>
        <v>plays</v>
      </c>
      <c r="S2905" s="9">
        <f>(((Table1[[#This Row],[launched_at]]/60)/60)/24)+DATE(1970,1,1)</f>
        <v>42196.166874999995</v>
      </c>
      <c r="T2905" s="9">
        <f>(((Table1[[#This Row],[deadline]]/60)/60)/24)+DATE(1970,1,1)</f>
        <v>42256.166874999995</v>
      </c>
      <c r="U2905" s="12" t="str">
        <f>TEXT(Table1[[#This Row],[Date Created Conversion]],"yyyy")</f>
        <v>2015</v>
      </c>
      <c r="V2905" s="12" t="str">
        <f>TEXT(Table1[[#This Row],[Date Created Conversion]],"mmm")</f>
        <v>Jul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>Table1[[#This Row],[pledged]]/Table1[[#This Row],[goal]]</f>
        <v>0.05</v>
      </c>
      <c r="P2906">
        <f>IF(Table1[[#This Row],[pledged]]=0,0,Table1[[#This Row],[pledged]]/Table1[[#This Row],[backers_count]])</f>
        <v>18.75</v>
      </c>
      <c r="Q2906" t="str">
        <f>LEFT(Table1[[#This Row],[Category and Sub-Category]],FIND("/",Table1[[#This Row],[Category and Sub-Category]])-1)</f>
        <v>theater</v>
      </c>
      <c r="R2906" t="str">
        <f>RIGHT(Table1[[#This Row],[Category and Sub-Category]],LEN(Table1[[#This Row],[Category and Sub-Category]])-FIND("/",Table1[[#This Row],[Category and Sub-Category]]))</f>
        <v>plays</v>
      </c>
      <c r="S2906" s="9">
        <f>(((Table1[[#This Row],[launched_at]]/60)/60)/24)+DATE(1970,1,1)</f>
        <v>41940.967951388891</v>
      </c>
      <c r="T2906" s="9">
        <f>(((Table1[[#This Row],[deadline]]/60)/60)/24)+DATE(1970,1,1)</f>
        <v>41952.5</v>
      </c>
      <c r="U2906" s="12" t="str">
        <f>TEXT(Table1[[#This Row],[Date Created Conversion]],"yyyy")</f>
        <v>2014</v>
      </c>
      <c r="V2906" s="12" t="str">
        <f>TEXT(Table1[[#This Row],[Date Created Conversion]],"mmm")</f>
        <v>Oct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>Table1[[#This Row],[pledged]]/Table1[[#This Row],[goal]]</f>
        <v>0.17771428571428571</v>
      </c>
      <c r="P2907">
        <f>IF(Table1[[#This Row],[pledged]]=0,0,Table1[[#This Row],[pledged]]/Table1[[#This Row],[backers_count]])</f>
        <v>36.588235294117645</v>
      </c>
      <c r="Q2907" t="str">
        <f>LEFT(Table1[[#This Row],[Category and Sub-Category]],FIND("/",Table1[[#This Row],[Category and Sub-Category]])-1)</f>
        <v>theater</v>
      </c>
      <c r="R2907" t="str">
        <f>RIGHT(Table1[[#This Row],[Category and Sub-Category]],LEN(Table1[[#This Row],[Category and Sub-Category]])-FIND("/",Table1[[#This Row],[Category and Sub-Category]]))</f>
        <v>plays</v>
      </c>
      <c r="S2907" s="9">
        <f>(((Table1[[#This Row],[launched_at]]/60)/60)/24)+DATE(1970,1,1)</f>
        <v>42606.056863425925</v>
      </c>
      <c r="T2907" s="9">
        <f>(((Table1[[#This Row],[deadline]]/60)/60)/24)+DATE(1970,1,1)</f>
        <v>42620.056863425925</v>
      </c>
      <c r="U2907" s="12" t="str">
        <f>TEXT(Table1[[#This Row],[Date Created Conversion]],"yyyy")</f>
        <v>2016</v>
      </c>
      <c r="V2907" s="12" t="str">
        <f>TEXT(Table1[[#This Row],[Date Created Conversion]],"mmm")</f>
        <v>Aug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>Table1[[#This Row],[pledged]]/Table1[[#This Row],[goal]]</f>
        <v>9.4166666666666662E-2</v>
      </c>
      <c r="P2908">
        <f>IF(Table1[[#This Row],[pledged]]=0,0,Table1[[#This Row],[pledged]]/Table1[[#This Row],[backers_count]])</f>
        <v>80.714285714285708</v>
      </c>
      <c r="Q2908" t="str">
        <f>LEFT(Table1[[#This Row],[Category and Sub-Category]],FIND("/",Table1[[#This Row],[Category and Sub-Category]])-1)</f>
        <v>theater</v>
      </c>
      <c r="R2908" t="str">
        <f>RIGHT(Table1[[#This Row],[Category and Sub-Category]],LEN(Table1[[#This Row],[Category and Sub-Category]])-FIND("/",Table1[[#This Row],[Category and Sub-Category]]))</f>
        <v>plays</v>
      </c>
      <c r="S2908" s="9">
        <f>(((Table1[[#This Row],[launched_at]]/60)/60)/24)+DATE(1970,1,1)</f>
        <v>42199.648912037039</v>
      </c>
      <c r="T2908" s="9">
        <f>(((Table1[[#This Row],[deadline]]/60)/60)/24)+DATE(1970,1,1)</f>
        <v>42217.041666666672</v>
      </c>
      <c r="U2908" s="12" t="str">
        <f>TEXT(Table1[[#This Row],[Date Created Conversion]],"yyyy")</f>
        <v>2015</v>
      </c>
      <c r="V2908" s="12" t="str">
        <f>TEXT(Table1[[#This Row],[Date Created Conversion]],"mmm")</f>
        <v>Jul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>Table1[[#This Row],[pledged]]/Table1[[#This Row],[goal]]</f>
        <v>8.0000000000000004E-4</v>
      </c>
      <c r="P2909">
        <f>IF(Table1[[#This Row],[pledged]]=0,0,Table1[[#This Row],[pledged]]/Table1[[#This Row],[backers_count]])</f>
        <v>1</v>
      </c>
      <c r="Q2909" t="str">
        <f>LEFT(Table1[[#This Row],[Category and Sub-Category]],FIND("/",Table1[[#This Row],[Category and Sub-Category]])-1)</f>
        <v>theater</v>
      </c>
      <c r="R2909" t="str">
        <f>RIGHT(Table1[[#This Row],[Category and Sub-Category]],LEN(Table1[[#This Row],[Category and Sub-Category]])-FIND("/",Table1[[#This Row],[Category and Sub-Category]]))</f>
        <v>plays</v>
      </c>
      <c r="S2909" s="9">
        <f>(((Table1[[#This Row],[launched_at]]/60)/60)/24)+DATE(1970,1,1)</f>
        <v>42444.877743055549</v>
      </c>
      <c r="T2909" s="9">
        <f>(((Table1[[#This Row],[deadline]]/60)/60)/24)+DATE(1970,1,1)</f>
        <v>42504.877743055549</v>
      </c>
      <c r="U2909" s="12" t="str">
        <f>TEXT(Table1[[#This Row],[Date Created Conversion]],"yyyy")</f>
        <v>2016</v>
      </c>
      <c r="V2909" s="12" t="str">
        <f>TEXT(Table1[[#This Row],[Date Created Conversion]],"mmm")</f>
        <v>Mar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>Table1[[#This Row],[pledged]]/Table1[[#This Row],[goal]]</f>
        <v>2.75E-2</v>
      </c>
      <c r="P2910">
        <f>IF(Table1[[#This Row],[pledged]]=0,0,Table1[[#This Row],[pledged]]/Table1[[#This Row],[backers_count]])</f>
        <v>52.8</v>
      </c>
      <c r="Q2910" t="str">
        <f>LEFT(Table1[[#This Row],[Category and Sub-Category]],FIND("/",Table1[[#This Row],[Category and Sub-Category]])-1)</f>
        <v>theater</v>
      </c>
      <c r="R2910" t="str">
        <f>RIGHT(Table1[[#This Row],[Category and Sub-Category]],LEN(Table1[[#This Row],[Category and Sub-Category]])-FIND("/",Table1[[#This Row],[Category and Sub-Category]]))</f>
        <v>plays</v>
      </c>
      <c r="S2910" s="9">
        <f>(((Table1[[#This Row],[launched_at]]/60)/60)/24)+DATE(1970,1,1)</f>
        <v>42499.731701388882</v>
      </c>
      <c r="T2910" s="9">
        <f>(((Table1[[#This Row],[deadline]]/60)/60)/24)+DATE(1970,1,1)</f>
        <v>42529.731701388882</v>
      </c>
      <c r="U2910" s="12" t="str">
        <f>TEXT(Table1[[#This Row],[Date Created Conversion]],"yyyy")</f>
        <v>2016</v>
      </c>
      <c r="V2910" s="12" t="str">
        <f>TEXT(Table1[[#This Row],[Date Created Conversion]],"mmm")</f>
        <v>May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>Table1[[#This Row],[pledged]]/Table1[[#This Row],[goal]]</f>
        <v>1.1111111111111112E-4</v>
      </c>
      <c r="P2911">
        <f>IF(Table1[[#This Row],[pledged]]=0,0,Table1[[#This Row],[pledged]]/Table1[[#This Row],[backers_count]])</f>
        <v>20</v>
      </c>
      <c r="Q2911" t="str">
        <f>LEFT(Table1[[#This Row],[Category and Sub-Category]],FIND("/",Table1[[#This Row],[Category and Sub-Category]])-1)</f>
        <v>theater</v>
      </c>
      <c r="R2911" t="str">
        <f>RIGHT(Table1[[#This Row],[Category and Sub-Category]],LEN(Table1[[#This Row],[Category and Sub-Category]])-FIND("/",Table1[[#This Row],[Category and Sub-Category]]))</f>
        <v>plays</v>
      </c>
      <c r="S2911" s="9">
        <f>(((Table1[[#This Row],[launched_at]]/60)/60)/24)+DATE(1970,1,1)</f>
        <v>41929.266215277778</v>
      </c>
      <c r="T2911" s="9">
        <f>(((Table1[[#This Row],[deadline]]/60)/60)/24)+DATE(1970,1,1)</f>
        <v>41968.823611111111</v>
      </c>
      <c r="U2911" s="12" t="str">
        <f>TEXT(Table1[[#This Row],[Date Created Conversion]],"yyyy")</f>
        <v>2014</v>
      </c>
      <c r="V2911" s="12" t="str">
        <f>TEXT(Table1[[#This Row],[Date Created Conversion]],"mmm")</f>
        <v>Oct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>Table1[[#This Row],[pledged]]/Table1[[#This Row],[goal]]</f>
        <v>3.3333333333333335E-5</v>
      </c>
      <c r="P2912">
        <f>IF(Table1[[#This Row],[pledged]]=0,0,Table1[[#This Row],[pledged]]/Table1[[#This Row],[backers_count]])</f>
        <v>1</v>
      </c>
      <c r="Q2912" t="str">
        <f>LEFT(Table1[[#This Row],[Category and Sub-Category]],FIND("/",Table1[[#This Row],[Category and Sub-Category]])-1)</f>
        <v>theater</v>
      </c>
      <c r="R2912" t="str">
        <f>RIGHT(Table1[[#This Row],[Category and Sub-Category]],LEN(Table1[[#This Row],[Category and Sub-Category]])-FIND("/",Table1[[#This Row],[Category and Sub-Category]]))</f>
        <v>plays</v>
      </c>
      <c r="S2912" s="9">
        <f>(((Table1[[#This Row],[launched_at]]/60)/60)/24)+DATE(1970,1,1)</f>
        <v>42107.841284722221</v>
      </c>
      <c r="T2912" s="9">
        <f>(((Table1[[#This Row],[deadline]]/60)/60)/24)+DATE(1970,1,1)</f>
        <v>42167.841284722221</v>
      </c>
      <c r="U2912" s="12" t="str">
        <f>TEXT(Table1[[#This Row],[Date Created Conversion]],"yyyy")</f>
        <v>2015</v>
      </c>
      <c r="V2912" s="12" t="str">
        <f>TEXT(Table1[[#This Row],[Date Created Conversion]],"mmm")</f>
        <v>Apr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>Table1[[#This Row],[pledged]]/Table1[[#This Row],[goal]]</f>
        <v>0.36499999999999999</v>
      </c>
      <c r="P2913">
        <f>IF(Table1[[#This Row],[pledged]]=0,0,Table1[[#This Row],[pledged]]/Table1[[#This Row],[backers_count]])</f>
        <v>46.928571428571431</v>
      </c>
      <c r="Q2913" t="str">
        <f>LEFT(Table1[[#This Row],[Category and Sub-Category]],FIND("/",Table1[[#This Row],[Category and Sub-Category]])-1)</f>
        <v>theater</v>
      </c>
      <c r="R2913" t="str">
        <f>RIGHT(Table1[[#This Row],[Category and Sub-Category]],LEN(Table1[[#This Row],[Category and Sub-Category]])-FIND("/",Table1[[#This Row],[Category and Sub-Category]]))</f>
        <v>plays</v>
      </c>
      <c r="S2913" s="9">
        <f>(((Table1[[#This Row],[launched_at]]/60)/60)/24)+DATE(1970,1,1)</f>
        <v>42142.768819444449</v>
      </c>
      <c r="T2913" s="9">
        <f>(((Table1[[#This Row],[deadline]]/60)/60)/24)+DATE(1970,1,1)</f>
        <v>42182.768819444449</v>
      </c>
      <c r="U2913" s="12" t="str">
        <f>TEXT(Table1[[#This Row],[Date Created Conversion]],"yyyy")</f>
        <v>2015</v>
      </c>
      <c r="V2913" s="12" t="str">
        <f>TEXT(Table1[[#This Row],[Date Created Conversion]],"mmm")</f>
        <v>May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>Table1[[#This Row],[pledged]]/Table1[[#This Row],[goal]]</f>
        <v>0.14058171745152354</v>
      </c>
      <c r="P2914">
        <f>IF(Table1[[#This Row],[pledged]]=0,0,Table1[[#This Row],[pledged]]/Table1[[#This Row],[backers_count]])</f>
        <v>78.07692307692308</v>
      </c>
      <c r="Q2914" t="str">
        <f>LEFT(Table1[[#This Row],[Category and Sub-Category]],FIND("/",Table1[[#This Row],[Category and Sub-Category]])-1)</f>
        <v>theater</v>
      </c>
      <c r="R2914" t="str">
        <f>RIGHT(Table1[[#This Row],[Category and Sub-Category]],LEN(Table1[[#This Row],[Category and Sub-Category]])-FIND("/",Table1[[#This Row],[Category and Sub-Category]]))</f>
        <v>plays</v>
      </c>
      <c r="S2914" s="9">
        <f>(((Table1[[#This Row],[launched_at]]/60)/60)/24)+DATE(1970,1,1)</f>
        <v>42354.131643518514</v>
      </c>
      <c r="T2914" s="9">
        <f>(((Table1[[#This Row],[deadline]]/60)/60)/24)+DATE(1970,1,1)</f>
        <v>42384.131643518514</v>
      </c>
      <c r="U2914" s="12" t="str">
        <f>TEXT(Table1[[#This Row],[Date Created Conversion]],"yyyy")</f>
        <v>2015</v>
      </c>
      <c r="V2914" s="12" t="str">
        <f>TEXT(Table1[[#This Row],[Date Created Conversion]],"mmm")</f>
        <v>Dec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>Table1[[#This Row],[pledged]]/Table1[[#This Row],[goal]]</f>
        <v>2.0000000000000001E-4</v>
      </c>
      <c r="P2915">
        <f>IF(Table1[[#This Row],[pledged]]=0,0,Table1[[#This Row],[pledged]]/Table1[[#This Row],[backers_count]])</f>
        <v>1</v>
      </c>
      <c r="Q2915" t="str">
        <f>LEFT(Table1[[#This Row],[Category and Sub-Category]],FIND("/",Table1[[#This Row],[Category and Sub-Category]])-1)</f>
        <v>theater</v>
      </c>
      <c r="R2915" t="str">
        <f>RIGHT(Table1[[#This Row],[Category and Sub-Category]],LEN(Table1[[#This Row],[Category and Sub-Category]])-FIND("/",Table1[[#This Row],[Category and Sub-Category]]))</f>
        <v>plays</v>
      </c>
      <c r="S2915" s="9">
        <f>(((Table1[[#This Row],[launched_at]]/60)/60)/24)+DATE(1970,1,1)</f>
        <v>41828.922905092593</v>
      </c>
      <c r="T2915" s="9">
        <f>(((Table1[[#This Row],[deadline]]/60)/60)/24)+DATE(1970,1,1)</f>
        <v>41888.922905092593</v>
      </c>
      <c r="U2915" s="12" t="str">
        <f>TEXT(Table1[[#This Row],[Date Created Conversion]],"yyyy")</f>
        <v>2014</v>
      </c>
      <c r="V2915" s="12" t="str">
        <f>TEXT(Table1[[#This Row],[Date Created Conversion]],"mmm")</f>
        <v>Jul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>Table1[[#This Row],[pledged]]/Table1[[#This Row],[goal]]</f>
        <v>4.0000000000000003E-5</v>
      </c>
      <c r="P2916">
        <f>IF(Table1[[#This Row],[pledged]]=0,0,Table1[[#This Row],[pledged]]/Table1[[#This Row],[backers_count]])</f>
        <v>1</v>
      </c>
      <c r="Q2916" t="str">
        <f>LEFT(Table1[[#This Row],[Category and Sub-Category]],FIND("/",Table1[[#This Row],[Category and Sub-Category]])-1)</f>
        <v>theater</v>
      </c>
      <c r="R2916" t="str">
        <f>RIGHT(Table1[[#This Row],[Category and Sub-Category]],LEN(Table1[[#This Row],[Category and Sub-Category]])-FIND("/",Table1[[#This Row],[Category and Sub-Category]]))</f>
        <v>plays</v>
      </c>
      <c r="S2916" s="9">
        <f>(((Table1[[#This Row],[launched_at]]/60)/60)/24)+DATE(1970,1,1)</f>
        <v>42017.907337962963</v>
      </c>
      <c r="T2916" s="9">
        <f>(((Table1[[#This Row],[deadline]]/60)/60)/24)+DATE(1970,1,1)</f>
        <v>42077.865671296298</v>
      </c>
      <c r="U2916" s="12" t="str">
        <f>TEXT(Table1[[#This Row],[Date Created Conversion]],"yyyy")</f>
        <v>2015</v>
      </c>
      <c r="V2916" s="12" t="str">
        <f>TEXT(Table1[[#This Row],[Date Created Conversion]],"mmm")</f>
        <v>Jan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>Table1[[#This Row],[pledged]]/Table1[[#This Row],[goal]]</f>
        <v>0.61099999999999999</v>
      </c>
      <c r="P2917">
        <f>IF(Table1[[#This Row],[pledged]]=0,0,Table1[[#This Row],[pledged]]/Table1[[#This Row],[backers_count]])</f>
        <v>203.66666666666666</v>
      </c>
      <c r="Q2917" t="str">
        <f>LEFT(Table1[[#This Row],[Category and Sub-Category]],FIND("/",Table1[[#This Row],[Category and Sub-Category]])-1)</f>
        <v>theater</v>
      </c>
      <c r="R2917" t="str">
        <f>RIGHT(Table1[[#This Row],[Category and Sub-Category]],LEN(Table1[[#This Row],[Category and Sub-Category]])-FIND("/",Table1[[#This Row],[Category and Sub-Category]]))</f>
        <v>plays</v>
      </c>
      <c r="S2917" s="9">
        <f>(((Table1[[#This Row],[launched_at]]/60)/60)/24)+DATE(1970,1,1)</f>
        <v>42415.398032407407</v>
      </c>
      <c r="T2917" s="9">
        <f>(((Table1[[#This Row],[deadline]]/60)/60)/24)+DATE(1970,1,1)</f>
        <v>42445.356365740736</v>
      </c>
      <c r="U2917" s="12" t="str">
        <f>TEXT(Table1[[#This Row],[Date Created Conversion]],"yyyy")</f>
        <v>2016</v>
      </c>
      <c r="V2917" s="12" t="str">
        <f>TEXT(Table1[[#This Row],[Date Created Conversion]],"mmm")</f>
        <v>Feb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>Table1[[#This Row],[pledged]]/Table1[[#This Row],[goal]]</f>
        <v>7.8378378378378383E-2</v>
      </c>
      <c r="P2918">
        <f>IF(Table1[[#This Row],[pledged]]=0,0,Table1[[#This Row],[pledged]]/Table1[[#This Row],[backers_count]])</f>
        <v>20.714285714285715</v>
      </c>
      <c r="Q2918" t="str">
        <f>LEFT(Table1[[#This Row],[Category and Sub-Category]],FIND("/",Table1[[#This Row],[Category and Sub-Category]])-1)</f>
        <v>theater</v>
      </c>
      <c r="R2918" t="str">
        <f>RIGHT(Table1[[#This Row],[Category and Sub-Category]],LEN(Table1[[#This Row],[Category and Sub-Category]])-FIND("/",Table1[[#This Row],[Category and Sub-Category]]))</f>
        <v>plays</v>
      </c>
      <c r="S2918" s="9">
        <f>(((Table1[[#This Row],[launched_at]]/60)/60)/24)+DATE(1970,1,1)</f>
        <v>41755.476724537039</v>
      </c>
      <c r="T2918" s="9">
        <f>(((Table1[[#This Row],[deadline]]/60)/60)/24)+DATE(1970,1,1)</f>
        <v>41778.476724537039</v>
      </c>
      <c r="U2918" s="12" t="str">
        <f>TEXT(Table1[[#This Row],[Date Created Conversion]],"yyyy")</f>
        <v>2014</v>
      </c>
      <c r="V2918" s="12" t="str">
        <f>TEXT(Table1[[#This Row],[Date Created Conversion]],"mmm")</f>
        <v>Apr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>Table1[[#This Row],[pledged]]/Table1[[#This Row],[goal]]</f>
        <v>0.2185</v>
      </c>
      <c r="P2919">
        <f>IF(Table1[[#This Row],[pledged]]=0,0,Table1[[#This Row],[pledged]]/Table1[[#This Row],[backers_count]])</f>
        <v>48.555555555555557</v>
      </c>
      <c r="Q2919" t="str">
        <f>LEFT(Table1[[#This Row],[Category and Sub-Category]],FIND("/",Table1[[#This Row],[Category and Sub-Category]])-1)</f>
        <v>theater</v>
      </c>
      <c r="R2919" t="str">
        <f>RIGHT(Table1[[#This Row],[Category and Sub-Category]],LEN(Table1[[#This Row],[Category and Sub-Category]])-FIND("/",Table1[[#This Row],[Category and Sub-Category]]))</f>
        <v>plays</v>
      </c>
      <c r="S2919" s="9">
        <f>(((Table1[[#This Row],[launched_at]]/60)/60)/24)+DATE(1970,1,1)</f>
        <v>42245.234340277777</v>
      </c>
      <c r="T2919" s="9">
        <f>(((Table1[[#This Row],[deadline]]/60)/60)/24)+DATE(1970,1,1)</f>
        <v>42263.234340277777</v>
      </c>
      <c r="U2919" s="12" t="str">
        <f>TEXT(Table1[[#This Row],[Date Created Conversion]],"yyyy")</f>
        <v>2015</v>
      </c>
      <c r="V2919" s="12" t="str">
        <f>TEXT(Table1[[#This Row],[Date Created Conversion]],"mmm")</f>
        <v>Aug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>Table1[[#This Row],[pledged]]/Table1[[#This Row],[goal]]</f>
        <v>0.27239999999999998</v>
      </c>
      <c r="P2920">
        <f>IF(Table1[[#This Row],[pledged]]=0,0,Table1[[#This Row],[pledged]]/Table1[[#This Row],[backers_count]])</f>
        <v>68.099999999999994</v>
      </c>
      <c r="Q2920" t="str">
        <f>LEFT(Table1[[#This Row],[Category and Sub-Category]],FIND("/",Table1[[#This Row],[Category and Sub-Category]])-1)</f>
        <v>theater</v>
      </c>
      <c r="R2920" t="str">
        <f>RIGHT(Table1[[#This Row],[Category and Sub-Category]],LEN(Table1[[#This Row],[Category and Sub-Category]])-FIND("/",Table1[[#This Row],[Category and Sub-Category]]))</f>
        <v>plays</v>
      </c>
      <c r="S2920" s="9">
        <f>(((Table1[[#This Row],[launched_at]]/60)/60)/24)+DATE(1970,1,1)</f>
        <v>42278.629710648151</v>
      </c>
      <c r="T2920" s="9">
        <f>(((Table1[[#This Row],[deadline]]/60)/60)/24)+DATE(1970,1,1)</f>
        <v>42306.629710648151</v>
      </c>
      <c r="U2920" s="12" t="str">
        <f>TEXT(Table1[[#This Row],[Date Created Conversion]],"yyyy")</f>
        <v>2015</v>
      </c>
      <c r="V2920" s="12" t="str">
        <f>TEXT(Table1[[#This Row],[Date Created Conversion]],"mmm")</f>
        <v>Oct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>Table1[[#This Row],[pledged]]/Table1[[#This Row],[goal]]</f>
        <v>8.5000000000000006E-2</v>
      </c>
      <c r="P2921">
        <f>IF(Table1[[#This Row],[pledged]]=0,0,Table1[[#This Row],[pledged]]/Table1[[#This Row],[backers_count]])</f>
        <v>8.5</v>
      </c>
      <c r="Q2921" t="str">
        <f>LEFT(Table1[[#This Row],[Category and Sub-Category]],FIND("/",Table1[[#This Row],[Category and Sub-Category]])-1)</f>
        <v>theater</v>
      </c>
      <c r="R2921" t="str">
        <f>RIGHT(Table1[[#This Row],[Category and Sub-Category]],LEN(Table1[[#This Row],[Category and Sub-Category]])-FIND("/",Table1[[#This Row],[Category and Sub-Category]]))</f>
        <v>plays</v>
      </c>
      <c r="S2921" s="9">
        <f>(((Table1[[#This Row],[launched_at]]/60)/60)/24)+DATE(1970,1,1)</f>
        <v>41826.61954861111</v>
      </c>
      <c r="T2921" s="9">
        <f>(((Table1[[#This Row],[deadline]]/60)/60)/24)+DATE(1970,1,1)</f>
        <v>41856.61954861111</v>
      </c>
      <c r="U2921" s="12" t="str">
        <f>TEXT(Table1[[#This Row],[Date Created Conversion]],"yyyy")</f>
        <v>2014</v>
      </c>
      <c r="V2921" s="12" t="str">
        <f>TEXT(Table1[[#This Row],[Date Created Conversion]],"mmm")</f>
        <v>Jul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>Table1[[#This Row],[pledged]]/Table1[[#This Row],[goal]]</f>
        <v>0.26840000000000003</v>
      </c>
      <c r="P2922">
        <f>IF(Table1[[#This Row],[pledged]]=0,0,Table1[[#This Row],[pledged]]/Table1[[#This Row],[backers_count]])</f>
        <v>51.615384615384613</v>
      </c>
      <c r="Q2922" t="str">
        <f>LEFT(Table1[[#This Row],[Category and Sub-Category]],FIND("/",Table1[[#This Row],[Category and Sub-Category]])-1)</f>
        <v>theater</v>
      </c>
      <c r="R2922" t="str">
        <f>RIGHT(Table1[[#This Row],[Category and Sub-Category]],LEN(Table1[[#This Row],[Category and Sub-Category]])-FIND("/",Table1[[#This Row],[Category and Sub-Category]]))</f>
        <v>plays</v>
      </c>
      <c r="S2922" s="9">
        <f>(((Table1[[#This Row],[launched_at]]/60)/60)/24)+DATE(1970,1,1)</f>
        <v>42058.792476851857</v>
      </c>
      <c r="T2922" s="9">
        <f>(((Table1[[#This Row],[deadline]]/60)/60)/24)+DATE(1970,1,1)</f>
        <v>42088.750810185185</v>
      </c>
      <c r="U2922" s="12" t="str">
        <f>TEXT(Table1[[#This Row],[Date Created Conversion]],"yyyy")</f>
        <v>2015</v>
      </c>
      <c r="V2922" s="12" t="str">
        <f>TEXT(Table1[[#This Row],[Date Created Conversion]],"mmm")</f>
        <v>Feb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 s="16">
        <v>100</v>
      </c>
      <c r="E2923">
        <v>129</v>
      </c>
      <c r="F2923" s="12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>Table1[[#This Row],[pledged]]/Table1[[#This Row],[goal]]</f>
        <v>1.29</v>
      </c>
      <c r="P2923">
        <f>IF(Table1[[#This Row],[pledged]]=0,0,Table1[[#This Row],[pledged]]/Table1[[#This Row],[backers_count]])</f>
        <v>43</v>
      </c>
      <c r="Q2923" t="str">
        <f>LEFT(Table1[[#This Row],[Category and Sub-Category]],FIND("/",Table1[[#This Row],[Category and Sub-Category]])-1)</f>
        <v>theater</v>
      </c>
      <c r="R2923" t="str">
        <f>RIGHT(Table1[[#This Row],[Category and Sub-Category]],LEN(Table1[[#This Row],[Category and Sub-Category]])-FIND("/",Table1[[#This Row],[Category and Sub-Category]]))</f>
        <v>musical</v>
      </c>
      <c r="S2923" s="9">
        <f>(((Table1[[#This Row],[launched_at]]/60)/60)/24)+DATE(1970,1,1)</f>
        <v>41877.886620370373</v>
      </c>
      <c r="T2923" s="9">
        <f>(((Table1[[#This Row],[deadline]]/60)/60)/24)+DATE(1970,1,1)</f>
        <v>41907.886620370373</v>
      </c>
      <c r="U2923" s="12" t="str">
        <f>TEXT(Table1[[#This Row],[Date Created Conversion]],"yyyy")</f>
        <v>2014</v>
      </c>
      <c r="V2923" s="12" t="str">
        <f>TEXT(Table1[[#This Row],[Date Created Conversion]],"mmm")</f>
        <v>Aug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 s="16">
        <v>500</v>
      </c>
      <c r="E2924">
        <v>500</v>
      </c>
      <c r="F2924" s="12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>Table1[[#This Row],[pledged]]/Table1[[#This Row],[goal]]</f>
        <v>1</v>
      </c>
      <c r="P2924">
        <f>IF(Table1[[#This Row],[pledged]]=0,0,Table1[[#This Row],[pledged]]/Table1[[#This Row],[backers_count]])</f>
        <v>83.333333333333329</v>
      </c>
      <c r="Q2924" t="str">
        <f>LEFT(Table1[[#This Row],[Category and Sub-Category]],FIND("/",Table1[[#This Row],[Category and Sub-Category]])-1)</f>
        <v>theater</v>
      </c>
      <c r="R2924" t="str">
        <f>RIGHT(Table1[[#This Row],[Category and Sub-Category]],LEN(Table1[[#This Row],[Category and Sub-Category]])-FIND("/",Table1[[#This Row],[Category and Sub-Category]]))</f>
        <v>musical</v>
      </c>
      <c r="S2924" s="9">
        <f>(((Table1[[#This Row],[launched_at]]/60)/60)/24)+DATE(1970,1,1)</f>
        <v>42097.874155092592</v>
      </c>
      <c r="T2924" s="9">
        <f>(((Table1[[#This Row],[deadline]]/60)/60)/24)+DATE(1970,1,1)</f>
        <v>42142.874155092592</v>
      </c>
      <c r="U2924" s="12" t="str">
        <f>TEXT(Table1[[#This Row],[Date Created Conversion]],"yyyy")</f>
        <v>2015</v>
      </c>
      <c r="V2924" s="12" t="str">
        <f>TEXT(Table1[[#This Row],[Date Created Conversion]],"mmm")</f>
        <v>Apr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 s="16">
        <v>300</v>
      </c>
      <c r="E2925">
        <v>300</v>
      </c>
      <c r="F2925" s="12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>Table1[[#This Row],[pledged]]/Table1[[#This Row],[goal]]</f>
        <v>1</v>
      </c>
      <c r="P2925">
        <f>IF(Table1[[#This Row],[pledged]]=0,0,Table1[[#This Row],[pledged]]/Table1[[#This Row],[backers_count]])</f>
        <v>30</v>
      </c>
      <c r="Q2925" t="str">
        <f>LEFT(Table1[[#This Row],[Category and Sub-Category]],FIND("/",Table1[[#This Row],[Category and Sub-Category]])-1)</f>
        <v>theater</v>
      </c>
      <c r="R2925" t="str">
        <f>RIGHT(Table1[[#This Row],[Category and Sub-Category]],LEN(Table1[[#This Row],[Category and Sub-Category]])-FIND("/",Table1[[#This Row],[Category and Sub-Category]]))</f>
        <v>musical</v>
      </c>
      <c r="S2925" s="9">
        <f>(((Table1[[#This Row],[launched_at]]/60)/60)/24)+DATE(1970,1,1)</f>
        <v>42013.15253472222</v>
      </c>
      <c r="T2925" s="9">
        <f>(((Table1[[#This Row],[deadline]]/60)/60)/24)+DATE(1970,1,1)</f>
        <v>42028.125</v>
      </c>
      <c r="U2925" s="12" t="str">
        <f>TEXT(Table1[[#This Row],[Date Created Conversion]],"yyyy")</f>
        <v>2015</v>
      </c>
      <c r="V2925" s="12" t="str">
        <f>TEXT(Table1[[#This Row],[Date Created Conversion]],"mmm")</f>
        <v>Jan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 s="16">
        <v>25000</v>
      </c>
      <c r="E2926">
        <v>25800</v>
      </c>
      <c r="F2926" s="12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>Table1[[#This Row],[pledged]]/Table1[[#This Row],[goal]]</f>
        <v>1.032</v>
      </c>
      <c r="P2926">
        <f>IF(Table1[[#This Row],[pledged]]=0,0,Table1[[#This Row],[pledged]]/Table1[[#This Row],[backers_count]])</f>
        <v>175.51020408163265</v>
      </c>
      <c r="Q2926" t="str">
        <f>LEFT(Table1[[#This Row],[Category and Sub-Category]],FIND("/",Table1[[#This Row],[Category and Sub-Category]])-1)</f>
        <v>theater</v>
      </c>
      <c r="R2926" t="str">
        <f>RIGHT(Table1[[#This Row],[Category and Sub-Category]],LEN(Table1[[#This Row],[Category and Sub-Category]])-FIND("/",Table1[[#This Row],[Category and Sub-Category]]))</f>
        <v>musical</v>
      </c>
      <c r="S2926" s="9">
        <f>(((Table1[[#This Row],[launched_at]]/60)/60)/24)+DATE(1970,1,1)</f>
        <v>42103.556828703702</v>
      </c>
      <c r="T2926" s="9">
        <f>(((Table1[[#This Row],[deadline]]/60)/60)/24)+DATE(1970,1,1)</f>
        <v>42133.165972222225</v>
      </c>
      <c r="U2926" s="12" t="str">
        <f>TEXT(Table1[[#This Row],[Date Created Conversion]],"yyyy")</f>
        <v>2015</v>
      </c>
      <c r="V2926" s="12" t="str">
        <f>TEXT(Table1[[#This Row],[Date Created Conversion]],"mmm")</f>
        <v>Apr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 s="16">
        <v>45000</v>
      </c>
      <c r="E2927">
        <v>46100.69</v>
      </c>
      <c r="F2927" s="12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>Table1[[#This Row],[pledged]]/Table1[[#This Row],[goal]]</f>
        <v>1.0244597777777777</v>
      </c>
      <c r="P2927">
        <f>IF(Table1[[#This Row],[pledged]]=0,0,Table1[[#This Row],[pledged]]/Table1[[#This Row],[backers_count]])</f>
        <v>231.66175879396985</v>
      </c>
      <c r="Q2927" t="str">
        <f>LEFT(Table1[[#This Row],[Category and Sub-Category]],FIND("/",Table1[[#This Row],[Category and Sub-Category]])-1)</f>
        <v>theater</v>
      </c>
      <c r="R2927" t="str">
        <f>RIGHT(Table1[[#This Row],[Category and Sub-Category]],LEN(Table1[[#This Row],[Category and Sub-Category]])-FIND("/",Table1[[#This Row],[Category and Sub-Category]]))</f>
        <v>musical</v>
      </c>
      <c r="S2927" s="9">
        <f>(((Table1[[#This Row],[launched_at]]/60)/60)/24)+DATE(1970,1,1)</f>
        <v>41863.584120370368</v>
      </c>
      <c r="T2927" s="9">
        <f>(((Table1[[#This Row],[deadline]]/60)/60)/24)+DATE(1970,1,1)</f>
        <v>41893.584120370368</v>
      </c>
      <c r="U2927" s="12" t="str">
        <f>TEXT(Table1[[#This Row],[Date Created Conversion]],"yyyy")</f>
        <v>2014</v>
      </c>
      <c r="V2927" s="12" t="str">
        <f>TEXT(Table1[[#This Row],[Date Created Conversion]],"mmm")</f>
        <v>Aug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 s="16">
        <v>3000</v>
      </c>
      <c r="E2928">
        <v>3750</v>
      </c>
      <c r="F2928" s="12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>Table1[[#This Row],[pledged]]/Table1[[#This Row],[goal]]</f>
        <v>1.25</v>
      </c>
      <c r="P2928">
        <f>IF(Table1[[#This Row],[pledged]]=0,0,Table1[[#This Row],[pledged]]/Table1[[#This Row],[backers_count]])</f>
        <v>75</v>
      </c>
      <c r="Q2928" t="str">
        <f>LEFT(Table1[[#This Row],[Category and Sub-Category]],FIND("/",Table1[[#This Row],[Category and Sub-Category]])-1)</f>
        <v>theater</v>
      </c>
      <c r="R2928" t="str">
        <f>RIGHT(Table1[[#This Row],[Category and Sub-Category]],LEN(Table1[[#This Row],[Category and Sub-Category]])-FIND("/",Table1[[#This Row],[Category and Sub-Category]]))</f>
        <v>musical</v>
      </c>
      <c r="S2928" s="9">
        <f>(((Table1[[#This Row],[launched_at]]/60)/60)/24)+DATE(1970,1,1)</f>
        <v>42044.765960648147</v>
      </c>
      <c r="T2928" s="9">
        <f>(((Table1[[#This Row],[deadline]]/60)/60)/24)+DATE(1970,1,1)</f>
        <v>42058.765960648147</v>
      </c>
      <c r="U2928" s="12" t="str">
        <f>TEXT(Table1[[#This Row],[Date Created Conversion]],"yyyy")</f>
        <v>2015</v>
      </c>
      <c r="V2928" s="12" t="str">
        <f>TEXT(Table1[[#This Row],[Date Created Conversion]],"mmm")</f>
        <v>Feb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 s="16">
        <v>1800</v>
      </c>
      <c r="E2929">
        <v>2355</v>
      </c>
      <c r="F2929" s="12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>Table1[[#This Row],[pledged]]/Table1[[#This Row],[goal]]</f>
        <v>1.3083333333333333</v>
      </c>
      <c r="P2929">
        <f>IF(Table1[[#This Row],[pledged]]=0,0,Table1[[#This Row],[pledged]]/Table1[[#This Row],[backers_count]])</f>
        <v>112.14285714285714</v>
      </c>
      <c r="Q2929" t="str">
        <f>LEFT(Table1[[#This Row],[Category and Sub-Category]],FIND("/",Table1[[#This Row],[Category and Sub-Category]])-1)</f>
        <v>theater</v>
      </c>
      <c r="R2929" t="str">
        <f>RIGHT(Table1[[#This Row],[Category and Sub-Category]],LEN(Table1[[#This Row],[Category and Sub-Category]])-FIND("/",Table1[[#This Row],[Category and Sub-Category]]))</f>
        <v>musical</v>
      </c>
      <c r="S2929" s="9">
        <f>(((Table1[[#This Row],[launched_at]]/60)/60)/24)+DATE(1970,1,1)</f>
        <v>41806.669317129628</v>
      </c>
      <c r="T2929" s="9">
        <f>(((Table1[[#This Row],[deadline]]/60)/60)/24)+DATE(1970,1,1)</f>
        <v>41835.208333333336</v>
      </c>
      <c r="U2929" s="12" t="str">
        <f>TEXT(Table1[[#This Row],[Date Created Conversion]],"yyyy")</f>
        <v>2014</v>
      </c>
      <c r="V2929" s="12" t="str">
        <f>TEXT(Table1[[#This Row],[Date Created Conversion]],"mmm")</f>
        <v>Jun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 s="16">
        <v>1000</v>
      </c>
      <c r="E2930">
        <v>1000</v>
      </c>
      <c r="F2930" s="12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>Table1[[#This Row],[pledged]]/Table1[[#This Row],[goal]]</f>
        <v>1</v>
      </c>
      <c r="P2930">
        <f>IF(Table1[[#This Row],[pledged]]=0,0,Table1[[#This Row],[pledged]]/Table1[[#This Row],[backers_count]])</f>
        <v>41.666666666666664</v>
      </c>
      <c r="Q2930" t="str">
        <f>LEFT(Table1[[#This Row],[Category and Sub-Category]],FIND("/",Table1[[#This Row],[Category and Sub-Category]])-1)</f>
        <v>theater</v>
      </c>
      <c r="R2930" t="str">
        <f>RIGHT(Table1[[#This Row],[Category and Sub-Category]],LEN(Table1[[#This Row],[Category and Sub-Category]])-FIND("/",Table1[[#This Row],[Category and Sub-Category]]))</f>
        <v>musical</v>
      </c>
      <c r="S2930" s="9">
        <f>(((Table1[[#This Row],[launched_at]]/60)/60)/24)+DATE(1970,1,1)</f>
        <v>42403.998217592598</v>
      </c>
      <c r="T2930" s="9">
        <f>(((Table1[[#This Row],[deadline]]/60)/60)/24)+DATE(1970,1,1)</f>
        <v>42433.998217592598</v>
      </c>
      <c r="U2930" s="12" t="str">
        <f>TEXT(Table1[[#This Row],[Date Created Conversion]],"yyyy")</f>
        <v>2016</v>
      </c>
      <c r="V2930" s="12" t="str">
        <f>TEXT(Table1[[#This Row],[Date Created Conversion]],"mmm")</f>
        <v>Feb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 s="16">
        <v>8000</v>
      </c>
      <c r="E2931">
        <v>8165.55</v>
      </c>
      <c r="F2931" s="12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>Table1[[#This Row],[pledged]]/Table1[[#This Row],[goal]]</f>
        <v>1.02069375</v>
      </c>
      <c r="P2931">
        <f>IF(Table1[[#This Row],[pledged]]=0,0,Table1[[#This Row],[pledged]]/Table1[[#This Row],[backers_count]])</f>
        <v>255.17343750000001</v>
      </c>
      <c r="Q2931" t="str">
        <f>LEFT(Table1[[#This Row],[Category and Sub-Category]],FIND("/",Table1[[#This Row],[Category and Sub-Category]])-1)</f>
        <v>theater</v>
      </c>
      <c r="R2931" t="str">
        <f>RIGHT(Table1[[#This Row],[Category and Sub-Category]],LEN(Table1[[#This Row],[Category and Sub-Category]])-FIND("/",Table1[[#This Row],[Category and Sub-Category]]))</f>
        <v>musical</v>
      </c>
      <c r="S2931" s="9">
        <f>(((Table1[[#This Row],[launched_at]]/60)/60)/24)+DATE(1970,1,1)</f>
        <v>41754.564328703702</v>
      </c>
      <c r="T2931" s="9">
        <f>(((Table1[[#This Row],[deadline]]/60)/60)/24)+DATE(1970,1,1)</f>
        <v>41784.564328703702</v>
      </c>
      <c r="U2931" s="12" t="str">
        <f>TEXT(Table1[[#This Row],[Date Created Conversion]],"yyyy")</f>
        <v>2014</v>
      </c>
      <c r="V2931" s="12" t="str">
        <f>TEXT(Table1[[#This Row],[Date Created Conversion]],"mmm")</f>
        <v>Apr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 s="16">
        <v>10000</v>
      </c>
      <c r="E2932">
        <v>10092</v>
      </c>
      <c r="F2932" s="1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>Table1[[#This Row],[pledged]]/Table1[[#This Row],[goal]]</f>
        <v>1.0092000000000001</v>
      </c>
      <c r="P2932">
        <f>IF(Table1[[#This Row],[pledged]]=0,0,Table1[[#This Row],[pledged]]/Table1[[#This Row],[backers_count]])</f>
        <v>162.7741935483871</v>
      </c>
      <c r="Q2932" t="str">
        <f>LEFT(Table1[[#This Row],[Category and Sub-Category]],FIND("/",Table1[[#This Row],[Category and Sub-Category]])-1)</f>
        <v>theater</v>
      </c>
      <c r="R2932" t="str">
        <f>RIGHT(Table1[[#This Row],[Category and Sub-Category]],LEN(Table1[[#This Row],[Category and Sub-Category]])-FIND("/",Table1[[#This Row],[Category and Sub-Category]]))</f>
        <v>musical</v>
      </c>
      <c r="S2932" s="9">
        <f>(((Table1[[#This Row],[launched_at]]/60)/60)/24)+DATE(1970,1,1)</f>
        <v>42101.584074074075</v>
      </c>
      <c r="T2932" s="9">
        <f>(((Table1[[#This Row],[deadline]]/60)/60)/24)+DATE(1970,1,1)</f>
        <v>42131.584074074075</v>
      </c>
      <c r="U2932" s="12" t="str">
        <f>TEXT(Table1[[#This Row],[Date Created Conversion]],"yyyy")</f>
        <v>2015</v>
      </c>
      <c r="V2932" s="12" t="str">
        <f>TEXT(Table1[[#This Row],[Date Created Conversion]],"mmm")</f>
        <v>Apr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 s="16">
        <v>750</v>
      </c>
      <c r="E2933">
        <v>795</v>
      </c>
      <c r="F2933" s="12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>Table1[[#This Row],[pledged]]/Table1[[#This Row],[goal]]</f>
        <v>1.06</v>
      </c>
      <c r="P2933">
        <f>IF(Table1[[#This Row],[pledged]]=0,0,Table1[[#This Row],[pledged]]/Table1[[#This Row],[backers_count]])</f>
        <v>88.333333333333329</v>
      </c>
      <c r="Q2933" t="str">
        <f>LEFT(Table1[[#This Row],[Category and Sub-Category]],FIND("/",Table1[[#This Row],[Category and Sub-Category]])-1)</f>
        <v>theater</v>
      </c>
      <c r="R2933" t="str">
        <f>RIGHT(Table1[[#This Row],[Category and Sub-Category]],LEN(Table1[[#This Row],[Category and Sub-Category]])-FIND("/",Table1[[#This Row],[Category and Sub-Category]]))</f>
        <v>musical</v>
      </c>
      <c r="S2933" s="9">
        <f>(((Table1[[#This Row],[launched_at]]/60)/60)/24)+DATE(1970,1,1)</f>
        <v>41872.291238425925</v>
      </c>
      <c r="T2933" s="9">
        <f>(((Table1[[#This Row],[deadline]]/60)/60)/24)+DATE(1970,1,1)</f>
        <v>41897.255555555559</v>
      </c>
      <c r="U2933" s="12" t="str">
        <f>TEXT(Table1[[#This Row],[Date Created Conversion]],"yyyy")</f>
        <v>2014</v>
      </c>
      <c r="V2933" s="12" t="str">
        <f>TEXT(Table1[[#This Row],[Date Created Conversion]],"mmm")</f>
        <v>Aug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 s="16">
        <v>3100</v>
      </c>
      <c r="E2934">
        <v>3258</v>
      </c>
      <c r="F2934" s="12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>Table1[[#This Row],[pledged]]/Table1[[#This Row],[goal]]</f>
        <v>1.0509677419354839</v>
      </c>
      <c r="P2934">
        <f>IF(Table1[[#This Row],[pledged]]=0,0,Table1[[#This Row],[pledged]]/Table1[[#This Row],[backers_count]])</f>
        <v>85.736842105263165</v>
      </c>
      <c r="Q2934" t="str">
        <f>LEFT(Table1[[#This Row],[Category and Sub-Category]],FIND("/",Table1[[#This Row],[Category and Sub-Category]])-1)</f>
        <v>theater</v>
      </c>
      <c r="R2934" t="str">
        <f>RIGHT(Table1[[#This Row],[Category and Sub-Category]],LEN(Table1[[#This Row],[Category and Sub-Category]])-FIND("/",Table1[[#This Row],[Category and Sub-Category]]))</f>
        <v>musical</v>
      </c>
      <c r="S2934" s="9">
        <f>(((Table1[[#This Row],[launched_at]]/60)/60)/24)+DATE(1970,1,1)</f>
        <v>42025.164780092593</v>
      </c>
      <c r="T2934" s="9">
        <f>(((Table1[[#This Row],[deadline]]/60)/60)/24)+DATE(1970,1,1)</f>
        <v>42056.458333333328</v>
      </c>
      <c r="U2934" s="12" t="str">
        <f>TEXT(Table1[[#This Row],[Date Created Conversion]],"yyyy")</f>
        <v>2015</v>
      </c>
      <c r="V2934" s="12" t="str">
        <f>TEXT(Table1[[#This Row],[Date Created Conversion]],"mmm")</f>
        <v>Jan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 s="16">
        <v>2500</v>
      </c>
      <c r="E2935">
        <v>2569</v>
      </c>
      <c r="F2935" s="12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>Table1[[#This Row],[pledged]]/Table1[[#This Row],[goal]]</f>
        <v>1.0276000000000001</v>
      </c>
      <c r="P2935">
        <f>IF(Table1[[#This Row],[pledged]]=0,0,Table1[[#This Row],[pledged]]/Table1[[#This Row],[backers_count]])</f>
        <v>47.574074074074076</v>
      </c>
      <c r="Q2935" t="str">
        <f>LEFT(Table1[[#This Row],[Category and Sub-Category]],FIND("/",Table1[[#This Row],[Category and Sub-Category]])-1)</f>
        <v>theater</v>
      </c>
      <c r="R2935" t="str">
        <f>RIGHT(Table1[[#This Row],[Category and Sub-Category]],LEN(Table1[[#This Row],[Category and Sub-Category]])-FIND("/",Table1[[#This Row],[Category and Sub-Category]]))</f>
        <v>musical</v>
      </c>
      <c r="S2935" s="9">
        <f>(((Table1[[#This Row],[launched_at]]/60)/60)/24)+DATE(1970,1,1)</f>
        <v>42495.956631944442</v>
      </c>
      <c r="T2935" s="9">
        <f>(((Table1[[#This Row],[deadline]]/60)/60)/24)+DATE(1970,1,1)</f>
        <v>42525.956631944442</v>
      </c>
      <c r="U2935" s="12" t="str">
        <f>TEXT(Table1[[#This Row],[Date Created Conversion]],"yyyy")</f>
        <v>2016</v>
      </c>
      <c r="V2935" s="12" t="str">
        <f>TEXT(Table1[[#This Row],[Date Created Conversion]],"mmm")</f>
        <v>May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 s="16">
        <v>2500</v>
      </c>
      <c r="E2936">
        <v>2700</v>
      </c>
      <c r="F2936" s="12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>Table1[[#This Row],[pledged]]/Table1[[#This Row],[goal]]</f>
        <v>1.08</v>
      </c>
      <c r="P2936">
        <f>IF(Table1[[#This Row],[pledged]]=0,0,Table1[[#This Row],[pledged]]/Table1[[#This Row],[backers_count]])</f>
        <v>72.972972972972968</v>
      </c>
      <c r="Q2936" t="str">
        <f>LEFT(Table1[[#This Row],[Category and Sub-Category]],FIND("/",Table1[[#This Row],[Category and Sub-Category]])-1)</f>
        <v>theater</v>
      </c>
      <c r="R2936" t="str">
        <f>RIGHT(Table1[[#This Row],[Category and Sub-Category]],LEN(Table1[[#This Row],[Category and Sub-Category]])-FIND("/",Table1[[#This Row],[Category and Sub-Category]]))</f>
        <v>musical</v>
      </c>
      <c r="S2936" s="9">
        <f>(((Table1[[#This Row],[launched_at]]/60)/60)/24)+DATE(1970,1,1)</f>
        <v>41775.636157407411</v>
      </c>
      <c r="T2936" s="9">
        <f>(((Table1[[#This Row],[deadline]]/60)/60)/24)+DATE(1970,1,1)</f>
        <v>41805.636157407411</v>
      </c>
      <c r="U2936" s="12" t="str">
        <f>TEXT(Table1[[#This Row],[Date Created Conversion]],"yyyy")</f>
        <v>2014</v>
      </c>
      <c r="V2936" s="12" t="str">
        <f>TEXT(Table1[[#This Row],[Date Created Conversion]],"mmm")</f>
        <v>May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 s="16">
        <v>3500</v>
      </c>
      <c r="E2937">
        <v>3531</v>
      </c>
      <c r="F2937" s="12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>Table1[[#This Row],[pledged]]/Table1[[#This Row],[goal]]</f>
        <v>1.0088571428571429</v>
      </c>
      <c r="P2937">
        <f>IF(Table1[[#This Row],[pledged]]=0,0,Table1[[#This Row],[pledged]]/Table1[[#This Row],[backers_count]])</f>
        <v>90.538461538461533</v>
      </c>
      <c r="Q2937" t="str">
        <f>LEFT(Table1[[#This Row],[Category and Sub-Category]],FIND("/",Table1[[#This Row],[Category and Sub-Category]])-1)</f>
        <v>theater</v>
      </c>
      <c r="R2937" t="str">
        <f>RIGHT(Table1[[#This Row],[Category and Sub-Category]],LEN(Table1[[#This Row],[Category and Sub-Category]])-FIND("/",Table1[[#This Row],[Category and Sub-Category]]))</f>
        <v>musical</v>
      </c>
      <c r="S2937" s="9">
        <f>(((Table1[[#This Row],[launched_at]]/60)/60)/24)+DATE(1970,1,1)</f>
        <v>42553.583425925928</v>
      </c>
      <c r="T2937" s="9">
        <f>(((Table1[[#This Row],[deadline]]/60)/60)/24)+DATE(1970,1,1)</f>
        <v>42611.708333333328</v>
      </c>
      <c r="U2937" s="12" t="str">
        <f>TEXT(Table1[[#This Row],[Date Created Conversion]],"yyyy")</f>
        <v>2016</v>
      </c>
      <c r="V2937" s="12" t="str">
        <f>TEXT(Table1[[#This Row],[Date Created Conversion]],"mmm")</f>
        <v>Jul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 s="16">
        <v>1000</v>
      </c>
      <c r="E2938">
        <v>1280</v>
      </c>
      <c r="F2938" s="12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>Table1[[#This Row],[pledged]]/Table1[[#This Row],[goal]]</f>
        <v>1.28</v>
      </c>
      <c r="P2938">
        <f>IF(Table1[[#This Row],[pledged]]=0,0,Table1[[#This Row],[pledged]]/Table1[[#This Row],[backers_count]])</f>
        <v>37.647058823529413</v>
      </c>
      <c r="Q2938" t="str">
        <f>LEFT(Table1[[#This Row],[Category and Sub-Category]],FIND("/",Table1[[#This Row],[Category and Sub-Category]])-1)</f>
        <v>theater</v>
      </c>
      <c r="R2938" t="str">
        <f>RIGHT(Table1[[#This Row],[Category and Sub-Category]],LEN(Table1[[#This Row],[Category and Sub-Category]])-FIND("/",Table1[[#This Row],[Category and Sub-Category]]))</f>
        <v>musical</v>
      </c>
      <c r="S2938" s="9">
        <f>(((Table1[[#This Row],[launched_at]]/60)/60)/24)+DATE(1970,1,1)</f>
        <v>41912.650729166664</v>
      </c>
      <c r="T2938" s="9">
        <f>(((Table1[[#This Row],[deadline]]/60)/60)/24)+DATE(1970,1,1)</f>
        <v>41925.207638888889</v>
      </c>
      <c r="U2938" s="12" t="str">
        <f>TEXT(Table1[[#This Row],[Date Created Conversion]],"yyyy")</f>
        <v>2014</v>
      </c>
      <c r="V2938" s="12" t="str">
        <f>TEXT(Table1[[#This Row],[Date Created Conversion]],"mmm")</f>
        <v>Sep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 s="16">
        <v>1500</v>
      </c>
      <c r="E2939">
        <v>2000</v>
      </c>
      <c r="F2939" s="12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>Table1[[#This Row],[pledged]]/Table1[[#This Row],[goal]]</f>
        <v>1.3333333333333333</v>
      </c>
      <c r="P2939">
        <f>IF(Table1[[#This Row],[pledged]]=0,0,Table1[[#This Row],[pledged]]/Table1[[#This Row],[backers_count]])</f>
        <v>36.363636363636367</v>
      </c>
      <c r="Q2939" t="str">
        <f>LEFT(Table1[[#This Row],[Category and Sub-Category]],FIND("/",Table1[[#This Row],[Category and Sub-Category]])-1)</f>
        <v>theater</v>
      </c>
      <c r="R2939" t="str">
        <f>RIGHT(Table1[[#This Row],[Category and Sub-Category]],LEN(Table1[[#This Row],[Category and Sub-Category]])-FIND("/",Table1[[#This Row],[Category and Sub-Category]]))</f>
        <v>musical</v>
      </c>
      <c r="S2939" s="9">
        <f>(((Table1[[#This Row],[launched_at]]/60)/60)/24)+DATE(1970,1,1)</f>
        <v>41803.457326388889</v>
      </c>
      <c r="T2939" s="9">
        <f>(((Table1[[#This Row],[deadline]]/60)/60)/24)+DATE(1970,1,1)</f>
        <v>41833.457326388889</v>
      </c>
      <c r="U2939" s="12" t="str">
        <f>TEXT(Table1[[#This Row],[Date Created Conversion]],"yyyy")</f>
        <v>2014</v>
      </c>
      <c r="V2939" s="12" t="str">
        <f>TEXT(Table1[[#This Row],[Date Created Conversion]],"mmm")</f>
        <v>Jun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 s="16">
        <v>4000</v>
      </c>
      <c r="E2940">
        <v>4055</v>
      </c>
      <c r="F2940" s="12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>Table1[[#This Row],[pledged]]/Table1[[#This Row],[goal]]</f>
        <v>1.0137499999999999</v>
      </c>
      <c r="P2940">
        <f>IF(Table1[[#This Row],[pledged]]=0,0,Table1[[#This Row],[pledged]]/Table1[[#This Row],[backers_count]])</f>
        <v>126.71875</v>
      </c>
      <c r="Q2940" t="str">
        <f>LEFT(Table1[[#This Row],[Category and Sub-Category]],FIND("/",Table1[[#This Row],[Category and Sub-Category]])-1)</f>
        <v>theater</v>
      </c>
      <c r="R2940" t="str">
        <f>RIGHT(Table1[[#This Row],[Category and Sub-Category]],LEN(Table1[[#This Row],[Category and Sub-Category]])-FIND("/",Table1[[#This Row],[Category and Sub-Category]]))</f>
        <v>musical</v>
      </c>
      <c r="S2940" s="9">
        <f>(((Table1[[#This Row],[launched_at]]/60)/60)/24)+DATE(1970,1,1)</f>
        <v>42004.703865740739</v>
      </c>
      <c r="T2940" s="9">
        <f>(((Table1[[#This Row],[deadline]]/60)/60)/24)+DATE(1970,1,1)</f>
        <v>42034.703865740739</v>
      </c>
      <c r="U2940" s="12" t="str">
        <f>TEXT(Table1[[#This Row],[Date Created Conversion]],"yyyy")</f>
        <v>2014</v>
      </c>
      <c r="V2940" s="12" t="str">
        <f>TEXT(Table1[[#This Row],[Date Created Conversion]],"mmm")</f>
        <v>Dec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 s="16">
        <v>8000</v>
      </c>
      <c r="E2941">
        <v>8230</v>
      </c>
      <c r="F2941" s="12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>Table1[[#This Row],[pledged]]/Table1[[#This Row],[goal]]</f>
        <v>1.0287500000000001</v>
      </c>
      <c r="P2941">
        <f>IF(Table1[[#This Row],[pledged]]=0,0,Table1[[#This Row],[pledged]]/Table1[[#This Row],[backers_count]])</f>
        <v>329.2</v>
      </c>
      <c r="Q2941" t="str">
        <f>LEFT(Table1[[#This Row],[Category and Sub-Category]],FIND("/",Table1[[#This Row],[Category and Sub-Category]])-1)</f>
        <v>theater</v>
      </c>
      <c r="R2941" t="str">
        <f>RIGHT(Table1[[#This Row],[Category and Sub-Category]],LEN(Table1[[#This Row],[Category and Sub-Category]])-FIND("/",Table1[[#This Row],[Category and Sub-Category]]))</f>
        <v>musical</v>
      </c>
      <c r="S2941" s="9">
        <f>(((Table1[[#This Row],[launched_at]]/60)/60)/24)+DATE(1970,1,1)</f>
        <v>41845.809166666666</v>
      </c>
      <c r="T2941" s="9">
        <f>(((Table1[[#This Row],[deadline]]/60)/60)/24)+DATE(1970,1,1)</f>
        <v>41879.041666666664</v>
      </c>
      <c r="U2941" s="12" t="str">
        <f>TEXT(Table1[[#This Row],[Date Created Conversion]],"yyyy")</f>
        <v>2014</v>
      </c>
      <c r="V2941" s="12" t="str">
        <f>TEXT(Table1[[#This Row],[Date Created Conversion]],"mmm")</f>
        <v>Jul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 s="16">
        <v>2500</v>
      </c>
      <c r="E2942">
        <v>2681</v>
      </c>
      <c r="F2942" s="1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>Table1[[#This Row],[pledged]]/Table1[[#This Row],[goal]]</f>
        <v>1.0724</v>
      </c>
      <c r="P2942">
        <f>IF(Table1[[#This Row],[pledged]]=0,0,Table1[[#This Row],[pledged]]/Table1[[#This Row],[backers_count]])</f>
        <v>81.242424242424249</v>
      </c>
      <c r="Q2942" t="str">
        <f>LEFT(Table1[[#This Row],[Category and Sub-Category]],FIND("/",Table1[[#This Row],[Category and Sub-Category]])-1)</f>
        <v>theater</v>
      </c>
      <c r="R2942" t="str">
        <f>RIGHT(Table1[[#This Row],[Category and Sub-Category]],LEN(Table1[[#This Row],[Category and Sub-Category]])-FIND("/",Table1[[#This Row],[Category and Sub-Category]]))</f>
        <v>musical</v>
      </c>
      <c r="S2942" s="9">
        <f>(((Table1[[#This Row],[launched_at]]/60)/60)/24)+DATE(1970,1,1)</f>
        <v>41982.773356481484</v>
      </c>
      <c r="T2942" s="9">
        <f>(((Table1[[#This Row],[deadline]]/60)/60)/24)+DATE(1970,1,1)</f>
        <v>42022.773356481484</v>
      </c>
      <c r="U2942" s="12" t="str">
        <f>TEXT(Table1[[#This Row],[Date Created Conversion]],"yyyy")</f>
        <v>2014</v>
      </c>
      <c r="V2942" s="12" t="str">
        <f>TEXT(Table1[[#This Row],[Date Created Conversion]],"mmm")</f>
        <v>Dec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>Table1[[#This Row],[pledged]]/Table1[[#This Row],[goal]]</f>
        <v>4.0000000000000003E-5</v>
      </c>
      <c r="P2943">
        <f>IF(Table1[[#This Row],[pledged]]=0,0,Table1[[#This Row],[pledged]]/Table1[[#This Row],[backers_count]])</f>
        <v>1</v>
      </c>
      <c r="Q2943" t="str">
        <f>LEFT(Table1[[#This Row],[Category and Sub-Category]],FIND("/",Table1[[#This Row],[Category and Sub-Category]])-1)</f>
        <v>theater</v>
      </c>
      <c r="R2943" t="str">
        <f>RIGHT(Table1[[#This Row],[Category and Sub-Category]],LEN(Table1[[#This Row],[Category and Sub-Category]])-FIND("/",Table1[[#This Row],[Category and Sub-Category]]))</f>
        <v>spaces</v>
      </c>
      <c r="S2943" s="9">
        <f>(((Table1[[#This Row],[launched_at]]/60)/60)/24)+DATE(1970,1,1)</f>
        <v>42034.960127314815</v>
      </c>
      <c r="T2943" s="9">
        <f>(((Table1[[#This Row],[deadline]]/60)/60)/24)+DATE(1970,1,1)</f>
        <v>42064.960127314815</v>
      </c>
      <c r="U2943" s="12" t="str">
        <f>TEXT(Table1[[#This Row],[Date Created Conversion]],"yyyy")</f>
        <v>2015</v>
      </c>
      <c r="V2943" s="12" t="str">
        <f>TEXT(Table1[[#This Row],[Date Created Conversion]],"mmm")</f>
        <v>Jan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>Table1[[#This Row],[pledged]]/Table1[[#This Row],[goal]]</f>
        <v>0.20424999999999999</v>
      </c>
      <c r="P2944">
        <f>IF(Table1[[#This Row],[pledged]]=0,0,Table1[[#This Row],[pledged]]/Table1[[#This Row],[backers_count]])</f>
        <v>202.22772277227722</v>
      </c>
      <c r="Q2944" t="str">
        <f>LEFT(Table1[[#This Row],[Category and Sub-Category]],FIND("/",Table1[[#This Row],[Category and Sub-Category]])-1)</f>
        <v>theater</v>
      </c>
      <c r="R2944" t="str">
        <f>RIGHT(Table1[[#This Row],[Category and Sub-Category]],LEN(Table1[[#This Row],[Category and Sub-Category]])-FIND("/",Table1[[#This Row],[Category and Sub-Category]]))</f>
        <v>spaces</v>
      </c>
      <c r="S2944" s="9">
        <f>(((Table1[[#This Row],[launched_at]]/60)/60)/24)+DATE(1970,1,1)</f>
        <v>42334.803923611107</v>
      </c>
      <c r="T2944" s="9">
        <f>(((Table1[[#This Row],[deadline]]/60)/60)/24)+DATE(1970,1,1)</f>
        <v>42354.845833333333</v>
      </c>
      <c r="U2944" s="12" t="str">
        <f>TEXT(Table1[[#This Row],[Date Created Conversion]],"yyyy")</f>
        <v>2015</v>
      </c>
      <c r="V2944" s="12" t="str">
        <f>TEXT(Table1[[#This Row],[Date Created Conversion]],"mmm")</f>
        <v>Nov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>Table1[[#This Row],[pledged]]/Table1[[#This Row],[goal]]</f>
        <v>0</v>
      </c>
      <c r="P2945">
        <f>IF(Table1[[#This Row],[pledged]]=0,0,Table1[[#This Row],[pledged]]/Table1[[#This Row],[backers_count]])</f>
        <v>0</v>
      </c>
      <c r="Q2945" t="str">
        <f>LEFT(Table1[[#This Row],[Category and Sub-Category]],FIND("/",Table1[[#This Row],[Category and Sub-Category]])-1)</f>
        <v>theater</v>
      </c>
      <c r="R2945" t="str">
        <f>RIGHT(Table1[[#This Row],[Category and Sub-Category]],LEN(Table1[[#This Row],[Category and Sub-Category]])-FIND("/",Table1[[#This Row],[Category and Sub-Category]]))</f>
        <v>spaces</v>
      </c>
      <c r="S2945" s="9">
        <f>(((Table1[[#This Row],[launched_at]]/60)/60)/24)+DATE(1970,1,1)</f>
        <v>42077.129398148143</v>
      </c>
      <c r="T2945" s="9">
        <f>(((Table1[[#This Row],[deadline]]/60)/60)/24)+DATE(1970,1,1)</f>
        <v>42107.129398148143</v>
      </c>
      <c r="U2945" s="12" t="str">
        <f>TEXT(Table1[[#This Row],[Date Created Conversion]],"yyyy")</f>
        <v>2015</v>
      </c>
      <c r="V2945" s="12" t="str">
        <f>TEXT(Table1[[#This Row],[Date Created Conversion]],"mmm")</f>
        <v>Mar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>Table1[[#This Row],[pledged]]/Table1[[#This Row],[goal]]</f>
        <v>0.01</v>
      </c>
      <c r="P2946">
        <f>IF(Table1[[#This Row],[pledged]]=0,0,Table1[[#This Row],[pledged]]/Table1[[#This Row],[backers_count]])</f>
        <v>100</v>
      </c>
      <c r="Q2946" t="str">
        <f>LEFT(Table1[[#This Row],[Category and Sub-Category]],FIND("/",Table1[[#This Row],[Category and Sub-Category]])-1)</f>
        <v>theater</v>
      </c>
      <c r="R2946" t="str">
        <f>RIGHT(Table1[[#This Row],[Category and Sub-Category]],LEN(Table1[[#This Row],[Category and Sub-Category]])-FIND("/",Table1[[#This Row],[Category and Sub-Category]]))</f>
        <v>spaces</v>
      </c>
      <c r="S2946" s="9">
        <f>(((Table1[[#This Row],[launched_at]]/60)/60)/24)+DATE(1970,1,1)</f>
        <v>42132.9143287037</v>
      </c>
      <c r="T2946" s="9">
        <f>(((Table1[[#This Row],[deadline]]/60)/60)/24)+DATE(1970,1,1)</f>
        <v>42162.9143287037</v>
      </c>
      <c r="U2946" s="12" t="str">
        <f>TEXT(Table1[[#This Row],[Date Created Conversion]],"yyyy")</f>
        <v>2015</v>
      </c>
      <c r="V2946" s="12" t="str">
        <f>TEXT(Table1[[#This Row],[Date Created Conversion]],"mmm")</f>
        <v>May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>Table1[[#This Row],[pledged]]/Table1[[#This Row],[goal]]</f>
        <v>0</v>
      </c>
      <c r="P2947">
        <f>IF(Table1[[#This Row],[pledged]]=0,0,Table1[[#This Row],[pledged]]/Table1[[#This Row],[backers_count]])</f>
        <v>0</v>
      </c>
      <c r="Q2947" t="str">
        <f>LEFT(Table1[[#This Row],[Category and Sub-Category]],FIND("/",Table1[[#This Row],[Category and Sub-Category]])-1)</f>
        <v>theater</v>
      </c>
      <c r="R2947" t="str">
        <f>RIGHT(Table1[[#This Row],[Category and Sub-Category]],LEN(Table1[[#This Row],[Category and Sub-Category]])-FIND("/",Table1[[#This Row],[Category and Sub-Category]]))</f>
        <v>spaces</v>
      </c>
      <c r="S2947" s="9">
        <f>(((Table1[[#This Row],[launched_at]]/60)/60)/24)+DATE(1970,1,1)</f>
        <v>42118.139583333337</v>
      </c>
      <c r="T2947" s="9">
        <f>(((Table1[[#This Row],[deadline]]/60)/60)/24)+DATE(1970,1,1)</f>
        <v>42148.139583333337</v>
      </c>
      <c r="U2947" s="12" t="str">
        <f>TEXT(Table1[[#This Row],[Date Created Conversion]],"yyyy")</f>
        <v>2015</v>
      </c>
      <c r="V2947" s="12" t="str">
        <f>TEXT(Table1[[#This Row],[Date Created Conversion]],"mmm")</f>
        <v>Apr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>Table1[[#This Row],[pledged]]/Table1[[#This Row],[goal]]</f>
        <v>1E-3</v>
      </c>
      <c r="P2948">
        <f>IF(Table1[[#This Row],[pledged]]=0,0,Table1[[#This Row],[pledged]]/Table1[[#This Row],[backers_count]])</f>
        <v>1</v>
      </c>
      <c r="Q2948" t="str">
        <f>LEFT(Table1[[#This Row],[Category and Sub-Category]],FIND("/",Table1[[#This Row],[Category and Sub-Category]])-1)</f>
        <v>theater</v>
      </c>
      <c r="R2948" t="str">
        <f>RIGHT(Table1[[#This Row],[Category and Sub-Category]],LEN(Table1[[#This Row],[Category and Sub-Category]])-FIND("/",Table1[[#This Row],[Category and Sub-Category]]))</f>
        <v>spaces</v>
      </c>
      <c r="S2948" s="9">
        <f>(((Table1[[#This Row],[launched_at]]/60)/60)/24)+DATE(1970,1,1)</f>
        <v>42567.531157407408</v>
      </c>
      <c r="T2948" s="9">
        <f>(((Table1[[#This Row],[deadline]]/60)/60)/24)+DATE(1970,1,1)</f>
        <v>42597.531157407408</v>
      </c>
      <c r="U2948" s="12" t="str">
        <f>TEXT(Table1[[#This Row],[Date Created Conversion]],"yyyy")</f>
        <v>2016</v>
      </c>
      <c r="V2948" s="12" t="str">
        <f>TEXT(Table1[[#This Row],[Date Created Conversion]],"mmm")</f>
        <v>Jul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>Table1[[#This Row],[pledged]]/Table1[[#This Row],[goal]]</f>
        <v>4.2880000000000001E-2</v>
      </c>
      <c r="P2949">
        <f>IF(Table1[[#This Row],[pledged]]=0,0,Table1[[#This Row],[pledged]]/Table1[[#This Row],[backers_count]])</f>
        <v>82.461538461538467</v>
      </c>
      <c r="Q2949" t="str">
        <f>LEFT(Table1[[#This Row],[Category and Sub-Category]],FIND("/",Table1[[#This Row],[Category and Sub-Category]])-1)</f>
        <v>theater</v>
      </c>
      <c r="R2949" t="str">
        <f>RIGHT(Table1[[#This Row],[Category and Sub-Category]],LEN(Table1[[#This Row],[Category and Sub-Category]])-FIND("/",Table1[[#This Row],[Category and Sub-Category]]))</f>
        <v>spaces</v>
      </c>
      <c r="S2949" s="9">
        <f>(((Table1[[#This Row],[launched_at]]/60)/60)/24)+DATE(1970,1,1)</f>
        <v>42649.562118055561</v>
      </c>
      <c r="T2949" s="9">
        <f>(((Table1[[#This Row],[deadline]]/60)/60)/24)+DATE(1970,1,1)</f>
        <v>42698.715972222228</v>
      </c>
      <c r="U2949" s="12" t="str">
        <f>TEXT(Table1[[#This Row],[Date Created Conversion]],"yyyy")</f>
        <v>2016</v>
      </c>
      <c r="V2949" s="12" t="str">
        <f>TEXT(Table1[[#This Row],[Date Created Conversion]],"mmm")</f>
        <v>Oct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>Table1[[#This Row],[pledged]]/Table1[[#This Row],[goal]]</f>
        <v>4.8000000000000001E-5</v>
      </c>
      <c r="P2950">
        <f>IF(Table1[[#This Row],[pledged]]=0,0,Table1[[#This Row],[pledged]]/Table1[[#This Row],[backers_count]])</f>
        <v>2.6666666666666665</v>
      </c>
      <c r="Q2950" t="str">
        <f>LEFT(Table1[[#This Row],[Category and Sub-Category]],FIND("/",Table1[[#This Row],[Category and Sub-Category]])-1)</f>
        <v>theater</v>
      </c>
      <c r="R2950" t="str">
        <f>RIGHT(Table1[[#This Row],[Category and Sub-Category]],LEN(Table1[[#This Row],[Category and Sub-Category]])-FIND("/",Table1[[#This Row],[Category and Sub-Category]]))</f>
        <v>spaces</v>
      </c>
      <c r="S2950" s="9">
        <f>(((Table1[[#This Row],[launched_at]]/60)/60)/24)+DATE(1970,1,1)</f>
        <v>42097.649224537032</v>
      </c>
      <c r="T2950" s="9">
        <f>(((Table1[[#This Row],[deadline]]/60)/60)/24)+DATE(1970,1,1)</f>
        <v>42157.649224537032</v>
      </c>
      <c r="U2950" s="12" t="str">
        <f>TEXT(Table1[[#This Row],[Date Created Conversion]],"yyyy")</f>
        <v>2015</v>
      </c>
      <c r="V2950" s="12" t="str">
        <f>TEXT(Table1[[#This Row],[Date Created Conversion]],"mmm")</f>
        <v>Apr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>Table1[[#This Row],[pledged]]/Table1[[#This Row],[goal]]</f>
        <v>2.5000000000000001E-2</v>
      </c>
      <c r="P2951">
        <f>IF(Table1[[#This Row],[pledged]]=0,0,Table1[[#This Row],[pledged]]/Table1[[#This Row],[backers_count]])</f>
        <v>12.5</v>
      </c>
      <c r="Q2951" t="str">
        <f>LEFT(Table1[[#This Row],[Category and Sub-Category]],FIND("/",Table1[[#This Row],[Category and Sub-Category]])-1)</f>
        <v>theater</v>
      </c>
      <c r="R2951" t="str">
        <f>RIGHT(Table1[[#This Row],[Category and Sub-Category]],LEN(Table1[[#This Row],[Category and Sub-Category]])-FIND("/",Table1[[#This Row],[Category and Sub-Category]]))</f>
        <v>spaces</v>
      </c>
      <c r="S2951" s="9">
        <f>(((Table1[[#This Row],[launched_at]]/60)/60)/24)+DATE(1970,1,1)</f>
        <v>42297.823113425926</v>
      </c>
      <c r="T2951" s="9">
        <f>(((Table1[[#This Row],[deadline]]/60)/60)/24)+DATE(1970,1,1)</f>
        <v>42327.864780092597</v>
      </c>
      <c r="U2951" s="12" t="str">
        <f>TEXT(Table1[[#This Row],[Date Created Conversion]],"yyyy")</f>
        <v>2015</v>
      </c>
      <c r="V2951" s="12" t="str">
        <f>TEXT(Table1[[#This Row],[Date Created Conversion]],"mmm")</f>
        <v>Oct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>Table1[[#This Row],[pledged]]/Table1[[#This Row],[goal]]</f>
        <v>0</v>
      </c>
      <c r="P2952">
        <f>IF(Table1[[#This Row],[pledged]]=0,0,Table1[[#This Row],[pledged]]/Table1[[#This Row],[backers_count]])</f>
        <v>0</v>
      </c>
      <c r="Q2952" t="str">
        <f>LEFT(Table1[[#This Row],[Category and Sub-Category]],FIND("/",Table1[[#This Row],[Category and Sub-Category]])-1)</f>
        <v>theater</v>
      </c>
      <c r="R2952" t="str">
        <f>RIGHT(Table1[[#This Row],[Category and Sub-Category]],LEN(Table1[[#This Row],[Category and Sub-Category]])-FIND("/",Table1[[#This Row],[Category and Sub-Category]]))</f>
        <v>spaces</v>
      </c>
      <c r="S2952" s="9">
        <f>(((Table1[[#This Row],[launched_at]]/60)/60)/24)+DATE(1970,1,1)</f>
        <v>42362.36518518519</v>
      </c>
      <c r="T2952" s="9">
        <f>(((Table1[[#This Row],[deadline]]/60)/60)/24)+DATE(1970,1,1)</f>
        <v>42392.36518518519</v>
      </c>
      <c r="U2952" s="12" t="str">
        <f>TEXT(Table1[[#This Row],[Date Created Conversion]],"yyyy")</f>
        <v>2015</v>
      </c>
      <c r="V2952" s="12" t="str">
        <f>TEXT(Table1[[#This Row],[Date Created Conversion]],"mmm")</f>
        <v>Dec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8388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>Table1[[#This Row],[pledged]]/Table1[[#This Row],[goal]]</f>
        <v>2.1919999999999999E-2</v>
      </c>
      <c r="P2953">
        <f>IF(Table1[[#This Row],[pledged]]=0,0,Table1[[#This Row],[pledged]]/Table1[[#This Row],[backers_count]])</f>
        <v>18.896551724137932</v>
      </c>
      <c r="Q2953" t="str">
        <f>LEFT(Table1[[#This Row],[Category and Sub-Category]],FIND("/",Table1[[#This Row],[Category and Sub-Category]])-1)</f>
        <v>theater</v>
      </c>
      <c r="R2953" t="str">
        <f>RIGHT(Table1[[#This Row],[Category and Sub-Category]],LEN(Table1[[#This Row],[Category and Sub-Category]])-FIND("/",Table1[[#This Row],[Category and Sub-Category]]))</f>
        <v>spaces</v>
      </c>
      <c r="S2953" s="9">
        <f>(((Table1[[#This Row],[launched_at]]/60)/60)/24)+DATE(1970,1,1)</f>
        <v>41872.802928240737</v>
      </c>
      <c r="T2953" s="9">
        <f>(((Table1[[#This Row],[deadline]]/60)/60)/24)+DATE(1970,1,1)</f>
        <v>41917.802928240737</v>
      </c>
      <c r="U2953" s="12" t="str">
        <f>TEXT(Table1[[#This Row],[Date Created Conversion]],"yyyy")</f>
        <v>2014</v>
      </c>
      <c r="V2953" s="12" t="str">
        <f>TEXT(Table1[[#This Row],[Date Created Conversion]],"mmm")</f>
        <v>Aug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8388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>Table1[[#This Row],[pledged]]/Table1[[#This Row],[goal]]</f>
        <v>8.0250000000000002E-2</v>
      </c>
      <c r="P2954">
        <f>IF(Table1[[#This Row],[pledged]]=0,0,Table1[[#This Row],[pledged]]/Table1[[#This Row],[backers_count]])</f>
        <v>200.625</v>
      </c>
      <c r="Q2954" t="str">
        <f>LEFT(Table1[[#This Row],[Category and Sub-Category]],FIND("/",Table1[[#This Row],[Category and Sub-Category]])-1)</f>
        <v>theater</v>
      </c>
      <c r="R2954" t="str">
        <f>RIGHT(Table1[[#This Row],[Category and Sub-Category]],LEN(Table1[[#This Row],[Category and Sub-Category]])-FIND("/",Table1[[#This Row],[Category and Sub-Category]]))</f>
        <v>spaces</v>
      </c>
      <c r="S2954" s="9">
        <f>(((Table1[[#This Row],[launched_at]]/60)/60)/24)+DATE(1970,1,1)</f>
        <v>42628.690266203703</v>
      </c>
      <c r="T2954" s="9">
        <f>(((Table1[[#This Row],[deadline]]/60)/60)/24)+DATE(1970,1,1)</f>
        <v>42660.166666666672</v>
      </c>
      <c r="U2954" s="12" t="str">
        <f>TEXT(Table1[[#This Row],[Date Created Conversion]],"yyyy")</f>
        <v>2016</v>
      </c>
      <c r="V2954" s="12" t="str">
        <f>TEXT(Table1[[#This Row],[Date Created Conversion]],"mmm")</f>
        <v>Sep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8388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>Table1[[#This Row],[pledged]]/Table1[[#This Row],[goal]]</f>
        <v>1.5125E-3</v>
      </c>
      <c r="P2955">
        <f>IF(Table1[[#This Row],[pledged]]=0,0,Table1[[#This Row],[pledged]]/Table1[[#This Row],[backers_count]])</f>
        <v>201.66666666666666</v>
      </c>
      <c r="Q2955" t="str">
        <f>LEFT(Table1[[#This Row],[Category and Sub-Category]],FIND("/",Table1[[#This Row],[Category and Sub-Category]])-1)</f>
        <v>theater</v>
      </c>
      <c r="R2955" t="str">
        <f>RIGHT(Table1[[#This Row],[Category and Sub-Category]],LEN(Table1[[#This Row],[Category and Sub-Category]])-FIND("/",Table1[[#This Row],[Category and Sub-Category]]))</f>
        <v>spaces</v>
      </c>
      <c r="S2955" s="9">
        <f>(((Table1[[#This Row],[launched_at]]/60)/60)/24)+DATE(1970,1,1)</f>
        <v>42255.791909722218</v>
      </c>
      <c r="T2955" s="9">
        <f>(((Table1[[#This Row],[deadline]]/60)/60)/24)+DATE(1970,1,1)</f>
        <v>42285.791909722218</v>
      </c>
      <c r="U2955" s="12" t="str">
        <f>TEXT(Table1[[#This Row],[Date Created Conversion]],"yyyy")</f>
        <v>2015</v>
      </c>
      <c r="V2955" s="12" t="str">
        <f>TEXT(Table1[[#This Row],[Date Created Conversion]],"mmm")</f>
        <v>Sep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8388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>Table1[[#This Row],[pledged]]/Table1[[#This Row],[goal]]</f>
        <v>0</v>
      </c>
      <c r="P2956">
        <f>IF(Table1[[#This Row],[pledged]]=0,0,Table1[[#This Row],[pledged]]/Table1[[#This Row],[backers_count]])</f>
        <v>0</v>
      </c>
      <c r="Q2956" t="str">
        <f>LEFT(Table1[[#This Row],[Category and Sub-Category]],FIND("/",Table1[[#This Row],[Category and Sub-Category]])-1)</f>
        <v>theater</v>
      </c>
      <c r="R2956" t="str">
        <f>RIGHT(Table1[[#This Row],[Category and Sub-Category]],LEN(Table1[[#This Row],[Category and Sub-Category]])-FIND("/",Table1[[#This Row],[Category and Sub-Category]]))</f>
        <v>spaces</v>
      </c>
      <c r="S2956" s="9">
        <f>(((Table1[[#This Row],[launched_at]]/60)/60)/24)+DATE(1970,1,1)</f>
        <v>42790.583368055552</v>
      </c>
      <c r="T2956" s="9">
        <f>(((Table1[[#This Row],[deadline]]/60)/60)/24)+DATE(1970,1,1)</f>
        <v>42810.541701388895</v>
      </c>
      <c r="U2956" s="12" t="str">
        <f>TEXT(Table1[[#This Row],[Date Created Conversion]],"yyyy")</f>
        <v>2017</v>
      </c>
      <c r="V2956" s="12" t="str">
        <f>TEXT(Table1[[#This Row],[Date Created Conversion]],"mmm")</f>
        <v>Feb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8388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>Table1[[#This Row],[pledged]]/Table1[[#This Row],[goal]]</f>
        <v>0.59583333333333333</v>
      </c>
      <c r="P2957">
        <f>IF(Table1[[#This Row],[pledged]]=0,0,Table1[[#This Row],[pledged]]/Table1[[#This Row],[backers_count]])</f>
        <v>65</v>
      </c>
      <c r="Q2957" t="str">
        <f>LEFT(Table1[[#This Row],[Category and Sub-Category]],FIND("/",Table1[[#This Row],[Category and Sub-Category]])-1)</f>
        <v>theater</v>
      </c>
      <c r="R2957" t="str">
        <f>RIGHT(Table1[[#This Row],[Category and Sub-Category]],LEN(Table1[[#This Row],[Category and Sub-Category]])-FIND("/",Table1[[#This Row],[Category and Sub-Category]]))</f>
        <v>spaces</v>
      </c>
      <c r="S2957" s="9">
        <f>(((Table1[[#This Row],[launched_at]]/60)/60)/24)+DATE(1970,1,1)</f>
        <v>42141.741307870368</v>
      </c>
      <c r="T2957" s="9">
        <f>(((Table1[[#This Row],[deadline]]/60)/60)/24)+DATE(1970,1,1)</f>
        <v>42171.741307870368</v>
      </c>
      <c r="U2957" s="12" t="str">
        <f>TEXT(Table1[[#This Row],[Date Created Conversion]],"yyyy")</f>
        <v>2015</v>
      </c>
      <c r="V2957" s="12" t="str">
        <f>TEXT(Table1[[#This Row],[Date Created Conversion]],"mmm")</f>
        <v>May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8388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>Table1[[#This Row],[pledged]]/Table1[[#This Row],[goal]]</f>
        <v>0.16734177215189874</v>
      </c>
      <c r="P2958">
        <f>IF(Table1[[#This Row],[pledged]]=0,0,Table1[[#This Row],[pledged]]/Table1[[#This Row],[backers_count]])</f>
        <v>66.099999999999994</v>
      </c>
      <c r="Q2958" t="str">
        <f>LEFT(Table1[[#This Row],[Category and Sub-Category]],FIND("/",Table1[[#This Row],[Category and Sub-Category]])-1)</f>
        <v>theater</v>
      </c>
      <c r="R2958" t="str">
        <f>RIGHT(Table1[[#This Row],[Category and Sub-Category]],LEN(Table1[[#This Row],[Category and Sub-Category]])-FIND("/",Table1[[#This Row],[Category and Sub-Category]]))</f>
        <v>spaces</v>
      </c>
      <c r="S2958" s="9">
        <f>(((Table1[[#This Row],[launched_at]]/60)/60)/24)+DATE(1970,1,1)</f>
        <v>42464.958912037036</v>
      </c>
      <c r="T2958" s="9">
        <f>(((Table1[[#This Row],[deadline]]/60)/60)/24)+DATE(1970,1,1)</f>
        <v>42494.958912037036</v>
      </c>
      <c r="U2958" s="12" t="str">
        <f>TEXT(Table1[[#This Row],[Date Created Conversion]],"yyyy")</f>
        <v>2016</v>
      </c>
      <c r="V2958" s="12" t="str">
        <f>TEXT(Table1[[#This Row],[Date Created Conversion]],"mmm")</f>
        <v>Apr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8388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>Table1[[#This Row],[pledged]]/Table1[[#This Row],[goal]]</f>
        <v>1.8666666666666668E-2</v>
      </c>
      <c r="P2959">
        <f>IF(Table1[[#This Row],[pledged]]=0,0,Table1[[#This Row],[pledged]]/Table1[[#This Row],[backers_count]])</f>
        <v>93.333333333333329</v>
      </c>
      <c r="Q2959" t="str">
        <f>LEFT(Table1[[#This Row],[Category and Sub-Category]],FIND("/",Table1[[#This Row],[Category and Sub-Category]])-1)</f>
        <v>theater</v>
      </c>
      <c r="R2959" t="str">
        <f>RIGHT(Table1[[#This Row],[Category and Sub-Category]],LEN(Table1[[#This Row],[Category and Sub-Category]])-FIND("/",Table1[[#This Row],[Category and Sub-Category]]))</f>
        <v>spaces</v>
      </c>
      <c r="S2959" s="9">
        <f>(((Table1[[#This Row],[launched_at]]/60)/60)/24)+DATE(1970,1,1)</f>
        <v>42031.011249999996</v>
      </c>
      <c r="T2959" s="9">
        <f>(((Table1[[#This Row],[deadline]]/60)/60)/24)+DATE(1970,1,1)</f>
        <v>42090.969583333332</v>
      </c>
      <c r="U2959" s="12" t="str">
        <f>TEXT(Table1[[#This Row],[Date Created Conversion]],"yyyy")</f>
        <v>2015</v>
      </c>
      <c r="V2959" s="12" t="str">
        <f>TEXT(Table1[[#This Row],[Date Created Conversion]],"mmm")</f>
        <v>Jan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8388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>Table1[[#This Row],[pledged]]/Table1[[#This Row],[goal]]</f>
        <v>0</v>
      </c>
      <c r="P2960">
        <f>IF(Table1[[#This Row],[pledged]]=0,0,Table1[[#This Row],[pledged]]/Table1[[#This Row],[backers_count]])</f>
        <v>0</v>
      </c>
      <c r="Q2960" t="str">
        <f>LEFT(Table1[[#This Row],[Category and Sub-Category]],FIND("/",Table1[[#This Row],[Category and Sub-Category]])-1)</f>
        <v>theater</v>
      </c>
      <c r="R2960" t="str">
        <f>RIGHT(Table1[[#This Row],[Category and Sub-Category]],LEN(Table1[[#This Row],[Category and Sub-Category]])-FIND("/",Table1[[#This Row],[Category and Sub-Category]]))</f>
        <v>spaces</v>
      </c>
      <c r="S2960" s="9">
        <f>(((Table1[[#This Row],[launched_at]]/60)/60)/24)+DATE(1970,1,1)</f>
        <v>42438.779131944444</v>
      </c>
      <c r="T2960" s="9">
        <f>(((Table1[[#This Row],[deadline]]/60)/60)/24)+DATE(1970,1,1)</f>
        <v>42498.73746527778</v>
      </c>
      <c r="U2960" s="12" t="str">
        <f>TEXT(Table1[[#This Row],[Date Created Conversion]],"yyyy")</f>
        <v>2016</v>
      </c>
      <c r="V2960" s="12" t="str">
        <f>TEXT(Table1[[#This Row],[Date Created Conversion]],"mmm")</f>
        <v>Mar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8388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>Table1[[#This Row],[pledged]]/Table1[[#This Row],[goal]]</f>
        <v>0</v>
      </c>
      <c r="P2961">
        <f>IF(Table1[[#This Row],[pledged]]=0,0,Table1[[#This Row],[pledged]]/Table1[[#This Row],[backers_count]])</f>
        <v>0</v>
      </c>
      <c r="Q2961" t="str">
        <f>LEFT(Table1[[#This Row],[Category and Sub-Category]],FIND("/",Table1[[#This Row],[Category and Sub-Category]])-1)</f>
        <v>theater</v>
      </c>
      <c r="R2961" t="str">
        <f>RIGHT(Table1[[#This Row],[Category and Sub-Category]],LEN(Table1[[#This Row],[Category and Sub-Category]])-FIND("/",Table1[[#This Row],[Category and Sub-Category]]))</f>
        <v>spaces</v>
      </c>
      <c r="S2961" s="9">
        <f>(((Table1[[#This Row],[launched_at]]/60)/60)/24)+DATE(1970,1,1)</f>
        <v>42498.008391203708</v>
      </c>
      <c r="T2961" s="9">
        <f>(((Table1[[#This Row],[deadline]]/60)/60)/24)+DATE(1970,1,1)</f>
        <v>42528.008391203708</v>
      </c>
      <c r="U2961" s="12" t="str">
        <f>TEXT(Table1[[#This Row],[Date Created Conversion]],"yyyy")</f>
        <v>2016</v>
      </c>
      <c r="V2961" s="12" t="str">
        <f>TEXT(Table1[[#This Row],[Date Created Conversion]],"mmm")</f>
        <v>May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8388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>Table1[[#This Row],[pledged]]/Table1[[#This Row],[goal]]</f>
        <v>0</v>
      </c>
      <c r="P2962">
        <f>IF(Table1[[#This Row],[pledged]]=0,0,Table1[[#This Row],[pledged]]/Table1[[#This Row],[backers_count]])</f>
        <v>0</v>
      </c>
      <c r="Q2962" t="str">
        <f>LEFT(Table1[[#This Row],[Category and Sub-Category]],FIND("/",Table1[[#This Row],[Category and Sub-Category]])-1)</f>
        <v>theater</v>
      </c>
      <c r="R2962" t="str">
        <f>RIGHT(Table1[[#This Row],[Category and Sub-Category]],LEN(Table1[[#This Row],[Category and Sub-Category]])-FIND("/",Table1[[#This Row],[Category and Sub-Category]]))</f>
        <v>spaces</v>
      </c>
      <c r="S2962" s="9">
        <f>(((Table1[[#This Row],[launched_at]]/60)/60)/24)+DATE(1970,1,1)</f>
        <v>41863.757210648146</v>
      </c>
      <c r="T2962" s="9">
        <f>(((Table1[[#This Row],[deadline]]/60)/60)/24)+DATE(1970,1,1)</f>
        <v>41893.757210648146</v>
      </c>
      <c r="U2962" s="12" t="str">
        <f>TEXT(Table1[[#This Row],[Date Created Conversion]],"yyyy")</f>
        <v>2014</v>
      </c>
      <c r="V2962" s="12" t="str">
        <f>TEXT(Table1[[#This Row],[Date Created Conversion]],"mmm")</f>
        <v>Aug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 s="16">
        <v>5000</v>
      </c>
      <c r="E2963">
        <v>5481</v>
      </c>
      <c r="F2963" s="12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>Table1[[#This Row],[pledged]]/Table1[[#This Row],[goal]]</f>
        <v>1.0962000000000001</v>
      </c>
      <c r="P2963">
        <f>IF(Table1[[#This Row],[pledged]]=0,0,Table1[[#This Row],[pledged]]/Table1[[#This Row],[backers_count]])</f>
        <v>50.75</v>
      </c>
      <c r="Q2963" t="str">
        <f>LEFT(Table1[[#This Row],[Category and Sub-Category]],FIND("/",Table1[[#This Row],[Category and Sub-Category]])-1)</f>
        <v>theater</v>
      </c>
      <c r="R2963" t="str">
        <f>RIGHT(Table1[[#This Row],[Category and Sub-Category]],LEN(Table1[[#This Row],[Category and Sub-Category]])-FIND("/",Table1[[#This Row],[Category and Sub-Category]]))</f>
        <v>plays</v>
      </c>
      <c r="S2963" s="9">
        <f>(((Table1[[#This Row],[launched_at]]/60)/60)/24)+DATE(1970,1,1)</f>
        <v>42061.212488425925</v>
      </c>
      <c r="T2963" s="9">
        <f>(((Table1[[#This Row],[deadline]]/60)/60)/24)+DATE(1970,1,1)</f>
        <v>42089.166666666672</v>
      </c>
      <c r="U2963" s="12" t="str">
        <f>TEXT(Table1[[#This Row],[Date Created Conversion]],"yyyy")</f>
        <v>2015</v>
      </c>
      <c r="V2963" s="12" t="str">
        <f>TEXT(Table1[[#This Row],[Date Created Conversion]],"mmm")</f>
        <v>Feb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 s="16">
        <v>1000</v>
      </c>
      <c r="E2964">
        <v>1218</v>
      </c>
      <c r="F2964" s="12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>Table1[[#This Row],[pledged]]/Table1[[#This Row],[goal]]</f>
        <v>1.218</v>
      </c>
      <c r="P2964">
        <f>IF(Table1[[#This Row],[pledged]]=0,0,Table1[[#This Row],[pledged]]/Table1[[#This Row],[backers_count]])</f>
        <v>60.9</v>
      </c>
      <c r="Q2964" t="str">
        <f>LEFT(Table1[[#This Row],[Category and Sub-Category]],FIND("/",Table1[[#This Row],[Category and Sub-Category]])-1)</f>
        <v>theater</v>
      </c>
      <c r="R2964" t="str">
        <f>RIGHT(Table1[[#This Row],[Category and Sub-Category]],LEN(Table1[[#This Row],[Category and Sub-Category]])-FIND("/",Table1[[#This Row],[Category and Sub-Category]]))</f>
        <v>plays</v>
      </c>
      <c r="S2964" s="9">
        <f>(((Table1[[#This Row],[launched_at]]/60)/60)/24)+DATE(1970,1,1)</f>
        <v>42036.24428240741</v>
      </c>
      <c r="T2964" s="9">
        <f>(((Table1[[#This Row],[deadline]]/60)/60)/24)+DATE(1970,1,1)</f>
        <v>42064.290972222225</v>
      </c>
      <c r="U2964" s="12" t="str">
        <f>TEXT(Table1[[#This Row],[Date Created Conversion]],"yyyy")</f>
        <v>2015</v>
      </c>
      <c r="V2964" s="12" t="str">
        <f>TEXT(Table1[[#This Row],[Date Created Conversion]],"mmm")</f>
        <v>Feb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 s="16">
        <v>10000</v>
      </c>
      <c r="E2965">
        <v>10685</v>
      </c>
      <c r="F2965" s="12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>Table1[[#This Row],[pledged]]/Table1[[#This Row],[goal]]</f>
        <v>1.0685</v>
      </c>
      <c r="P2965">
        <f>IF(Table1[[#This Row],[pledged]]=0,0,Table1[[#This Row],[pledged]]/Table1[[#This Row],[backers_count]])</f>
        <v>109.03061224489795</v>
      </c>
      <c r="Q2965" t="str">
        <f>LEFT(Table1[[#This Row],[Category and Sub-Category]],FIND("/",Table1[[#This Row],[Category and Sub-Category]])-1)</f>
        <v>theater</v>
      </c>
      <c r="R2965" t="str">
        <f>RIGHT(Table1[[#This Row],[Category and Sub-Category]],LEN(Table1[[#This Row],[Category and Sub-Category]])-FIND("/",Table1[[#This Row],[Category and Sub-Category]]))</f>
        <v>plays</v>
      </c>
      <c r="S2965" s="9">
        <f>(((Table1[[#This Row],[launched_at]]/60)/60)/24)+DATE(1970,1,1)</f>
        <v>42157.470185185186</v>
      </c>
      <c r="T2965" s="9">
        <f>(((Table1[[#This Row],[deadline]]/60)/60)/24)+DATE(1970,1,1)</f>
        <v>42187.470185185186</v>
      </c>
      <c r="U2965" s="12" t="str">
        <f>TEXT(Table1[[#This Row],[Date Created Conversion]],"yyyy")</f>
        <v>2015</v>
      </c>
      <c r="V2965" s="12" t="str">
        <f>TEXT(Table1[[#This Row],[Date Created Conversion]],"mmm")</f>
        <v>Jun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 s="16">
        <v>5000</v>
      </c>
      <c r="E2966">
        <v>5035.6899999999996</v>
      </c>
      <c r="F2966" s="12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>Table1[[#This Row],[pledged]]/Table1[[#This Row],[goal]]</f>
        <v>1.0071379999999999</v>
      </c>
      <c r="P2966">
        <f>IF(Table1[[#This Row],[pledged]]=0,0,Table1[[#This Row],[pledged]]/Table1[[#This Row],[backers_count]])</f>
        <v>25.692295918367346</v>
      </c>
      <c r="Q2966" t="str">
        <f>LEFT(Table1[[#This Row],[Category and Sub-Category]],FIND("/",Table1[[#This Row],[Category and Sub-Category]])-1)</f>
        <v>theater</v>
      </c>
      <c r="R2966" t="str">
        <f>RIGHT(Table1[[#This Row],[Category and Sub-Category]],LEN(Table1[[#This Row],[Category and Sub-Category]])-FIND("/",Table1[[#This Row],[Category and Sub-Category]]))</f>
        <v>plays</v>
      </c>
      <c r="S2966" s="9">
        <f>(((Table1[[#This Row],[launched_at]]/60)/60)/24)+DATE(1970,1,1)</f>
        <v>41827.909942129627</v>
      </c>
      <c r="T2966" s="9">
        <f>(((Table1[[#This Row],[deadline]]/60)/60)/24)+DATE(1970,1,1)</f>
        <v>41857.897222222222</v>
      </c>
      <c r="U2966" s="12" t="str">
        <f>TEXT(Table1[[#This Row],[Date Created Conversion]],"yyyy")</f>
        <v>2014</v>
      </c>
      <c r="V2966" s="12" t="str">
        <f>TEXT(Table1[[#This Row],[Date Created Conversion]],"mmm")</f>
        <v>Jul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 s="16">
        <v>1500</v>
      </c>
      <c r="E2967">
        <v>1635</v>
      </c>
      <c r="F2967" s="12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>Table1[[#This Row],[pledged]]/Table1[[#This Row],[goal]]</f>
        <v>1.0900000000000001</v>
      </c>
      <c r="P2967">
        <f>IF(Table1[[#This Row],[pledged]]=0,0,Table1[[#This Row],[pledged]]/Table1[[#This Row],[backers_count]])</f>
        <v>41.92307692307692</v>
      </c>
      <c r="Q2967" t="str">
        <f>LEFT(Table1[[#This Row],[Category and Sub-Category]],FIND("/",Table1[[#This Row],[Category and Sub-Category]])-1)</f>
        <v>theater</v>
      </c>
      <c r="R2967" t="str">
        <f>RIGHT(Table1[[#This Row],[Category and Sub-Category]],LEN(Table1[[#This Row],[Category and Sub-Category]])-FIND("/",Table1[[#This Row],[Category and Sub-Category]]))</f>
        <v>plays</v>
      </c>
      <c r="S2967" s="9">
        <f>(((Table1[[#This Row],[launched_at]]/60)/60)/24)+DATE(1970,1,1)</f>
        <v>42162.729548611111</v>
      </c>
      <c r="T2967" s="9">
        <f>(((Table1[[#This Row],[deadline]]/60)/60)/24)+DATE(1970,1,1)</f>
        <v>42192.729548611111</v>
      </c>
      <c r="U2967" s="12" t="str">
        <f>TEXT(Table1[[#This Row],[Date Created Conversion]],"yyyy")</f>
        <v>2015</v>
      </c>
      <c r="V2967" s="12" t="str">
        <f>TEXT(Table1[[#This Row],[Date Created Conversion]],"mmm")</f>
        <v>Jun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 s="16">
        <v>10000</v>
      </c>
      <c r="E2968">
        <v>11363</v>
      </c>
      <c r="F2968" s="12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>Table1[[#This Row],[pledged]]/Table1[[#This Row],[goal]]</f>
        <v>1.1363000000000001</v>
      </c>
      <c r="P2968">
        <f>IF(Table1[[#This Row],[pledged]]=0,0,Table1[[#This Row],[pledged]]/Table1[[#This Row],[backers_count]])</f>
        <v>88.7734375</v>
      </c>
      <c r="Q2968" t="str">
        <f>LEFT(Table1[[#This Row],[Category and Sub-Category]],FIND("/",Table1[[#This Row],[Category and Sub-Category]])-1)</f>
        <v>theater</v>
      </c>
      <c r="R2968" t="str">
        <f>RIGHT(Table1[[#This Row],[Category and Sub-Category]],LEN(Table1[[#This Row],[Category and Sub-Category]])-FIND("/",Table1[[#This Row],[Category and Sub-Category]]))</f>
        <v>plays</v>
      </c>
      <c r="S2968" s="9">
        <f>(((Table1[[#This Row],[launched_at]]/60)/60)/24)+DATE(1970,1,1)</f>
        <v>42233.738564814819</v>
      </c>
      <c r="T2968" s="9">
        <f>(((Table1[[#This Row],[deadline]]/60)/60)/24)+DATE(1970,1,1)</f>
        <v>42263.738564814819</v>
      </c>
      <c r="U2968" s="12" t="str">
        <f>TEXT(Table1[[#This Row],[Date Created Conversion]],"yyyy")</f>
        <v>2015</v>
      </c>
      <c r="V2968" s="12" t="str">
        <f>TEXT(Table1[[#This Row],[Date Created Conversion]],"mmm")</f>
        <v>Aug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 s="16">
        <v>5000</v>
      </c>
      <c r="E2969">
        <v>5696</v>
      </c>
      <c r="F2969" s="12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>Table1[[#This Row],[pledged]]/Table1[[#This Row],[goal]]</f>
        <v>1.1392</v>
      </c>
      <c r="P2969">
        <f>IF(Table1[[#This Row],[pledged]]=0,0,Table1[[#This Row],[pledged]]/Table1[[#This Row],[backers_count]])</f>
        <v>80.225352112676063</v>
      </c>
      <c r="Q2969" t="str">
        <f>LEFT(Table1[[#This Row],[Category and Sub-Category]],FIND("/",Table1[[#This Row],[Category and Sub-Category]])-1)</f>
        <v>theater</v>
      </c>
      <c r="R2969" t="str">
        <f>RIGHT(Table1[[#This Row],[Category and Sub-Category]],LEN(Table1[[#This Row],[Category and Sub-Category]])-FIND("/",Table1[[#This Row],[Category and Sub-Category]]))</f>
        <v>plays</v>
      </c>
      <c r="S2969" s="9">
        <f>(((Table1[[#This Row],[launched_at]]/60)/60)/24)+DATE(1970,1,1)</f>
        <v>42042.197824074072</v>
      </c>
      <c r="T2969" s="9">
        <f>(((Table1[[#This Row],[deadline]]/60)/60)/24)+DATE(1970,1,1)</f>
        <v>42072.156157407408</v>
      </c>
      <c r="U2969" s="12" t="str">
        <f>TEXT(Table1[[#This Row],[Date Created Conversion]],"yyyy")</f>
        <v>2015</v>
      </c>
      <c r="V2969" s="12" t="str">
        <f>TEXT(Table1[[#This Row],[Date Created Conversion]],"mmm")</f>
        <v>Feb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 s="16">
        <v>3500</v>
      </c>
      <c r="E2970">
        <v>3710</v>
      </c>
      <c r="F2970" s="12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>Table1[[#This Row],[pledged]]/Table1[[#This Row],[goal]]</f>
        <v>1.06</v>
      </c>
      <c r="P2970">
        <f>IF(Table1[[#This Row],[pledged]]=0,0,Table1[[#This Row],[pledged]]/Table1[[#This Row],[backers_count]])</f>
        <v>78.936170212765958</v>
      </c>
      <c r="Q2970" t="str">
        <f>LEFT(Table1[[#This Row],[Category and Sub-Category]],FIND("/",Table1[[#This Row],[Category and Sub-Category]])-1)</f>
        <v>theater</v>
      </c>
      <c r="R2970" t="str">
        <f>RIGHT(Table1[[#This Row],[Category and Sub-Category]],LEN(Table1[[#This Row],[Category and Sub-Category]])-FIND("/",Table1[[#This Row],[Category and Sub-Category]]))</f>
        <v>plays</v>
      </c>
      <c r="S2970" s="9">
        <f>(((Table1[[#This Row],[launched_at]]/60)/60)/24)+DATE(1970,1,1)</f>
        <v>42585.523842592593</v>
      </c>
      <c r="T2970" s="9">
        <f>(((Table1[[#This Row],[deadline]]/60)/60)/24)+DATE(1970,1,1)</f>
        <v>42599.165972222225</v>
      </c>
      <c r="U2970" s="12" t="str">
        <f>TEXT(Table1[[#This Row],[Date Created Conversion]],"yyyy")</f>
        <v>2016</v>
      </c>
      <c r="V2970" s="12" t="str">
        <f>TEXT(Table1[[#This Row],[Date Created Conversion]],"mmm")</f>
        <v>Aug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 s="16">
        <v>1000</v>
      </c>
      <c r="E2971">
        <v>1625</v>
      </c>
      <c r="F2971" s="12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>Table1[[#This Row],[pledged]]/Table1[[#This Row],[goal]]</f>
        <v>1.625</v>
      </c>
      <c r="P2971">
        <f>IF(Table1[[#This Row],[pledged]]=0,0,Table1[[#This Row],[pledged]]/Table1[[#This Row],[backers_count]])</f>
        <v>95.588235294117652</v>
      </c>
      <c r="Q2971" t="str">
        <f>LEFT(Table1[[#This Row],[Category and Sub-Category]],FIND("/",Table1[[#This Row],[Category and Sub-Category]])-1)</f>
        <v>theater</v>
      </c>
      <c r="R2971" t="str">
        <f>RIGHT(Table1[[#This Row],[Category and Sub-Category]],LEN(Table1[[#This Row],[Category and Sub-Category]])-FIND("/",Table1[[#This Row],[Category and Sub-Category]]))</f>
        <v>plays</v>
      </c>
      <c r="S2971" s="9">
        <f>(((Table1[[#This Row],[launched_at]]/60)/60)/24)+DATE(1970,1,1)</f>
        <v>42097.786493055552</v>
      </c>
      <c r="T2971" s="9">
        <f>(((Table1[[#This Row],[deadline]]/60)/60)/24)+DATE(1970,1,1)</f>
        <v>42127.952083333337</v>
      </c>
      <c r="U2971" s="12" t="str">
        <f>TEXT(Table1[[#This Row],[Date Created Conversion]],"yyyy")</f>
        <v>2015</v>
      </c>
      <c r="V2971" s="12" t="str">
        <f>TEXT(Table1[[#This Row],[Date Created Conversion]],"mmm")</f>
        <v>Apr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 s="16">
        <v>6000</v>
      </c>
      <c r="E2972">
        <v>6360</v>
      </c>
      <c r="F2972" s="1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>Table1[[#This Row],[pledged]]/Table1[[#This Row],[goal]]</f>
        <v>1.06</v>
      </c>
      <c r="P2972">
        <f>IF(Table1[[#This Row],[pledged]]=0,0,Table1[[#This Row],[pledged]]/Table1[[#This Row],[backers_count]])</f>
        <v>69.890109890109883</v>
      </c>
      <c r="Q2972" t="str">
        <f>LEFT(Table1[[#This Row],[Category and Sub-Category]],FIND("/",Table1[[#This Row],[Category and Sub-Category]])-1)</f>
        <v>theater</v>
      </c>
      <c r="R2972" t="str">
        <f>RIGHT(Table1[[#This Row],[Category and Sub-Category]],LEN(Table1[[#This Row],[Category and Sub-Category]])-FIND("/",Table1[[#This Row],[Category and Sub-Category]]))</f>
        <v>plays</v>
      </c>
      <c r="S2972" s="9">
        <f>(((Table1[[#This Row],[launched_at]]/60)/60)/24)+DATE(1970,1,1)</f>
        <v>41808.669571759259</v>
      </c>
      <c r="T2972" s="9">
        <f>(((Table1[[#This Row],[deadline]]/60)/60)/24)+DATE(1970,1,1)</f>
        <v>41838.669571759259</v>
      </c>
      <c r="U2972" s="12" t="str">
        <f>TEXT(Table1[[#This Row],[Date Created Conversion]],"yyyy")</f>
        <v>2014</v>
      </c>
      <c r="V2972" s="12" t="str">
        <f>TEXT(Table1[[#This Row],[Date Created Conversion]],"mmm")</f>
        <v>Jun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 s="16">
        <v>3200</v>
      </c>
      <c r="E2973">
        <v>3205</v>
      </c>
      <c r="F2973" s="12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>Table1[[#This Row],[pledged]]/Table1[[#This Row],[goal]]</f>
        <v>1.0015624999999999</v>
      </c>
      <c r="P2973">
        <f>IF(Table1[[#This Row],[pledged]]=0,0,Table1[[#This Row],[pledged]]/Table1[[#This Row],[backers_count]])</f>
        <v>74.534883720930239</v>
      </c>
      <c r="Q2973" t="str">
        <f>LEFT(Table1[[#This Row],[Category and Sub-Category]],FIND("/",Table1[[#This Row],[Category and Sub-Category]])-1)</f>
        <v>theater</v>
      </c>
      <c r="R2973" t="str">
        <f>RIGHT(Table1[[#This Row],[Category and Sub-Category]],LEN(Table1[[#This Row],[Category and Sub-Category]])-FIND("/",Table1[[#This Row],[Category and Sub-Category]]))</f>
        <v>plays</v>
      </c>
      <c r="S2973" s="9">
        <f>(((Table1[[#This Row],[launched_at]]/60)/60)/24)+DATE(1970,1,1)</f>
        <v>41852.658310185187</v>
      </c>
      <c r="T2973" s="9">
        <f>(((Table1[[#This Row],[deadline]]/60)/60)/24)+DATE(1970,1,1)</f>
        <v>41882.658310185187</v>
      </c>
      <c r="U2973" s="12" t="str">
        <f>TEXT(Table1[[#This Row],[Date Created Conversion]],"yyyy")</f>
        <v>2014</v>
      </c>
      <c r="V2973" s="12" t="str">
        <f>TEXT(Table1[[#This Row],[Date Created Conversion]],"mmm")</f>
        <v>Aug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 s="16">
        <v>2000</v>
      </c>
      <c r="E2974">
        <v>2107</v>
      </c>
      <c r="F2974" s="12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>Table1[[#This Row],[pledged]]/Table1[[#This Row],[goal]]</f>
        <v>1.0535000000000001</v>
      </c>
      <c r="P2974">
        <f>IF(Table1[[#This Row],[pledged]]=0,0,Table1[[#This Row],[pledged]]/Table1[[#This Row],[backers_count]])</f>
        <v>123.94117647058823</v>
      </c>
      <c r="Q2974" t="str">
        <f>LEFT(Table1[[#This Row],[Category and Sub-Category]],FIND("/",Table1[[#This Row],[Category and Sub-Category]])-1)</f>
        <v>theater</v>
      </c>
      <c r="R2974" t="str">
        <f>RIGHT(Table1[[#This Row],[Category and Sub-Category]],LEN(Table1[[#This Row],[Category and Sub-Category]])-FIND("/",Table1[[#This Row],[Category and Sub-Category]]))</f>
        <v>plays</v>
      </c>
      <c r="S2974" s="9">
        <f>(((Table1[[#This Row],[launched_at]]/60)/60)/24)+DATE(1970,1,1)</f>
        <v>42694.110185185185</v>
      </c>
      <c r="T2974" s="9">
        <f>(((Table1[[#This Row],[deadline]]/60)/60)/24)+DATE(1970,1,1)</f>
        <v>42709.041666666672</v>
      </c>
      <c r="U2974" s="12" t="str">
        <f>TEXT(Table1[[#This Row],[Date Created Conversion]],"yyyy")</f>
        <v>2016</v>
      </c>
      <c r="V2974" s="12" t="str">
        <f>TEXT(Table1[[#This Row],[Date Created Conversion]],"mmm")</f>
        <v>Nov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 s="16">
        <v>5000</v>
      </c>
      <c r="E2975">
        <v>8740</v>
      </c>
      <c r="F2975" s="12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>Table1[[#This Row],[pledged]]/Table1[[#This Row],[goal]]</f>
        <v>1.748</v>
      </c>
      <c r="P2975">
        <f>IF(Table1[[#This Row],[pledged]]=0,0,Table1[[#This Row],[pledged]]/Table1[[#This Row],[backers_count]])</f>
        <v>264.84848484848487</v>
      </c>
      <c r="Q2975" t="str">
        <f>LEFT(Table1[[#This Row],[Category and Sub-Category]],FIND("/",Table1[[#This Row],[Category and Sub-Category]])-1)</f>
        <v>theater</v>
      </c>
      <c r="R2975" t="str">
        <f>RIGHT(Table1[[#This Row],[Category and Sub-Category]],LEN(Table1[[#This Row],[Category and Sub-Category]])-FIND("/",Table1[[#This Row],[Category and Sub-Category]]))</f>
        <v>plays</v>
      </c>
      <c r="S2975" s="9">
        <f>(((Table1[[#This Row],[launched_at]]/60)/60)/24)+DATE(1970,1,1)</f>
        <v>42341.818379629629</v>
      </c>
      <c r="T2975" s="9">
        <f>(((Table1[[#This Row],[deadline]]/60)/60)/24)+DATE(1970,1,1)</f>
        <v>42370.166666666672</v>
      </c>
      <c r="U2975" s="12" t="str">
        <f>TEXT(Table1[[#This Row],[Date Created Conversion]],"yyyy")</f>
        <v>2015</v>
      </c>
      <c r="V2975" s="12" t="str">
        <f>TEXT(Table1[[#This Row],[Date Created Conversion]],"mmm")</f>
        <v>Dec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 s="16">
        <v>5000</v>
      </c>
      <c r="E2976">
        <v>5100</v>
      </c>
      <c r="F2976" s="12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>Table1[[#This Row],[pledged]]/Table1[[#This Row],[goal]]</f>
        <v>1.02</v>
      </c>
      <c r="P2976">
        <f>IF(Table1[[#This Row],[pledged]]=0,0,Table1[[#This Row],[pledged]]/Table1[[#This Row],[backers_count]])</f>
        <v>58.620689655172413</v>
      </c>
      <c r="Q2976" t="str">
        <f>LEFT(Table1[[#This Row],[Category and Sub-Category]],FIND("/",Table1[[#This Row],[Category and Sub-Category]])-1)</f>
        <v>theater</v>
      </c>
      <c r="R2976" t="str">
        <f>RIGHT(Table1[[#This Row],[Category and Sub-Category]],LEN(Table1[[#This Row],[Category and Sub-Category]])-FIND("/",Table1[[#This Row],[Category and Sub-Category]]))</f>
        <v>plays</v>
      </c>
      <c r="S2976" s="9">
        <f>(((Table1[[#This Row],[launched_at]]/60)/60)/24)+DATE(1970,1,1)</f>
        <v>41880.061006944445</v>
      </c>
      <c r="T2976" s="9">
        <f>(((Table1[[#This Row],[deadline]]/60)/60)/24)+DATE(1970,1,1)</f>
        <v>41908.065972222219</v>
      </c>
      <c r="U2976" s="12" t="str">
        <f>TEXT(Table1[[#This Row],[Date Created Conversion]],"yyyy")</f>
        <v>2014</v>
      </c>
      <c r="V2976" s="12" t="str">
        <f>TEXT(Table1[[#This Row],[Date Created Conversion]],"mmm")</f>
        <v>Aug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 s="16">
        <v>8000</v>
      </c>
      <c r="E2977">
        <v>8010</v>
      </c>
      <c r="F2977" s="12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>Table1[[#This Row],[pledged]]/Table1[[#This Row],[goal]]</f>
        <v>1.00125</v>
      </c>
      <c r="P2977">
        <f>IF(Table1[[#This Row],[pledged]]=0,0,Table1[[#This Row],[pledged]]/Table1[[#This Row],[backers_count]])</f>
        <v>70.884955752212392</v>
      </c>
      <c r="Q2977" t="str">
        <f>LEFT(Table1[[#This Row],[Category and Sub-Category]],FIND("/",Table1[[#This Row],[Category and Sub-Category]])-1)</f>
        <v>theater</v>
      </c>
      <c r="R2977" t="str">
        <f>RIGHT(Table1[[#This Row],[Category and Sub-Category]],LEN(Table1[[#This Row],[Category and Sub-Category]])-FIND("/",Table1[[#This Row],[Category and Sub-Category]]))</f>
        <v>plays</v>
      </c>
      <c r="S2977" s="9">
        <f>(((Table1[[#This Row],[launched_at]]/60)/60)/24)+DATE(1970,1,1)</f>
        <v>41941.683865740742</v>
      </c>
      <c r="T2977" s="9">
        <f>(((Table1[[#This Row],[deadline]]/60)/60)/24)+DATE(1970,1,1)</f>
        <v>41970.125</v>
      </c>
      <c r="U2977" s="12" t="str">
        <f>TEXT(Table1[[#This Row],[Date Created Conversion]],"yyyy")</f>
        <v>2014</v>
      </c>
      <c r="V2977" s="12" t="str">
        <f>TEXT(Table1[[#This Row],[Date Created Conversion]],"mmm")</f>
        <v>Oct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 s="16">
        <v>70</v>
      </c>
      <c r="E2978">
        <v>120</v>
      </c>
      <c r="F2978" s="12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>Table1[[#This Row],[pledged]]/Table1[[#This Row],[goal]]</f>
        <v>1.7142857142857142</v>
      </c>
      <c r="P2978">
        <f>IF(Table1[[#This Row],[pledged]]=0,0,Table1[[#This Row],[pledged]]/Table1[[#This Row],[backers_count]])</f>
        <v>8.5714285714285712</v>
      </c>
      <c r="Q2978" t="str">
        <f>LEFT(Table1[[#This Row],[Category and Sub-Category]],FIND("/",Table1[[#This Row],[Category and Sub-Category]])-1)</f>
        <v>theater</v>
      </c>
      <c r="R2978" t="str">
        <f>RIGHT(Table1[[#This Row],[Category and Sub-Category]],LEN(Table1[[#This Row],[Category and Sub-Category]])-FIND("/",Table1[[#This Row],[Category and Sub-Category]]))</f>
        <v>plays</v>
      </c>
      <c r="S2978" s="9">
        <f>(((Table1[[#This Row],[launched_at]]/60)/60)/24)+DATE(1970,1,1)</f>
        <v>42425.730671296296</v>
      </c>
      <c r="T2978" s="9">
        <f>(((Table1[[#This Row],[deadline]]/60)/60)/24)+DATE(1970,1,1)</f>
        <v>42442.5</v>
      </c>
      <c r="U2978" s="12" t="str">
        <f>TEXT(Table1[[#This Row],[Date Created Conversion]],"yyyy")</f>
        <v>2016</v>
      </c>
      <c r="V2978" s="12" t="str">
        <f>TEXT(Table1[[#This Row],[Date Created Conversion]],"mmm")</f>
        <v>Feb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 s="16">
        <v>3000</v>
      </c>
      <c r="E2979">
        <v>3407</v>
      </c>
      <c r="F2979" s="12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>Table1[[#This Row],[pledged]]/Table1[[#This Row],[goal]]</f>
        <v>1.1356666666666666</v>
      </c>
      <c r="P2979">
        <f>IF(Table1[[#This Row],[pledged]]=0,0,Table1[[#This Row],[pledged]]/Table1[[#This Row],[backers_count]])</f>
        <v>113.56666666666666</v>
      </c>
      <c r="Q2979" t="str">
        <f>LEFT(Table1[[#This Row],[Category and Sub-Category]],FIND("/",Table1[[#This Row],[Category and Sub-Category]])-1)</f>
        <v>theater</v>
      </c>
      <c r="R2979" t="str">
        <f>RIGHT(Table1[[#This Row],[Category and Sub-Category]],LEN(Table1[[#This Row],[Category and Sub-Category]])-FIND("/",Table1[[#This Row],[Category and Sub-Category]]))</f>
        <v>plays</v>
      </c>
      <c r="S2979" s="9">
        <f>(((Table1[[#This Row],[launched_at]]/60)/60)/24)+DATE(1970,1,1)</f>
        <v>42026.88118055556</v>
      </c>
      <c r="T2979" s="9">
        <f>(((Table1[[#This Row],[deadline]]/60)/60)/24)+DATE(1970,1,1)</f>
        <v>42086.093055555553</v>
      </c>
      <c r="U2979" s="12" t="str">
        <f>TEXT(Table1[[#This Row],[Date Created Conversion]],"yyyy")</f>
        <v>2015</v>
      </c>
      <c r="V2979" s="12" t="str">
        <f>TEXT(Table1[[#This Row],[Date Created Conversion]],"mmm")</f>
        <v>Jan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 s="16">
        <v>750</v>
      </c>
      <c r="E2980">
        <v>971</v>
      </c>
      <c r="F2980" s="12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>Table1[[#This Row],[pledged]]/Table1[[#This Row],[goal]]</f>
        <v>1.2946666666666666</v>
      </c>
      <c r="P2980">
        <f>IF(Table1[[#This Row],[pledged]]=0,0,Table1[[#This Row],[pledged]]/Table1[[#This Row],[backers_count]])</f>
        <v>60.6875</v>
      </c>
      <c r="Q2980" t="str">
        <f>LEFT(Table1[[#This Row],[Category and Sub-Category]],FIND("/",Table1[[#This Row],[Category and Sub-Category]])-1)</f>
        <v>theater</v>
      </c>
      <c r="R2980" t="str">
        <f>RIGHT(Table1[[#This Row],[Category and Sub-Category]],LEN(Table1[[#This Row],[Category and Sub-Category]])-FIND("/",Table1[[#This Row],[Category and Sub-Category]]))</f>
        <v>plays</v>
      </c>
      <c r="S2980" s="9">
        <f>(((Table1[[#This Row],[launched_at]]/60)/60)/24)+DATE(1970,1,1)</f>
        <v>41922.640590277777</v>
      </c>
      <c r="T2980" s="9">
        <f>(((Table1[[#This Row],[deadline]]/60)/60)/24)+DATE(1970,1,1)</f>
        <v>41932.249305555553</v>
      </c>
      <c r="U2980" s="12" t="str">
        <f>TEXT(Table1[[#This Row],[Date Created Conversion]],"yyyy")</f>
        <v>2014</v>
      </c>
      <c r="V2980" s="12" t="str">
        <f>TEXT(Table1[[#This Row],[Date Created Conversion]],"mmm")</f>
        <v>Oct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 s="16">
        <v>5000</v>
      </c>
      <c r="E2981">
        <v>5070</v>
      </c>
      <c r="F2981" s="12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>Table1[[#This Row],[pledged]]/Table1[[#This Row],[goal]]</f>
        <v>1.014</v>
      </c>
      <c r="P2981">
        <f>IF(Table1[[#This Row],[pledged]]=0,0,Table1[[#This Row],[pledged]]/Table1[[#This Row],[backers_count]])</f>
        <v>110.21739130434783</v>
      </c>
      <c r="Q2981" t="str">
        <f>LEFT(Table1[[#This Row],[Category and Sub-Category]],FIND("/",Table1[[#This Row],[Category and Sub-Category]])-1)</f>
        <v>theater</v>
      </c>
      <c r="R2981" t="str">
        <f>RIGHT(Table1[[#This Row],[Category and Sub-Category]],LEN(Table1[[#This Row],[Category and Sub-Category]])-FIND("/",Table1[[#This Row],[Category and Sub-Category]]))</f>
        <v>plays</v>
      </c>
      <c r="S2981" s="9">
        <f>(((Table1[[#This Row],[launched_at]]/60)/60)/24)+DATE(1970,1,1)</f>
        <v>41993.824340277773</v>
      </c>
      <c r="T2981" s="9">
        <f>(((Table1[[#This Row],[deadline]]/60)/60)/24)+DATE(1970,1,1)</f>
        <v>42010.25</v>
      </c>
      <c r="U2981" s="12" t="str">
        <f>TEXT(Table1[[#This Row],[Date Created Conversion]],"yyyy")</f>
        <v>2014</v>
      </c>
      <c r="V2981" s="12" t="str">
        <f>TEXT(Table1[[#This Row],[Date Created Conversion]],"mmm")</f>
        <v>Dec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 s="16">
        <v>3000</v>
      </c>
      <c r="E2982">
        <v>3275</v>
      </c>
      <c r="F2982" s="1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>Table1[[#This Row],[pledged]]/Table1[[#This Row],[goal]]</f>
        <v>1.0916666666666666</v>
      </c>
      <c r="P2982">
        <f>IF(Table1[[#This Row],[pledged]]=0,0,Table1[[#This Row],[pledged]]/Table1[[#This Row],[backers_count]])</f>
        <v>136.45833333333334</v>
      </c>
      <c r="Q2982" t="str">
        <f>LEFT(Table1[[#This Row],[Category and Sub-Category]],FIND("/",Table1[[#This Row],[Category and Sub-Category]])-1)</f>
        <v>theater</v>
      </c>
      <c r="R2982" t="str">
        <f>RIGHT(Table1[[#This Row],[Category and Sub-Category]],LEN(Table1[[#This Row],[Category and Sub-Category]])-FIND("/",Table1[[#This Row],[Category and Sub-Category]]))</f>
        <v>plays</v>
      </c>
      <c r="S2982" s="9">
        <f>(((Table1[[#This Row],[launched_at]]/60)/60)/24)+DATE(1970,1,1)</f>
        <v>42219.915856481486</v>
      </c>
      <c r="T2982" s="9">
        <f>(((Table1[[#This Row],[deadline]]/60)/60)/24)+DATE(1970,1,1)</f>
        <v>42240.083333333328</v>
      </c>
      <c r="U2982" s="12" t="str">
        <f>TEXT(Table1[[#This Row],[Date Created Conversion]],"yyyy")</f>
        <v>2015</v>
      </c>
      <c r="V2982" s="12" t="str">
        <f>TEXT(Table1[[#This Row],[Date Created Conversion]],"mmm")</f>
        <v>Aug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 s="16">
        <v>4000</v>
      </c>
      <c r="E2983">
        <v>5157</v>
      </c>
      <c r="F2983" s="12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>Table1[[#This Row],[pledged]]/Table1[[#This Row],[goal]]</f>
        <v>1.28925</v>
      </c>
      <c r="P2983">
        <f>IF(Table1[[#This Row],[pledged]]=0,0,Table1[[#This Row],[pledged]]/Table1[[#This Row],[backers_count]])</f>
        <v>53.164948453608247</v>
      </c>
      <c r="Q2983" t="str">
        <f>LEFT(Table1[[#This Row],[Category and Sub-Category]],FIND("/",Table1[[#This Row],[Category and Sub-Category]])-1)</f>
        <v>theater</v>
      </c>
      <c r="R2983" t="str">
        <f>RIGHT(Table1[[#This Row],[Category and Sub-Category]],LEN(Table1[[#This Row],[Category and Sub-Category]])-FIND("/",Table1[[#This Row],[Category and Sub-Category]]))</f>
        <v>spaces</v>
      </c>
      <c r="S2983" s="9">
        <f>(((Table1[[#This Row],[launched_at]]/60)/60)/24)+DATE(1970,1,1)</f>
        <v>42225.559675925921</v>
      </c>
      <c r="T2983" s="9">
        <f>(((Table1[[#This Row],[deadline]]/60)/60)/24)+DATE(1970,1,1)</f>
        <v>42270.559675925921</v>
      </c>
      <c r="U2983" s="12" t="str">
        <f>TEXT(Table1[[#This Row],[Date Created Conversion]],"yyyy")</f>
        <v>2015</v>
      </c>
      <c r="V2983" s="12" t="str">
        <f>TEXT(Table1[[#This Row],[Date Created Conversion]],"mmm")</f>
        <v>Aug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 s="16">
        <v>5000</v>
      </c>
      <c r="E2984">
        <v>5103</v>
      </c>
      <c r="F2984" s="12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>Table1[[#This Row],[pledged]]/Table1[[#This Row],[goal]]</f>
        <v>1.0206</v>
      </c>
      <c r="P2984">
        <f>IF(Table1[[#This Row],[pledged]]=0,0,Table1[[#This Row],[pledged]]/Table1[[#This Row],[backers_count]])</f>
        <v>86.491525423728817</v>
      </c>
      <c r="Q2984" t="str">
        <f>LEFT(Table1[[#This Row],[Category and Sub-Category]],FIND("/",Table1[[#This Row],[Category and Sub-Category]])-1)</f>
        <v>theater</v>
      </c>
      <c r="R2984" t="str">
        <f>RIGHT(Table1[[#This Row],[Category and Sub-Category]],LEN(Table1[[#This Row],[Category and Sub-Category]])-FIND("/",Table1[[#This Row],[Category and Sub-Category]]))</f>
        <v>spaces</v>
      </c>
      <c r="S2984" s="9">
        <f>(((Table1[[#This Row],[launched_at]]/60)/60)/24)+DATE(1970,1,1)</f>
        <v>42381.686840277776</v>
      </c>
      <c r="T2984" s="9">
        <f>(((Table1[[#This Row],[deadline]]/60)/60)/24)+DATE(1970,1,1)</f>
        <v>42411.686840277776</v>
      </c>
      <c r="U2984" s="12" t="str">
        <f>TEXT(Table1[[#This Row],[Date Created Conversion]],"yyyy")</f>
        <v>2016</v>
      </c>
      <c r="V2984" s="12" t="str">
        <f>TEXT(Table1[[#This Row],[Date Created Conversion]],"mmm")</f>
        <v>Jan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 s="16">
        <v>116000</v>
      </c>
      <c r="E2985">
        <v>169985.91</v>
      </c>
      <c r="F2985" s="12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>Table1[[#This Row],[pledged]]/Table1[[#This Row],[goal]]</f>
        <v>1.465395775862069</v>
      </c>
      <c r="P2985">
        <f>IF(Table1[[#This Row],[pledged]]=0,0,Table1[[#This Row],[pledged]]/Table1[[#This Row],[backers_count]])</f>
        <v>155.23827397260274</v>
      </c>
      <c r="Q2985" t="str">
        <f>LEFT(Table1[[#This Row],[Category and Sub-Category]],FIND("/",Table1[[#This Row],[Category and Sub-Category]])-1)</f>
        <v>theater</v>
      </c>
      <c r="R2985" t="str">
        <f>RIGHT(Table1[[#This Row],[Category and Sub-Category]],LEN(Table1[[#This Row],[Category and Sub-Category]])-FIND("/",Table1[[#This Row],[Category and Sub-Category]]))</f>
        <v>spaces</v>
      </c>
      <c r="S2985" s="9">
        <f>(((Table1[[#This Row],[launched_at]]/60)/60)/24)+DATE(1970,1,1)</f>
        <v>41894.632361111115</v>
      </c>
      <c r="T2985" s="9">
        <f>(((Table1[[#This Row],[deadline]]/60)/60)/24)+DATE(1970,1,1)</f>
        <v>41954.674027777779</v>
      </c>
      <c r="U2985" s="12" t="str">
        <f>TEXT(Table1[[#This Row],[Date Created Conversion]],"yyyy")</f>
        <v>2014</v>
      </c>
      <c r="V2985" s="12" t="str">
        <f>TEXT(Table1[[#This Row],[Date Created Conversion]],"mmm")</f>
        <v>Sep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 s="16">
        <v>25000</v>
      </c>
      <c r="E2986">
        <v>25088</v>
      </c>
      <c r="F2986" s="12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>Table1[[#This Row],[pledged]]/Table1[[#This Row],[goal]]</f>
        <v>1.00352</v>
      </c>
      <c r="P2986">
        <f>IF(Table1[[#This Row],[pledged]]=0,0,Table1[[#This Row],[pledged]]/Table1[[#This Row],[backers_count]])</f>
        <v>115.08256880733946</v>
      </c>
      <c r="Q2986" t="str">
        <f>LEFT(Table1[[#This Row],[Category and Sub-Category]],FIND("/",Table1[[#This Row],[Category and Sub-Category]])-1)</f>
        <v>theater</v>
      </c>
      <c r="R2986" t="str">
        <f>RIGHT(Table1[[#This Row],[Category and Sub-Category]],LEN(Table1[[#This Row],[Category and Sub-Category]])-FIND("/",Table1[[#This Row],[Category and Sub-Category]]))</f>
        <v>spaces</v>
      </c>
      <c r="S2986" s="9">
        <f>(((Table1[[#This Row],[launched_at]]/60)/60)/24)+DATE(1970,1,1)</f>
        <v>42576.278715277775</v>
      </c>
      <c r="T2986" s="9">
        <f>(((Table1[[#This Row],[deadline]]/60)/60)/24)+DATE(1970,1,1)</f>
        <v>42606.278715277775</v>
      </c>
      <c r="U2986" s="12" t="str">
        <f>TEXT(Table1[[#This Row],[Date Created Conversion]],"yyyy")</f>
        <v>2016</v>
      </c>
      <c r="V2986" s="12" t="str">
        <f>TEXT(Table1[[#This Row],[Date Created Conversion]],"mmm")</f>
        <v>Jul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 s="16">
        <v>10000</v>
      </c>
      <c r="E2987">
        <v>12165</v>
      </c>
      <c r="F2987" s="12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>Table1[[#This Row],[pledged]]/Table1[[#This Row],[goal]]</f>
        <v>1.2164999999999999</v>
      </c>
      <c r="P2987">
        <f>IF(Table1[[#This Row],[pledged]]=0,0,Table1[[#This Row],[pledged]]/Table1[[#This Row],[backers_count]])</f>
        <v>109.5945945945946</v>
      </c>
      <c r="Q2987" t="str">
        <f>LEFT(Table1[[#This Row],[Category and Sub-Category]],FIND("/",Table1[[#This Row],[Category and Sub-Category]])-1)</f>
        <v>theater</v>
      </c>
      <c r="R2987" t="str">
        <f>RIGHT(Table1[[#This Row],[Category and Sub-Category]],LEN(Table1[[#This Row],[Category and Sub-Category]])-FIND("/",Table1[[#This Row],[Category and Sub-Category]]))</f>
        <v>spaces</v>
      </c>
      <c r="S2987" s="9">
        <f>(((Table1[[#This Row],[launched_at]]/60)/60)/24)+DATE(1970,1,1)</f>
        <v>42654.973703703698</v>
      </c>
      <c r="T2987" s="9">
        <f>(((Table1[[#This Row],[deadline]]/60)/60)/24)+DATE(1970,1,1)</f>
        <v>42674.166666666672</v>
      </c>
      <c r="U2987" s="12" t="str">
        <f>TEXT(Table1[[#This Row],[Date Created Conversion]],"yyyy")</f>
        <v>2016</v>
      </c>
      <c r="V2987" s="12" t="str">
        <f>TEXT(Table1[[#This Row],[Date Created Conversion]],"mmm")</f>
        <v>Oct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 s="16">
        <v>2400</v>
      </c>
      <c r="E2988">
        <v>2532</v>
      </c>
      <c r="F2988" s="12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>Table1[[#This Row],[pledged]]/Table1[[#This Row],[goal]]</f>
        <v>1.0549999999999999</v>
      </c>
      <c r="P2988">
        <f>IF(Table1[[#This Row],[pledged]]=0,0,Table1[[#This Row],[pledged]]/Table1[[#This Row],[backers_count]])</f>
        <v>45.214285714285715</v>
      </c>
      <c r="Q2988" t="str">
        <f>LEFT(Table1[[#This Row],[Category and Sub-Category]],FIND("/",Table1[[#This Row],[Category and Sub-Category]])-1)</f>
        <v>theater</v>
      </c>
      <c r="R2988" t="str">
        <f>RIGHT(Table1[[#This Row],[Category and Sub-Category]],LEN(Table1[[#This Row],[Category and Sub-Category]])-FIND("/",Table1[[#This Row],[Category and Sub-Category]]))</f>
        <v>spaces</v>
      </c>
      <c r="S2988" s="9">
        <f>(((Table1[[#This Row],[launched_at]]/60)/60)/24)+DATE(1970,1,1)</f>
        <v>42431.500069444446</v>
      </c>
      <c r="T2988" s="9">
        <f>(((Table1[[#This Row],[deadline]]/60)/60)/24)+DATE(1970,1,1)</f>
        <v>42491.458402777775</v>
      </c>
      <c r="U2988" s="12" t="str">
        <f>TEXT(Table1[[#This Row],[Date Created Conversion]],"yyyy")</f>
        <v>2016</v>
      </c>
      <c r="V2988" s="12" t="str">
        <f>TEXT(Table1[[#This Row],[Date Created Conversion]],"mmm")</f>
        <v>Mar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 s="16">
        <v>25000</v>
      </c>
      <c r="E2989">
        <v>27600.2</v>
      </c>
      <c r="F2989" s="12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>Table1[[#This Row],[pledged]]/Table1[[#This Row],[goal]]</f>
        <v>1.1040080000000001</v>
      </c>
      <c r="P2989">
        <f>IF(Table1[[#This Row],[pledged]]=0,0,Table1[[#This Row],[pledged]]/Table1[[#This Row],[backers_count]])</f>
        <v>104.15169811320754</v>
      </c>
      <c r="Q2989" t="str">
        <f>LEFT(Table1[[#This Row],[Category and Sub-Category]],FIND("/",Table1[[#This Row],[Category and Sub-Category]])-1)</f>
        <v>theater</v>
      </c>
      <c r="R2989" t="str">
        <f>RIGHT(Table1[[#This Row],[Category and Sub-Category]],LEN(Table1[[#This Row],[Category and Sub-Category]])-FIND("/",Table1[[#This Row],[Category and Sub-Category]]))</f>
        <v>spaces</v>
      </c>
      <c r="S2989" s="9">
        <f>(((Table1[[#This Row],[launched_at]]/60)/60)/24)+DATE(1970,1,1)</f>
        <v>42627.307303240741</v>
      </c>
      <c r="T2989" s="9">
        <f>(((Table1[[#This Row],[deadline]]/60)/60)/24)+DATE(1970,1,1)</f>
        <v>42656</v>
      </c>
      <c r="U2989" s="12" t="str">
        <f>TEXT(Table1[[#This Row],[Date Created Conversion]],"yyyy")</f>
        <v>2016</v>
      </c>
      <c r="V2989" s="12" t="str">
        <f>TEXT(Table1[[#This Row],[Date Created Conversion]],"mmm")</f>
        <v>Sep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 s="16">
        <v>1000</v>
      </c>
      <c r="E2990">
        <v>1000</v>
      </c>
      <c r="F2990" s="12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>Table1[[#This Row],[pledged]]/Table1[[#This Row],[goal]]</f>
        <v>1</v>
      </c>
      <c r="P2990">
        <f>IF(Table1[[#This Row],[pledged]]=0,0,Table1[[#This Row],[pledged]]/Table1[[#This Row],[backers_count]])</f>
        <v>35.714285714285715</v>
      </c>
      <c r="Q2990" t="str">
        <f>LEFT(Table1[[#This Row],[Category and Sub-Category]],FIND("/",Table1[[#This Row],[Category and Sub-Category]])-1)</f>
        <v>theater</v>
      </c>
      <c r="R2990" t="str">
        <f>RIGHT(Table1[[#This Row],[Category and Sub-Category]],LEN(Table1[[#This Row],[Category and Sub-Category]])-FIND("/",Table1[[#This Row],[Category and Sub-Category]]))</f>
        <v>spaces</v>
      </c>
      <c r="S2990" s="9">
        <f>(((Table1[[#This Row],[launched_at]]/60)/60)/24)+DATE(1970,1,1)</f>
        <v>42511.362048611118</v>
      </c>
      <c r="T2990" s="9">
        <f>(((Table1[[#This Row],[deadline]]/60)/60)/24)+DATE(1970,1,1)</f>
        <v>42541.362048611118</v>
      </c>
      <c r="U2990" s="12" t="str">
        <f>TEXT(Table1[[#This Row],[Date Created Conversion]],"yyyy")</f>
        <v>2016</v>
      </c>
      <c r="V2990" s="12" t="str">
        <f>TEXT(Table1[[#This Row],[Date Created Conversion]],"mmm")</f>
        <v>May</v>
      </c>
    </row>
    <row r="2991" spans="1:22" x14ac:dyDescent="0.35">
      <c r="A2991">
        <v>2989</v>
      </c>
      <c r="B2991" s="3" t="s">
        <v>2989</v>
      </c>
      <c r="C2991" s="3" t="s">
        <v>7099</v>
      </c>
      <c r="D2991" s="16">
        <v>20000</v>
      </c>
      <c r="E2991">
        <v>35307</v>
      </c>
      <c r="F2991" s="12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>Table1[[#This Row],[pledged]]/Table1[[#This Row],[goal]]</f>
        <v>1.76535</v>
      </c>
      <c r="P2991">
        <f>IF(Table1[[#This Row],[pledged]]=0,0,Table1[[#This Row],[pledged]]/Table1[[#This Row],[backers_count]])</f>
        <v>96.997252747252745</v>
      </c>
      <c r="Q2991" t="str">
        <f>LEFT(Table1[[#This Row],[Category and Sub-Category]],FIND("/",Table1[[#This Row],[Category and Sub-Category]])-1)</f>
        <v>theater</v>
      </c>
      <c r="R2991" t="str">
        <f>RIGHT(Table1[[#This Row],[Category and Sub-Category]],LEN(Table1[[#This Row],[Category and Sub-Category]])-FIND("/",Table1[[#This Row],[Category and Sub-Category]]))</f>
        <v>spaces</v>
      </c>
      <c r="S2991" s="9">
        <f>(((Table1[[#This Row],[launched_at]]/60)/60)/24)+DATE(1970,1,1)</f>
        <v>42337.02039351852</v>
      </c>
      <c r="T2991" s="9">
        <f>(((Table1[[#This Row],[deadline]]/60)/60)/24)+DATE(1970,1,1)</f>
        <v>42359.207638888889</v>
      </c>
      <c r="U2991" s="12" t="str">
        <f>TEXT(Table1[[#This Row],[Date Created Conversion]],"yyyy")</f>
        <v>2015</v>
      </c>
      <c r="V2991" s="12" t="str">
        <f>TEXT(Table1[[#This Row],[Date Created Conversion]],"mmm")</f>
        <v>Nov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 s="16">
        <v>10000</v>
      </c>
      <c r="E2992">
        <v>10000</v>
      </c>
      <c r="F2992" s="1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>Table1[[#This Row],[pledged]]/Table1[[#This Row],[goal]]</f>
        <v>1</v>
      </c>
      <c r="P2992">
        <f>IF(Table1[[#This Row],[pledged]]=0,0,Table1[[#This Row],[pledged]]/Table1[[#This Row],[backers_count]])</f>
        <v>370.37037037037038</v>
      </c>
      <c r="Q2992" t="str">
        <f>LEFT(Table1[[#This Row],[Category and Sub-Category]],FIND("/",Table1[[#This Row],[Category and Sub-Category]])-1)</f>
        <v>theater</v>
      </c>
      <c r="R2992" t="str">
        <f>RIGHT(Table1[[#This Row],[Category and Sub-Category]],LEN(Table1[[#This Row],[Category and Sub-Category]])-FIND("/",Table1[[#This Row],[Category and Sub-Category]]))</f>
        <v>spaces</v>
      </c>
      <c r="S2992" s="9">
        <f>(((Table1[[#This Row],[launched_at]]/60)/60)/24)+DATE(1970,1,1)</f>
        <v>42341.57430555555</v>
      </c>
      <c r="T2992" s="9">
        <f>(((Table1[[#This Row],[deadline]]/60)/60)/24)+DATE(1970,1,1)</f>
        <v>42376.57430555555</v>
      </c>
      <c r="U2992" s="12" t="str">
        <f>TEXT(Table1[[#This Row],[Date Created Conversion]],"yyyy")</f>
        <v>2015</v>
      </c>
      <c r="V2992" s="12" t="str">
        <f>TEXT(Table1[[#This Row],[Date Created Conversion]],"mmm")</f>
        <v>Dec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 s="16">
        <v>8500</v>
      </c>
      <c r="E2993">
        <v>8780</v>
      </c>
      <c r="F2993" s="12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>Table1[[#This Row],[pledged]]/Table1[[#This Row],[goal]]</f>
        <v>1.0329411764705883</v>
      </c>
      <c r="P2993">
        <f>IF(Table1[[#This Row],[pledged]]=0,0,Table1[[#This Row],[pledged]]/Table1[[#This Row],[backers_count]])</f>
        <v>94.408602150537632</v>
      </c>
      <c r="Q2993" t="str">
        <f>LEFT(Table1[[#This Row],[Category and Sub-Category]],FIND("/",Table1[[#This Row],[Category and Sub-Category]])-1)</f>
        <v>theater</v>
      </c>
      <c r="R2993" t="str">
        <f>RIGHT(Table1[[#This Row],[Category and Sub-Category]],LEN(Table1[[#This Row],[Category and Sub-Category]])-FIND("/",Table1[[#This Row],[Category and Sub-Category]]))</f>
        <v>spaces</v>
      </c>
      <c r="S2993" s="9">
        <f>(((Table1[[#This Row],[launched_at]]/60)/60)/24)+DATE(1970,1,1)</f>
        <v>42740.837152777778</v>
      </c>
      <c r="T2993" s="9">
        <f>(((Table1[[#This Row],[deadline]]/60)/60)/24)+DATE(1970,1,1)</f>
        <v>42762.837152777778</v>
      </c>
      <c r="U2993" s="12" t="str">
        <f>TEXT(Table1[[#This Row],[Date Created Conversion]],"yyyy")</f>
        <v>2017</v>
      </c>
      <c r="V2993" s="12" t="str">
        <f>TEXT(Table1[[#This Row],[Date Created Conversion]],"mmm")</f>
        <v>Jan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 s="16">
        <v>3000</v>
      </c>
      <c r="E2994">
        <v>3135</v>
      </c>
      <c r="F2994" s="12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>Table1[[#This Row],[pledged]]/Table1[[#This Row],[goal]]</f>
        <v>1.0449999999999999</v>
      </c>
      <c r="P2994">
        <f>IF(Table1[[#This Row],[pledged]]=0,0,Table1[[#This Row],[pledged]]/Table1[[#This Row],[backers_count]])</f>
        <v>48.984375</v>
      </c>
      <c r="Q2994" t="str">
        <f>LEFT(Table1[[#This Row],[Category and Sub-Category]],FIND("/",Table1[[#This Row],[Category and Sub-Category]])-1)</f>
        <v>theater</v>
      </c>
      <c r="R2994" t="str">
        <f>RIGHT(Table1[[#This Row],[Category and Sub-Category]],LEN(Table1[[#This Row],[Category and Sub-Category]])-FIND("/",Table1[[#This Row],[Category and Sub-Category]]))</f>
        <v>spaces</v>
      </c>
      <c r="S2994" s="9">
        <f>(((Table1[[#This Row],[launched_at]]/60)/60)/24)+DATE(1970,1,1)</f>
        <v>42622.767476851848</v>
      </c>
      <c r="T2994" s="9">
        <f>(((Table1[[#This Row],[deadline]]/60)/60)/24)+DATE(1970,1,1)</f>
        <v>42652.767476851848</v>
      </c>
      <c r="U2994" s="12" t="str">
        <f>TEXT(Table1[[#This Row],[Date Created Conversion]],"yyyy")</f>
        <v>2016</v>
      </c>
      <c r="V2994" s="12" t="str">
        <f>TEXT(Table1[[#This Row],[Date Created Conversion]],"mmm")</f>
        <v>Sep</v>
      </c>
    </row>
    <row r="2995" spans="1:22" x14ac:dyDescent="0.35">
      <c r="A2995">
        <v>2993</v>
      </c>
      <c r="B2995" s="3" t="s">
        <v>2993</v>
      </c>
      <c r="C2995" s="3" t="s">
        <v>7103</v>
      </c>
      <c r="D2995" s="16">
        <v>1000</v>
      </c>
      <c r="E2995">
        <v>1003</v>
      </c>
      <c r="F2995" s="12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>Table1[[#This Row],[pledged]]/Table1[[#This Row],[goal]]</f>
        <v>1.0029999999999999</v>
      </c>
      <c r="P2995">
        <f>IF(Table1[[#This Row],[pledged]]=0,0,Table1[[#This Row],[pledged]]/Table1[[#This Row],[backers_count]])</f>
        <v>45.590909090909093</v>
      </c>
      <c r="Q2995" t="str">
        <f>LEFT(Table1[[#This Row],[Category and Sub-Category]],FIND("/",Table1[[#This Row],[Category and Sub-Category]])-1)</f>
        <v>theater</v>
      </c>
      <c r="R2995" t="str">
        <f>RIGHT(Table1[[#This Row],[Category and Sub-Category]],LEN(Table1[[#This Row],[Category and Sub-Category]])-FIND("/",Table1[[#This Row],[Category and Sub-Category]]))</f>
        <v>spaces</v>
      </c>
      <c r="S2995" s="9">
        <f>(((Table1[[#This Row],[launched_at]]/60)/60)/24)+DATE(1970,1,1)</f>
        <v>42390.838738425926</v>
      </c>
      <c r="T2995" s="9">
        <f>(((Table1[[#This Row],[deadline]]/60)/60)/24)+DATE(1970,1,1)</f>
        <v>42420.838738425926</v>
      </c>
      <c r="U2995" s="12" t="str">
        <f>TEXT(Table1[[#This Row],[Date Created Conversion]],"yyyy")</f>
        <v>2016</v>
      </c>
      <c r="V2995" s="12" t="str">
        <f>TEXT(Table1[[#This Row],[Date Created Conversion]],"mmm")</f>
        <v>Jan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 s="16">
        <v>300</v>
      </c>
      <c r="E2996">
        <v>1373.24</v>
      </c>
      <c r="F2996" s="12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>Table1[[#This Row],[pledged]]/Table1[[#This Row],[goal]]</f>
        <v>4.577466666666667</v>
      </c>
      <c r="P2996">
        <f>IF(Table1[[#This Row],[pledged]]=0,0,Table1[[#This Row],[pledged]]/Table1[[#This Row],[backers_count]])</f>
        <v>23.275254237288134</v>
      </c>
      <c r="Q2996" t="str">
        <f>LEFT(Table1[[#This Row],[Category and Sub-Category]],FIND("/",Table1[[#This Row],[Category and Sub-Category]])-1)</f>
        <v>theater</v>
      </c>
      <c r="R2996" t="str">
        <f>RIGHT(Table1[[#This Row],[Category and Sub-Category]],LEN(Table1[[#This Row],[Category and Sub-Category]])-FIND("/",Table1[[#This Row],[Category and Sub-Category]]))</f>
        <v>spaces</v>
      </c>
      <c r="S2996" s="9">
        <f>(((Table1[[#This Row],[launched_at]]/60)/60)/24)+DATE(1970,1,1)</f>
        <v>41885.478842592594</v>
      </c>
      <c r="T2996" s="9">
        <f>(((Table1[[#This Row],[deadline]]/60)/60)/24)+DATE(1970,1,1)</f>
        <v>41915.478842592594</v>
      </c>
      <c r="U2996" s="12" t="str">
        <f>TEXT(Table1[[#This Row],[Date Created Conversion]],"yyyy")</f>
        <v>2014</v>
      </c>
      <c r="V2996" s="12" t="str">
        <f>TEXT(Table1[[#This Row],[Date Created Conversion]],"mmm")</f>
        <v>Sep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 s="16">
        <v>15000</v>
      </c>
      <c r="E2997">
        <v>15744</v>
      </c>
      <c r="F2997" s="12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>Table1[[#This Row],[pledged]]/Table1[[#This Row],[goal]]</f>
        <v>1.0496000000000001</v>
      </c>
      <c r="P2997">
        <f>IF(Table1[[#This Row],[pledged]]=0,0,Table1[[#This Row],[pledged]]/Table1[[#This Row],[backers_count]])</f>
        <v>63.2289156626506</v>
      </c>
      <c r="Q2997" t="str">
        <f>LEFT(Table1[[#This Row],[Category and Sub-Category]],FIND("/",Table1[[#This Row],[Category and Sub-Category]])-1)</f>
        <v>theater</v>
      </c>
      <c r="R2997" t="str">
        <f>RIGHT(Table1[[#This Row],[Category and Sub-Category]],LEN(Table1[[#This Row],[Category and Sub-Category]])-FIND("/",Table1[[#This Row],[Category and Sub-Category]]))</f>
        <v>spaces</v>
      </c>
      <c r="S2997" s="9">
        <f>(((Table1[[#This Row],[launched_at]]/60)/60)/24)+DATE(1970,1,1)</f>
        <v>42724.665173611109</v>
      </c>
      <c r="T2997" s="9">
        <f>(((Table1[[#This Row],[deadline]]/60)/60)/24)+DATE(1970,1,1)</f>
        <v>42754.665173611109</v>
      </c>
      <c r="U2997" s="12" t="str">
        <f>TEXT(Table1[[#This Row],[Date Created Conversion]],"yyyy")</f>
        <v>2016</v>
      </c>
      <c r="V2997" s="12" t="str">
        <f>TEXT(Table1[[#This Row],[Date Created Conversion]],"mmm")</f>
        <v>Dec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 s="16">
        <v>35000</v>
      </c>
      <c r="E2998">
        <v>60180</v>
      </c>
      <c r="F2998" s="12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>Table1[[#This Row],[pledged]]/Table1[[#This Row],[goal]]</f>
        <v>1.7194285714285715</v>
      </c>
      <c r="P2998">
        <f>IF(Table1[[#This Row],[pledged]]=0,0,Table1[[#This Row],[pledged]]/Table1[[#This Row],[backers_count]])</f>
        <v>153.5204081632653</v>
      </c>
      <c r="Q2998" t="str">
        <f>LEFT(Table1[[#This Row],[Category and Sub-Category]],FIND("/",Table1[[#This Row],[Category and Sub-Category]])-1)</f>
        <v>theater</v>
      </c>
      <c r="R2998" t="str">
        <f>RIGHT(Table1[[#This Row],[Category and Sub-Category]],LEN(Table1[[#This Row],[Category and Sub-Category]])-FIND("/",Table1[[#This Row],[Category and Sub-Category]]))</f>
        <v>spaces</v>
      </c>
      <c r="S2998" s="9">
        <f>(((Table1[[#This Row],[launched_at]]/60)/60)/24)+DATE(1970,1,1)</f>
        <v>42090.912500000006</v>
      </c>
      <c r="T2998" s="9">
        <f>(((Table1[[#This Row],[deadline]]/60)/60)/24)+DATE(1970,1,1)</f>
        <v>42150.912500000006</v>
      </c>
      <c r="U2998" s="12" t="str">
        <f>TEXT(Table1[[#This Row],[Date Created Conversion]],"yyyy")</f>
        <v>2015</v>
      </c>
      <c r="V2998" s="12" t="str">
        <f>TEXT(Table1[[#This Row],[Date Created Conversion]],"mmm")</f>
        <v>Mar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 s="16">
        <v>10000</v>
      </c>
      <c r="E2999">
        <v>10373</v>
      </c>
      <c r="F2999" s="12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>Table1[[#This Row],[pledged]]/Table1[[#This Row],[goal]]</f>
        <v>1.0373000000000001</v>
      </c>
      <c r="P2999">
        <f>IF(Table1[[#This Row],[pledged]]=0,0,Table1[[#This Row],[pledged]]/Table1[[#This Row],[backers_count]])</f>
        <v>90.2</v>
      </c>
      <c r="Q2999" t="str">
        <f>LEFT(Table1[[#This Row],[Category and Sub-Category]],FIND("/",Table1[[#This Row],[Category and Sub-Category]])-1)</f>
        <v>theater</v>
      </c>
      <c r="R2999" t="str">
        <f>RIGHT(Table1[[#This Row],[Category and Sub-Category]],LEN(Table1[[#This Row],[Category and Sub-Category]])-FIND("/",Table1[[#This Row],[Category and Sub-Category]]))</f>
        <v>spaces</v>
      </c>
      <c r="S2999" s="9">
        <f>(((Table1[[#This Row],[launched_at]]/60)/60)/24)+DATE(1970,1,1)</f>
        <v>42775.733715277776</v>
      </c>
      <c r="T2999" s="9">
        <f>(((Table1[[#This Row],[deadline]]/60)/60)/24)+DATE(1970,1,1)</f>
        <v>42793.207638888889</v>
      </c>
      <c r="U2999" s="12" t="str">
        <f>TEXT(Table1[[#This Row],[Date Created Conversion]],"yyyy")</f>
        <v>2017</v>
      </c>
      <c r="V2999" s="12" t="str">
        <f>TEXT(Table1[[#This Row],[Date Created Conversion]],"mmm")</f>
        <v>Feb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 s="16">
        <v>50000</v>
      </c>
      <c r="E3000">
        <v>51514.5</v>
      </c>
      <c r="F3000" s="12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>Table1[[#This Row],[pledged]]/Table1[[#This Row],[goal]]</f>
        <v>1.0302899999999999</v>
      </c>
      <c r="P3000">
        <f>IF(Table1[[#This Row],[pledged]]=0,0,Table1[[#This Row],[pledged]]/Table1[[#This Row],[backers_count]])</f>
        <v>118.97113163972287</v>
      </c>
      <c r="Q3000" t="str">
        <f>LEFT(Table1[[#This Row],[Category and Sub-Category]],FIND("/",Table1[[#This Row],[Category and Sub-Category]])-1)</f>
        <v>theater</v>
      </c>
      <c r="R3000" t="str">
        <f>RIGHT(Table1[[#This Row],[Category and Sub-Category]],LEN(Table1[[#This Row],[Category and Sub-Category]])-FIND("/",Table1[[#This Row],[Category and Sub-Category]]))</f>
        <v>spaces</v>
      </c>
      <c r="S3000" s="9">
        <f>(((Table1[[#This Row],[launched_at]]/60)/60)/24)+DATE(1970,1,1)</f>
        <v>41778.193622685183</v>
      </c>
      <c r="T3000" s="9">
        <f>(((Table1[[#This Row],[deadline]]/60)/60)/24)+DATE(1970,1,1)</f>
        <v>41806.184027777781</v>
      </c>
      <c r="U3000" s="12" t="str">
        <f>TEXT(Table1[[#This Row],[Date Created Conversion]],"yyyy")</f>
        <v>2014</v>
      </c>
      <c r="V3000" s="12" t="str">
        <f>TEXT(Table1[[#This Row],[Date Created Conversion]],"mmm")</f>
        <v>May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 s="16">
        <v>1350</v>
      </c>
      <c r="E3001">
        <v>1605</v>
      </c>
      <c r="F3001" s="12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>Table1[[#This Row],[pledged]]/Table1[[#This Row],[goal]]</f>
        <v>1.1888888888888889</v>
      </c>
      <c r="P3001">
        <f>IF(Table1[[#This Row],[pledged]]=0,0,Table1[[#This Row],[pledged]]/Table1[[#This Row],[backers_count]])</f>
        <v>80.25</v>
      </c>
      <c r="Q3001" t="str">
        <f>LEFT(Table1[[#This Row],[Category and Sub-Category]],FIND("/",Table1[[#This Row],[Category and Sub-Category]])-1)</f>
        <v>theater</v>
      </c>
      <c r="R3001" t="str">
        <f>RIGHT(Table1[[#This Row],[Category and Sub-Category]],LEN(Table1[[#This Row],[Category and Sub-Category]])-FIND("/",Table1[[#This Row],[Category and Sub-Category]]))</f>
        <v>spaces</v>
      </c>
      <c r="S3001" s="9">
        <f>(((Table1[[#This Row],[launched_at]]/60)/60)/24)+DATE(1970,1,1)</f>
        <v>42780.740277777775</v>
      </c>
      <c r="T3001" s="9">
        <f>(((Table1[[#This Row],[deadline]]/60)/60)/24)+DATE(1970,1,1)</f>
        <v>42795.083333333328</v>
      </c>
      <c r="U3001" s="12" t="str">
        <f>TEXT(Table1[[#This Row],[Date Created Conversion]],"yyyy")</f>
        <v>2017</v>
      </c>
      <c r="V3001" s="12" t="str">
        <f>TEXT(Table1[[#This Row],[Date Created Conversion]],"mmm")</f>
        <v>Feb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 s="16">
        <v>500</v>
      </c>
      <c r="E3002">
        <v>500</v>
      </c>
      <c r="F3002" s="1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>Table1[[#This Row],[pledged]]/Table1[[#This Row],[goal]]</f>
        <v>1</v>
      </c>
      <c r="P3002">
        <f>IF(Table1[[#This Row],[pledged]]=0,0,Table1[[#This Row],[pledged]]/Table1[[#This Row],[backers_count]])</f>
        <v>62.5</v>
      </c>
      <c r="Q3002" t="str">
        <f>LEFT(Table1[[#This Row],[Category and Sub-Category]],FIND("/",Table1[[#This Row],[Category and Sub-Category]])-1)</f>
        <v>theater</v>
      </c>
      <c r="R3002" t="str">
        <f>RIGHT(Table1[[#This Row],[Category and Sub-Category]],LEN(Table1[[#This Row],[Category and Sub-Category]])-FIND("/",Table1[[#This Row],[Category and Sub-Category]]))</f>
        <v>spaces</v>
      </c>
      <c r="S3002" s="9">
        <f>(((Table1[[#This Row],[launched_at]]/60)/60)/24)+DATE(1970,1,1)</f>
        <v>42752.827199074076</v>
      </c>
      <c r="T3002" s="9">
        <f>(((Table1[[#This Row],[deadline]]/60)/60)/24)+DATE(1970,1,1)</f>
        <v>42766.75</v>
      </c>
      <c r="U3002" s="12" t="str">
        <f>TEXT(Table1[[#This Row],[Date Created Conversion]],"yyyy")</f>
        <v>2017</v>
      </c>
      <c r="V3002" s="12" t="str">
        <f>TEXT(Table1[[#This Row],[Date Created Conversion]],"mmm")</f>
        <v>Jan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 s="16">
        <v>7214</v>
      </c>
      <c r="E3003">
        <v>22991.01</v>
      </c>
      <c r="F3003" s="12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>Table1[[#This Row],[pledged]]/Table1[[#This Row],[goal]]</f>
        <v>3.1869988910451896</v>
      </c>
      <c r="P3003">
        <f>IF(Table1[[#This Row],[pledged]]=0,0,Table1[[#This Row],[pledged]]/Table1[[#This Row],[backers_count]])</f>
        <v>131.37719999999999</v>
      </c>
      <c r="Q3003" t="str">
        <f>LEFT(Table1[[#This Row],[Category and Sub-Category]],FIND("/",Table1[[#This Row],[Category and Sub-Category]])-1)</f>
        <v>theater</v>
      </c>
      <c r="R3003" t="str">
        <f>RIGHT(Table1[[#This Row],[Category and Sub-Category]],LEN(Table1[[#This Row],[Category and Sub-Category]])-FIND("/",Table1[[#This Row],[Category and Sub-Category]]))</f>
        <v>spaces</v>
      </c>
      <c r="S3003" s="9">
        <f>(((Table1[[#This Row],[launched_at]]/60)/60)/24)+DATE(1970,1,1)</f>
        <v>42534.895625000005</v>
      </c>
      <c r="T3003" s="9">
        <f>(((Table1[[#This Row],[deadline]]/60)/60)/24)+DATE(1970,1,1)</f>
        <v>42564.895625000005</v>
      </c>
      <c r="U3003" s="12" t="str">
        <f>TEXT(Table1[[#This Row],[Date Created Conversion]],"yyyy")</f>
        <v>2016</v>
      </c>
      <c r="V3003" s="12" t="str">
        <f>TEXT(Table1[[#This Row],[Date Created Conversion]],"mmm")</f>
        <v>Jun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 s="16">
        <v>7000</v>
      </c>
      <c r="E3004">
        <v>7595.43</v>
      </c>
      <c r="F3004" s="12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>Table1[[#This Row],[pledged]]/Table1[[#This Row],[goal]]</f>
        <v>1.0850614285714286</v>
      </c>
      <c r="P3004">
        <f>IF(Table1[[#This Row],[pledged]]=0,0,Table1[[#This Row],[pledged]]/Table1[[#This Row],[backers_count]])</f>
        <v>73.032980769230775</v>
      </c>
      <c r="Q3004" t="str">
        <f>LEFT(Table1[[#This Row],[Category and Sub-Category]],FIND("/",Table1[[#This Row],[Category and Sub-Category]])-1)</f>
        <v>theater</v>
      </c>
      <c r="R3004" t="str">
        <f>RIGHT(Table1[[#This Row],[Category and Sub-Category]],LEN(Table1[[#This Row],[Category and Sub-Category]])-FIND("/",Table1[[#This Row],[Category and Sub-Category]]))</f>
        <v>spaces</v>
      </c>
      <c r="S3004" s="9">
        <f>(((Table1[[#This Row],[launched_at]]/60)/60)/24)+DATE(1970,1,1)</f>
        <v>41239.83625</v>
      </c>
      <c r="T3004" s="9">
        <f>(((Table1[[#This Row],[deadline]]/60)/60)/24)+DATE(1970,1,1)</f>
        <v>41269.83625</v>
      </c>
      <c r="U3004" s="12" t="str">
        <f>TEXT(Table1[[#This Row],[Date Created Conversion]],"yyyy")</f>
        <v>2012</v>
      </c>
      <c r="V3004" s="12" t="str">
        <f>TEXT(Table1[[#This Row],[Date Created Conversion]],"mmm")</f>
        <v>Nov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 s="16">
        <v>3000</v>
      </c>
      <c r="E3005">
        <v>3035</v>
      </c>
      <c r="F3005" s="12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>Table1[[#This Row],[pledged]]/Table1[[#This Row],[goal]]</f>
        <v>1.0116666666666667</v>
      </c>
      <c r="P3005">
        <f>IF(Table1[[#This Row],[pledged]]=0,0,Table1[[#This Row],[pledged]]/Table1[[#This Row],[backers_count]])</f>
        <v>178.52941176470588</v>
      </c>
      <c r="Q3005" t="str">
        <f>LEFT(Table1[[#This Row],[Category and Sub-Category]],FIND("/",Table1[[#This Row],[Category and Sub-Category]])-1)</f>
        <v>theater</v>
      </c>
      <c r="R3005" t="str">
        <f>RIGHT(Table1[[#This Row],[Category and Sub-Category]],LEN(Table1[[#This Row],[Category and Sub-Category]])-FIND("/",Table1[[#This Row],[Category and Sub-Category]]))</f>
        <v>spaces</v>
      </c>
      <c r="S3005" s="9">
        <f>(((Table1[[#This Row],[launched_at]]/60)/60)/24)+DATE(1970,1,1)</f>
        <v>42398.849259259259</v>
      </c>
      <c r="T3005" s="9">
        <f>(((Table1[[#This Row],[deadline]]/60)/60)/24)+DATE(1970,1,1)</f>
        <v>42430.249305555553</v>
      </c>
      <c r="U3005" s="12" t="str">
        <f>TEXT(Table1[[#This Row],[Date Created Conversion]],"yyyy")</f>
        <v>2016</v>
      </c>
      <c r="V3005" s="12" t="str">
        <f>TEXT(Table1[[#This Row],[Date Created Conversion]],"mmm")</f>
        <v>Jan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 s="16">
        <v>40000</v>
      </c>
      <c r="E3006">
        <v>45126</v>
      </c>
      <c r="F3006" s="12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>Table1[[#This Row],[pledged]]/Table1[[#This Row],[goal]]</f>
        <v>1.12815</v>
      </c>
      <c r="P3006">
        <f>IF(Table1[[#This Row],[pledged]]=0,0,Table1[[#This Row],[pledged]]/Table1[[#This Row],[backers_count]])</f>
        <v>162.90974729241879</v>
      </c>
      <c r="Q3006" t="str">
        <f>LEFT(Table1[[#This Row],[Category and Sub-Category]],FIND("/",Table1[[#This Row],[Category and Sub-Category]])-1)</f>
        <v>theater</v>
      </c>
      <c r="R3006" t="str">
        <f>RIGHT(Table1[[#This Row],[Category and Sub-Category]],LEN(Table1[[#This Row],[Category and Sub-Category]])-FIND("/",Table1[[#This Row],[Category and Sub-Category]]))</f>
        <v>spaces</v>
      </c>
      <c r="S3006" s="9">
        <f>(((Table1[[#This Row],[launched_at]]/60)/60)/24)+DATE(1970,1,1)</f>
        <v>41928.881064814814</v>
      </c>
      <c r="T3006" s="9">
        <f>(((Table1[[#This Row],[deadline]]/60)/60)/24)+DATE(1970,1,1)</f>
        <v>41958.922731481478</v>
      </c>
      <c r="U3006" s="12" t="str">
        <f>TEXT(Table1[[#This Row],[Date Created Conversion]],"yyyy")</f>
        <v>2014</v>
      </c>
      <c r="V3006" s="12" t="str">
        <f>TEXT(Table1[[#This Row],[Date Created Conversion]],"mmm")</f>
        <v>Oct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 s="16">
        <v>10600</v>
      </c>
      <c r="E3007">
        <v>12772.6</v>
      </c>
      <c r="F3007" s="12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>Table1[[#This Row],[pledged]]/Table1[[#This Row],[goal]]</f>
        <v>1.2049622641509434</v>
      </c>
      <c r="P3007">
        <f>IF(Table1[[#This Row],[pledged]]=0,0,Table1[[#This Row],[pledged]]/Table1[[#This Row],[backers_count]])</f>
        <v>108.24237288135593</v>
      </c>
      <c r="Q3007" t="str">
        <f>LEFT(Table1[[#This Row],[Category and Sub-Category]],FIND("/",Table1[[#This Row],[Category and Sub-Category]])-1)</f>
        <v>theater</v>
      </c>
      <c r="R3007" t="str">
        <f>RIGHT(Table1[[#This Row],[Category and Sub-Category]],LEN(Table1[[#This Row],[Category and Sub-Category]])-FIND("/",Table1[[#This Row],[Category and Sub-Category]]))</f>
        <v>spaces</v>
      </c>
      <c r="S3007" s="9">
        <f>(((Table1[[#This Row],[launched_at]]/60)/60)/24)+DATE(1970,1,1)</f>
        <v>41888.674826388888</v>
      </c>
      <c r="T3007" s="9">
        <f>(((Table1[[#This Row],[deadline]]/60)/60)/24)+DATE(1970,1,1)</f>
        <v>41918.674826388888</v>
      </c>
      <c r="U3007" s="12" t="str">
        <f>TEXT(Table1[[#This Row],[Date Created Conversion]],"yyyy")</f>
        <v>2014</v>
      </c>
      <c r="V3007" s="12" t="str">
        <f>TEXT(Table1[[#This Row],[Date Created Conversion]],"mmm")</f>
        <v>Sep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 s="16">
        <v>8000</v>
      </c>
      <c r="E3008">
        <v>8620</v>
      </c>
      <c r="F3008" s="12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>Table1[[#This Row],[pledged]]/Table1[[#This Row],[goal]]</f>
        <v>1.0774999999999999</v>
      </c>
      <c r="P3008">
        <f>IF(Table1[[#This Row],[pledged]]=0,0,Table1[[#This Row],[pledged]]/Table1[[#This Row],[backers_count]])</f>
        <v>88.865979381443296</v>
      </c>
      <c r="Q3008" t="str">
        <f>LEFT(Table1[[#This Row],[Category and Sub-Category]],FIND("/",Table1[[#This Row],[Category and Sub-Category]])-1)</f>
        <v>theater</v>
      </c>
      <c r="R3008" t="str">
        <f>RIGHT(Table1[[#This Row],[Category and Sub-Category]],LEN(Table1[[#This Row],[Category and Sub-Category]])-FIND("/",Table1[[#This Row],[Category and Sub-Category]]))</f>
        <v>spaces</v>
      </c>
      <c r="S3008" s="9">
        <f>(((Table1[[#This Row],[launched_at]]/60)/60)/24)+DATE(1970,1,1)</f>
        <v>41957.756840277783</v>
      </c>
      <c r="T3008" s="9">
        <f>(((Table1[[#This Row],[deadline]]/60)/60)/24)+DATE(1970,1,1)</f>
        <v>41987.756840277783</v>
      </c>
      <c r="U3008" s="12" t="str">
        <f>TEXT(Table1[[#This Row],[Date Created Conversion]],"yyyy")</f>
        <v>2014</v>
      </c>
      <c r="V3008" s="12" t="str">
        <f>TEXT(Table1[[#This Row],[Date Created Conversion]],"mmm")</f>
        <v>Nov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 s="16">
        <v>600</v>
      </c>
      <c r="E3009">
        <v>1080</v>
      </c>
      <c r="F3009" s="12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>Table1[[#This Row],[pledged]]/Table1[[#This Row],[goal]]</f>
        <v>1.8</v>
      </c>
      <c r="P3009">
        <f>IF(Table1[[#This Row],[pledged]]=0,0,Table1[[#This Row],[pledged]]/Table1[[#This Row],[backers_count]])</f>
        <v>54</v>
      </c>
      <c r="Q3009" t="str">
        <f>LEFT(Table1[[#This Row],[Category and Sub-Category]],FIND("/",Table1[[#This Row],[Category and Sub-Category]])-1)</f>
        <v>theater</v>
      </c>
      <c r="R3009" t="str">
        <f>RIGHT(Table1[[#This Row],[Category and Sub-Category]],LEN(Table1[[#This Row],[Category and Sub-Category]])-FIND("/",Table1[[#This Row],[Category and Sub-Category]]))</f>
        <v>spaces</v>
      </c>
      <c r="S3009" s="9">
        <f>(((Table1[[#This Row],[launched_at]]/60)/60)/24)+DATE(1970,1,1)</f>
        <v>42098.216238425928</v>
      </c>
      <c r="T3009" s="9">
        <f>(((Table1[[#This Row],[deadline]]/60)/60)/24)+DATE(1970,1,1)</f>
        <v>42119.216238425928</v>
      </c>
      <c r="U3009" s="12" t="str">
        <f>TEXT(Table1[[#This Row],[Date Created Conversion]],"yyyy")</f>
        <v>2015</v>
      </c>
      <c r="V3009" s="12" t="str">
        <f>TEXT(Table1[[#This Row],[Date Created Conversion]],"mmm")</f>
        <v>Apr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 s="16">
        <v>3000</v>
      </c>
      <c r="E3010">
        <v>3035</v>
      </c>
      <c r="F3010" s="12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>Table1[[#This Row],[pledged]]/Table1[[#This Row],[goal]]</f>
        <v>1.0116666666666667</v>
      </c>
      <c r="P3010">
        <f>IF(Table1[[#This Row],[pledged]]=0,0,Table1[[#This Row],[pledged]]/Table1[[#This Row],[backers_count]])</f>
        <v>116.73076923076923</v>
      </c>
      <c r="Q3010" t="str">
        <f>LEFT(Table1[[#This Row],[Category and Sub-Category]],FIND("/",Table1[[#This Row],[Category and Sub-Category]])-1)</f>
        <v>theater</v>
      </c>
      <c r="R3010" t="str">
        <f>RIGHT(Table1[[#This Row],[Category and Sub-Category]],LEN(Table1[[#This Row],[Category and Sub-Category]])-FIND("/",Table1[[#This Row],[Category and Sub-Category]]))</f>
        <v>spaces</v>
      </c>
      <c r="S3010" s="9">
        <f>(((Table1[[#This Row],[launched_at]]/60)/60)/24)+DATE(1970,1,1)</f>
        <v>42360.212025462963</v>
      </c>
      <c r="T3010" s="9">
        <f>(((Table1[[#This Row],[deadline]]/60)/60)/24)+DATE(1970,1,1)</f>
        <v>42390.212025462963</v>
      </c>
      <c r="U3010" s="12" t="str">
        <f>TEXT(Table1[[#This Row],[Date Created Conversion]],"yyyy")</f>
        <v>2015</v>
      </c>
      <c r="V3010" s="12" t="str">
        <f>TEXT(Table1[[#This Row],[Date Created Conversion]],"mmm")</f>
        <v>Dec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 s="16">
        <v>25000</v>
      </c>
      <c r="E3011">
        <v>29939</v>
      </c>
      <c r="F3011" s="12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>Table1[[#This Row],[pledged]]/Table1[[#This Row],[goal]]</f>
        <v>1.19756</v>
      </c>
      <c r="P3011">
        <f>IF(Table1[[#This Row],[pledged]]=0,0,Table1[[#This Row],[pledged]]/Table1[[#This Row],[backers_count]])</f>
        <v>233.8984375</v>
      </c>
      <c r="Q3011" t="str">
        <f>LEFT(Table1[[#This Row],[Category and Sub-Category]],FIND("/",Table1[[#This Row],[Category and Sub-Category]])-1)</f>
        <v>theater</v>
      </c>
      <c r="R3011" t="str">
        <f>RIGHT(Table1[[#This Row],[Category and Sub-Category]],LEN(Table1[[#This Row],[Category and Sub-Category]])-FIND("/",Table1[[#This Row],[Category and Sub-Category]]))</f>
        <v>spaces</v>
      </c>
      <c r="S3011" s="9">
        <f>(((Table1[[#This Row],[launched_at]]/60)/60)/24)+DATE(1970,1,1)</f>
        <v>41939.569907407407</v>
      </c>
      <c r="T3011" s="9">
        <f>(((Table1[[#This Row],[deadline]]/60)/60)/24)+DATE(1970,1,1)</f>
        <v>41969.611574074079</v>
      </c>
      <c r="U3011" s="12" t="str">
        <f>TEXT(Table1[[#This Row],[Date Created Conversion]],"yyyy")</f>
        <v>2014</v>
      </c>
      <c r="V3011" s="12" t="str">
        <f>TEXT(Table1[[#This Row],[Date Created Conversion]],"mmm")</f>
        <v>Oct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 s="16">
        <v>1500</v>
      </c>
      <c r="E3012">
        <v>2370</v>
      </c>
      <c r="F3012" s="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>Table1[[#This Row],[pledged]]/Table1[[#This Row],[goal]]</f>
        <v>1.58</v>
      </c>
      <c r="P3012">
        <f>IF(Table1[[#This Row],[pledged]]=0,0,Table1[[#This Row],[pledged]]/Table1[[#This Row],[backers_count]])</f>
        <v>158</v>
      </c>
      <c r="Q3012" t="str">
        <f>LEFT(Table1[[#This Row],[Category and Sub-Category]],FIND("/",Table1[[#This Row],[Category and Sub-Category]])-1)</f>
        <v>theater</v>
      </c>
      <c r="R3012" t="str">
        <f>RIGHT(Table1[[#This Row],[Category and Sub-Category]],LEN(Table1[[#This Row],[Category and Sub-Category]])-FIND("/",Table1[[#This Row],[Category and Sub-Category]]))</f>
        <v>spaces</v>
      </c>
      <c r="S3012" s="9">
        <f>(((Table1[[#This Row],[launched_at]]/60)/60)/24)+DATE(1970,1,1)</f>
        <v>41996.832395833335</v>
      </c>
      <c r="T3012" s="9">
        <f>(((Table1[[#This Row],[deadline]]/60)/60)/24)+DATE(1970,1,1)</f>
        <v>42056.832395833335</v>
      </c>
      <c r="U3012" s="12" t="str">
        <f>TEXT(Table1[[#This Row],[Date Created Conversion]],"yyyy")</f>
        <v>2014</v>
      </c>
      <c r="V3012" s="12" t="str">
        <f>TEXT(Table1[[#This Row],[Date Created Conversion]],"mmm")</f>
        <v>Dec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 s="16">
        <v>300</v>
      </c>
      <c r="E3013">
        <v>371</v>
      </c>
      <c r="F3013" s="12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>Table1[[#This Row],[pledged]]/Table1[[#This Row],[goal]]</f>
        <v>1.2366666666666666</v>
      </c>
      <c r="P3013">
        <f>IF(Table1[[#This Row],[pledged]]=0,0,Table1[[#This Row],[pledged]]/Table1[[#This Row],[backers_count]])</f>
        <v>14.84</v>
      </c>
      <c r="Q3013" t="str">
        <f>LEFT(Table1[[#This Row],[Category and Sub-Category]],FIND("/",Table1[[#This Row],[Category and Sub-Category]])-1)</f>
        <v>theater</v>
      </c>
      <c r="R3013" t="str">
        <f>RIGHT(Table1[[#This Row],[Category and Sub-Category]],LEN(Table1[[#This Row],[Category and Sub-Category]])-FIND("/",Table1[[#This Row],[Category and Sub-Category]]))</f>
        <v>spaces</v>
      </c>
      <c r="S3013" s="9">
        <f>(((Table1[[#This Row],[launched_at]]/60)/60)/24)+DATE(1970,1,1)</f>
        <v>42334.468935185185</v>
      </c>
      <c r="T3013" s="9">
        <f>(((Table1[[#This Row],[deadline]]/60)/60)/24)+DATE(1970,1,1)</f>
        <v>42361.957638888889</v>
      </c>
      <c r="U3013" s="12" t="str">
        <f>TEXT(Table1[[#This Row],[Date Created Conversion]],"yyyy")</f>
        <v>2015</v>
      </c>
      <c r="V3013" s="12" t="str">
        <f>TEXT(Table1[[#This Row],[Date Created Conversion]],"mmm")</f>
        <v>Nov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 s="16">
        <v>4000</v>
      </c>
      <c r="E3014">
        <v>4685</v>
      </c>
      <c r="F3014" s="12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>Table1[[#This Row],[pledged]]/Table1[[#This Row],[goal]]</f>
        <v>1.1712499999999999</v>
      </c>
      <c r="P3014">
        <f>IF(Table1[[#This Row],[pledged]]=0,0,Table1[[#This Row],[pledged]]/Table1[[#This Row],[backers_count]])</f>
        <v>85.181818181818187</v>
      </c>
      <c r="Q3014" t="str">
        <f>LEFT(Table1[[#This Row],[Category and Sub-Category]],FIND("/",Table1[[#This Row],[Category and Sub-Category]])-1)</f>
        <v>theater</v>
      </c>
      <c r="R3014" t="str">
        <f>RIGHT(Table1[[#This Row],[Category and Sub-Category]],LEN(Table1[[#This Row],[Category and Sub-Category]])-FIND("/",Table1[[#This Row],[Category and Sub-Category]]))</f>
        <v>spaces</v>
      </c>
      <c r="S3014" s="9">
        <f>(((Table1[[#This Row],[launched_at]]/60)/60)/24)+DATE(1970,1,1)</f>
        <v>42024.702893518523</v>
      </c>
      <c r="T3014" s="9">
        <f>(((Table1[[#This Row],[deadline]]/60)/60)/24)+DATE(1970,1,1)</f>
        <v>42045.702893518523</v>
      </c>
      <c r="U3014" s="12" t="str">
        <f>TEXT(Table1[[#This Row],[Date Created Conversion]],"yyyy")</f>
        <v>2015</v>
      </c>
      <c r="V3014" s="12" t="str">
        <f>TEXT(Table1[[#This Row],[Date Created Conversion]],"mmm")</f>
        <v>Jan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 s="16">
        <v>10000</v>
      </c>
      <c r="E3015">
        <v>15696</v>
      </c>
      <c r="F3015" s="12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>Table1[[#This Row],[pledged]]/Table1[[#This Row],[goal]]</f>
        <v>1.5696000000000001</v>
      </c>
      <c r="P3015">
        <f>IF(Table1[[#This Row],[pledged]]=0,0,Table1[[#This Row],[pledged]]/Table1[[#This Row],[backers_count]])</f>
        <v>146.69158878504672</v>
      </c>
      <c r="Q3015" t="str">
        <f>LEFT(Table1[[#This Row],[Category and Sub-Category]],FIND("/",Table1[[#This Row],[Category and Sub-Category]])-1)</f>
        <v>theater</v>
      </c>
      <c r="R3015" t="str">
        <f>RIGHT(Table1[[#This Row],[Category and Sub-Category]],LEN(Table1[[#This Row],[Category and Sub-Category]])-FIND("/",Table1[[#This Row],[Category and Sub-Category]]))</f>
        <v>spaces</v>
      </c>
      <c r="S3015" s="9">
        <f>(((Table1[[#This Row],[launched_at]]/60)/60)/24)+DATE(1970,1,1)</f>
        <v>42146.836215277777</v>
      </c>
      <c r="T3015" s="9">
        <f>(((Table1[[#This Row],[deadline]]/60)/60)/24)+DATE(1970,1,1)</f>
        <v>42176.836215277777</v>
      </c>
      <c r="U3015" s="12" t="str">
        <f>TEXT(Table1[[#This Row],[Date Created Conversion]],"yyyy")</f>
        <v>2015</v>
      </c>
      <c r="V3015" s="12" t="str">
        <f>TEXT(Table1[[#This Row],[Date Created Conversion]],"mmm")</f>
        <v>May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 s="16">
        <v>25000</v>
      </c>
      <c r="E3016">
        <v>28276</v>
      </c>
      <c r="F3016" s="12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>Table1[[#This Row],[pledged]]/Table1[[#This Row],[goal]]</f>
        <v>1.13104</v>
      </c>
      <c r="P3016">
        <f>IF(Table1[[#This Row],[pledged]]=0,0,Table1[[#This Row],[pledged]]/Table1[[#This Row],[backers_count]])</f>
        <v>50.764811490125673</v>
      </c>
      <c r="Q3016" t="str">
        <f>LEFT(Table1[[#This Row],[Category and Sub-Category]],FIND("/",Table1[[#This Row],[Category and Sub-Category]])-1)</f>
        <v>theater</v>
      </c>
      <c r="R3016" t="str">
        <f>RIGHT(Table1[[#This Row],[Category and Sub-Category]],LEN(Table1[[#This Row],[Category and Sub-Category]])-FIND("/",Table1[[#This Row],[Category and Sub-Category]]))</f>
        <v>spaces</v>
      </c>
      <c r="S3016" s="9">
        <f>(((Table1[[#This Row],[launched_at]]/60)/60)/24)+DATE(1970,1,1)</f>
        <v>41920.123611111114</v>
      </c>
      <c r="T3016" s="9">
        <f>(((Table1[[#This Row],[deadline]]/60)/60)/24)+DATE(1970,1,1)</f>
        <v>41948.208333333336</v>
      </c>
      <c r="U3016" s="12" t="str">
        <f>TEXT(Table1[[#This Row],[Date Created Conversion]],"yyyy")</f>
        <v>2014</v>
      </c>
      <c r="V3016" s="12" t="str">
        <f>TEXT(Table1[[#This Row],[Date Created Conversion]],"mmm")</f>
        <v>Oct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 s="16">
        <v>3400</v>
      </c>
      <c r="E3017">
        <v>3508</v>
      </c>
      <c r="F3017" s="12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>Table1[[#This Row],[pledged]]/Table1[[#This Row],[goal]]</f>
        <v>1.0317647058823529</v>
      </c>
      <c r="P3017">
        <f>IF(Table1[[#This Row],[pledged]]=0,0,Table1[[#This Row],[pledged]]/Table1[[#This Row],[backers_count]])</f>
        <v>87.7</v>
      </c>
      <c r="Q3017" t="str">
        <f>LEFT(Table1[[#This Row],[Category and Sub-Category]],FIND("/",Table1[[#This Row],[Category and Sub-Category]])-1)</f>
        <v>theater</v>
      </c>
      <c r="R3017" t="str">
        <f>RIGHT(Table1[[#This Row],[Category and Sub-Category]],LEN(Table1[[#This Row],[Category and Sub-Category]])-FIND("/",Table1[[#This Row],[Category and Sub-Category]]))</f>
        <v>spaces</v>
      </c>
      <c r="S3017" s="9">
        <f>(((Table1[[#This Row],[launched_at]]/60)/60)/24)+DATE(1970,1,1)</f>
        <v>41785.72729166667</v>
      </c>
      <c r="T3017" s="9">
        <f>(((Table1[[#This Row],[deadline]]/60)/60)/24)+DATE(1970,1,1)</f>
        <v>41801.166666666664</v>
      </c>
      <c r="U3017" s="12" t="str">
        <f>TEXT(Table1[[#This Row],[Date Created Conversion]],"yyyy")</f>
        <v>2014</v>
      </c>
      <c r="V3017" s="12" t="str">
        <f>TEXT(Table1[[#This Row],[Date Created Conversion]],"mmm")</f>
        <v>May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 s="16">
        <v>8500</v>
      </c>
      <c r="E3018">
        <v>8722</v>
      </c>
      <c r="F3018" s="12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>Table1[[#This Row],[pledged]]/Table1[[#This Row],[goal]]</f>
        <v>1.0261176470588236</v>
      </c>
      <c r="P3018">
        <f>IF(Table1[[#This Row],[pledged]]=0,0,Table1[[#This Row],[pledged]]/Table1[[#This Row],[backers_count]])</f>
        <v>242.27777777777777</v>
      </c>
      <c r="Q3018" t="str">
        <f>LEFT(Table1[[#This Row],[Category and Sub-Category]],FIND("/",Table1[[#This Row],[Category and Sub-Category]])-1)</f>
        <v>theater</v>
      </c>
      <c r="R3018" t="str">
        <f>RIGHT(Table1[[#This Row],[Category and Sub-Category]],LEN(Table1[[#This Row],[Category and Sub-Category]])-FIND("/",Table1[[#This Row],[Category and Sub-Category]]))</f>
        <v>spaces</v>
      </c>
      <c r="S3018" s="9">
        <f>(((Table1[[#This Row],[launched_at]]/60)/60)/24)+DATE(1970,1,1)</f>
        <v>41778.548055555555</v>
      </c>
      <c r="T3018" s="9">
        <f>(((Table1[[#This Row],[deadline]]/60)/60)/24)+DATE(1970,1,1)</f>
        <v>41838.548055555555</v>
      </c>
      <c r="U3018" s="12" t="str">
        <f>TEXT(Table1[[#This Row],[Date Created Conversion]],"yyyy")</f>
        <v>2014</v>
      </c>
      <c r="V3018" s="12" t="str">
        <f>TEXT(Table1[[#This Row],[Date Created Conversion]],"mmm")</f>
        <v>May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 s="16">
        <v>22000</v>
      </c>
      <c r="E3019">
        <v>23285</v>
      </c>
      <c r="F3019" s="12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>Table1[[#This Row],[pledged]]/Table1[[#This Row],[goal]]</f>
        <v>1.0584090909090909</v>
      </c>
      <c r="P3019">
        <f>IF(Table1[[#This Row],[pledged]]=0,0,Table1[[#This Row],[pledged]]/Table1[[#This Row],[backers_count]])</f>
        <v>146.44654088050314</v>
      </c>
      <c r="Q3019" t="str">
        <f>LEFT(Table1[[#This Row],[Category and Sub-Category]],FIND("/",Table1[[#This Row],[Category and Sub-Category]])-1)</f>
        <v>theater</v>
      </c>
      <c r="R3019" t="str">
        <f>RIGHT(Table1[[#This Row],[Category and Sub-Category]],LEN(Table1[[#This Row],[Category and Sub-Category]])-FIND("/",Table1[[#This Row],[Category and Sub-Category]]))</f>
        <v>spaces</v>
      </c>
      <c r="S3019" s="9">
        <f>(((Table1[[#This Row],[launched_at]]/60)/60)/24)+DATE(1970,1,1)</f>
        <v>41841.850034722222</v>
      </c>
      <c r="T3019" s="9">
        <f>(((Table1[[#This Row],[deadline]]/60)/60)/24)+DATE(1970,1,1)</f>
        <v>41871.850034722222</v>
      </c>
      <c r="U3019" s="12" t="str">
        <f>TEXT(Table1[[#This Row],[Date Created Conversion]],"yyyy")</f>
        <v>2014</v>
      </c>
      <c r="V3019" s="12" t="str">
        <f>TEXT(Table1[[#This Row],[Date Created Conversion]],"mmm")</f>
        <v>Jul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 s="16">
        <v>4200</v>
      </c>
      <c r="E3020">
        <v>4230</v>
      </c>
      <c r="F3020" s="12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>Table1[[#This Row],[pledged]]/Table1[[#This Row],[goal]]</f>
        <v>1.0071428571428571</v>
      </c>
      <c r="P3020">
        <f>IF(Table1[[#This Row],[pledged]]=0,0,Table1[[#This Row],[pledged]]/Table1[[#This Row],[backers_count]])</f>
        <v>103.17073170731707</v>
      </c>
      <c r="Q3020" t="str">
        <f>LEFT(Table1[[#This Row],[Category and Sub-Category]],FIND("/",Table1[[#This Row],[Category and Sub-Category]])-1)</f>
        <v>theater</v>
      </c>
      <c r="R3020" t="str">
        <f>RIGHT(Table1[[#This Row],[Category and Sub-Category]],LEN(Table1[[#This Row],[Category and Sub-Category]])-FIND("/",Table1[[#This Row],[Category and Sub-Category]]))</f>
        <v>spaces</v>
      </c>
      <c r="S3020" s="9">
        <f>(((Table1[[#This Row],[launched_at]]/60)/60)/24)+DATE(1970,1,1)</f>
        <v>42163.29833333334</v>
      </c>
      <c r="T3020" s="9">
        <f>(((Table1[[#This Row],[deadline]]/60)/60)/24)+DATE(1970,1,1)</f>
        <v>42205.916666666672</v>
      </c>
      <c r="U3020" s="12" t="str">
        <f>TEXT(Table1[[#This Row],[Date Created Conversion]],"yyyy")</f>
        <v>2015</v>
      </c>
      <c r="V3020" s="12" t="str">
        <f>TEXT(Table1[[#This Row],[Date Created Conversion]],"mmm")</f>
        <v>Jun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 s="16">
        <v>15000</v>
      </c>
      <c r="E3021">
        <v>18185</v>
      </c>
      <c r="F3021" s="12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>Table1[[#This Row],[pledged]]/Table1[[#This Row],[goal]]</f>
        <v>1.2123333333333333</v>
      </c>
      <c r="P3021">
        <f>IF(Table1[[#This Row],[pledged]]=0,0,Table1[[#This Row],[pledged]]/Table1[[#This Row],[backers_count]])</f>
        <v>80.464601769911511</v>
      </c>
      <c r="Q3021" t="str">
        <f>LEFT(Table1[[#This Row],[Category and Sub-Category]],FIND("/",Table1[[#This Row],[Category and Sub-Category]])-1)</f>
        <v>theater</v>
      </c>
      <c r="R3021" t="str">
        <f>RIGHT(Table1[[#This Row],[Category and Sub-Category]],LEN(Table1[[#This Row],[Category and Sub-Category]])-FIND("/",Table1[[#This Row],[Category and Sub-Category]]))</f>
        <v>spaces</v>
      </c>
      <c r="S3021" s="9">
        <f>(((Table1[[#This Row],[launched_at]]/60)/60)/24)+DATE(1970,1,1)</f>
        <v>41758.833564814813</v>
      </c>
      <c r="T3021" s="9">
        <f>(((Table1[[#This Row],[deadline]]/60)/60)/24)+DATE(1970,1,1)</f>
        <v>41786.125</v>
      </c>
      <c r="U3021" s="12" t="str">
        <f>TEXT(Table1[[#This Row],[Date Created Conversion]],"yyyy")</f>
        <v>2014</v>
      </c>
      <c r="V3021" s="12" t="str">
        <f>TEXT(Table1[[#This Row],[Date Created Conversion]],"mmm")</f>
        <v>Apr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 s="16">
        <v>7000</v>
      </c>
      <c r="E3022">
        <v>7040</v>
      </c>
      <c r="F3022" s="1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>Table1[[#This Row],[pledged]]/Table1[[#This Row],[goal]]</f>
        <v>1.0057142857142858</v>
      </c>
      <c r="P3022">
        <f>IF(Table1[[#This Row],[pledged]]=0,0,Table1[[#This Row],[pledged]]/Table1[[#This Row],[backers_count]])</f>
        <v>234.66666666666666</v>
      </c>
      <c r="Q3022" t="str">
        <f>LEFT(Table1[[#This Row],[Category and Sub-Category]],FIND("/",Table1[[#This Row],[Category and Sub-Category]])-1)</f>
        <v>theater</v>
      </c>
      <c r="R3022" t="str">
        <f>RIGHT(Table1[[#This Row],[Category and Sub-Category]],LEN(Table1[[#This Row],[Category and Sub-Category]])-FIND("/",Table1[[#This Row],[Category and Sub-Category]]))</f>
        <v>spaces</v>
      </c>
      <c r="S3022" s="9">
        <f>(((Table1[[#This Row],[launched_at]]/60)/60)/24)+DATE(1970,1,1)</f>
        <v>42170.846446759257</v>
      </c>
      <c r="T3022" s="9">
        <f>(((Table1[[#This Row],[deadline]]/60)/60)/24)+DATE(1970,1,1)</f>
        <v>42230.846446759257</v>
      </c>
      <c r="U3022" s="12" t="str">
        <f>TEXT(Table1[[#This Row],[Date Created Conversion]],"yyyy")</f>
        <v>2015</v>
      </c>
      <c r="V3022" s="12" t="str">
        <f>TEXT(Table1[[#This Row],[Date Created Conversion]],"mmm")</f>
        <v>Jun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 s="16">
        <v>4500</v>
      </c>
      <c r="E3023">
        <v>5221</v>
      </c>
      <c r="F3023" s="12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>Table1[[#This Row],[pledged]]/Table1[[#This Row],[goal]]</f>
        <v>1.1602222222222223</v>
      </c>
      <c r="P3023">
        <f>IF(Table1[[#This Row],[pledged]]=0,0,Table1[[#This Row],[pledged]]/Table1[[#This Row],[backers_count]])</f>
        <v>50.689320388349515</v>
      </c>
      <c r="Q3023" t="str">
        <f>LEFT(Table1[[#This Row],[Category and Sub-Category]],FIND("/",Table1[[#This Row],[Category and Sub-Category]])-1)</f>
        <v>theater</v>
      </c>
      <c r="R3023" t="str">
        <f>RIGHT(Table1[[#This Row],[Category and Sub-Category]],LEN(Table1[[#This Row],[Category and Sub-Category]])-FIND("/",Table1[[#This Row],[Category and Sub-Category]]))</f>
        <v>spaces</v>
      </c>
      <c r="S3023" s="9">
        <f>(((Table1[[#This Row],[launched_at]]/60)/60)/24)+DATE(1970,1,1)</f>
        <v>42660.618854166663</v>
      </c>
      <c r="T3023" s="9">
        <f>(((Table1[[#This Row],[deadline]]/60)/60)/24)+DATE(1970,1,1)</f>
        <v>42696.249305555553</v>
      </c>
      <c r="U3023" s="12" t="str">
        <f>TEXT(Table1[[#This Row],[Date Created Conversion]],"yyyy")</f>
        <v>2016</v>
      </c>
      <c r="V3023" s="12" t="str">
        <f>TEXT(Table1[[#This Row],[Date Created Conversion]],"mmm")</f>
        <v>Oct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 s="16">
        <v>10000</v>
      </c>
      <c r="E3024">
        <v>10088</v>
      </c>
      <c r="F3024" s="12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>Table1[[#This Row],[pledged]]/Table1[[#This Row],[goal]]</f>
        <v>1.0087999999999999</v>
      </c>
      <c r="P3024">
        <f>IF(Table1[[#This Row],[pledged]]=0,0,Table1[[#This Row],[pledged]]/Table1[[#This Row],[backers_count]])</f>
        <v>162.70967741935485</v>
      </c>
      <c r="Q3024" t="str">
        <f>LEFT(Table1[[#This Row],[Category and Sub-Category]],FIND("/",Table1[[#This Row],[Category and Sub-Category]])-1)</f>
        <v>theater</v>
      </c>
      <c r="R3024" t="str">
        <f>RIGHT(Table1[[#This Row],[Category and Sub-Category]],LEN(Table1[[#This Row],[Category and Sub-Category]])-FIND("/",Table1[[#This Row],[Category and Sub-Category]]))</f>
        <v>spaces</v>
      </c>
      <c r="S3024" s="9">
        <f>(((Table1[[#This Row],[launched_at]]/60)/60)/24)+DATE(1970,1,1)</f>
        <v>42564.95380787037</v>
      </c>
      <c r="T3024" s="9">
        <f>(((Table1[[#This Row],[deadline]]/60)/60)/24)+DATE(1970,1,1)</f>
        <v>42609.95380787037</v>
      </c>
      <c r="U3024" s="12" t="str">
        <f>TEXT(Table1[[#This Row],[Date Created Conversion]],"yyyy")</f>
        <v>2016</v>
      </c>
      <c r="V3024" s="12" t="str">
        <f>TEXT(Table1[[#This Row],[Date Created Conversion]],"mmm")</f>
        <v>Jul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 s="16">
        <v>700</v>
      </c>
      <c r="E3025">
        <v>721</v>
      </c>
      <c r="F3025" s="12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>Table1[[#This Row],[pledged]]/Table1[[#This Row],[goal]]</f>
        <v>1.03</v>
      </c>
      <c r="P3025">
        <f>IF(Table1[[#This Row],[pledged]]=0,0,Table1[[#This Row],[pledged]]/Table1[[#This Row],[backers_count]])</f>
        <v>120.16666666666667</v>
      </c>
      <c r="Q3025" t="str">
        <f>LEFT(Table1[[#This Row],[Category and Sub-Category]],FIND("/",Table1[[#This Row],[Category and Sub-Category]])-1)</f>
        <v>theater</v>
      </c>
      <c r="R3025" t="str">
        <f>RIGHT(Table1[[#This Row],[Category and Sub-Category]],LEN(Table1[[#This Row],[Category and Sub-Category]])-FIND("/",Table1[[#This Row],[Category and Sub-Category]]))</f>
        <v>spaces</v>
      </c>
      <c r="S3025" s="9">
        <f>(((Table1[[#This Row],[launched_at]]/60)/60)/24)+DATE(1970,1,1)</f>
        <v>42121.675763888896</v>
      </c>
      <c r="T3025" s="9">
        <f>(((Table1[[#This Row],[deadline]]/60)/60)/24)+DATE(1970,1,1)</f>
        <v>42166.675763888896</v>
      </c>
      <c r="U3025" s="12" t="str">
        <f>TEXT(Table1[[#This Row],[Date Created Conversion]],"yyyy")</f>
        <v>2015</v>
      </c>
      <c r="V3025" s="12" t="str">
        <f>TEXT(Table1[[#This Row],[Date Created Conversion]],"mmm")</f>
        <v>Apr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 s="16">
        <v>5000</v>
      </c>
      <c r="E3026">
        <v>12321</v>
      </c>
      <c r="F3026" s="12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>Table1[[#This Row],[pledged]]/Table1[[#This Row],[goal]]</f>
        <v>2.4641999999999999</v>
      </c>
      <c r="P3026">
        <f>IF(Table1[[#This Row],[pledged]]=0,0,Table1[[#This Row],[pledged]]/Table1[[#This Row],[backers_count]])</f>
        <v>67.697802197802204</v>
      </c>
      <c r="Q3026" t="str">
        <f>LEFT(Table1[[#This Row],[Category and Sub-Category]],FIND("/",Table1[[#This Row],[Category and Sub-Category]])-1)</f>
        <v>theater</v>
      </c>
      <c r="R3026" t="str">
        <f>RIGHT(Table1[[#This Row],[Category and Sub-Category]],LEN(Table1[[#This Row],[Category and Sub-Category]])-FIND("/",Table1[[#This Row],[Category and Sub-Category]]))</f>
        <v>spaces</v>
      </c>
      <c r="S3026" s="9">
        <f>(((Table1[[#This Row],[launched_at]]/60)/60)/24)+DATE(1970,1,1)</f>
        <v>41158.993923611109</v>
      </c>
      <c r="T3026" s="9">
        <f>(((Table1[[#This Row],[deadline]]/60)/60)/24)+DATE(1970,1,1)</f>
        <v>41188.993923611109</v>
      </c>
      <c r="U3026" s="12" t="str">
        <f>TEXT(Table1[[#This Row],[Date Created Conversion]],"yyyy")</f>
        <v>2012</v>
      </c>
      <c r="V3026" s="12" t="str">
        <f>TEXT(Table1[[#This Row],[Date Created Conversion]],"mmm")</f>
        <v>Sep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 s="16">
        <v>2500</v>
      </c>
      <c r="E3027">
        <v>7555</v>
      </c>
      <c r="F3027" s="12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>Table1[[#This Row],[pledged]]/Table1[[#This Row],[goal]]</f>
        <v>3.0219999999999998</v>
      </c>
      <c r="P3027">
        <f>IF(Table1[[#This Row],[pledged]]=0,0,Table1[[#This Row],[pledged]]/Table1[[#This Row],[backers_count]])</f>
        <v>52.103448275862071</v>
      </c>
      <c r="Q3027" t="str">
        <f>LEFT(Table1[[#This Row],[Category and Sub-Category]],FIND("/",Table1[[#This Row],[Category and Sub-Category]])-1)</f>
        <v>theater</v>
      </c>
      <c r="R3027" t="str">
        <f>RIGHT(Table1[[#This Row],[Category and Sub-Category]],LEN(Table1[[#This Row],[Category and Sub-Category]])-FIND("/",Table1[[#This Row],[Category and Sub-Category]]))</f>
        <v>spaces</v>
      </c>
      <c r="S3027" s="9">
        <f>(((Table1[[#This Row],[launched_at]]/60)/60)/24)+DATE(1970,1,1)</f>
        <v>41761.509409722225</v>
      </c>
      <c r="T3027" s="9">
        <f>(((Table1[[#This Row],[deadline]]/60)/60)/24)+DATE(1970,1,1)</f>
        <v>41789.666666666664</v>
      </c>
      <c r="U3027" s="12" t="str">
        <f>TEXT(Table1[[#This Row],[Date Created Conversion]],"yyyy")</f>
        <v>2014</v>
      </c>
      <c r="V3027" s="12" t="str">
        <f>TEXT(Table1[[#This Row],[Date Created Conversion]],"mmm")</f>
        <v>May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 s="16">
        <v>900</v>
      </c>
      <c r="E3028">
        <v>1290</v>
      </c>
      <c r="F3028" s="12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>Table1[[#This Row],[pledged]]/Table1[[#This Row],[goal]]</f>
        <v>1.4333333333333333</v>
      </c>
      <c r="P3028">
        <f>IF(Table1[[#This Row],[pledged]]=0,0,Table1[[#This Row],[pledged]]/Table1[[#This Row],[backers_count]])</f>
        <v>51.6</v>
      </c>
      <c r="Q3028" t="str">
        <f>LEFT(Table1[[#This Row],[Category and Sub-Category]],FIND("/",Table1[[#This Row],[Category and Sub-Category]])-1)</f>
        <v>theater</v>
      </c>
      <c r="R3028" t="str">
        <f>RIGHT(Table1[[#This Row],[Category and Sub-Category]],LEN(Table1[[#This Row],[Category and Sub-Category]])-FIND("/",Table1[[#This Row],[Category and Sub-Category]]))</f>
        <v>spaces</v>
      </c>
      <c r="S3028" s="9">
        <f>(((Table1[[#This Row],[launched_at]]/60)/60)/24)+DATE(1970,1,1)</f>
        <v>42783.459398148145</v>
      </c>
      <c r="T3028" s="9">
        <f>(((Table1[[#This Row],[deadline]]/60)/60)/24)+DATE(1970,1,1)</f>
        <v>42797.459398148145</v>
      </c>
      <c r="U3028" s="12" t="str">
        <f>TEXT(Table1[[#This Row],[Date Created Conversion]],"yyyy")</f>
        <v>2017</v>
      </c>
      <c r="V3028" s="12" t="str">
        <f>TEXT(Table1[[#This Row],[Date Created Conversion]],"mmm")</f>
        <v>Feb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 s="16">
        <v>40000</v>
      </c>
      <c r="E3029">
        <v>52576</v>
      </c>
      <c r="F3029" s="12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>Table1[[#This Row],[pledged]]/Table1[[#This Row],[goal]]</f>
        <v>1.3144</v>
      </c>
      <c r="P3029">
        <f>IF(Table1[[#This Row],[pledged]]=0,0,Table1[[#This Row],[pledged]]/Table1[[#This Row],[backers_count]])</f>
        <v>164.3</v>
      </c>
      <c r="Q3029" t="str">
        <f>LEFT(Table1[[#This Row],[Category and Sub-Category]],FIND("/",Table1[[#This Row],[Category and Sub-Category]])-1)</f>
        <v>theater</v>
      </c>
      <c r="R3029" t="str">
        <f>RIGHT(Table1[[#This Row],[Category and Sub-Category]],LEN(Table1[[#This Row],[Category and Sub-Category]])-FIND("/",Table1[[#This Row],[Category and Sub-Category]]))</f>
        <v>spaces</v>
      </c>
      <c r="S3029" s="9">
        <f>(((Table1[[#This Row],[launched_at]]/60)/60)/24)+DATE(1970,1,1)</f>
        <v>42053.704293981486</v>
      </c>
      <c r="T3029" s="9">
        <f>(((Table1[[#This Row],[deadline]]/60)/60)/24)+DATE(1970,1,1)</f>
        <v>42083.662627314814</v>
      </c>
      <c r="U3029" s="12" t="str">
        <f>TEXT(Table1[[#This Row],[Date Created Conversion]],"yyyy")</f>
        <v>2015</v>
      </c>
      <c r="V3029" s="12" t="str">
        <f>TEXT(Table1[[#This Row],[Date Created Conversion]],"mmm")</f>
        <v>Feb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 s="16">
        <v>5000</v>
      </c>
      <c r="E3030">
        <v>8401</v>
      </c>
      <c r="F3030" s="12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>Table1[[#This Row],[pledged]]/Table1[[#This Row],[goal]]</f>
        <v>1.6801999999999999</v>
      </c>
      <c r="P3030">
        <f>IF(Table1[[#This Row],[pledged]]=0,0,Table1[[#This Row],[pledged]]/Table1[[#This Row],[backers_count]])</f>
        <v>84.858585858585855</v>
      </c>
      <c r="Q3030" t="str">
        <f>LEFT(Table1[[#This Row],[Category and Sub-Category]],FIND("/",Table1[[#This Row],[Category and Sub-Category]])-1)</f>
        <v>theater</v>
      </c>
      <c r="R3030" t="str">
        <f>RIGHT(Table1[[#This Row],[Category and Sub-Category]],LEN(Table1[[#This Row],[Category and Sub-Category]])-FIND("/",Table1[[#This Row],[Category and Sub-Category]]))</f>
        <v>spaces</v>
      </c>
      <c r="S3030" s="9">
        <f>(((Table1[[#This Row],[launched_at]]/60)/60)/24)+DATE(1970,1,1)</f>
        <v>42567.264178240745</v>
      </c>
      <c r="T3030" s="9">
        <f>(((Table1[[#This Row],[deadline]]/60)/60)/24)+DATE(1970,1,1)</f>
        <v>42597.264178240745</v>
      </c>
      <c r="U3030" s="12" t="str">
        <f>TEXT(Table1[[#This Row],[Date Created Conversion]],"yyyy")</f>
        <v>2016</v>
      </c>
      <c r="V3030" s="12" t="str">
        <f>TEXT(Table1[[#This Row],[Date Created Conversion]],"mmm")</f>
        <v>Jul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 s="16">
        <v>30000</v>
      </c>
      <c r="E3031">
        <v>32903</v>
      </c>
      <c r="F3031" s="12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>Table1[[#This Row],[pledged]]/Table1[[#This Row],[goal]]</f>
        <v>1.0967666666666667</v>
      </c>
      <c r="P3031">
        <f>IF(Table1[[#This Row],[pledged]]=0,0,Table1[[#This Row],[pledged]]/Table1[[#This Row],[backers_count]])</f>
        <v>94.548850574712645</v>
      </c>
      <c r="Q3031" t="str">
        <f>LEFT(Table1[[#This Row],[Category and Sub-Category]],FIND("/",Table1[[#This Row],[Category and Sub-Category]])-1)</f>
        <v>theater</v>
      </c>
      <c r="R3031" t="str">
        <f>RIGHT(Table1[[#This Row],[Category and Sub-Category]],LEN(Table1[[#This Row],[Category and Sub-Category]])-FIND("/",Table1[[#This Row],[Category and Sub-Category]]))</f>
        <v>spaces</v>
      </c>
      <c r="S3031" s="9">
        <f>(((Table1[[#This Row],[launched_at]]/60)/60)/24)+DATE(1970,1,1)</f>
        <v>41932.708877314813</v>
      </c>
      <c r="T3031" s="9">
        <f>(((Table1[[#This Row],[deadline]]/60)/60)/24)+DATE(1970,1,1)</f>
        <v>41961.190972222219</v>
      </c>
      <c r="U3031" s="12" t="str">
        <f>TEXT(Table1[[#This Row],[Date Created Conversion]],"yyyy")</f>
        <v>2014</v>
      </c>
      <c r="V3031" s="12" t="str">
        <f>TEXT(Table1[[#This Row],[Date Created Conversion]],"mmm")</f>
        <v>Oct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 s="16">
        <v>1750</v>
      </c>
      <c r="E3032">
        <v>1867</v>
      </c>
      <c r="F3032" s="1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>Table1[[#This Row],[pledged]]/Table1[[#This Row],[goal]]</f>
        <v>1.0668571428571429</v>
      </c>
      <c r="P3032">
        <f>IF(Table1[[#This Row],[pledged]]=0,0,Table1[[#This Row],[pledged]]/Table1[[#This Row],[backers_count]])</f>
        <v>45.536585365853661</v>
      </c>
      <c r="Q3032" t="str">
        <f>LEFT(Table1[[#This Row],[Category and Sub-Category]],FIND("/",Table1[[#This Row],[Category and Sub-Category]])-1)</f>
        <v>theater</v>
      </c>
      <c r="R3032" t="str">
        <f>RIGHT(Table1[[#This Row],[Category and Sub-Category]],LEN(Table1[[#This Row],[Category and Sub-Category]])-FIND("/",Table1[[#This Row],[Category and Sub-Category]]))</f>
        <v>spaces</v>
      </c>
      <c r="S3032" s="9">
        <f>(((Table1[[#This Row],[launched_at]]/60)/60)/24)+DATE(1970,1,1)</f>
        <v>42233.747349537036</v>
      </c>
      <c r="T3032" s="9">
        <f>(((Table1[[#This Row],[deadline]]/60)/60)/24)+DATE(1970,1,1)</f>
        <v>42263.747349537036</v>
      </c>
      <c r="U3032" s="12" t="str">
        <f>TEXT(Table1[[#This Row],[Date Created Conversion]],"yyyy")</f>
        <v>2015</v>
      </c>
      <c r="V3032" s="12" t="str">
        <f>TEXT(Table1[[#This Row],[Date Created Conversion]],"mmm")</f>
        <v>Aug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 s="16">
        <v>1500</v>
      </c>
      <c r="E3033">
        <v>1500</v>
      </c>
      <c r="F3033" s="12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>Table1[[#This Row],[pledged]]/Table1[[#This Row],[goal]]</f>
        <v>1</v>
      </c>
      <c r="P3033">
        <f>IF(Table1[[#This Row],[pledged]]=0,0,Table1[[#This Row],[pledged]]/Table1[[#This Row],[backers_count]])</f>
        <v>51.724137931034484</v>
      </c>
      <c r="Q3033" t="str">
        <f>LEFT(Table1[[#This Row],[Category and Sub-Category]],FIND("/",Table1[[#This Row],[Category and Sub-Category]])-1)</f>
        <v>theater</v>
      </c>
      <c r="R3033" t="str">
        <f>RIGHT(Table1[[#This Row],[Category and Sub-Category]],LEN(Table1[[#This Row],[Category and Sub-Category]])-FIND("/",Table1[[#This Row],[Category and Sub-Category]]))</f>
        <v>spaces</v>
      </c>
      <c r="S3033" s="9">
        <f>(((Table1[[#This Row],[launched_at]]/60)/60)/24)+DATE(1970,1,1)</f>
        <v>42597.882488425923</v>
      </c>
      <c r="T3033" s="9">
        <f>(((Table1[[#This Row],[deadline]]/60)/60)/24)+DATE(1970,1,1)</f>
        <v>42657.882488425923</v>
      </c>
      <c r="U3033" s="12" t="str">
        <f>TEXT(Table1[[#This Row],[Date Created Conversion]],"yyyy")</f>
        <v>2016</v>
      </c>
      <c r="V3033" s="12" t="str">
        <f>TEXT(Table1[[#This Row],[Date Created Conversion]],"mmm")</f>
        <v>Aug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 s="16">
        <v>1000</v>
      </c>
      <c r="E3034">
        <v>1272</v>
      </c>
      <c r="F3034" s="12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>Table1[[#This Row],[pledged]]/Table1[[#This Row],[goal]]</f>
        <v>1.272</v>
      </c>
      <c r="P3034">
        <f>IF(Table1[[#This Row],[pledged]]=0,0,Table1[[#This Row],[pledged]]/Table1[[#This Row],[backers_count]])</f>
        <v>50.88</v>
      </c>
      <c r="Q3034" t="str">
        <f>LEFT(Table1[[#This Row],[Category and Sub-Category]],FIND("/",Table1[[#This Row],[Category and Sub-Category]])-1)</f>
        <v>theater</v>
      </c>
      <c r="R3034" t="str">
        <f>RIGHT(Table1[[#This Row],[Category and Sub-Category]],LEN(Table1[[#This Row],[Category and Sub-Category]])-FIND("/",Table1[[#This Row],[Category and Sub-Category]]))</f>
        <v>spaces</v>
      </c>
      <c r="S3034" s="9">
        <f>(((Table1[[#This Row],[launched_at]]/60)/60)/24)+DATE(1970,1,1)</f>
        <v>42228.044664351852</v>
      </c>
      <c r="T3034" s="9">
        <f>(((Table1[[#This Row],[deadline]]/60)/60)/24)+DATE(1970,1,1)</f>
        <v>42258.044664351852</v>
      </c>
      <c r="U3034" s="12" t="str">
        <f>TEXT(Table1[[#This Row],[Date Created Conversion]],"yyyy")</f>
        <v>2015</v>
      </c>
      <c r="V3034" s="12" t="str">
        <f>TEXT(Table1[[#This Row],[Date Created Conversion]],"mmm")</f>
        <v>Aug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 s="16">
        <v>3000</v>
      </c>
      <c r="E3035">
        <v>4396</v>
      </c>
      <c r="F3035" s="12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>Table1[[#This Row],[pledged]]/Table1[[#This Row],[goal]]</f>
        <v>1.4653333333333334</v>
      </c>
      <c r="P3035">
        <f>IF(Table1[[#This Row],[pledged]]=0,0,Table1[[#This Row],[pledged]]/Table1[[#This Row],[backers_count]])</f>
        <v>191.13043478260869</v>
      </c>
      <c r="Q3035" t="str">
        <f>LEFT(Table1[[#This Row],[Category and Sub-Category]],FIND("/",Table1[[#This Row],[Category and Sub-Category]])-1)</f>
        <v>theater</v>
      </c>
      <c r="R3035" t="str">
        <f>RIGHT(Table1[[#This Row],[Category and Sub-Category]],LEN(Table1[[#This Row],[Category and Sub-Category]])-FIND("/",Table1[[#This Row],[Category and Sub-Category]]))</f>
        <v>spaces</v>
      </c>
      <c r="S3035" s="9">
        <f>(((Table1[[#This Row],[launched_at]]/60)/60)/24)+DATE(1970,1,1)</f>
        <v>42570.110243055555</v>
      </c>
      <c r="T3035" s="9">
        <f>(((Table1[[#This Row],[deadline]]/60)/60)/24)+DATE(1970,1,1)</f>
        <v>42600.110243055555</v>
      </c>
      <c r="U3035" s="12" t="str">
        <f>TEXT(Table1[[#This Row],[Date Created Conversion]],"yyyy")</f>
        <v>2016</v>
      </c>
      <c r="V3035" s="12" t="str">
        <f>TEXT(Table1[[#This Row],[Date Created Conversion]],"mmm")</f>
        <v>Jul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 s="16">
        <v>100000</v>
      </c>
      <c r="E3036">
        <v>112536</v>
      </c>
      <c r="F3036" s="12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>Table1[[#This Row],[pledged]]/Table1[[#This Row],[goal]]</f>
        <v>1.1253599999999999</v>
      </c>
      <c r="P3036">
        <f>IF(Table1[[#This Row],[pledged]]=0,0,Table1[[#This Row],[pledged]]/Table1[[#This Row],[backers_count]])</f>
        <v>89.314285714285717</v>
      </c>
      <c r="Q3036" t="str">
        <f>LEFT(Table1[[#This Row],[Category and Sub-Category]],FIND("/",Table1[[#This Row],[Category and Sub-Category]])-1)</f>
        <v>theater</v>
      </c>
      <c r="R3036" t="str">
        <f>RIGHT(Table1[[#This Row],[Category and Sub-Category]],LEN(Table1[[#This Row],[Category and Sub-Category]])-FIND("/",Table1[[#This Row],[Category and Sub-Category]]))</f>
        <v>spaces</v>
      </c>
      <c r="S3036" s="9">
        <f>(((Table1[[#This Row],[launched_at]]/60)/60)/24)+DATE(1970,1,1)</f>
        <v>42644.535358796296</v>
      </c>
      <c r="T3036" s="9">
        <f>(((Table1[[#This Row],[deadline]]/60)/60)/24)+DATE(1970,1,1)</f>
        <v>42675.165972222225</v>
      </c>
      <c r="U3036" s="12" t="str">
        <f>TEXT(Table1[[#This Row],[Date Created Conversion]],"yyyy")</f>
        <v>2016</v>
      </c>
      <c r="V3036" s="12" t="str">
        <f>TEXT(Table1[[#This Row],[Date Created Conversion]],"mmm")</f>
        <v>Oct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 s="16">
        <v>25000</v>
      </c>
      <c r="E3037">
        <v>27196.71</v>
      </c>
      <c r="F3037" s="12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>Table1[[#This Row],[pledged]]/Table1[[#This Row],[goal]]</f>
        <v>1.0878684000000001</v>
      </c>
      <c r="P3037">
        <f>IF(Table1[[#This Row],[pledged]]=0,0,Table1[[#This Row],[pledged]]/Table1[[#This Row],[backers_count]])</f>
        <v>88.588631921824103</v>
      </c>
      <c r="Q3037" t="str">
        <f>LEFT(Table1[[#This Row],[Category and Sub-Category]],FIND("/",Table1[[#This Row],[Category and Sub-Category]])-1)</f>
        <v>theater</v>
      </c>
      <c r="R3037" t="str">
        <f>RIGHT(Table1[[#This Row],[Category and Sub-Category]],LEN(Table1[[#This Row],[Category and Sub-Category]])-FIND("/",Table1[[#This Row],[Category and Sub-Category]]))</f>
        <v>spaces</v>
      </c>
      <c r="S3037" s="9">
        <f>(((Table1[[#This Row],[launched_at]]/60)/60)/24)+DATE(1970,1,1)</f>
        <v>41368.560289351852</v>
      </c>
      <c r="T3037" s="9">
        <f>(((Table1[[#This Row],[deadline]]/60)/60)/24)+DATE(1970,1,1)</f>
        <v>41398.560289351852</v>
      </c>
      <c r="U3037" s="12" t="str">
        <f>TEXT(Table1[[#This Row],[Date Created Conversion]],"yyyy")</f>
        <v>2013</v>
      </c>
      <c r="V3037" s="12" t="str">
        <f>TEXT(Table1[[#This Row],[Date Created Conversion]],"mmm")</f>
        <v>Apr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 s="16">
        <v>25000</v>
      </c>
      <c r="E3038">
        <v>31683</v>
      </c>
      <c r="F3038" s="12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>Table1[[#This Row],[pledged]]/Table1[[#This Row],[goal]]</f>
        <v>1.26732</v>
      </c>
      <c r="P3038">
        <f>IF(Table1[[#This Row],[pledged]]=0,0,Table1[[#This Row],[pledged]]/Table1[[#This Row],[backers_count]])</f>
        <v>96.300911854103347</v>
      </c>
      <c r="Q3038" t="str">
        <f>LEFT(Table1[[#This Row],[Category and Sub-Category]],FIND("/",Table1[[#This Row],[Category and Sub-Category]])-1)</f>
        <v>theater</v>
      </c>
      <c r="R3038" t="str">
        <f>RIGHT(Table1[[#This Row],[Category and Sub-Category]],LEN(Table1[[#This Row],[Category and Sub-Category]])-FIND("/",Table1[[#This Row],[Category and Sub-Category]]))</f>
        <v>spaces</v>
      </c>
      <c r="S3038" s="9">
        <f>(((Table1[[#This Row],[launched_at]]/60)/60)/24)+DATE(1970,1,1)</f>
        <v>41466.785231481481</v>
      </c>
      <c r="T3038" s="9">
        <f>(((Table1[[#This Row],[deadline]]/60)/60)/24)+DATE(1970,1,1)</f>
        <v>41502.499305555553</v>
      </c>
      <c r="U3038" s="12" t="str">
        <f>TEXT(Table1[[#This Row],[Date Created Conversion]],"yyyy")</f>
        <v>2013</v>
      </c>
      <c r="V3038" s="12" t="str">
        <f>TEXT(Table1[[#This Row],[Date Created Conversion]],"mmm")</f>
        <v>Jul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 s="16">
        <v>500</v>
      </c>
      <c r="E3039">
        <v>1066</v>
      </c>
      <c r="F3039" s="12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>Table1[[#This Row],[pledged]]/Table1[[#This Row],[goal]]</f>
        <v>2.1320000000000001</v>
      </c>
      <c r="P3039">
        <f>IF(Table1[[#This Row],[pledged]]=0,0,Table1[[#This Row],[pledged]]/Table1[[#This Row],[backers_count]])</f>
        <v>33.3125</v>
      </c>
      <c r="Q3039" t="str">
        <f>LEFT(Table1[[#This Row],[Category and Sub-Category]],FIND("/",Table1[[#This Row],[Category and Sub-Category]])-1)</f>
        <v>theater</v>
      </c>
      <c r="R3039" t="str">
        <f>RIGHT(Table1[[#This Row],[Category and Sub-Category]],LEN(Table1[[#This Row],[Category and Sub-Category]])-FIND("/",Table1[[#This Row],[Category and Sub-Category]]))</f>
        <v>spaces</v>
      </c>
      <c r="S3039" s="9">
        <f>(((Table1[[#This Row],[launched_at]]/60)/60)/24)+DATE(1970,1,1)</f>
        <v>40378.893206018518</v>
      </c>
      <c r="T3039" s="9">
        <f>(((Table1[[#This Row],[deadline]]/60)/60)/24)+DATE(1970,1,1)</f>
        <v>40453.207638888889</v>
      </c>
      <c r="U3039" s="12" t="str">
        <f>TEXT(Table1[[#This Row],[Date Created Conversion]],"yyyy")</f>
        <v>2010</v>
      </c>
      <c r="V3039" s="12" t="str">
        <f>TEXT(Table1[[#This Row],[Date Created Conversion]],"mmm")</f>
        <v>Jul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 s="16">
        <v>1000</v>
      </c>
      <c r="E3040">
        <v>1005</v>
      </c>
      <c r="F3040" s="12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>Table1[[#This Row],[pledged]]/Table1[[#This Row],[goal]]</f>
        <v>1.0049999999999999</v>
      </c>
      <c r="P3040">
        <f>IF(Table1[[#This Row],[pledged]]=0,0,Table1[[#This Row],[pledged]]/Table1[[#This Row],[backers_count]])</f>
        <v>37.222222222222221</v>
      </c>
      <c r="Q3040" t="str">
        <f>LEFT(Table1[[#This Row],[Category and Sub-Category]],FIND("/",Table1[[#This Row],[Category and Sub-Category]])-1)</f>
        <v>theater</v>
      </c>
      <c r="R3040" t="str">
        <f>RIGHT(Table1[[#This Row],[Category and Sub-Category]],LEN(Table1[[#This Row],[Category and Sub-Category]])-FIND("/",Table1[[#This Row],[Category and Sub-Category]]))</f>
        <v>spaces</v>
      </c>
      <c r="S3040" s="9">
        <f>(((Table1[[#This Row],[launched_at]]/60)/60)/24)+DATE(1970,1,1)</f>
        <v>42373.252280092594</v>
      </c>
      <c r="T3040" s="9">
        <f>(((Table1[[#This Row],[deadline]]/60)/60)/24)+DATE(1970,1,1)</f>
        <v>42433.252280092594</v>
      </c>
      <c r="U3040" s="12" t="str">
        <f>TEXT(Table1[[#This Row],[Date Created Conversion]],"yyyy")</f>
        <v>2016</v>
      </c>
      <c r="V3040" s="12" t="str">
        <f>TEXT(Table1[[#This Row],[Date Created Conversion]],"mmm")</f>
        <v>Jan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 s="16">
        <v>20000</v>
      </c>
      <c r="E3041">
        <v>21742.78</v>
      </c>
      <c r="F3041" s="12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>Table1[[#This Row],[pledged]]/Table1[[#This Row],[goal]]</f>
        <v>1.0871389999999999</v>
      </c>
      <c r="P3041">
        <f>IF(Table1[[#This Row],[pledged]]=0,0,Table1[[#This Row],[pledged]]/Table1[[#This Row],[backers_count]])</f>
        <v>92.130423728813554</v>
      </c>
      <c r="Q3041" t="str">
        <f>LEFT(Table1[[#This Row],[Category and Sub-Category]],FIND("/",Table1[[#This Row],[Category and Sub-Category]])-1)</f>
        <v>theater</v>
      </c>
      <c r="R3041" t="str">
        <f>RIGHT(Table1[[#This Row],[Category and Sub-Category]],LEN(Table1[[#This Row],[Category and Sub-Category]])-FIND("/",Table1[[#This Row],[Category and Sub-Category]]))</f>
        <v>spaces</v>
      </c>
      <c r="S3041" s="9">
        <f>(((Table1[[#This Row],[launched_at]]/60)/60)/24)+DATE(1970,1,1)</f>
        <v>41610.794421296298</v>
      </c>
      <c r="T3041" s="9">
        <f>(((Table1[[#This Row],[deadline]]/60)/60)/24)+DATE(1970,1,1)</f>
        <v>41637.332638888889</v>
      </c>
      <c r="U3041" s="12" t="str">
        <f>TEXT(Table1[[#This Row],[Date Created Conversion]],"yyyy")</f>
        <v>2013</v>
      </c>
      <c r="V3041" s="12" t="str">
        <f>TEXT(Table1[[#This Row],[Date Created Conversion]],"mmm")</f>
        <v>Dec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 s="16">
        <v>3000</v>
      </c>
      <c r="E3042">
        <v>3225</v>
      </c>
      <c r="F3042" s="1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>Table1[[#This Row],[pledged]]/Table1[[#This Row],[goal]]</f>
        <v>1.075</v>
      </c>
      <c r="P3042">
        <f>IF(Table1[[#This Row],[pledged]]=0,0,Table1[[#This Row],[pledged]]/Table1[[#This Row],[backers_count]])</f>
        <v>76.785714285714292</v>
      </c>
      <c r="Q3042" t="str">
        <f>LEFT(Table1[[#This Row],[Category and Sub-Category]],FIND("/",Table1[[#This Row],[Category and Sub-Category]])-1)</f>
        <v>theater</v>
      </c>
      <c r="R3042" t="str">
        <f>RIGHT(Table1[[#This Row],[Category and Sub-Category]],LEN(Table1[[#This Row],[Category and Sub-Category]])-FIND("/",Table1[[#This Row],[Category and Sub-Category]]))</f>
        <v>spaces</v>
      </c>
      <c r="S3042" s="9">
        <f>(((Table1[[#This Row],[launched_at]]/60)/60)/24)+DATE(1970,1,1)</f>
        <v>42177.791909722218</v>
      </c>
      <c r="T3042" s="9">
        <f>(((Table1[[#This Row],[deadline]]/60)/60)/24)+DATE(1970,1,1)</f>
        <v>42181.958333333328</v>
      </c>
      <c r="U3042" s="12" t="str">
        <f>TEXT(Table1[[#This Row],[Date Created Conversion]],"yyyy")</f>
        <v>2015</v>
      </c>
      <c r="V3042" s="12" t="str">
        <f>TEXT(Table1[[#This Row],[Date Created Conversion]],"mmm")</f>
        <v>Jun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 s="16">
        <v>8300</v>
      </c>
      <c r="E3043">
        <v>9170</v>
      </c>
      <c r="F3043" s="12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>Table1[[#This Row],[pledged]]/Table1[[#This Row],[goal]]</f>
        <v>1.1048192771084338</v>
      </c>
      <c r="P3043">
        <f>IF(Table1[[#This Row],[pledged]]=0,0,Table1[[#This Row],[pledged]]/Table1[[#This Row],[backers_count]])</f>
        <v>96.526315789473685</v>
      </c>
      <c r="Q3043" t="str">
        <f>LEFT(Table1[[#This Row],[Category and Sub-Category]],FIND("/",Table1[[#This Row],[Category and Sub-Category]])-1)</f>
        <v>theater</v>
      </c>
      <c r="R3043" t="str">
        <f>RIGHT(Table1[[#This Row],[Category and Sub-Category]],LEN(Table1[[#This Row],[Category and Sub-Category]])-FIND("/",Table1[[#This Row],[Category and Sub-Category]]))</f>
        <v>spaces</v>
      </c>
      <c r="S3043" s="9">
        <f>(((Table1[[#This Row],[launched_at]]/60)/60)/24)+DATE(1970,1,1)</f>
        <v>42359.868611111116</v>
      </c>
      <c r="T3043" s="9">
        <f>(((Table1[[#This Row],[deadline]]/60)/60)/24)+DATE(1970,1,1)</f>
        <v>42389.868611111116</v>
      </c>
      <c r="U3043" s="12" t="str">
        <f>TEXT(Table1[[#This Row],[Date Created Conversion]],"yyyy")</f>
        <v>2015</v>
      </c>
      <c r="V3043" s="12" t="str">
        <f>TEXT(Table1[[#This Row],[Date Created Conversion]],"mmm")</f>
        <v>Dec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 s="16">
        <v>1500</v>
      </c>
      <c r="E3044">
        <v>1920</v>
      </c>
      <c r="F3044" s="12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>Table1[[#This Row],[pledged]]/Table1[[#This Row],[goal]]</f>
        <v>1.28</v>
      </c>
      <c r="P3044">
        <f>IF(Table1[[#This Row],[pledged]]=0,0,Table1[[#This Row],[pledged]]/Table1[[#This Row],[backers_count]])</f>
        <v>51.891891891891895</v>
      </c>
      <c r="Q3044" t="str">
        <f>LEFT(Table1[[#This Row],[Category and Sub-Category]],FIND("/",Table1[[#This Row],[Category and Sub-Category]])-1)</f>
        <v>theater</v>
      </c>
      <c r="R3044" t="str">
        <f>RIGHT(Table1[[#This Row],[Category and Sub-Category]],LEN(Table1[[#This Row],[Category and Sub-Category]])-FIND("/",Table1[[#This Row],[Category and Sub-Category]]))</f>
        <v>spaces</v>
      </c>
      <c r="S3044" s="9">
        <f>(((Table1[[#This Row],[launched_at]]/60)/60)/24)+DATE(1970,1,1)</f>
        <v>42253.688043981485</v>
      </c>
      <c r="T3044" s="9">
        <f>(((Table1[[#This Row],[deadline]]/60)/60)/24)+DATE(1970,1,1)</f>
        <v>42283.688043981485</v>
      </c>
      <c r="U3044" s="12" t="str">
        <f>TEXT(Table1[[#This Row],[Date Created Conversion]],"yyyy")</f>
        <v>2015</v>
      </c>
      <c r="V3044" s="12" t="str">
        <f>TEXT(Table1[[#This Row],[Date Created Conversion]],"mmm")</f>
        <v>Sep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 s="16">
        <v>15000</v>
      </c>
      <c r="E3045">
        <v>16501</v>
      </c>
      <c r="F3045" s="12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>Table1[[#This Row],[pledged]]/Table1[[#This Row],[goal]]</f>
        <v>1.1000666666666667</v>
      </c>
      <c r="P3045">
        <f>IF(Table1[[#This Row],[pledged]]=0,0,Table1[[#This Row],[pledged]]/Table1[[#This Row],[backers_count]])</f>
        <v>128.9140625</v>
      </c>
      <c r="Q3045" t="str">
        <f>LEFT(Table1[[#This Row],[Category and Sub-Category]],FIND("/",Table1[[#This Row],[Category and Sub-Category]])-1)</f>
        <v>theater</v>
      </c>
      <c r="R3045" t="str">
        <f>RIGHT(Table1[[#This Row],[Category and Sub-Category]],LEN(Table1[[#This Row],[Category and Sub-Category]])-FIND("/",Table1[[#This Row],[Category and Sub-Category]]))</f>
        <v>spaces</v>
      </c>
      <c r="S3045" s="9">
        <f>(((Table1[[#This Row],[launched_at]]/60)/60)/24)+DATE(1970,1,1)</f>
        <v>42083.070590277777</v>
      </c>
      <c r="T3045" s="9">
        <f>(((Table1[[#This Row],[deadline]]/60)/60)/24)+DATE(1970,1,1)</f>
        <v>42110.118055555555</v>
      </c>
      <c r="U3045" s="12" t="str">
        <f>TEXT(Table1[[#This Row],[Date Created Conversion]],"yyyy")</f>
        <v>2015</v>
      </c>
      <c r="V3045" s="12" t="str">
        <f>TEXT(Table1[[#This Row],[Date Created Conversion]],"mmm")</f>
        <v>Mar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 s="16">
        <v>12000</v>
      </c>
      <c r="E3046">
        <v>13121</v>
      </c>
      <c r="F3046" s="12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>Table1[[#This Row],[pledged]]/Table1[[#This Row],[goal]]</f>
        <v>1.0934166666666667</v>
      </c>
      <c r="P3046">
        <f>IF(Table1[[#This Row],[pledged]]=0,0,Table1[[#This Row],[pledged]]/Table1[[#This Row],[backers_count]])</f>
        <v>84.108974358974365</v>
      </c>
      <c r="Q3046" t="str">
        <f>LEFT(Table1[[#This Row],[Category and Sub-Category]],FIND("/",Table1[[#This Row],[Category and Sub-Category]])-1)</f>
        <v>theater</v>
      </c>
      <c r="R3046" t="str">
        <f>RIGHT(Table1[[#This Row],[Category and Sub-Category]],LEN(Table1[[#This Row],[Category and Sub-Category]])-FIND("/",Table1[[#This Row],[Category and Sub-Category]]))</f>
        <v>spaces</v>
      </c>
      <c r="S3046" s="9">
        <f>(((Table1[[#This Row],[launched_at]]/60)/60)/24)+DATE(1970,1,1)</f>
        <v>42387.7268287037</v>
      </c>
      <c r="T3046" s="9">
        <f>(((Table1[[#This Row],[deadline]]/60)/60)/24)+DATE(1970,1,1)</f>
        <v>42402.7268287037</v>
      </c>
      <c r="U3046" s="12" t="str">
        <f>TEXT(Table1[[#This Row],[Date Created Conversion]],"yyyy")</f>
        <v>2016</v>
      </c>
      <c r="V3046" s="12" t="str">
        <f>TEXT(Table1[[#This Row],[Date Created Conversion]],"mmm")</f>
        <v>Jan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 s="16">
        <v>4000</v>
      </c>
      <c r="E3047">
        <v>5308.26</v>
      </c>
      <c r="F3047" s="12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>Table1[[#This Row],[pledged]]/Table1[[#This Row],[goal]]</f>
        <v>1.3270650000000002</v>
      </c>
      <c r="P3047">
        <f>IF(Table1[[#This Row],[pledged]]=0,0,Table1[[#This Row],[pledged]]/Table1[[#This Row],[backers_count]])</f>
        <v>82.941562500000003</v>
      </c>
      <c r="Q3047" t="str">
        <f>LEFT(Table1[[#This Row],[Category and Sub-Category]],FIND("/",Table1[[#This Row],[Category and Sub-Category]])-1)</f>
        <v>theater</v>
      </c>
      <c r="R3047" t="str">
        <f>RIGHT(Table1[[#This Row],[Category and Sub-Category]],LEN(Table1[[#This Row],[Category and Sub-Category]])-FIND("/",Table1[[#This Row],[Category and Sub-Category]]))</f>
        <v>spaces</v>
      </c>
      <c r="S3047" s="9">
        <f>(((Table1[[#This Row],[launched_at]]/60)/60)/24)+DATE(1970,1,1)</f>
        <v>41843.155729166669</v>
      </c>
      <c r="T3047" s="9">
        <f>(((Table1[[#This Row],[deadline]]/60)/60)/24)+DATE(1970,1,1)</f>
        <v>41873.155729166669</v>
      </c>
      <c r="U3047" s="12" t="str">
        <f>TEXT(Table1[[#This Row],[Date Created Conversion]],"yyyy")</f>
        <v>2014</v>
      </c>
      <c r="V3047" s="12" t="str">
        <f>TEXT(Table1[[#This Row],[Date Created Conversion]],"mmm")</f>
        <v>Jul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 s="16">
        <v>7900</v>
      </c>
      <c r="E3048">
        <v>15077</v>
      </c>
      <c r="F3048" s="12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>Table1[[#This Row],[pledged]]/Table1[[#This Row],[goal]]</f>
        <v>1.9084810126582279</v>
      </c>
      <c r="P3048">
        <f>IF(Table1[[#This Row],[pledged]]=0,0,Table1[[#This Row],[pledged]]/Table1[[#This Row],[backers_count]])</f>
        <v>259.94827586206895</v>
      </c>
      <c r="Q3048" t="str">
        <f>LEFT(Table1[[#This Row],[Category and Sub-Category]],FIND("/",Table1[[#This Row],[Category and Sub-Category]])-1)</f>
        <v>theater</v>
      </c>
      <c r="R3048" t="str">
        <f>RIGHT(Table1[[#This Row],[Category and Sub-Category]],LEN(Table1[[#This Row],[Category and Sub-Category]])-FIND("/",Table1[[#This Row],[Category and Sub-Category]]))</f>
        <v>spaces</v>
      </c>
      <c r="S3048" s="9">
        <f>(((Table1[[#This Row],[launched_at]]/60)/60)/24)+DATE(1970,1,1)</f>
        <v>41862.803078703706</v>
      </c>
      <c r="T3048" s="9">
        <f>(((Table1[[#This Row],[deadline]]/60)/60)/24)+DATE(1970,1,1)</f>
        <v>41892.202777777777</v>
      </c>
      <c r="U3048" s="12" t="str">
        <f>TEXT(Table1[[#This Row],[Date Created Conversion]],"yyyy")</f>
        <v>2014</v>
      </c>
      <c r="V3048" s="12" t="str">
        <f>TEXT(Table1[[#This Row],[Date Created Conversion]],"mmm")</f>
        <v>Aug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 s="16">
        <v>500</v>
      </c>
      <c r="E3049">
        <v>745</v>
      </c>
      <c r="F3049" s="12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>Table1[[#This Row],[pledged]]/Table1[[#This Row],[goal]]</f>
        <v>1.49</v>
      </c>
      <c r="P3049">
        <f>IF(Table1[[#This Row],[pledged]]=0,0,Table1[[#This Row],[pledged]]/Table1[[#This Row],[backers_count]])</f>
        <v>37.25</v>
      </c>
      <c r="Q3049" t="str">
        <f>LEFT(Table1[[#This Row],[Category and Sub-Category]],FIND("/",Table1[[#This Row],[Category and Sub-Category]])-1)</f>
        <v>theater</v>
      </c>
      <c r="R3049" t="str">
        <f>RIGHT(Table1[[#This Row],[Category and Sub-Category]],LEN(Table1[[#This Row],[Category and Sub-Category]])-FIND("/",Table1[[#This Row],[Category and Sub-Category]]))</f>
        <v>spaces</v>
      </c>
      <c r="S3049" s="9">
        <f>(((Table1[[#This Row],[launched_at]]/60)/60)/24)+DATE(1970,1,1)</f>
        <v>42443.989050925928</v>
      </c>
      <c r="T3049" s="9">
        <f>(((Table1[[#This Row],[deadline]]/60)/60)/24)+DATE(1970,1,1)</f>
        <v>42487.552777777775</v>
      </c>
      <c r="U3049" s="12" t="str">
        <f>TEXT(Table1[[#This Row],[Date Created Conversion]],"yyyy")</f>
        <v>2016</v>
      </c>
      <c r="V3049" s="12" t="str">
        <f>TEXT(Table1[[#This Row],[Date Created Conversion]],"mmm")</f>
        <v>Mar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 s="16">
        <v>5000</v>
      </c>
      <c r="E3050">
        <v>8320</v>
      </c>
      <c r="F3050" s="12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>Table1[[#This Row],[pledged]]/Table1[[#This Row],[goal]]</f>
        <v>1.6639999999999999</v>
      </c>
      <c r="P3050">
        <f>IF(Table1[[#This Row],[pledged]]=0,0,Table1[[#This Row],[pledged]]/Table1[[#This Row],[backers_count]])</f>
        <v>177.02127659574469</v>
      </c>
      <c r="Q3050" t="str">
        <f>LEFT(Table1[[#This Row],[Category and Sub-Category]],FIND("/",Table1[[#This Row],[Category and Sub-Category]])-1)</f>
        <v>theater</v>
      </c>
      <c r="R3050" t="str">
        <f>RIGHT(Table1[[#This Row],[Category and Sub-Category]],LEN(Table1[[#This Row],[Category and Sub-Category]])-FIND("/",Table1[[#This Row],[Category and Sub-Category]]))</f>
        <v>spaces</v>
      </c>
      <c r="S3050" s="9">
        <f>(((Table1[[#This Row],[launched_at]]/60)/60)/24)+DATE(1970,1,1)</f>
        <v>41975.901180555549</v>
      </c>
      <c r="T3050" s="9">
        <f>(((Table1[[#This Row],[deadline]]/60)/60)/24)+DATE(1970,1,1)</f>
        <v>42004.890277777777</v>
      </c>
      <c r="U3050" s="12" t="str">
        <f>TEXT(Table1[[#This Row],[Date Created Conversion]],"yyyy")</f>
        <v>2014</v>
      </c>
      <c r="V3050" s="12" t="str">
        <f>TEXT(Table1[[#This Row],[Date Created Conversion]],"mmm")</f>
        <v>Dec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 s="16">
        <v>3750</v>
      </c>
      <c r="E3051">
        <v>4000</v>
      </c>
      <c r="F3051" s="12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>Table1[[#This Row],[pledged]]/Table1[[#This Row],[goal]]</f>
        <v>1.0666666666666667</v>
      </c>
      <c r="P3051">
        <f>IF(Table1[[#This Row],[pledged]]=0,0,Table1[[#This Row],[pledged]]/Table1[[#This Row],[backers_count]])</f>
        <v>74.074074074074076</v>
      </c>
      <c r="Q3051" t="str">
        <f>LEFT(Table1[[#This Row],[Category and Sub-Category]],FIND("/",Table1[[#This Row],[Category and Sub-Category]])-1)</f>
        <v>theater</v>
      </c>
      <c r="R3051" t="str">
        <f>RIGHT(Table1[[#This Row],[Category and Sub-Category]],LEN(Table1[[#This Row],[Category and Sub-Category]])-FIND("/",Table1[[#This Row],[Category and Sub-Category]]))</f>
        <v>spaces</v>
      </c>
      <c r="S3051" s="9">
        <f>(((Table1[[#This Row],[launched_at]]/60)/60)/24)+DATE(1970,1,1)</f>
        <v>42139.014525462961</v>
      </c>
      <c r="T3051" s="9">
        <f>(((Table1[[#This Row],[deadline]]/60)/60)/24)+DATE(1970,1,1)</f>
        <v>42169.014525462961</v>
      </c>
      <c r="U3051" s="12" t="str">
        <f>TEXT(Table1[[#This Row],[Date Created Conversion]],"yyyy")</f>
        <v>2015</v>
      </c>
      <c r="V3051" s="12" t="str">
        <f>TEXT(Table1[[#This Row],[Date Created Conversion]],"mmm")</f>
        <v>May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 s="16">
        <v>600</v>
      </c>
      <c r="E3052">
        <v>636</v>
      </c>
      <c r="F3052" s="1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>Table1[[#This Row],[pledged]]/Table1[[#This Row],[goal]]</f>
        <v>1.06</v>
      </c>
      <c r="P3052">
        <f>IF(Table1[[#This Row],[pledged]]=0,0,Table1[[#This Row],[pledged]]/Table1[[#This Row],[backers_count]])</f>
        <v>70.666666666666671</v>
      </c>
      <c r="Q3052" t="str">
        <f>LEFT(Table1[[#This Row],[Category and Sub-Category]],FIND("/",Table1[[#This Row],[Category and Sub-Category]])-1)</f>
        <v>theater</v>
      </c>
      <c r="R3052" t="str">
        <f>RIGHT(Table1[[#This Row],[Category and Sub-Category]],LEN(Table1[[#This Row],[Category and Sub-Category]])-FIND("/",Table1[[#This Row],[Category and Sub-Category]]))</f>
        <v>spaces</v>
      </c>
      <c r="S3052" s="9">
        <f>(((Table1[[#This Row],[launched_at]]/60)/60)/24)+DATE(1970,1,1)</f>
        <v>42465.16851851852</v>
      </c>
      <c r="T3052" s="9">
        <f>(((Table1[[#This Row],[deadline]]/60)/60)/24)+DATE(1970,1,1)</f>
        <v>42495.16851851852</v>
      </c>
      <c r="U3052" s="12" t="str">
        <f>TEXT(Table1[[#This Row],[Date Created Conversion]],"yyyy")</f>
        <v>2016</v>
      </c>
      <c r="V3052" s="12" t="str">
        <f>TEXT(Table1[[#This Row],[Date Created Conversion]],"mmm")</f>
        <v>Apr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>Table1[[#This Row],[pledged]]/Table1[[#This Row],[goal]]</f>
        <v>0.23628571428571429</v>
      </c>
      <c r="P3053">
        <f>IF(Table1[[#This Row],[pledged]]=0,0,Table1[[#This Row],[pledged]]/Table1[[#This Row],[backers_count]])</f>
        <v>23.62857142857143</v>
      </c>
      <c r="Q3053" t="str">
        <f>LEFT(Table1[[#This Row],[Category and Sub-Category]],FIND("/",Table1[[#This Row],[Category and Sub-Category]])-1)</f>
        <v>theater</v>
      </c>
      <c r="R3053" t="str">
        <f>RIGHT(Table1[[#This Row],[Category and Sub-Category]],LEN(Table1[[#This Row],[Category and Sub-Category]])-FIND("/",Table1[[#This Row],[Category and Sub-Category]]))</f>
        <v>spaces</v>
      </c>
      <c r="S3053" s="9">
        <f>(((Table1[[#This Row],[launched_at]]/60)/60)/24)+DATE(1970,1,1)</f>
        <v>42744.416030092587</v>
      </c>
      <c r="T3053" s="9">
        <f>(((Table1[[#This Row],[deadline]]/60)/60)/24)+DATE(1970,1,1)</f>
        <v>42774.416030092587</v>
      </c>
      <c r="U3053" s="12" t="str">
        <f>TEXT(Table1[[#This Row],[Date Created Conversion]],"yyyy")</f>
        <v>2017</v>
      </c>
      <c r="V3053" s="12" t="str">
        <f>TEXT(Table1[[#This Row],[Date Created Conversion]],"mmm")</f>
        <v>Jan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>Table1[[#This Row],[pledged]]/Table1[[#This Row],[goal]]</f>
        <v>1.5E-3</v>
      </c>
      <c r="P3054">
        <f>IF(Table1[[#This Row],[pledged]]=0,0,Table1[[#This Row],[pledged]]/Table1[[#This Row],[backers_count]])</f>
        <v>37.5</v>
      </c>
      <c r="Q3054" t="str">
        <f>LEFT(Table1[[#This Row],[Category and Sub-Category]],FIND("/",Table1[[#This Row],[Category and Sub-Category]])-1)</f>
        <v>theater</v>
      </c>
      <c r="R3054" t="str">
        <f>RIGHT(Table1[[#This Row],[Category and Sub-Category]],LEN(Table1[[#This Row],[Category and Sub-Category]])-FIND("/",Table1[[#This Row],[Category and Sub-Category]]))</f>
        <v>spaces</v>
      </c>
      <c r="S3054" s="9">
        <f>(((Table1[[#This Row],[launched_at]]/60)/60)/24)+DATE(1970,1,1)</f>
        <v>42122.670069444444</v>
      </c>
      <c r="T3054" s="9">
        <f>(((Table1[[#This Row],[deadline]]/60)/60)/24)+DATE(1970,1,1)</f>
        <v>42152.665972222225</v>
      </c>
      <c r="U3054" s="12" t="str">
        <f>TEXT(Table1[[#This Row],[Date Created Conversion]],"yyyy")</f>
        <v>2015</v>
      </c>
      <c r="V3054" s="12" t="str">
        <f>TEXT(Table1[[#This Row],[Date Created Conversion]],"mmm")</f>
        <v>Apr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>Table1[[#This Row],[pledged]]/Table1[[#This Row],[goal]]</f>
        <v>4.0000000000000001E-3</v>
      </c>
      <c r="P3055">
        <f>IF(Table1[[#This Row],[pledged]]=0,0,Table1[[#This Row],[pledged]]/Table1[[#This Row],[backers_count]])</f>
        <v>13.333333333333334</v>
      </c>
      <c r="Q3055" t="str">
        <f>LEFT(Table1[[#This Row],[Category and Sub-Category]],FIND("/",Table1[[#This Row],[Category and Sub-Category]])-1)</f>
        <v>theater</v>
      </c>
      <c r="R3055" t="str">
        <f>RIGHT(Table1[[#This Row],[Category and Sub-Category]],LEN(Table1[[#This Row],[Category and Sub-Category]])-FIND("/",Table1[[#This Row],[Category and Sub-Category]]))</f>
        <v>spaces</v>
      </c>
      <c r="S3055" s="9">
        <f>(((Table1[[#This Row],[launched_at]]/60)/60)/24)+DATE(1970,1,1)</f>
        <v>41862.761724537035</v>
      </c>
      <c r="T3055" s="9">
        <f>(((Table1[[#This Row],[deadline]]/60)/60)/24)+DATE(1970,1,1)</f>
        <v>41914.165972222225</v>
      </c>
      <c r="U3055" s="12" t="str">
        <f>TEXT(Table1[[#This Row],[Date Created Conversion]],"yyyy")</f>
        <v>2014</v>
      </c>
      <c r="V3055" s="12" t="str">
        <f>TEXT(Table1[[#This Row],[Date Created Conversion]],"mmm")</f>
        <v>Aug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>Table1[[#This Row],[pledged]]/Table1[[#This Row],[goal]]</f>
        <v>0</v>
      </c>
      <c r="P3056">
        <f>IF(Table1[[#This Row],[pledged]]=0,0,Table1[[#This Row],[pledged]]/Table1[[#This Row],[backers_count]])</f>
        <v>0</v>
      </c>
      <c r="Q3056" t="str">
        <f>LEFT(Table1[[#This Row],[Category and Sub-Category]],FIND("/",Table1[[#This Row],[Category and Sub-Category]])-1)</f>
        <v>theater</v>
      </c>
      <c r="R3056" t="str">
        <f>RIGHT(Table1[[#This Row],[Category and Sub-Category]],LEN(Table1[[#This Row],[Category and Sub-Category]])-FIND("/",Table1[[#This Row],[Category and Sub-Category]]))</f>
        <v>spaces</v>
      </c>
      <c r="S3056" s="9">
        <f>(((Table1[[#This Row],[launched_at]]/60)/60)/24)+DATE(1970,1,1)</f>
        <v>42027.832800925928</v>
      </c>
      <c r="T3056" s="9">
        <f>(((Table1[[#This Row],[deadline]]/60)/60)/24)+DATE(1970,1,1)</f>
        <v>42065.044444444444</v>
      </c>
      <c r="U3056" s="12" t="str">
        <f>TEXT(Table1[[#This Row],[Date Created Conversion]],"yyyy")</f>
        <v>2015</v>
      </c>
      <c r="V3056" s="12" t="str">
        <f>TEXT(Table1[[#This Row],[Date Created Conversion]],"mmm")</f>
        <v>Jan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>Table1[[#This Row],[pledged]]/Table1[[#This Row],[goal]]</f>
        <v>5.0000000000000002E-5</v>
      </c>
      <c r="P3057">
        <f>IF(Table1[[#This Row],[pledged]]=0,0,Table1[[#This Row],[pledged]]/Table1[[#This Row],[backers_count]])</f>
        <v>1</v>
      </c>
      <c r="Q3057" t="str">
        <f>LEFT(Table1[[#This Row],[Category and Sub-Category]],FIND("/",Table1[[#This Row],[Category and Sub-Category]])-1)</f>
        <v>theater</v>
      </c>
      <c r="R3057" t="str">
        <f>RIGHT(Table1[[#This Row],[Category and Sub-Category]],LEN(Table1[[#This Row],[Category and Sub-Category]])-FIND("/",Table1[[#This Row],[Category and Sub-Category]]))</f>
        <v>spaces</v>
      </c>
      <c r="S3057" s="9">
        <f>(((Table1[[#This Row],[launched_at]]/60)/60)/24)+DATE(1970,1,1)</f>
        <v>41953.95821759259</v>
      </c>
      <c r="T3057" s="9">
        <f>(((Table1[[#This Row],[deadline]]/60)/60)/24)+DATE(1970,1,1)</f>
        <v>42013.95821759259</v>
      </c>
      <c r="U3057" s="12" t="str">
        <f>TEXT(Table1[[#This Row],[Date Created Conversion]],"yyyy")</f>
        <v>2014</v>
      </c>
      <c r="V3057" s="12" t="str">
        <f>TEXT(Table1[[#This Row],[Date Created Conversion]],"mmm")</f>
        <v>Nov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>Table1[[#This Row],[pledged]]/Table1[[#This Row],[goal]]</f>
        <v>0</v>
      </c>
      <c r="P3058">
        <f>IF(Table1[[#This Row],[pledged]]=0,0,Table1[[#This Row],[pledged]]/Table1[[#This Row],[backers_count]])</f>
        <v>0</v>
      </c>
      <c r="Q3058" t="str">
        <f>LEFT(Table1[[#This Row],[Category and Sub-Category]],FIND("/",Table1[[#This Row],[Category and Sub-Category]])-1)</f>
        <v>theater</v>
      </c>
      <c r="R3058" t="str">
        <f>RIGHT(Table1[[#This Row],[Category and Sub-Category]],LEN(Table1[[#This Row],[Category and Sub-Category]])-FIND("/",Table1[[#This Row],[Category and Sub-Category]]))</f>
        <v>spaces</v>
      </c>
      <c r="S3058" s="9">
        <f>(((Table1[[#This Row],[launched_at]]/60)/60)/24)+DATE(1970,1,1)</f>
        <v>41851.636388888888</v>
      </c>
      <c r="T3058" s="9">
        <f>(((Table1[[#This Row],[deadline]]/60)/60)/24)+DATE(1970,1,1)</f>
        <v>41911.636388888888</v>
      </c>
      <c r="U3058" s="12" t="str">
        <f>TEXT(Table1[[#This Row],[Date Created Conversion]],"yyyy")</f>
        <v>2014</v>
      </c>
      <c r="V3058" s="12" t="str">
        <f>TEXT(Table1[[#This Row],[Date Created Conversion]],"mmm")</f>
        <v>Jul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>Table1[[#This Row],[pledged]]/Table1[[#This Row],[goal]]</f>
        <v>0</v>
      </c>
      <c r="P3059">
        <f>IF(Table1[[#This Row],[pledged]]=0,0,Table1[[#This Row],[pledged]]/Table1[[#This Row],[backers_count]])</f>
        <v>0</v>
      </c>
      <c r="Q3059" t="str">
        <f>LEFT(Table1[[#This Row],[Category and Sub-Category]],FIND("/",Table1[[#This Row],[Category and Sub-Category]])-1)</f>
        <v>theater</v>
      </c>
      <c r="R3059" t="str">
        <f>RIGHT(Table1[[#This Row],[Category and Sub-Category]],LEN(Table1[[#This Row],[Category and Sub-Category]])-FIND("/",Table1[[#This Row],[Category and Sub-Category]]))</f>
        <v>spaces</v>
      </c>
      <c r="S3059" s="9">
        <f>(((Table1[[#This Row],[launched_at]]/60)/60)/24)+DATE(1970,1,1)</f>
        <v>42433.650590277779</v>
      </c>
      <c r="T3059" s="9">
        <f>(((Table1[[#This Row],[deadline]]/60)/60)/24)+DATE(1970,1,1)</f>
        <v>42463.608923611115</v>
      </c>
      <c r="U3059" s="12" t="str">
        <f>TEXT(Table1[[#This Row],[Date Created Conversion]],"yyyy")</f>
        <v>2016</v>
      </c>
      <c r="V3059" s="12" t="str">
        <f>TEXT(Table1[[#This Row],[Date Created Conversion]],"mmm")</f>
        <v>Mar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>Table1[[#This Row],[pledged]]/Table1[[#This Row],[goal]]</f>
        <v>1.6666666666666666E-4</v>
      </c>
      <c r="P3060">
        <f>IF(Table1[[#This Row],[pledged]]=0,0,Table1[[#This Row],[pledged]]/Table1[[#This Row],[backers_count]])</f>
        <v>1</v>
      </c>
      <c r="Q3060" t="str">
        <f>LEFT(Table1[[#This Row],[Category and Sub-Category]],FIND("/",Table1[[#This Row],[Category and Sub-Category]])-1)</f>
        <v>theater</v>
      </c>
      <c r="R3060" t="str">
        <f>RIGHT(Table1[[#This Row],[Category and Sub-Category]],LEN(Table1[[#This Row],[Category and Sub-Category]])-FIND("/",Table1[[#This Row],[Category and Sub-Category]]))</f>
        <v>spaces</v>
      </c>
      <c r="S3060" s="9">
        <f>(((Table1[[#This Row],[launched_at]]/60)/60)/24)+DATE(1970,1,1)</f>
        <v>42460.374305555553</v>
      </c>
      <c r="T3060" s="9">
        <f>(((Table1[[#This Row],[deadline]]/60)/60)/24)+DATE(1970,1,1)</f>
        <v>42510.374305555553</v>
      </c>
      <c r="U3060" s="12" t="str">
        <f>TEXT(Table1[[#This Row],[Date Created Conversion]],"yyyy")</f>
        <v>2016</v>
      </c>
      <c r="V3060" s="12" t="str">
        <f>TEXT(Table1[[#This Row],[Date Created Conversion]],"mmm")</f>
        <v>Mar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>Table1[[#This Row],[pledged]]/Table1[[#This Row],[goal]]</f>
        <v>3.0066666666666665E-2</v>
      </c>
      <c r="P3061">
        <f>IF(Table1[[#This Row],[pledged]]=0,0,Table1[[#This Row],[pledged]]/Table1[[#This Row],[backers_count]])</f>
        <v>41</v>
      </c>
      <c r="Q3061" t="str">
        <f>LEFT(Table1[[#This Row],[Category and Sub-Category]],FIND("/",Table1[[#This Row],[Category and Sub-Category]])-1)</f>
        <v>theater</v>
      </c>
      <c r="R3061" t="str">
        <f>RIGHT(Table1[[#This Row],[Category and Sub-Category]],LEN(Table1[[#This Row],[Category and Sub-Category]])-FIND("/",Table1[[#This Row],[Category and Sub-Category]]))</f>
        <v>spaces</v>
      </c>
      <c r="S3061" s="9">
        <f>(((Table1[[#This Row],[launched_at]]/60)/60)/24)+DATE(1970,1,1)</f>
        <v>41829.935717592591</v>
      </c>
      <c r="T3061" s="9">
        <f>(((Table1[[#This Row],[deadline]]/60)/60)/24)+DATE(1970,1,1)</f>
        <v>41859.935717592591</v>
      </c>
      <c r="U3061" s="12" t="str">
        <f>TEXT(Table1[[#This Row],[Date Created Conversion]],"yyyy")</f>
        <v>2014</v>
      </c>
      <c r="V3061" s="12" t="str">
        <f>TEXT(Table1[[#This Row],[Date Created Conversion]],"mmm")</f>
        <v>Jul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>Table1[[#This Row],[pledged]]/Table1[[#This Row],[goal]]</f>
        <v>1.5227272727272728E-3</v>
      </c>
      <c r="P3062">
        <f>IF(Table1[[#This Row],[pledged]]=0,0,Table1[[#This Row],[pledged]]/Table1[[#This Row],[backers_count]])</f>
        <v>55.833333333333336</v>
      </c>
      <c r="Q3062" t="str">
        <f>LEFT(Table1[[#This Row],[Category and Sub-Category]],FIND("/",Table1[[#This Row],[Category and Sub-Category]])-1)</f>
        <v>theater</v>
      </c>
      <c r="R3062" t="str">
        <f>RIGHT(Table1[[#This Row],[Category and Sub-Category]],LEN(Table1[[#This Row],[Category and Sub-Category]])-FIND("/",Table1[[#This Row],[Category and Sub-Category]]))</f>
        <v>spaces</v>
      </c>
      <c r="S3062" s="9">
        <f>(((Table1[[#This Row],[launched_at]]/60)/60)/24)+DATE(1970,1,1)</f>
        <v>42245.274699074071</v>
      </c>
      <c r="T3062" s="9">
        <f>(((Table1[[#This Row],[deadline]]/60)/60)/24)+DATE(1970,1,1)</f>
        <v>42275.274699074071</v>
      </c>
      <c r="U3062" s="12" t="str">
        <f>TEXT(Table1[[#This Row],[Date Created Conversion]],"yyyy")</f>
        <v>2015</v>
      </c>
      <c r="V3062" s="12" t="str">
        <f>TEXT(Table1[[#This Row],[Date Created Conversion]],"mmm")</f>
        <v>Aug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>Table1[[#This Row],[pledged]]/Table1[[#This Row],[goal]]</f>
        <v>0</v>
      </c>
      <c r="P3063">
        <f>IF(Table1[[#This Row],[pledged]]=0,0,Table1[[#This Row],[pledged]]/Table1[[#This Row],[backers_count]])</f>
        <v>0</v>
      </c>
      <c r="Q3063" t="str">
        <f>LEFT(Table1[[#This Row],[Category and Sub-Category]],FIND("/",Table1[[#This Row],[Category and Sub-Category]])-1)</f>
        <v>theater</v>
      </c>
      <c r="R3063" t="str">
        <f>RIGHT(Table1[[#This Row],[Category and Sub-Category]],LEN(Table1[[#This Row],[Category and Sub-Category]])-FIND("/",Table1[[#This Row],[Category and Sub-Category]]))</f>
        <v>spaces</v>
      </c>
      <c r="S3063" s="9">
        <f>(((Table1[[#This Row],[launched_at]]/60)/60)/24)+DATE(1970,1,1)</f>
        <v>41834.784120370372</v>
      </c>
      <c r="T3063" s="9">
        <f>(((Table1[[#This Row],[deadline]]/60)/60)/24)+DATE(1970,1,1)</f>
        <v>41864.784120370372</v>
      </c>
      <c r="U3063" s="12" t="str">
        <f>TEXT(Table1[[#This Row],[Date Created Conversion]],"yyyy")</f>
        <v>2014</v>
      </c>
      <c r="V3063" s="12" t="str">
        <f>TEXT(Table1[[#This Row],[Date Created Conversion]],"mmm")</f>
        <v>Jul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>Table1[[#This Row],[pledged]]/Table1[[#This Row],[goal]]</f>
        <v>0.66839999999999999</v>
      </c>
      <c r="P3064">
        <f>IF(Table1[[#This Row],[pledged]]=0,0,Table1[[#This Row],[pledged]]/Table1[[#This Row],[backers_count]])</f>
        <v>99.761194029850742</v>
      </c>
      <c r="Q3064" t="str">
        <f>LEFT(Table1[[#This Row],[Category and Sub-Category]],FIND("/",Table1[[#This Row],[Category and Sub-Category]])-1)</f>
        <v>theater</v>
      </c>
      <c r="R3064" t="str">
        <f>RIGHT(Table1[[#This Row],[Category and Sub-Category]],LEN(Table1[[#This Row],[Category and Sub-Category]])-FIND("/",Table1[[#This Row],[Category and Sub-Category]]))</f>
        <v>spaces</v>
      </c>
      <c r="S3064" s="9">
        <f>(((Table1[[#This Row],[launched_at]]/60)/60)/24)+DATE(1970,1,1)</f>
        <v>42248.535787037035</v>
      </c>
      <c r="T3064" s="9">
        <f>(((Table1[[#This Row],[deadline]]/60)/60)/24)+DATE(1970,1,1)</f>
        <v>42277.75</v>
      </c>
      <c r="U3064" s="12" t="str">
        <f>TEXT(Table1[[#This Row],[Date Created Conversion]],"yyyy")</f>
        <v>2015</v>
      </c>
      <c r="V3064" s="12" t="str">
        <f>TEXT(Table1[[#This Row],[Date Created Conversion]],"mmm")</f>
        <v>Sep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>Table1[[#This Row],[pledged]]/Table1[[#This Row],[goal]]</f>
        <v>0.19566666666666666</v>
      </c>
      <c r="P3065">
        <f>IF(Table1[[#This Row],[pledged]]=0,0,Table1[[#This Row],[pledged]]/Table1[[#This Row],[backers_count]])</f>
        <v>25.521739130434781</v>
      </c>
      <c r="Q3065" t="str">
        <f>LEFT(Table1[[#This Row],[Category and Sub-Category]],FIND("/",Table1[[#This Row],[Category and Sub-Category]])-1)</f>
        <v>theater</v>
      </c>
      <c r="R3065" t="str">
        <f>RIGHT(Table1[[#This Row],[Category and Sub-Category]],LEN(Table1[[#This Row],[Category and Sub-Category]])-FIND("/",Table1[[#This Row],[Category and Sub-Category]]))</f>
        <v>spaces</v>
      </c>
      <c r="S3065" s="9">
        <f>(((Table1[[#This Row],[launched_at]]/60)/60)/24)+DATE(1970,1,1)</f>
        <v>42630.922893518517</v>
      </c>
      <c r="T3065" s="9">
        <f>(((Table1[[#This Row],[deadline]]/60)/60)/24)+DATE(1970,1,1)</f>
        <v>42665.922893518517</v>
      </c>
      <c r="U3065" s="12" t="str">
        <f>TEXT(Table1[[#This Row],[Date Created Conversion]],"yyyy")</f>
        <v>2016</v>
      </c>
      <c r="V3065" s="12" t="str">
        <f>TEXT(Table1[[#This Row],[Date Created Conversion]],"mmm")</f>
        <v>Sep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>Table1[[#This Row],[pledged]]/Table1[[#This Row],[goal]]</f>
        <v>0.11294666666666667</v>
      </c>
      <c r="P3066">
        <f>IF(Table1[[#This Row],[pledged]]=0,0,Table1[[#This Row],[pledged]]/Table1[[#This Row],[backers_count]])</f>
        <v>117.65277777777777</v>
      </c>
      <c r="Q3066" t="str">
        <f>LEFT(Table1[[#This Row],[Category and Sub-Category]],FIND("/",Table1[[#This Row],[Category and Sub-Category]])-1)</f>
        <v>theater</v>
      </c>
      <c r="R3066" t="str">
        <f>RIGHT(Table1[[#This Row],[Category and Sub-Category]],LEN(Table1[[#This Row],[Category and Sub-Category]])-FIND("/",Table1[[#This Row],[Category and Sub-Category]]))</f>
        <v>spaces</v>
      </c>
      <c r="S3066" s="9">
        <f>(((Table1[[#This Row],[launched_at]]/60)/60)/24)+DATE(1970,1,1)</f>
        <v>42299.130162037036</v>
      </c>
      <c r="T3066" s="9">
        <f>(((Table1[[#This Row],[deadline]]/60)/60)/24)+DATE(1970,1,1)</f>
        <v>42330.290972222225</v>
      </c>
      <c r="U3066" s="12" t="str">
        <f>TEXT(Table1[[#This Row],[Date Created Conversion]],"yyyy")</f>
        <v>2015</v>
      </c>
      <c r="V3066" s="12" t="str">
        <f>TEXT(Table1[[#This Row],[Date Created Conversion]],"mmm")</f>
        <v>Oct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>Table1[[#This Row],[pledged]]/Table1[[#This Row],[goal]]</f>
        <v>4.0000000000000002E-4</v>
      </c>
      <c r="P3067">
        <f>IF(Table1[[#This Row],[pledged]]=0,0,Table1[[#This Row],[pledged]]/Table1[[#This Row],[backers_count]])</f>
        <v>5</v>
      </c>
      <c r="Q3067" t="str">
        <f>LEFT(Table1[[#This Row],[Category and Sub-Category]],FIND("/",Table1[[#This Row],[Category and Sub-Category]])-1)</f>
        <v>theater</v>
      </c>
      <c r="R3067" t="str">
        <f>RIGHT(Table1[[#This Row],[Category and Sub-Category]],LEN(Table1[[#This Row],[Category and Sub-Category]])-FIND("/",Table1[[#This Row],[Category and Sub-Category]]))</f>
        <v>spaces</v>
      </c>
      <c r="S3067" s="9">
        <f>(((Table1[[#This Row],[launched_at]]/60)/60)/24)+DATE(1970,1,1)</f>
        <v>41825.055231481485</v>
      </c>
      <c r="T3067" s="9">
        <f>(((Table1[[#This Row],[deadline]]/60)/60)/24)+DATE(1970,1,1)</f>
        <v>41850.055231481485</v>
      </c>
      <c r="U3067" s="12" t="str">
        <f>TEXT(Table1[[#This Row],[Date Created Conversion]],"yyyy")</f>
        <v>2014</v>
      </c>
      <c r="V3067" s="12" t="str">
        <f>TEXT(Table1[[#This Row],[Date Created Conversion]],"mmm")</f>
        <v>Jul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>Table1[[#This Row],[pledged]]/Table1[[#This Row],[goal]]</f>
        <v>0.11985714285714286</v>
      </c>
      <c r="P3068">
        <f>IF(Table1[[#This Row],[pledged]]=0,0,Table1[[#This Row],[pledged]]/Table1[[#This Row],[backers_count]])</f>
        <v>2796.6666666666665</v>
      </c>
      <c r="Q3068" t="str">
        <f>LEFT(Table1[[#This Row],[Category and Sub-Category]],FIND("/",Table1[[#This Row],[Category and Sub-Category]])-1)</f>
        <v>theater</v>
      </c>
      <c r="R3068" t="str">
        <f>RIGHT(Table1[[#This Row],[Category and Sub-Category]],LEN(Table1[[#This Row],[Category and Sub-Category]])-FIND("/",Table1[[#This Row],[Category and Sub-Category]]))</f>
        <v>spaces</v>
      </c>
      <c r="S3068" s="9">
        <f>(((Table1[[#This Row],[launched_at]]/60)/60)/24)+DATE(1970,1,1)</f>
        <v>42531.228437500002</v>
      </c>
      <c r="T3068" s="9">
        <f>(((Table1[[#This Row],[deadline]]/60)/60)/24)+DATE(1970,1,1)</f>
        <v>42561.228437500002</v>
      </c>
      <c r="U3068" s="12" t="str">
        <f>TEXT(Table1[[#This Row],[Date Created Conversion]],"yyyy")</f>
        <v>2016</v>
      </c>
      <c r="V3068" s="12" t="str">
        <f>TEXT(Table1[[#This Row],[Date Created Conversion]],"mmm")</f>
        <v>Jun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>Table1[[#This Row],[pledged]]/Table1[[#This Row],[goal]]</f>
        <v>2.5000000000000001E-2</v>
      </c>
      <c r="P3069">
        <f>IF(Table1[[#This Row],[pledged]]=0,0,Table1[[#This Row],[pledged]]/Table1[[#This Row],[backers_count]])</f>
        <v>200</v>
      </c>
      <c r="Q3069" t="str">
        <f>LEFT(Table1[[#This Row],[Category and Sub-Category]],FIND("/",Table1[[#This Row],[Category and Sub-Category]])-1)</f>
        <v>theater</v>
      </c>
      <c r="R3069" t="str">
        <f>RIGHT(Table1[[#This Row],[Category and Sub-Category]],LEN(Table1[[#This Row],[Category and Sub-Category]])-FIND("/",Table1[[#This Row],[Category and Sub-Category]]))</f>
        <v>spaces</v>
      </c>
      <c r="S3069" s="9">
        <f>(((Table1[[#This Row],[launched_at]]/60)/60)/24)+DATE(1970,1,1)</f>
        <v>42226.938414351855</v>
      </c>
      <c r="T3069" s="9">
        <f>(((Table1[[#This Row],[deadline]]/60)/60)/24)+DATE(1970,1,1)</f>
        <v>42256.938414351855</v>
      </c>
      <c r="U3069" s="12" t="str">
        <f>TEXT(Table1[[#This Row],[Date Created Conversion]],"yyyy")</f>
        <v>2015</v>
      </c>
      <c r="V3069" s="12" t="str">
        <f>TEXT(Table1[[#This Row],[Date Created Conversion]],"mmm")</f>
        <v>Aug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>Table1[[#This Row],[pledged]]/Table1[[#This Row],[goal]]</f>
        <v>6.9999999999999999E-4</v>
      </c>
      <c r="P3070">
        <f>IF(Table1[[#This Row],[pledged]]=0,0,Table1[[#This Row],[pledged]]/Table1[[#This Row],[backers_count]])</f>
        <v>87.5</v>
      </c>
      <c r="Q3070" t="str">
        <f>LEFT(Table1[[#This Row],[Category and Sub-Category]],FIND("/",Table1[[#This Row],[Category and Sub-Category]])-1)</f>
        <v>theater</v>
      </c>
      <c r="R3070" t="str">
        <f>RIGHT(Table1[[#This Row],[Category and Sub-Category]],LEN(Table1[[#This Row],[Category and Sub-Category]])-FIND("/",Table1[[#This Row],[Category and Sub-Category]]))</f>
        <v>spaces</v>
      </c>
      <c r="S3070" s="9">
        <f>(((Table1[[#This Row],[launched_at]]/60)/60)/24)+DATE(1970,1,1)</f>
        <v>42263.691574074073</v>
      </c>
      <c r="T3070" s="9">
        <f>(((Table1[[#This Row],[deadline]]/60)/60)/24)+DATE(1970,1,1)</f>
        <v>42293.691574074073</v>
      </c>
      <c r="U3070" s="12" t="str">
        <f>TEXT(Table1[[#This Row],[Date Created Conversion]],"yyyy")</f>
        <v>2015</v>
      </c>
      <c r="V3070" s="12" t="str">
        <f>TEXT(Table1[[#This Row],[Date Created Conversion]],"mmm")</f>
        <v>Sep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>Table1[[#This Row],[pledged]]/Table1[[#This Row],[goal]]</f>
        <v>0.14099999999999999</v>
      </c>
      <c r="P3071">
        <f>IF(Table1[[#This Row],[pledged]]=0,0,Table1[[#This Row],[pledged]]/Table1[[#This Row],[backers_count]])</f>
        <v>20.142857142857142</v>
      </c>
      <c r="Q3071" t="str">
        <f>LEFT(Table1[[#This Row],[Category and Sub-Category]],FIND("/",Table1[[#This Row],[Category and Sub-Category]])-1)</f>
        <v>theater</v>
      </c>
      <c r="R3071" t="str">
        <f>RIGHT(Table1[[#This Row],[Category and Sub-Category]],LEN(Table1[[#This Row],[Category and Sub-Category]])-FIND("/",Table1[[#This Row],[Category and Sub-Category]]))</f>
        <v>spaces</v>
      </c>
      <c r="S3071" s="9">
        <f>(((Table1[[#This Row],[launched_at]]/60)/60)/24)+DATE(1970,1,1)</f>
        <v>41957.833726851852</v>
      </c>
      <c r="T3071" s="9">
        <f>(((Table1[[#This Row],[deadline]]/60)/60)/24)+DATE(1970,1,1)</f>
        <v>41987.833726851852</v>
      </c>
      <c r="U3071" s="12" t="str">
        <f>TEXT(Table1[[#This Row],[Date Created Conversion]],"yyyy")</f>
        <v>2014</v>
      </c>
      <c r="V3071" s="12" t="str">
        <f>TEXT(Table1[[#This Row],[Date Created Conversion]],"mmm")</f>
        <v>Nov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>Table1[[#This Row],[pledged]]/Table1[[#This Row],[goal]]</f>
        <v>3.3399999999999999E-2</v>
      </c>
      <c r="P3072">
        <f>IF(Table1[[#This Row],[pledged]]=0,0,Table1[[#This Row],[pledged]]/Table1[[#This Row],[backers_count]])</f>
        <v>20.875</v>
      </c>
      <c r="Q3072" t="str">
        <f>LEFT(Table1[[#This Row],[Category and Sub-Category]],FIND("/",Table1[[#This Row],[Category and Sub-Category]])-1)</f>
        <v>theater</v>
      </c>
      <c r="R3072" t="str">
        <f>RIGHT(Table1[[#This Row],[Category and Sub-Category]],LEN(Table1[[#This Row],[Category and Sub-Category]])-FIND("/",Table1[[#This Row],[Category and Sub-Category]]))</f>
        <v>spaces</v>
      </c>
      <c r="S3072" s="9">
        <f>(((Table1[[#This Row],[launched_at]]/60)/60)/24)+DATE(1970,1,1)</f>
        <v>42690.733437499999</v>
      </c>
      <c r="T3072" s="9">
        <f>(((Table1[[#This Row],[deadline]]/60)/60)/24)+DATE(1970,1,1)</f>
        <v>42711.733437499999</v>
      </c>
      <c r="U3072" s="12" t="str">
        <f>TEXT(Table1[[#This Row],[Date Created Conversion]],"yyyy")</f>
        <v>2016</v>
      </c>
      <c r="V3072" s="12" t="str">
        <f>TEXT(Table1[[#This Row],[Date Created Conversion]],"mmm")</f>
        <v>Nov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>Table1[[#This Row],[pledged]]/Table1[[#This Row],[goal]]</f>
        <v>0.59775</v>
      </c>
      <c r="P3073">
        <f>IF(Table1[[#This Row],[pledged]]=0,0,Table1[[#This Row],[pledged]]/Table1[[#This Row],[backers_count]])</f>
        <v>61.307692307692307</v>
      </c>
      <c r="Q3073" t="str">
        <f>LEFT(Table1[[#This Row],[Category and Sub-Category]],FIND("/",Table1[[#This Row],[Category and Sub-Category]])-1)</f>
        <v>theater</v>
      </c>
      <c r="R3073" t="str">
        <f>RIGHT(Table1[[#This Row],[Category and Sub-Category]],LEN(Table1[[#This Row],[Category and Sub-Category]])-FIND("/",Table1[[#This Row],[Category and Sub-Category]]))</f>
        <v>spaces</v>
      </c>
      <c r="S3073" s="9">
        <f>(((Table1[[#This Row],[launched_at]]/60)/60)/24)+DATE(1970,1,1)</f>
        <v>42097.732418981483</v>
      </c>
      <c r="T3073" s="9">
        <f>(((Table1[[#This Row],[deadline]]/60)/60)/24)+DATE(1970,1,1)</f>
        <v>42115.249305555553</v>
      </c>
      <c r="U3073" s="12" t="str">
        <f>TEXT(Table1[[#This Row],[Date Created Conversion]],"yyyy")</f>
        <v>2015</v>
      </c>
      <c r="V3073" s="12" t="str">
        <f>TEXT(Table1[[#This Row],[Date Created Conversion]],"mmm")</f>
        <v>Apr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>Table1[[#This Row],[pledged]]/Table1[[#This Row],[goal]]</f>
        <v>1.6666666666666666E-4</v>
      </c>
      <c r="P3074">
        <f>IF(Table1[[#This Row],[pledged]]=0,0,Table1[[#This Row],[pledged]]/Table1[[#This Row],[backers_count]])</f>
        <v>1</v>
      </c>
      <c r="Q3074" t="str">
        <f>LEFT(Table1[[#This Row],[Category and Sub-Category]],FIND("/",Table1[[#This Row],[Category and Sub-Category]])-1)</f>
        <v>theater</v>
      </c>
      <c r="R3074" t="str">
        <f>RIGHT(Table1[[#This Row],[Category and Sub-Category]],LEN(Table1[[#This Row],[Category and Sub-Category]])-FIND("/",Table1[[#This Row],[Category and Sub-Category]]))</f>
        <v>spaces</v>
      </c>
      <c r="S3074" s="9">
        <f>(((Table1[[#This Row],[launched_at]]/60)/60)/24)+DATE(1970,1,1)</f>
        <v>42658.690532407403</v>
      </c>
      <c r="T3074" s="9">
        <f>(((Table1[[#This Row],[deadline]]/60)/60)/24)+DATE(1970,1,1)</f>
        <v>42673.073611111111</v>
      </c>
      <c r="U3074" s="12" t="str">
        <f>TEXT(Table1[[#This Row],[Date Created Conversion]],"yyyy")</f>
        <v>2016</v>
      </c>
      <c r="V3074" s="12" t="str">
        <f>TEXT(Table1[[#This Row],[Date Created Conversion]],"mmm")</f>
        <v>Oct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>Table1[[#This Row],[pledged]]/Table1[[#This Row],[goal]]</f>
        <v>2.3035714285714285E-4</v>
      </c>
      <c r="P3075">
        <f>IF(Table1[[#This Row],[pledged]]=0,0,Table1[[#This Row],[pledged]]/Table1[[#This Row],[backers_count]])</f>
        <v>92.142857142857139</v>
      </c>
      <c r="Q3075" t="str">
        <f>LEFT(Table1[[#This Row],[Category and Sub-Category]],FIND("/",Table1[[#This Row],[Category and Sub-Category]])-1)</f>
        <v>theater</v>
      </c>
      <c r="R3075" t="str">
        <f>RIGHT(Table1[[#This Row],[Category and Sub-Category]],LEN(Table1[[#This Row],[Category and Sub-Category]])-FIND("/",Table1[[#This Row],[Category and Sub-Category]]))</f>
        <v>spaces</v>
      </c>
      <c r="S3075" s="9">
        <f>(((Table1[[#This Row],[launched_at]]/60)/60)/24)+DATE(1970,1,1)</f>
        <v>42111.684027777781</v>
      </c>
      <c r="T3075" s="9">
        <f>(((Table1[[#This Row],[deadline]]/60)/60)/24)+DATE(1970,1,1)</f>
        <v>42169.804861111115</v>
      </c>
      <c r="U3075" s="12" t="str">
        <f>TEXT(Table1[[#This Row],[Date Created Conversion]],"yyyy")</f>
        <v>2015</v>
      </c>
      <c r="V3075" s="12" t="str">
        <f>TEXT(Table1[[#This Row],[Date Created Conversion]],"mmm")</f>
        <v>Apr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>Table1[[#This Row],[pledged]]/Table1[[#This Row],[goal]]</f>
        <v>8.8000000000000003E-4</v>
      </c>
      <c r="P3076">
        <f>IF(Table1[[#This Row],[pledged]]=0,0,Table1[[#This Row],[pledged]]/Table1[[#This Row],[backers_count]])</f>
        <v>7.333333333333333</v>
      </c>
      <c r="Q3076" t="str">
        <f>LEFT(Table1[[#This Row],[Category and Sub-Category]],FIND("/",Table1[[#This Row],[Category and Sub-Category]])-1)</f>
        <v>theater</v>
      </c>
      <c r="R3076" t="str">
        <f>RIGHT(Table1[[#This Row],[Category and Sub-Category]],LEN(Table1[[#This Row],[Category and Sub-Category]])-FIND("/",Table1[[#This Row],[Category and Sub-Category]]))</f>
        <v>spaces</v>
      </c>
      <c r="S3076" s="9">
        <f>(((Table1[[#This Row],[launched_at]]/60)/60)/24)+DATE(1970,1,1)</f>
        <v>42409.571284722217</v>
      </c>
      <c r="T3076" s="9">
        <f>(((Table1[[#This Row],[deadline]]/60)/60)/24)+DATE(1970,1,1)</f>
        <v>42439.571284722217</v>
      </c>
      <c r="U3076" s="12" t="str">
        <f>TEXT(Table1[[#This Row],[Date Created Conversion]],"yyyy")</f>
        <v>2016</v>
      </c>
      <c r="V3076" s="12" t="str">
        <f>TEXT(Table1[[#This Row],[Date Created Conversion]],"mmm")</f>
        <v>Feb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>Table1[[#This Row],[pledged]]/Table1[[#This Row],[goal]]</f>
        <v>8.6400000000000005E-2</v>
      </c>
      <c r="P3077">
        <f>IF(Table1[[#This Row],[pledged]]=0,0,Table1[[#This Row],[pledged]]/Table1[[#This Row],[backers_count]])</f>
        <v>64.8</v>
      </c>
      <c r="Q3077" t="str">
        <f>LEFT(Table1[[#This Row],[Category and Sub-Category]],FIND("/",Table1[[#This Row],[Category and Sub-Category]])-1)</f>
        <v>theater</v>
      </c>
      <c r="R3077" t="str">
        <f>RIGHT(Table1[[#This Row],[Category and Sub-Category]],LEN(Table1[[#This Row],[Category and Sub-Category]])-FIND("/",Table1[[#This Row],[Category and Sub-Category]]))</f>
        <v>spaces</v>
      </c>
      <c r="S3077" s="9">
        <f>(((Table1[[#This Row],[launched_at]]/60)/60)/24)+DATE(1970,1,1)</f>
        <v>42551.102314814809</v>
      </c>
      <c r="T3077" s="9">
        <f>(((Table1[[#This Row],[deadline]]/60)/60)/24)+DATE(1970,1,1)</f>
        <v>42601.102314814809</v>
      </c>
      <c r="U3077" s="12" t="str">
        <f>TEXT(Table1[[#This Row],[Date Created Conversion]],"yyyy")</f>
        <v>2016</v>
      </c>
      <c r="V3077" s="12" t="str">
        <f>TEXT(Table1[[#This Row],[Date Created Conversion]],"mmm")</f>
        <v>Jun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>Table1[[#This Row],[pledged]]/Table1[[#This Row],[goal]]</f>
        <v>0.15060000000000001</v>
      </c>
      <c r="P3078">
        <f>IF(Table1[[#This Row],[pledged]]=0,0,Table1[[#This Row],[pledged]]/Table1[[#This Row],[backers_count]])</f>
        <v>30.12</v>
      </c>
      <c r="Q3078" t="str">
        <f>LEFT(Table1[[#This Row],[Category and Sub-Category]],FIND("/",Table1[[#This Row],[Category and Sub-Category]])-1)</f>
        <v>theater</v>
      </c>
      <c r="R3078" t="str">
        <f>RIGHT(Table1[[#This Row],[Category and Sub-Category]],LEN(Table1[[#This Row],[Category and Sub-Category]])-FIND("/",Table1[[#This Row],[Category and Sub-Category]]))</f>
        <v>spaces</v>
      </c>
      <c r="S3078" s="9">
        <f>(((Table1[[#This Row],[launched_at]]/60)/60)/24)+DATE(1970,1,1)</f>
        <v>42226.651886574073</v>
      </c>
      <c r="T3078" s="9">
        <f>(((Table1[[#This Row],[deadline]]/60)/60)/24)+DATE(1970,1,1)</f>
        <v>42286.651886574073</v>
      </c>
      <c r="U3078" s="12" t="str">
        <f>TEXT(Table1[[#This Row],[Date Created Conversion]],"yyyy")</f>
        <v>2015</v>
      </c>
      <c r="V3078" s="12" t="str">
        <f>TEXT(Table1[[#This Row],[Date Created Conversion]],"mmm")</f>
        <v>Aug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>Table1[[#This Row],[pledged]]/Table1[[#This Row],[goal]]</f>
        <v>4.7727272727272731E-3</v>
      </c>
      <c r="P3079">
        <f>IF(Table1[[#This Row],[pledged]]=0,0,Table1[[#This Row],[pledged]]/Table1[[#This Row],[backers_count]])</f>
        <v>52.5</v>
      </c>
      <c r="Q3079" t="str">
        <f>LEFT(Table1[[#This Row],[Category and Sub-Category]],FIND("/",Table1[[#This Row],[Category and Sub-Category]])-1)</f>
        <v>theater</v>
      </c>
      <c r="R3079" t="str">
        <f>RIGHT(Table1[[#This Row],[Category and Sub-Category]],LEN(Table1[[#This Row],[Category and Sub-Category]])-FIND("/",Table1[[#This Row],[Category and Sub-Category]]))</f>
        <v>spaces</v>
      </c>
      <c r="S3079" s="9">
        <f>(((Table1[[#This Row],[launched_at]]/60)/60)/24)+DATE(1970,1,1)</f>
        <v>42766.956921296296</v>
      </c>
      <c r="T3079" s="9">
        <f>(((Table1[[#This Row],[deadline]]/60)/60)/24)+DATE(1970,1,1)</f>
        <v>42796.956921296296</v>
      </c>
      <c r="U3079" s="12" t="str">
        <f>TEXT(Table1[[#This Row],[Date Created Conversion]],"yyyy")</f>
        <v>2017</v>
      </c>
      <c r="V3079" s="12" t="str">
        <f>TEXT(Table1[[#This Row],[Date Created Conversion]],"mmm")</f>
        <v>Jan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>Table1[[#This Row],[pledged]]/Table1[[#This Row],[goal]]</f>
        <v>1.1833333333333333E-3</v>
      </c>
      <c r="P3080">
        <f>IF(Table1[[#This Row],[pledged]]=0,0,Table1[[#This Row],[pledged]]/Table1[[#This Row],[backers_count]])</f>
        <v>23.666666666666668</v>
      </c>
      <c r="Q3080" t="str">
        <f>LEFT(Table1[[#This Row],[Category and Sub-Category]],FIND("/",Table1[[#This Row],[Category and Sub-Category]])-1)</f>
        <v>theater</v>
      </c>
      <c r="R3080" t="str">
        <f>RIGHT(Table1[[#This Row],[Category and Sub-Category]],LEN(Table1[[#This Row],[Category and Sub-Category]])-FIND("/",Table1[[#This Row],[Category and Sub-Category]]))</f>
        <v>spaces</v>
      </c>
      <c r="S3080" s="9">
        <f>(((Table1[[#This Row],[launched_at]]/60)/60)/24)+DATE(1970,1,1)</f>
        <v>42031.138831018514</v>
      </c>
      <c r="T3080" s="9">
        <f>(((Table1[[#This Row],[deadline]]/60)/60)/24)+DATE(1970,1,1)</f>
        <v>42061.138831018514</v>
      </c>
      <c r="U3080" s="12" t="str">
        <f>TEXT(Table1[[#This Row],[Date Created Conversion]],"yyyy")</f>
        <v>2015</v>
      </c>
      <c r="V3080" s="12" t="str">
        <f>TEXT(Table1[[#This Row],[Date Created Conversion]],"mmm")</f>
        <v>Jan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>Table1[[#This Row],[pledged]]/Table1[[#This Row],[goal]]</f>
        <v>8.4173998587352451E-3</v>
      </c>
      <c r="P3081">
        <f>IF(Table1[[#This Row],[pledged]]=0,0,Table1[[#This Row],[pledged]]/Table1[[#This Row],[backers_count]])</f>
        <v>415.77777777777777</v>
      </c>
      <c r="Q3081" t="str">
        <f>LEFT(Table1[[#This Row],[Category and Sub-Category]],FIND("/",Table1[[#This Row],[Category and Sub-Category]])-1)</f>
        <v>theater</v>
      </c>
      <c r="R3081" t="str">
        <f>RIGHT(Table1[[#This Row],[Category and Sub-Category]],LEN(Table1[[#This Row],[Category and Sub-Category]])-FIND("/",Table1[[#This Row],[Category and Sub-Category]]))</f>
        <v>spaces</v>
      </c>
      <c r="S3081" s="9">
        <f>(((Table1[[#This Row],[launched_at]]/60)/60)/24)+DATE(1970,1,1)</f>
        <v>42055.713368055556</v>
      </c>
      <c r="T3081" s="9">
        <f>(((Table1[[#This Row],[deadline]]/60)/60)/24)+DATE(1970,1,1)</f>
        <v>42085.671701388885</v>
      </c>
      <c r="U3081" s="12" t="str">
        <f>TEXT(Table1[[#This Row],[Date Created Conversion]],"yyyy")</f>
        <v>2015</v>
      </c>
      <c r="V3081" s="12" t="str">
        <f>TEXT(Table1[[#This Row],[Date Created Conversion]],"mmm")</f>
        <v>Feb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>Table1[[#This Row],[pledged]]/Table1[[#This Row],[goal]]</f>
        <v>1.8799999999999999E-4</v>
      </c>
      <c r="P3082">
        <f>IF(Table1[[#This Row],[pledged]]=0,0,Table1[[#This Row],[pledged]]/Table1[[#This Row],[backers_count]])</f>
        <v>53.714285714285715</v>
      </c>
      <c r="Q3082" t="str">
        <f>LEFT(Table1[[#This Row],[Category and Sub-Category]],FIND("/",Table1[[#This Row],[Category and Sub-Category]])-1)</f>
        <v>theater</v>
      </c>
      <c r="R3082" t="str">
        <f>RIGHT(Table1[[#This Row],[Category and Sub-Category]],LEN(Table1[[#This Row],[Category and Sub-Category]])-FIND("/",Table1[[#This Row],[Category and Sub-Category]]))</f>
        <v>spaces</v>
      </c>
      <c r="S3082" s="9">
        <f>(((Table1[[#This Row],[launched_at]]/60)/60)/24)+DATE(1970,1,1)</f>
        <v>41940.028287037036</v>
      </c>
      <c r="T3082" s="9">
        <f>(((Table1[[#This Row],[deadline]]/60)/60)/24)+DATE(1970,1,1)</f>
        <v>42000.0699537037</v>
      </c>
      <c r="U3082" s="12" t="str">
        <f>TEXT(Table1[[#This Row],[Date Created Conversion]],"yyyy")</f>
        <v>2014</v>
      </c>
      <c r="V3082" s="12" t="str">
        <f>TEXT(Table1[[#This Row],[Date Created Conversion]],"mmm")</f>
        <v>Oct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>Table1[[#This Row],[pledged]]/Table1[[#This Row],[goal]]</f>
        <v>2.1029999999999998E-3</v>
      </c>
      <c r="P3083">
        <f>IF(Table1[[#This Row],[pledged]]=0,0,Table1[[#This Row],[pledged]]/Table1[[#This Row],[backers_count]])</f>
        <v>420.6</v>
      </c>
      <c r="Q3083" t="str">
        <f>LEFT(Table1[[#This Row],[Category and Sub-Category]],FIND("/",Table1[[#This Row],[Category and Sub-Category]])-1)</f>
        <v>theater</v>
      </c>
      <c r="R3083" t="str">
        <f>RIGHT(Table1[[#This Row],[Category and Sub-Category]],LEN(Table1[[#This Row],[Category and Sub-Category]])-FIND("/",Table1[[#This Row],[Category and Sub-Category]]))</f>
        <v>spaces</v>
      </c>
      <c r="S3083" s="9">
        <f>(((Table1[[#This Row],[launched_at]]/60)/60)/24)+DATE(1970,1,1)</f>
        <v>42237.181608796294</v>
      </c>
      <c r="T3083" s="9">
        <f>(((Table1[[#This Row],[deadline]]/60)/60)/24)+DATE(1970,1,1)</f>
        <v>42267.181608796294</v>
      </c>
      <c r="U3083" s="12" t="str">
        <f>TEXT(Table1[[#This Row],[Date Created Conversion]],"yyyy")</f>
        <v>2015</v>
      </c>
      <c r="V3083" s="12" t="str">
        <f>TEXT(Table1[[#This Row],[Date Created Conversion]],"mmm")</f>
        <v>Aug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>Table1[[#This Row],[pledged]]/Table1[[#This Row],[goal]]</f>
        <v>0</v>
      </c>
      <c r="P3084">
        <f>IF(Table1[[#This Row],[pledged]]=0,0,Table1[[#This Row],[pledged]]/Table1[[#This Row],[backers_count]])</f>
        <v>0</v>
      </c>
      <c r="Q3084" t="str">
        <f>LEFT(Table1[[#This Row],[Category and Sub-Category]],FIND("/",Table1[[#This Row],[Category and Sub-Category]])-1)</f>
        <v>theater</v>
      </c>
      <c r="R3084" t="str">
        <f>RIGHT(Table1[[#This Row],[Category and Sub-Category]],LEN(Table1[[#This Row],[Category and Sub-Category]])-FIND("/",Table1[[#This Row],[Category and Sub-Category]]))</f>
        <v>spaces</v>
      </c>
      <c r="S3084" s="9">
        <f>(((Table1[[#This Row],[launched_at]]/60)/60)/24)+DATE(1970,1,1)</f>
        <v>42293.922986111109</v>
      </c>
      <c r="T3084" s="9">
        <f>(((Table1[[#This Row],[deadline]]/60)/60)/24)+DATE(1970,1,1)</f>
        <v>42323.96465277778</v>
      </c>
      <c r="U3084" s="12" t="str">
        <f>TEXT(Table1[[#This Row],[Date Created Conversion]],"yyyy")</f>
        <v>2015</v>
      </c>
      <c r="V3084" s="12" t="str">
        <f>TEXT(Table1[[#This Row],[Date Created Conversion]],"mmm")</f>
        <v>Oct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>Table1[[#This Row],[pledged]]/Table1[[#This Row],[goal]]</f>
        <v>2.8E-3</v>
      </c>
      <c r="P3085">
        <f>IF(Table1[[#This Row],[pledged]]=0,0,Table1[[#This Row],[pledged]]/Table1[[#This Row],[backers_count]])</f>
        <v>18.666666666666668</v>
      </c>
      <c r="Q3085" t="str">
        <f>LEFT(Table1[[#This Row],[Category and Sub-Category]],FIND("/",Table1[[#This Row],[Category and Sub-Category]])-1)</f>
        <v>theater</v>
      </c>
      <c r="R3085" t="str">
        <f>RIGHT(Table1[[#This Row],[Category and Sub-Category]],LEN(Table1[[#This Row],[Category and Sub-Category]])-FIND("/",Table1[[#This Row],[Category and Sub-Category]]))</f>
        <v>spaces</v>
      </c>
      <c r="S3085" s="9">
        <f>(((Table1[[#This Row],[launched_at]]/60)/60)/24)+DATE(1970,1,1)</f>
        <v>41853.563402777778</v>
      </c>
      <c r="T3085" s="9">
        <f>(((Table1[[#This Row],[deadline]]/60)/60)/24)+DATE(1970,1,1)</f>
        <v>41883.208333333336</v>
      </c>
      <c r="U3085" s="12" t="str">
        <f>TEXT(Table1[[#This Row],[Date Created Conversion]],"yyyy")</f>
        <v>2014</v>
      </c>
      <c r="V3085" s="12" t="str">
        <f>TEXT(Table1[[#This Row],[Date Created Conversion]],"mmm")</f>
        <v>Aug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>Table1[[#This Row],[pledged]]/Table1[[#This Row],[goal]]</f>
        <v>0.11579206701157921</v>
      </c>
      <c r="P3086">
        <f>IF(Table1[[#This Row],[pledged]]=0,0,Table1[[#This Row],[pledged]]/Table1[[#This Row],[backers_count]])</f>
        <v>78.333333333333329</v>
      </c>
      <c r="Q3086" t="str">
        <f>LEFT(Table1[[#This Row],[Category and Sub-Category]],FIND("/",Table1[[#This Row],[Category and Sub-Category]])-1)</f>
        <v>theater</v>
      </c>
      <c r="R3086" t="str">
        <f>RIGHT(Table1[[#This Row],[Category and Sub-Category]],LEN(Table1[[#This Row],[Category and Sub-Category]])-FIND("/",Table1[[#This Row],[Category and Sub-Category]]))</f>
        <v>spaces</v>
      </c>
      <c r="S3086" s="9">
        <f>(((Table1[[#This Row],[launched_at]]/60)/60)/24)+DATE(1970,1,1)</f>
        <v>42100.723738425921</v>
      </c>
      <c r="T3086" s="9">
        <f>(((Table1[[#This Row],[deadline]]/60)/60)/24)+DATE(1970,1,1)</f>
        <v>42129.783333333333</v>
      </c>
      <c r="U3086" s="12" t="str">
        <f>TEXT(Table1[[#This Row],[Date Created Conversion]],"yyyy")</f>
        <v>2015</v>
      </c>
      <c r="V3086" s="12" t="str">
        <f>TEXT(Table1[[#This Row],[Date Created Conversion]],"mmm")</f>
        <v>Apr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>Table1[[#This Row],[pledged]]/Table1[[#This Row],[goal]]</f>
        <v>2.4400000000000002E-2</v>
      </c>
      <c r="P3087">
        <f>IF(Table1[[#This Row],[pledged]]=0,0,Table1[[#This Row],[pledged]]/Table1[[#This Row],[backers_count]])</f>
        <v>67.777777777777771</v>
      </c>
      <c r="Q3087" t="str">
        <f>LEFT(Table1[[#This Row],[Category and Sub-Category]],FIND("/",Table1[[#This Row],[Category and Sub-Category]])-1)</f>
        <v>theater</v>
      </c>
      <c r="R3087" t="str">
        <f>RIGHT(Table1[[#This Row],[Category and Sub-Category]],LEN(Table1[[#This Row],[Category and Sub-Category]])-FIND("/",Table1[[#This Row],[Category and Sub-Category]]))</f>
        <v>spaces</v>
      </c>
      <c r="S3087" s="9">
        <f>(((Table1[[#This Row],[launched_at]]/60)/60)/24)+DATE(1970,1,1)</f>
        <v>42246.883784722217</v>
      </c>
      <c r="T3087" s="9">
        <f>(((Table1[[#This Row],[deadline]]/60)/60)/24)+DATE(1970,1,1)</f>
        <v>42276.883784722217</v>
      </c>
      <c r="U3087" s="12" t="str">
        <f>TEXT(Table1[[#This Row],[Date Created Conversion]],"yyyy")</f>
        <v>2015</v>
      </c>
      <c r="V3087" s="12" t="str">
        <f>TEXT(Table1[[#This Row],[Date Created Conversion]],"mmm")</f>
        <v>Aug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>Table1[[#This Row],[pledged]]/Table1[[#This Row],[goal]]</f>
        <v>2.5000000000000001E-3</v>
      </c>
      <c r="P3088">
        <f>IF(Table1[[#This Row],[pledged]]=0,0,Table1[[#This Row],[pledged]]/Table1[[#This Row],[backers_count]])</f>
        <v>16.666666666666668</v>
      </c>
      <c r="Q3088" t="str">
        <f>LEFT(Table1[[#This Row],[Category and Sub-Category]],FIND("/",Table1[[#This Row],[Category and Sub-Category]])-1)</f>
        <v>theater</v>
      </c>
      <c r="R3088" t="str">
        <f>RIGHT(Table1[[#This Row],[Category and Sub-Category]],LEN(Table1[[#This Row],[Category and Sub-Category]])-FIND("/",Table1[[#This Row],[Category and Sub-Category]]))</f>
        <v>spaces</v>
      </c>
      <c r="S3088" s="9">
        <f>(((Table1[[#This Row],[launched_at]]/60)/60)/24)+DATE(1970,1,1)</f>
        <v>42173.67082175926</v>
      </c>
      <c r="T3088" s="9">
        <f>(((Table1[[#This Row],[deadline]]/60)/60)/24)+DATE(1970,1,1)</f>
        <v>42233.67082175926</v>
      </c>
      <c r="U3088" s="12" t="str">
        <f>TEXT(Table1[[#This Row],[Date Created Conversion]],"yyyy")</f>
        <v>2015</v>
      </c>
      <c r="V3088" s="12" t="str">
        <f>TEXT(Table1[[#This Row],[Date Created Conversion]],"mmm")</f>
        <v>Jun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>Table1[[#This Row],[pledged]]/Table1[[#This Row],[goal]]</f>
        <v>6.2500000000000003E-3</v>
      </c>
      <c r="P3089">
        <f>IF(Table1[[#This Row],[pledged]]=0,0,Table1[[#This Row],[pledged]]/Table1[[#This Row],[backers_count]])</f>
        <v>62.5</v>
      </c>
      <c r="Q3089" t="str">
        <f>LEFT(Table1[[#This Row],[Category and Sub-Category]],FIND("/",Table1[[#This Row],[Category and Sub-Category]])-1)</f>
        <v>theater</v>
      </c>
      <c r="R3089" t="str">
        <f>RIGHT(Table1[[#This Row],[Category and Sub-Category]],LEN(Table1[[#This Row],[Category and Sub-Category]])-FIND("/",Table1[[#This Row],[Category and Sub-Category]]))</f>
        <v>spaces</v>
      </c>
      <c r="S3089" s="9">
        <f>(((Table1[[#This Row],[launched_at]]/60)/60)/24)+DATE(1970,1,1)</f>
        <v>42665.150347222225</v>
      </c>
      <c r="T3089" s="9">
        <f>(((Table1[[#This Row],[deadline]]/60)/60)/24)+DATE(1970,1,1)</f>
        <v>42725.192013888889</v>
      </c>
      <c r="U3089" s="12" t="str">
        <f>TEXT(Table1[[#This Row],[Date Created Conversion]],"yyyy")</f>
        <v>2016</v>
      </c>
      <c r="V3089" s="12" t="str">
        <f>TEXT(Table1[[#This Row],[Date Created Conversion]],"mmm")</f>
        <v>Oct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>Table1[[#This Row],[pledged]]/Table1[[#This Row],[goal]]</f>
        <v>1.9384615384615384E-3</v>
      </c>
      <c r="P3090">
        <f>IF(Table1[[#This Row],[pledged]]=0,0,Table1[[#This Row],[pledged]]/Table1[[#This Row],[backers_count]])</f>
        <v>42</v>
      </c>
      <c r="Q3090" t="str">
        <f>LEFT(Table1[[#This Row],[Category and Sub-Category]],FIND("/",Table1[[#This Row],[Category and Sub-Category]])-1)</f>
        <v>theater</v>
      </c>
      <c r="R3090" t="str">
        <f>RIGHT(Table1[[#This Row],[Category and Sub-Category]],LEN(Table1[[#This Row],[Category and Sub-Category]])-FIND("/",Table1[[#This Row],[Category and Sub-Category]]))</f>
        <v>spaces</v>
      </c>
      <c r="S3090" s="9">
        <f>(((Table1[[#This Row],[launched_at]]/60)/60)/24)+DATE(1970,1,1)</f>
        <v>41981.57230324074</v>
      </c>
      <c r="T3090" s="9">
        <f>(((Table1[[#This Row],[deadline]]/60)/60)/24)+DATE(1970,1,1)</f>
        <v>42012.570138888885</v>
      </c>
      <c r="U3090" s="12" t="str">
        <f>TEXT(Table1[[#This Row],[Date Created Conversion]],"yyyy")</f>
        <v>2014</v>
      </c>
      <c r="V3090" s="12" t="str">
        <f>TEXT(Table1[[#This Row],[Date Created Conversion]],"mmm")</f>
        <v>Dec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>Table1[[#This Row],[pledged]]/Table1[[#This Row],[goal]]</f>
        <v>0.23416000000000001</v>
      </c>
      <c r="P3091">
        <f>IF(Table1[[#This Row],[pledged]]=0,0,Table1[[#This Row],[pledged]]/Table1[[#This Row],[backers_count]])</f>
        <v>130.0888888888889</v>
      </c>
      <c r="Q3091" t="str">
        <f>LEFT(Table1[[#This Row],[Category and Sub-Category]],FIND("/",Table1[[#This Row],[Category and Sub-Category]])-1)</f>
        <v>theater</v>
      </c>
      <c r="R3091" t="str">
        <f>RIGHT(Table1[[#This Row],[Category and Sub-Category]],LEN(Table1[[#This Row],[Category and Sub-Category]])-FIND("/",Table1[[#This Row],[Category and Sub-Category]]))</f>
        <v>spaces</v>
      </c>
      <c r="S3091" s="9">
        <f>(((Table1[[#This Row],[launched_at]]/60)/60)/24)+DATE(1970,1,1)</f>
        <v>42528.542627314819</v>
      </c>
      <c r="T3091" s="9">
        <f>(((Table1[[#This Row],[deadline]]/60)/60)/24)+DATE(1970,1,1)</f>
        <v>42560.082638888889</v>
      </c>
      <c r="U3091" s="12" t="str">
        <f>TEXT(Table1[[#This Row],[Date Created Conversion]],"yyyy")</f>
        <v>2016</v>
      </c>
      <c r="V3091" s="12" t="str">
        <f>TEXT(Table1[[#This Row],[Date Created Conversion]],"mmm")</f>
        <v>Jun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>Table1[[#This Row],[pledged]]/Table1[[#This Row],[goal]]</f>
        <v>5.080888888888889E-2</v>
      </c>
      <c r="P3092">
        <f>IF(Table1[[#This Row],[pledged]]=0,0,Table1[[#This Row],[pledged]]/Table1[[#This Row],[backers_count]])</f>
        <v>1270.2222222222222</v>
      </c>
      <c r="Q3092" t="str">
        <f>LEFT(Table1[[#This Row],[Category and Sub-Category]],FIND("/",Table1[[#This Row],[Category and Sub-Category]])-1)</f>
        <v>theater</v>
      </c>
      <c r="R3092" t="str">
        <f>RIGHT(Table1[[#This Row],[Category and Sub-Category]],LEN(Table1[[#This Row],[Category and Sub-Category]])-FIND("/",Table1[[#This Row],[Category and Sub-Category]]))</f>
        <v>spaces</v>
      </c>
      <c r="S3092" s="9">
        <f>(((Table1[[#This Row],[launched_at]]/60)/60)/24)+DATE(1970,1,1)</f>
        <v>42065.818807870368</v>
      </c>
      <c r="T3092" s="9">
        <f>(((Table1[[#This Row],[deadline]]/60)/60)/24)+DATE(1970,1,1)</f>
        <v>42125.777141203704</v>
      </c>
      <c r="U3092" s="12" t="str">
        <f>TEXT(Table1[[#This Row],[Date Created Conversion]],"yyyy")</f>
        <v>2015</v>
      </c>
      <c r="V3092" s="12" t="str">
        <f>TEXT(Table1[[#This Row],[Date Created Conversion]],"mmm")</f>
        <v>Mar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>Table1[[#This Row],[pledged]]/Table1[[#This Row],[goal]]</f>
        <v>0.15920000000000001</v>
      </c>
      <c r="P3093">
        <f>IF(Table1[[#This Row],[pledged]]=0,0,Table1[[#This Row],[pledged]]/Table1[[#This Row],[backers_count]])</f>
        <v>88.444444444444443</v>
      </c>
      <c r="Q3093" t="str">
        <f>LEFT(Table1[[#This Row],[Category and Sub-Category]],FIND("/",Table1[[#This Row],[Category and Sub-Category]])-1)</f>
        <v>theater</v>
      </c>
      <c r="R3093" t="str">
        <f>RIGHT(Table1[[#This Row],[Category and Sub-Category]],LEN(Table1[[#This Row],[Category and Sub-Category]])-FIND("/",Table1[[#This Row],[Category and Sub-Category]]))</f>
        <v>spaces</v>
      </c>
      <c r="S3093" s="9">
        <f>(((Table1[[#This Row],[launched_at]]/60)/60)/24)+DATE(1970,1,1)</f>
        <v>42566.948414351849</v>
      </c>
      <c r="T3093" s="9">
        <f>(((Table1[[#This Row],[deadline]]/60)/60)/24)+DATE(1970,1,1)</f>
        <v>42596.948414351849</v>
      </c>
      <c r="U3093" s="12" t="str">
        <f>TEXT(Table1[[#This Row],[Date Created Conversion]],"yyyy")</f>
        <v>2016</v>
      </c>
      <c r="V3093" s="12" t="str">
        <f>TEXT(Table1[[#This Row],[Date Created Conversion]],"mmm")</f>
        <v>Jul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>Table1[[#This Row],[pledged]]/Table1[[#This Row],[goal]]</f>
        <v>1.1831900000000001E-2</v>
      </c>
      <c r="P3094">
        <f>IF(Table1[[#This Row],[pledged]]=0,0,Table1[[#This Row],[pledged]]/Table1[[#This Row],[backers_count]])</f>
        <v>56.342380952380957</v>
      </c>
      <c r="Q3094" t="str">
        <f>LEFT(Table1[[#This Row],[Category and Sub-Category]],FIND("/",Table1[[#This Row],[Category and Sub-Category]])-1)</f>
        <v>theater</v>
      </c>
      <c r="R3094" t="str">
        <f>RIGHT(Table1[[#This Row],[Category and Sub-Category]],LEN(Table1[[#This Row],[Category and Sub-Category]])-FIND("/",Table1[[#This Row],[Category and Sub-Category]]))</f>
        <v>spaces</v>
      </c>
      <c r="S3094" s="9">
        <f>(((Table1[[#This Row],[launched_at]]/60)/60)/24)+DATE(1970,1,1)</f>
        <v>42255.619351851856</v>
      </c>
      <c r="T3094" s="9">
        <f>(((Table1[[#This Row],[deadline]]/60)/60)/24)+DATE(1970,1,1)</f>
        <v>42292.916666666672</v>
      </c>
      <c r="U3094" s="12" t="str">
        <f>TEXT(Table1[[#This Row],[Date Created Conversion]],"yyyy")</f>
        <v>2015</v>
      </c>
      <c r="V3094" s="12" t="str">
        <f>TEXT(Table1[[#This Row],[Date Created Conversion]],"mmm")</f>
        <v>Sep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>Table1[[#This Row],[pledged]]/Table1[[#This Row],[goal]]</f>
        <v>0.22750000000000001</v>
      </c>
      <c r="P3095">
        <f>IF(Table1[[#This Row],[pledged]]=0,0,Table1[[#This Row],[pledged]]/Table1[[#This Row],[backers_count]])</f>
        <v>53.529411764705884</v>
      </c>
      <c r="Q3095" t="str">
        <f>LEFT(Table1[[#This Row],[Category and Sub-Category]],FIND("/",Table1[[#This Row],[Category and Sub-Category]])-1)</f>
        <v>theater</v>
      </c>
      <c r="R3095" t="str">
        <f>RIGHT(Table1[[#This Row],[Category and Sub-Category]],LEN(Table1[[#This Row],[Category and Sub-Category]])-FIND("/",Table1[[#This Row],[Category and Sub-Category]]))</f>
        <v>spaces</v>
      </c>
      <c r="S3095" s="9">
        <f>(((Table1[[#This Row],[launched_at]]/60)/60)/24)+DATE(1970,1,1)</f>
        <v>41760.909039351849</v>
      </c>
      <c r="T3095" s="9">
        <f>(((Table1[[#This Row],[deadline]]/60)/60)/24)+DATE(1970,1,1)</f>
        <v>41791.165972222225</v>
      </c>
      <c r="U3095" s="12" t="str">
        <f>TEXT(Table1[[#This Row],[Date Created Conversion]],"yyyy")</f>
        <v>2014</v>
      </c>
      <c r="V3095" s="12" t="str">
        <f>TEXT(Table1[[#This Row],[Date Created Conversion]],"mmm")</f>
        <v>May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>Table1[[#This Row],[pledged]]/Table1[[#This Row],[goal]]</f>
        <v>2.5000000000000001E-4</v>
      </c>
      <c r="P3096">
        <f>IF(Table1[[#This Row],[pledged]]=0,0,Table1[[#This Row],[pledged]]/Table1[[#This Row],[backers_count]])</f>
        <v>25</v>
      </c>
      <c r="Q3096" t="str">
        <f>LEFT(Table1[[#This Row],[Category and Sub-Category]],FIND("/",Table1[[#This Row],[Category and Sub-Category]])-1)</f>
        <v>theater</v>
      </c>
      <c r="R3096" t="str">
        <f>RIGHT(Table1[[#This Row],[Category and Sub-Category]],LEN(Table1[[#This Row],[Category and Sub-Category]])-FIND("/",Table1[[#This Row],[Category and Sub-Category]]))</f>
        <v>spaces</v>
      </c>
      <c r="S3096" s="9">
        <f>(((Table1[[#This Row],[launched_at]]/60)/60)/24)+DATE(1970,1,1)</f>
        <v>42207.795787037037</v>
      </c>
      <c r="T3096" s="9">
        <f>(((Table1[[#This Row],[deadline]]/60)/60)/24)+DATE(1970,1,1)</f>
        <v>42267.795787037037</v>
      </c>
      <c r="U3096" s="12" t="str">
        <f>TEXT(Table1[[#This Row],[Date Created Conversion]],"yyyy")</f>
        <v>2015</v>
      </c>
      <c r="V3096" s="12" t="str">
        <f>TEXT(Table1[[#This Row],[Date Created Conversion]],"mmm")</f>
        <v>Jul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>Table1[[#This Row],[pledged]]/Table1[[#This Row],[goal]]</f>
        <v>3.351206434316354E-3</v>
      </c>
      <c r="P3097">
        <f>IF(Table1[[#This Row],[pledged]]=0,0,Table1[[#This Row],[pledged]]/Table1[[#This Row],[backers_count]])</f>
        <v>50</v>
      </c>
      <c r="Q3097" t="str">
        <f>LEFT(Table1[[#This Row],[Category and Sub-Category]],FIND("/",Table1[[#This Row],[Category and Sub-Category]])-1)</f>
        <v>theater</v>
      </c>
      <c r="R3097" t="str">
        <f>RIGHT(Table1[[#This Row],[Category and Sub-Category]],LEN(Table1[[#This Row],[Category and Sub-Category]])-FIND("/",Table1[[#This Row],[Category and Sub-Category]]))</f>
        <v>spaces</v>
      </c>
      <c r="S3097" s="9">
        <f>(((Table1[[#This Row],[launched_at]]/60)/60)/24)+DATE(1970,1,1)</f>
        <v>42523.025231481486</v>
      </c>
      <c r="T3097" s="9">
        <f>(((Table1[[#This Row],[deadline]]/60)/60)/24)+DATE(1970,1,1)</f>
        <v>42583.025231481486</v>
      </c>
      <c r="U3097" s="12" t="str">
        <f>TEXT(Table1[[#This Row],[Date Created Conversion]],"yyyy")</f>
        <v>2016</v>
      </c>
      <c r="V3097" s="12" t="str">
        <f>TEXT(Table1[[#This Row],[Date Created Conversion]],"mmm")</f>
        <v>Jun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>Table1[[#This Row],[pledged]]/Table1[[#This Row],[goal]]</f>
        <v>3.9750000000000001E-2</v>
      </c>
      <c r="P3098">
        <f>IF(Table1[[#This Row],[pledged]]=0,0,Table1[[#This Row],[pledged]]/Table1[[#This Row],[backers_count]])</f>
        <v>56.785714285714285</v>
      </c>
      <c r="Q3098" t="str">
        <f>LEFT(Table1[[#This Row],[Category and Sub-Category]],FIND("/",Table1[[#This Row],[Category and Sub-Category]])-1)</f>
        <v>theater</v>
      </c>
      <c r="R3098" t="str">
        <f>RIGHT(Table1[[#This Row],[Category and Sub-Category]],LEN(Table1[[#This Row],[Category and Sub-Category]])-FIND("/",Table1[[#This Row],[Category and Sub-Category]]))</f>
        <v>spaces</v>
      </c>
      <c r="S3098" s="9">
        <f>(((Table1[[#This Row],[launched_at]]/60)/60)/24)+DATE(1970,1,1)</f>
        <v>42114.825532407413</v>
      </c>
      <c r="T3098" s="9">
        <f>(((Table1[[#This Row],[deadline]]/60)/60)/24)+DATE(1970,1,1)</f>
        <v>42144.825532407413</v>
      </c>
      <c r="U3098" s="12" t="str">
        <f>TEXT(Table1[[#This Row],[Date Created Conversion]],"yyyy")</f>
        <v>2015</v>
      </c>
      <c r="V3098" s="12" t="str">
        <f>TEXT(Table1[[#This Row],[Date Created Conversion]],"mmm")</f>
        <v>Apr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>Table1[[#This Row],[pledged]]/Table1[[#This Row],[goal]]</f>
        <v>0.17150000000000001</v>
      </c>
      <c r="P3099">
        <f>IF(Table1[[#This Row],[pledged]]=0,0,Table1[[#This Row],[pledged]]/Table1[[#This Row],[backers_count]])</f>
        <v>40.833333333333336</v>
      </c>
      <c r="Q3099" t="str">
        <f>LEFT(Table1[[#This Row],[Category and Sub-Category]],FIND("/",Table1[[#This Row],[Category and Sub-Category]])-1)</f>
        <v>theater</v>
      </c>
      <c r="R3099" t="str">
        <f>RIGHT(Table1[[#This Row],[Category and Sub-Category]],LEN(Table1[[#This Row],[Category and Sub-Category]])-FIND("/",Table1[[#This Row],[Category and Sub-Category]]))</f>
        <v>spaces</v>
      </c>
      <c r="S3099" s="9">
        <f>(((Table1[[#This Row],[launched_at]]/60)/60)/24)+DATE(1970,1,1)</f>
        <v>42629.503483796296</v>
      </c>
      <c r="T3099" s="9">
        <f>(((Table1[[#This Row],[deadline]]/60)/60)/24)+DATE(1970,1,1)</f>
        <v>42650.583333333328</v>
      </c>
      <c r="U3099" s="12" t="str">
        <f>TEXT(Table1[[#This Row],[Date Created Conversion]],"yyyy")</f>
        <v>2016</v>
      </c>
      <c r="V3099" s="12" t="str">
        <f>TEXT(Table1[[#This Row],[Date Created Conversion]],"mmm")</f>
        <v>Sep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>Table1[[#This Row],[pledged]]/Table1[[#This Row],[goal]]</f>
        <v>3.608004104669061E-2</v>
      </c>
      <c r="P3100">
        <f>IF(Table1[[#This Row],[pledged]]=0,0,Table1[[#This Row],[pledged]]/Table1[[#This Row],[backers_count]])</f>
        <v>65.111111111111114</v>
      </c>
      <c r="Q3100" t="str">
        <f>LEFT(Table1[[#This Row],[Category and Sub-Category]],FIND("/",Table1[[#This Row],[Category and Sub-Category]])-1)</f>
        <v>theater</v>
      </c>
      <c r="R3100" t="str">
        <f>RIGHT(Table1[[#This Row],[Category and Sub-Category]],LEN(Table1[[#This Row],[Category and Sub-Category]])-FIND("/",Table1[[#This Row],[Category and Sub-Category]]))</f>
        <v>spaces</v>
      </c>
      <c r="S3100" s="9">
        <f>(((Table1[[#This Row],[launched_at]]/60)/60)/24)+DATE(1970,1,1)</f>
        <v>42359.792233796295</v>
      </c>
      <c r="T3100" s="9">
        <f>(((Table1[[#This Row],[deadline]]/60)/60)/24)+DATE(1970,1,1)</f>
        <v>42408.01180555555</v>
      </c>
      <c r="U3100" s="12" t="str">
        <f>TEXT(Table1[[#This Row],[Date Created Conversion]],"yyyy")</f>
        <v>2015</v>
      </c>
      <c r="V3100" s="12" t="str">
        <f>TEXT(Table1[[#This Row],[Date Created Conversion]],"mmm")</f>
        <v>Dec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>Table1[[#This Row],[pledged]]/Table1[[#This Row],[goal]]</f>
        <v>0.13900000000000001</v>
      </c>
      <c r="P3101">
        <f>IF(Table1[[#This Row],[pledged]]=0,0,Table1[[#This Row],[pledged]]/Table1[[#This Row],[backers_count]])</f>
        <v>55.6</v>
      </c>
      <c r="Q3101" t="str">
        <f>LEFT(Table1[[#This Row],[Category and Sub-Category]],FIND("/",Table1[[#This Row],[Category and Sub-Category]])-1)</f>
        <v>theater</v>
      </c>
      <c r="R3101" t="str">
        <f>RIGHT(Table1[[#This Row],[Category and Sub-Category]],LEN(Table1[[#This Row],[Category and Sub-Category]])-FIND("/",Table1[[#This Row],[Category and Sub-Category]]))</f>
        <v>spaces</v>
      </c>
      <c r="S3101" s="9">
        <f>(((Table1[[#This Row],[launched_at]]/60)/60)/24)+DATE(1970,1,1)</f>
        <v>42382.189710648148</v>
      </c>
      <c r="T3101" s="9">
        <f>(((Table1[[#This Row],[deadline]]/60)/60)/24)+DATE(1970,1,1)</f>
        <v>42412.189710648148</v>
      </c>
      <c r="U3101" s="12" t="str">
        <f>TEXT(Table1[[#This Row],[Date Created Conversion]],"yyyy")</f>
        <v>2016</v>
      </c>
      <c r="V3101" s="12" t="str">
        <f>TEXT(Table1[[#This Row],[Date Created Conversion]],"mmm")</f>
        <v>Jan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>Table1[[#This Row],[pledged]]/Table1[[#This Row],[goal]]</f>
        <v>0.15225</v>
      </c>
      <c r="P3102">
        <f>IF(Table1[[#This Row],[pledged]]=0,0,Table1[[#This Row],[pledged]]/Table1[[#This Row],[backers_count]])</f>
        <v>140.53846153846155</v>
      </c>
      <c r="Q3102" t="str">
        <f>LEFT(Table1[[#This Row],[Category and Sub-Category]],FIND("/",Table1[[#This Row],[Category and Sub-Category]])-1)</f>
        <v>theater</v>
      </c>
      <c r="R3102" t="str">
        <f>RIGHT(Table1[[#This Row],[Category and Sub-Category]],LEN(Table1[[#This Row],[Category and Sub-Category]])-FIND("/",Table1[[#This Row],[Category and Sub-Category]]))</f>
        <v>spaces</v>
      </c>
      <c r="S3102" s="9">
        <f>(((Table1[[#This Row],[launched_at]]/60)/60)/24)+DATE(1970,1,1)</f>
        <v>41902.622395833336</v>
      </c>
      <c r="T3102" s="9">
        <f>(((Table1[[#This Row],[deadline]]/60)/60)/24)+DATE(1970,1,1)</f>
        <v>41932.622395833336</v>
      </c>
      <c r="U3102" s="12" t="str">
        <f>TEXT(Table1[[#This Row],[Date Created Conversion]],"yyyy")</f>
        <v>2014</v>
      </c>
      <c r="V3102" s="12" t="str">
        <f>TEXT(Table1[[#This Row],[Date Created Conversion]],"mmm")</f>
        <v>Sep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>Table1[[#This Row],[pledged]]/Table1[[#This Row],[goal]]</f>
        <v>0.12</v>
      </c>
      <c r="P3103">
        <f>IF(Table1[[#This Row],[pledged]]=0,0,Table1[[#This Row],[pledged]]/Table1[[#This Row],[backers_count]])</f>
        <v>25</v>
      </c>
      <c r="Q3103" t="str">
        <f>LEFT(Table1[[#This Row],[Category and Sub-Category]],FIND("/",Table1[[#This Row],[Category and Sub-Category]])-1)</f>
        <v>theater</v>
      </c>
      <c r="R3103" t="str">
        <f>RIGHT(Table1[[#This Row],[Category and Sub-Category]],LEN(Table1[[#This Row],[Category and Sub-Category]])-FIND("/",Table1[[#This Row],[Category and Sub-Category]]))</f>
        <v>spaces</v>
      </c>
      <c r="S3103" s="9">
        <f>(((Table1[[#This Row],[launched_at]]/60)/60)/24)+DATE(1970,1,1)</f>
        <v>42171.383530092593</v>
      </c>
      <c r="T3103" s="9">
        <f>(((Table1[[#This Row],[deadline]]/60)/60)/24)+DATE(1970,1,1)</f>
        <v>42201.330555555556</v>
      </c>
      <c r="U3103" s="12" t="str">
        <f>TEXT(Table1[[#This Row],[Date Created Conversion]],"yyyy")</f>
        <v>2015</v>
      </c>
      <c r="V3103" s="12" t="str">
        <f>TEXT(Table1[[#This Row],[Date Created Conversion]],"mmm")</f>
        <v>Jun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>Table1[[#This Row],[pledged]]/Table1[[#This Row],[goal]]</f>
        <v>0.391125</v>
      </c>
      <c r="P3104">
        <f>IF(Table1[[#This Row],[pledged]]=0,0,Table1[[#This Row],[pledged]]/Table1[[#This Row],[backers_count]])</f>
        <v>69.533333333333331</v>
      </c>
      <c r="Q3104" t="str">
        <f>LEFT(Table1[[#This Row],[Category and Sub-Category]],FIND("/",Table1[[#This Row],[Category and Sub-Category]])-1)</f>
        <v>theater</v>
      </c>
      <c r="R3104" t="str">
        <f>RIGHT(Table1[[#This Row],[Category and Sub-Category]],LEN(Table1[[#This Row],[Category and Sub-Category]])-FIND("/",Table1[[#This Row],[Category and Sub-Category]]))</f>
        <v>spaces</v>
      </c>
      <c r="S3104" s="9">
        <f>(((Table1[[#This Row],[launched_at]]/60)/60)/24)+DATE(1970,1,1)</f>
        <v>42555.340486111112</v>
      </c>
      <c r="T3104" s="9">
        <f>(((Table1[[#This Row],[deadline]]/60)/60)/24)+DATE(1970,1,1)</f>
        <v>42605.340486111112</v>
      </c>
      <c r="U3104" s="12" t="str">
        <f>TEXT(Table1[[#This Row],[Date Created Conversion]],"yyyy")</f>
        <v>2016</v>
      </c>
      <c r="V3104" s="12" t="str">
        <f>TEXT(Table1[[#This Row],[Date Created Conversion]],"mmm")</f>
        <v>Jul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>Table1[[#This Row],[pledged]]/Table1[[#This Row],[goal]]</f>
        <v>2.6829268292682929E-3</v>
      </c>
      <c r="P3105">
        <f>IF(Table1[[#This Row],[pledged]]=0,0,Table1[[#This Row],[pledged]]/Table1[[#This Row],[backers_count]])</f>
        <v>5.5</v>
      </c>
      <c r="Q3105" t="str">
        <f>LEFT(Table1[[#This Row],[Category and Sub-Category]],FIND("/",Table1[[#This Row],[Category and Sub-Category]])-1)</f>
        <v>theater</v>
      </c>
      <c r="R3105" t="str">
        <f>RIGHT(Table1[[#This Row],[Category and Sub-Category]],LEN(Table1[[#This Row],[Category and Sub-Category]])-FIND("/",Table1[[#This Row],[Category and Sub-Category]]))</f>
        <v>spaces</v>
      </c>
      <c r="S3105" s="9">
        <f>(((Table1[[#This Row],[launched_at]]/60)/60)/24)+DATE(1970,1,1)</f>
        <v>42107.156319444446</v>
      </c>
      <c r="T3105" s="9">
        <f>(((Table1[[#This Row],[deadline]]/60)/60)/24)+DATE(1970,1,1)</f>
        <v>42167.156319444446</v>
      </c>
      <c r="U3105" s="12" t="str">
        <f>TEXT(Table1[[#This Row],[Date Created Conversion]],"yyyy")</f>
        <v>2015</v>
      </c>
      <c r="V3105" s="12" t="str">
        <f>TEXT(Table1[[#This Row],[Date Created Conversion]],"mmm")</f>
        <v>Apr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>Table1[[#This Row],[pledged]]/Table1[[#This Row],[goal]]</f>
        <v>0.29625000000000001</v>
      </c>
      <c r="P3106">
        <f>IF(Table1[[#This Row],[pledged]]=0,0,Table1[[#This Row],[pledged]]/Table1[[#This Row],[backers_count]])</f>
        <v>237</v>
      </c>
      <c r="Q3106" t="str">
        <f>LEFT(Table1[[#This Row],[Category and Sub-Category]],FIND("/",Table1[[#This Row],[Category and Sub-Category]])-1)</f>
        <v>theater</v>
      </c>
      <c r="R3106" t="str">
        <f>RIGHT(Table1[[#This Row],[Category and Sub-Category]],LEN(Table1[[#This Row],[Category and Sub-Category]])-FIND("/",Table1[[#This Row],[Category and Sub-Category]]))</f>
        <v>spaces</v>
      </c>
      <c r="S3106" s="9">
        <f>(((Table1[[#This Row],[launched_at]]/60)/60)/24)+DATE(1970,1,1)</f>
        <v>42006.908692129626</v>
      </c>
      <c r="T3106" s="9">
        <f>(((Table1[[#This Row],[deadline]]/60)/60)/24)+DATE(1970,1,1)</f>
        <v>42038.083333333328</v>
      </c>
      <c r="U3106" s="12" t="str">
        <f>TEXT(Table1[[#This Row],[Date Created Conversion]],"yyyy")</f>
        <v>2015</v>
      </c>
      <c r="V3106" s="12" t="str">
        <f>TEXT(Table1[[#This Row],[Date Created Conversion]],"mmm")</f>
        <v>Jan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>Table1[[#This Row],[pledged]]/Table1[[#This Row],[goal]]</f>
        <v>0.4236099230111206</v>
      </c>
      <c r="P3107">
        <f>IF(Table1[[#This Row],[pledged]]=0,0,Table1[[#This Row],[pledged]]/Table1[[#This Row],[backers_count]])</f>
        <v>79.870967741935488</v>
      </c>
      <c r="Q3107" t="str">
        <f>LEFT(Table1[[#This Row],[Category and Sub-Category]],FIND("/",Table1[[#This Row],[Category and Sub-Category]])-1)</f>
        <v>theater</v>
      </c>
      <c r="R3107" t="str">
        <f>RIGHT(Table1[[#This Row],[Category and Sub-Category]],LEN(Table1[[#This Row],[Category and Sub-Category]])-FIND("/",Table1[[#This Row],[Category and Sub-Category]]))</f>
        <v>spaces</v>
      </c>
      <c r="S3107" s="9">
        <f>(((Table1[[#This Row],[launched_at]]/60)/60)/24)+DATE(1970,1,1)</f>
        <v>41876.718935185185</v>
      </c>
      <c r="T3107" s="9">
        <f>(((Table1[[#This Row],[deadline]]/60)/60)/24)+DATE(1970,1,1)</f>
        <v>41931.208333333336</v>
      </c>
      <c r="U3107" s="12" t="str">
        <f>TEXT(Table1[[#This Row],[Date Created Conversion]],"yyyy")</f>
        <v>2014</v>
      </c>
      <c r="V3107" s="12" t="str">
        <f>TEXT(Table1[[#This Row],[Date Created Conversion]],"mmm")</f>
        <v>Aug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>Table1[[#This Row],[pledged]]/Table1[[#This Row],[goal]]</f>
        <v>4.1000000000000002E-2</v>
      </c>
      <c r="P3108">
        <f>IF(Table1[[#This Row],[pledged]]=0,0,Table1[[#This Row],[pledged]]/Table1[[#This Row],[backers_count]])</f>
        <v>10.25</v>
      </c>
      <c r="Q3108" t="str">
        <f>LEFT(Table1[[#This Row],[Category and Sub-Category]],FIND("/",Table1[[#This Row],[Category and Sub-Category]])-1)</f>
        <v>theater</v>
      </c>
      <c r="R3108" t="str">
        <f>RIGHT(Table1[[#This Row],[Category and Sub-Category]],LEN(Table1[[#This Row],[Category and Sub-Category]])-FIND("/",Table1[[#This Row],[Category and Sub-Category]]))</f>
        <v>spaces</v>
      </c>
      <c r="S3108" s="9">
        <f>(((Table1[[#This Row],[launched_at]]/60)/60)/24)+DATE(1970,1,1)</f>
        <v>42241.429120370376</v>
      </c>
      <c r="T3108" s="9">
        <f>(((Table1[[#This Row],[deadline]]/60)/60)/24)+DATE(1970,1,1)</f>
        <v>42263.916666666672</v>
      </c>
      <c r="U3108" s="12" t="str">
        <f>TEXT(Table1[[#This Row],[Date Created Conversion]],"yyyy")</f>
        <v>2015</v>
      </c>
      <c r="V3108" s="12" t="str">
        <f>TEXT(Table1[[#This Row],[Date Created Conversion]],"mmm")</f>
        <v>Aug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>Table1[[#This Row],[pledged]]/Table1[[#This Row],[goal]]</f>
        <v>0.197625</v>
      </c>
      <c r="P3109">
        <f>IF(Table1[[#This Row],[pledged]]=0,0,Table1[[#This Row],[pledged]]/Table1[[#This Row],[backers_count]])</f>
        <v>272.58620689655174</v>
      </c>
      <c r="Q3109" t="str">
        <f>LEFT(Table1[[#This Row],[Category and Sub-Category]],FIND("/",Table1[[#This Row],[Category and Sub-Category]])-1)</f>
        <v>theater</v>
      </c>
      <c r="R3109" t="str">
        <f>RIGHT(Table1[[#This Row],[Category and Sub-Category]],LEN(Table1[[#This Row],[Category and Sub-Category]])-FIND("/",Table1[[#This Row],[Category and Sub-Category]]))</f>
        <v>spaces</v>
      </c>
      <c r="S3109" s="9">
        <f>(((Table1[[#This Row],[launched_at]]/60)/60)/24)+DATE(1970,1,1)</f>
        <v>42128.814247685179</v>
      </c>
      <c r="T3109" s="9">
        <f>(((Table1[[#This Row],[deadline]]/60)/60)/24)+DATE(1970,1,1)</f>
        <v>42135.814247685179</v>
      </c>
      <c r="U3109" s="12" t="str">
        <f>TEXT(Table1[[#This Row],[Date Created Conversion]],"yyyy")</f>
        <v>2015</v>
      </c>
      <c r="V3109" s="12" t="str">
        <f>TEXT(Table1[[#This Row],[Date Created Conversion]],"mmm")</f>
        <v>May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>Table1[[#This Row],[pledged]]/Table1[[#This Row],[goal]]</f>
        <v>5.1999999999999995E-4</v>
      </c>
      <c r="P3110">
        <f>IF(Table1[[#This Row],[pledged]]=0,0,Table1[[#This Row],[pledged]]/Table1[[#This Row],[backers_count]])</f>
        <v>13</v>
      </c>
      <c r="Q3110" t="str">
        <f>LEFT(Table1[[#This Row],[Category and Sub-Category]],FIND("/",Table1[[#This Row],[Category and Sub-Category]])-1)</f>
        <v>theater</v>
      </c>
      <c r="R3110" t="str">
        <f>RIGHT(Table1[[#This Row],[Category and Sub-Category]],LEN(Table1[[#This Row],[Category and Sub-Category]])-FIND("/",Table1[[#This Row],[Category and Sub-Category]]))</f>
        <v>spaces</v>
      </c>
      <c r="S3110" s="9">
        <f>(((Table1[[#This Row],[launched_at]]/60)/60)/24)+DATE(1970,1,1)</f>
        <v>42062.680486111116</v>
      </c>
      <c r="T3110" s="9">
        <f>(((Table1[[#This Row],[deadline]]/60)/60)/24)+DATE(1970,1,1)</f>
        <v>42122.638819444444</v>
      </c>
      <c r="U3110" s="12" t="str">
        <f>TEXT(Table1[[#This Row],[Date Created Conversion]],"yyyy")</f>
        <v>2015</v>
      </c>
      <c r="V3110" s="12" t="str">
        <f>TEXT(Table1[[#This Row],[Date Created Conversion]],"mmm")</f>
        <v>Feb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>Table1[[#This Row],[pledged]]/Table1[[#This Row],[goal]]</f>
        <v>0.25030188679245285</v>
      </c>
      <c r="P3111">
        <f>IF(Table1[[#This Row],[pledged]]=0,0,Table1[[#This Row],[pledged]]/Table1[[#This Row],[backers_count]])</f>
        <v>58.184210526315788</v>
      </c>
      <c r="Q3111" t="str">
        <f>LEFT(Table1[[#This Row],[Category and Sub-Category]],FIND("/",Table1[[#This Row],[Category and Sub-Category]])-1)</f>
        <v>theater</v>
      </c>
      <c r="R3111" t="str">
        <f>RIGHT(Table1[[#This Row],[Category and Sub-Category]],LEN(Table1[[#This Row],[Category and Sub-Category]])-FIND("/",Table1[[#This Row],[Category and Sub-Category]]))</f>
        <v>spaces</v>
      </c>
      <c r="S3111" s="9">
        <f>(((Table1[[#This Row],[launched_at]]/60)/60)/24)+DATE(1970,1,1)</f>
        <v>41844.125115740739</v>
      </c>
      <c r="T3111" s="9">
        <f>(((Table1[[#This Row],[deadline]]/60)/60)/24)+DATE(1970,1,1)</f>
        <v>41879.125115740739</v>
      </c>
      <c r="U3111" s="12" t="str">
        <f>TEXT(Table1[[#This Row],[Date Created Conversion]],"yyyy")</f>
        <v>2014</v>
      </c>
      <c r="V3111" s="12" t="str">
        <f>TEXT(Table1[[#This Row],[Date Created Conversion]],"mmm")</f>
        <v>Jul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>Table1[[#This Row],[pledged]]/Table1[[#This Row],[goal]]</f>
        <v>4.0000000000000002E-4</v>
      </c>
      <c r="P3112">
        <f>IF(Table1[[#This Row],[pledged]]=0,0,Table1[[#This Row],[pledged]]/Table1[[#This Row],[backers_count]])</f>
        <v>10</v>
      </c>
      <c r="Q3112" t="str">
        <f>LEFT(Table1[[#This Row],[Category and Sub-Category]],FIND("/",Table1[[#This Row],[Category and Sub-Category]])-1)</f>
        <v>theater</v>
      </c>
      <c r="R3112" t="str">
        <f>RIGHT(Table1[[#This Row],[Category and Sub-Category]],LEN(Table1[[#This Row],[Category and Sub-Category]])-FIND("/",Table1[[#This Row],[Category and Sub-Category]]))</f>
        <v>spaces</v>
      </c>
      <c r="S3112" s="9">
        <f>(((Table1[[#This Row],[launched_at]]/60)/60)/24)+DATE(1970,1,1)</f>
        <v>42745.031469907408</v>
      </c>
      <c r="T3112" s="9">
        <f>(((Table1[[#This Row],[deadline]]/60)/60)/24)+DATE(1970,1,1)</f>
        <v>42785.031469907408</v>
      </c>
      <c r="U3112" s="12" t="str">
        <f>TEXT(Table1[[#This Row],[Date Created Conversion]],"yyyy")</f>
        <v>2017</v>
      </c>
      <c r="V3112" s="12" t="str">
        <f>TEXT(Table1[[#This Row],[Date Created Conversion]],"mmm")</f>
        <v>Jan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>Table1[[#This Row],[pledged]]/Table1[[#This Row],[goal]]</f>
        <v>0.26640000000000003</v>
      </c>
      <c r="P3113">
        <f>IF(Table1[[#This Row],[pledged]]=0,0,Table1[[#This Row],[pledged]]/Table1[[#This Row],[backers_count]])</f>
        <v>70.10526315789474</v>
      </c>
      <c r="Q3113" t="str">
        <f>LEFT(Table1[[#This Row],[Category and Sub-Category]],FIND("/",Table1[[#This Row],[Category and Sub-Category]])-1)</f>
        <v>theater</v>
      </c>
      <c r="R3113" t="str">
        <f>RIGHT(Table1[[#This Row],[Category and Sub-Category]],LEN(Table1[[#This Row],[Category and Sub-Category]])-FIND("/",Table1[[#This Row],[Category and Sub-Category]]))</f>
        <v>spaces</v>
      </c>
      <c r="S3113" s="9">
        <f>(((Table1[[#This Row],[launched_at]]/60)/60)/24)+DATE(1970,1,1)</f>
        <v>41885.595138888886</v>
      </c>
      <c r="T3113" s="9">
        <f>(((Table1[[#This Row],[deadline]]/60)/60)/24)+DATE(1970,1,1)</f>
        <v>41916.595138888886</v>
      </c>
      <c r="U3113" s="12" t="str">
        <f>TEXT(Table1[[#This Row],[Date Created Conversion]],"yyyy")</f>
        <v>2014</v>
      </c>
      <c r="V3113" s="12" t="str">
        <f>TEXT(Table1[[#This Row],[Date Created Conversion]],"mmm")</f>
        <v>Sep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>Table1[[#This Row],[pledged]]/Table1[[#This Row],[goal]]</f>
        <v>4.7363636363636365E-2</v>
      </c>
      <c r="P3114">
        <f>IF(Table1[[#This Row],[pledged]]=0,0,Table1[[#This Row],[pledged]]/Table1[[#This Row],[backers_count]])</f>
        <v>57.888888888888886</v>
      </c>
      <c r="Q3114" t="str">
        <f>LEFT(Table1[[#This Row],[Category and Sub-Category]],FIND("/",Table1[[#This Row],[Category and Sub-Category]])-1)</f>
        <v>theater</v>
      </c>
      <c r="R3114" t="str">
        <f>RIGHT(Table1[[#This Row],[Category and Sub-Category]],LEN(Table1[[#This Row],[Category and Sub-Category]])-FIND("/",Table1[[#This Row],[Category and Sub-Category]]))</f>
        <v>spaces</v>
      </c>
      <c r="S3114" s="9">
        <f>(((Table1[[#This Row],[launched_at]]/60)/60)/24)+DATE(1970,1,1)</f>
        <v>42615.121921296297</v>
      </c>
      <c r="T3114" s="9">
        <f>(((Table1[[#This Row],[deadline]]/60)/60)/24)+DATE(1970,1,1)</f>
        <v>42675.121921296297</v>
      </c>
      <c r="U3114" s="12" t="str">
        <f>TEXT(Table1[[#This Row],[Date Created Conversion]],"yyyy")</f>
        <v>2016</v>
      </c>
      <c r="V3114" s="12" t="str">
        <f>TEXT(Table1[[#This Row],[Date Created Conversion]],"mmm")</f>
        <v>Sep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>Table1[[#This Row],[pledged]]/Table1[[#This Row],[goal]]</f>
        <v>4.2435339894712751E-2</v>
      </c>
      <c r="P3115">
        <f>IF(Table1[[#This Row],[pledged]]=0,0,Table1[[#This Row],[pledged]]/Table1[[#This Row],[backers_count]])</f>
        <v>125.27027027027027</v>
      </c>
      <c r="Q3115" t="str">
        <f>LEFT(Table1[[#This Row],[Category and Sub-Category]],FIND("/",Table1[[#This Row],[Category and Sub-Category]])-1)</f>
        <v>theater</v>
      </c>
      <c r="R3115" t="str">
        <f>RIGHT(Table1[[#This Row],[Category and Sub-Category]],LEN(Table1[[#This Row],[Category and Sub-Category]])-FIND("/",Table1[[#This Row],[Category and Sub-Category]]))</f>
        <v>spaces</v>
      </c>
      <c r="S3115" s="9">
        <f>(((Table1[[#This Row],[launched_at]]/60)/60)/24)+DATE(1970,1,1)</f>
        <v>42081.731273148151</v>
      </c>
      <c r="T3115" s="9">
        <f>(((Table1[[#This Row],[deadline]]/60)/60)/24)+DATE(1970,1,1)</f>
        <v>42111.731273148151</v>
      </c>
      <c r="U3115" s="12" t="str">
        <f>TEXT(Table1[[#This Row],[Date Created Conversion]],"yyyy")</f>
        <v>2015</v>
      </c>
      <c r="V3115" s="12" t="str">
        <f>TEXT(Table1[[#This Row],[Date Created Conversion]],"mmm")</f>
        <v>Mar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>Table1[[#This Row],[pledged]]/Table1[[#This Row],[goal]]</f>
        <v>0</v>
      </c>
      <c r="P3116">
        <f>IF(Table1[[#This Row],[pledged]]=0,0,Table1[[#This Row],[pledged]]/Table1[[#This Row],[backers_count]])</f>
        <v>0</v>
      </c>
      <c r="Q3116" t="str">
        <f>LEFT(Table1[[#This Row],[Category and Sub-Category]],FIND("/",Table1[[#This Row],[Category and Sub-Category]])-1)</f>
        <v>theater</v>
      </c>
      <c r="R3116" t="str">
        <f>RIGHT(Table1[[#This Row],[Category and Sub-Category]],LEN(Table1[[#This Row],[Category and Sub-Category]])-FIND("/",Table1[[#This Row],[Category and Sub-Category]]))</f>
        <v>spaces</v>
      </c>
      <c r="S3116" s="9">
        <f>(((Table1[[#This Row],[launched_at]]/60)/60)/24)+DATE(1970,1,1)</f>
        <v>41843.632523148146</v>
      </c>
      <c r="T3116" s="9">
        <f>(((Table1[[#This Row],[deadline]]/60)/60)/24)+DATE(1970,1,1)</f>
        <v>41903.632523148146</v>
      </c>
      <c r="U3116" s="12" t="str">
        <f>TEXT(Table1[[#This Row],[Date Created Conversion]],"yyyy")</f>
        <v>2014</v>
      </c>
      <c r="V3116" s="12" t="str">
        <f>TEXT(Table1[[#This Row],[Date Created Conversion]],"mmm")</f>
        <v>Jul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>Table1[[#This Row],[pledged]]/Table1[[#This Row],[goal]]</f>
        <v>0.03</v>
      </c>
      <c r="P3117">
        <f>IF(Table1[[#This Row],[pledged]]=0,0,Table1[[#This Row],[pledged]]/Table1[[#This Row],[backers_count]])</f>
        <v>300</v>
      </c>
      <c r="Q3117" t="str">
        <f>LEFT(Table1[[#This Row],[Category and Sub-Category]],FIND("/",Table1[[#This Row],[Category and Sub-Category]])-1)</f>
        <v>theater</v>
      </c>
      <c r="R3117" t="str">
        <f>RIGHT(Table1[[#This Row],[Category and Sub-Category]],LEN(Table1[[#This Row],[Category and Sub-Category]])-FIND("/",Table1[[#This Row],[Category and Sub-Category]]))</f>
        <v>spaces</v>
      </c>
      <c r="S3117" s="9">
        <f>(((Table1[[#This Row],[launched_at]]/60)/60)/24)+DATE(1970,1,1)</f>
        <v>42496.447071759263</v>
      </c>
      <c r="T3117" s="9">
        <f>(((Table1[[#This Row],[deadline]]/60)/60)/24)+DATE(1970,1,1)</f>
        <v>42526.447071759263</v>
      </c>
      <c r="U3117" s="12" t="str">
        <f>TEXT(Table1[[#This Row],[Date Created Conversion]],"yyyy")</f>
        <v>2016</v>
      </c>
      <c r="V3117" s="12" t="str">
        <f>TEXT(Table1[[#This Row],[Date Created Conversion]],"mmm")</f>
        <v>May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>Table1[[#This Row],[pledged]]/Table1[[#This Row],[goal]]</f>
        <v>0.57333333333333336</v>
      </c>
      <c r="P3118">
        <f>IF(Table1[[#This Row],[pledged]]=0,0,Table1[[#This Row],[pledged]]/Table1[[#This Row],[backers_count]])</f>
        <v>43</v>
      </c>
      <c r="Q3118" t="str">
        <f>LEFT(Table1[[#This Row],[Category and Sub-Category]],FIND("/",Table1[[#This Row],[Category and Sub-Category]])-1)</f>
        <v>theater</v>
      </c>
      <c r="R3118" t="str">
        <f>RIGHT(Table1[[#This Row],[Category and Sub-Category]],LEN(Table1[[#This Row],[Category and Sub-Category]])-FIND("/",Table1[[#This Row],[Category and Sub-Category]]))</f>
        <v>spaces</v>
      </c>
      <c r="S3118" s="9">
        <f>(((Table1[[#This Row],[launched_at]]/60)/60)/24)+DATE(1970,1,1)</f>
        <v>42081.515335648146</v>
      </c>
      <c r="T3118" s="9">
        <f>(((Table1[[#This Row],[deadline]]/60)/60)/24)+DATE(1970,1,1)</f>
        <v>42095.515335648146</v>
      </c>
      <c r="U3118" s="12" t="str">
        <f>TEXT(Table1[[#This Row],[Date Created Conversion]],"yyyy")</f>
        <v>2015</v>
      </c>
      <c r="V3118" s="12" t="str">
        <f>TEXT(Table1[[#This Row],[Date Created Conversion]],"mmm")</f>
        <v>Mar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>Table1[[#This Row],[pledged]]/Table1[[#This Row],[goal]]</f>
        <v>1E-3</v>
      </c>
      <c r="P3119">
        <f>IF(Table1[[#This Row],[pledged]]=0,0,Table1[[#This Row],[pledged]]/Table1[[#This Row],[backers_count]])</f>
        <v>1</v>
      </c>
      <c r="Q3119" t="str">
        <f>LEFT(Table1[[#This Row],[Category and Sub-Category]],FIND("/",Table1[[#This Row],[Category and Sub-Category]])-1)</f>
        <v>theater</v>
      </c>
      <c r="R3119" t="str">
        <f>RIGHT(Table1[[#This Row],[Category and Sub-Category]],LEN(Table1[[#This Row],[Category and Sub-Category]])-FIND("/",Table1[[#This Row],[Category and Sub-Category]]))</f>
        <v>spaces</v>
      </c>
      <c r="S3119" s="9">
        <f>(((Table1[[#This Row],[launched_at]]/60)/60)/24)+DATE(1970,1,1)</f>
        <v>42509.374537037031</v>
      </c>
      <c r="T3119" s="9">
        <f>(((Table1[[#This Row],[deadline]]/60)/60)/24)+DATE(1970,1,1)</f>
        <v>42517.55</v>
      </c>
      <c r="U3119" s="12" t="str">
        <f>TEXT(Table1[[#This Row],[Date Created Conversion]],"yyyy")</f>
        <v>2016</v>
      </c>
      <c r="V3119" s="12" t="str">
        <f>TEXT(Table1[[#This Row],[Date Created Conversion]],"mmm")</f>
        <v>May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>Table1[[#This Row],[pledged]]/Table1[[#This Row],[goal]]</f>
        <v>3.0999999999999999E-3</v>
      </c>
      <c r="P3120">
        <f>IF(Table1[[#This Row],[pledged]]=0,0,Table1[[#This Row],[pledged]]/Table1[[#This Row],[backers_count]])</f>
        <v>775</v>
      </c>
      <c r="Q3120" t="str">
        <f>LEFT(Table1[[#This Row],[Category and Sub-Category]],FIND("/",Table1[[#This Row],[Category and Sub-Category]])-1)</f>
        <v>theater</v>
      </c>
      <c r="R3120" t="str">
        <f>RIGHT(Table1[[#This Row],[Category and Sub-Category]],LEN(Table1[[#This Row],[Category and Sub-Category]])-FIND("/",Table1[[#This Row],[Category and Sub-Category]]))</f>
        <v>spaces</v>
      </c>
      <c r="S3120" s="9">
        <f>(((Table1[[#This Row],[launched_at]]/60)/60)/24)+DATE(1970,1,1)</f>
        <v>42534.649571759262</v>
      </c>
      <c r="T3120" s="9">
        <f>(((Table1[[#This Row],[deadline]]/60)/60)/24)+DATE(1970,1,1)</f>
        <v>42553.649571759262</v>
      </c>
      <c r="U3120" s="12" t="str">
        <f>TEXT(Table1[[#This Row],[Date Created Conversion]],"yyyy")</f>
        <v>2016</v>
      </c>
      <c r="V3120" s="12" t="str">
        <f>TEXT(Table1[[#This Row],[Date Created Conversion]],"mmm")</f>
        <v>Jun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>Table1[[#This Row],[pledged]]/Table1[[#This Row],[goal]]</f>
        <v>5.0000000000000001E-4</v>
      </c>
      <c r="P3121">
        <f>IF(Table1[[#This Row],[pledged]]=0,0,Table1[[#This Row],[pledged]]/Table1[[#This Row],[backers_count]])</f>
        <v>5</v>
      </c>
      <c r="Q3121" t="str">
        <f>LEFT(Table1[[#This Row],[Category and Sub-Category]],FIND("/",Table1[[#This Row],[Category and Sub-Category]])-1)</f>
        <v>theater</v>
      </c>
      <c r="R3121" t="str">
        <f>RIGHT(Table1[[#This Row],[Category and Sub-Category]],LEN(Table1[[#This Row],[Category and Sub-Category]])-FIND("/",Table1[[#This Row],[Category and Sub-Category]]))</f>
        <v>spaces</v>
      </c>
      <c r="S3121" s="9">
        <f>(((Table1[[#This Row],[launched_at]]/60)/60)/24)+DATE(1970,1,1)</f>
        <v>42060.04550925926</v>
      </c>
      <c r="T3121" s="9">
        <f>(((Table1[[#This Row],[deadline]]/60)/60)/24)+DATE(1970,1,1)</f>
        <v>42090.003842592589</v>
      </c>
      <c r="U3121" s="12" t="str">
        <f>TEXT(Table1[[#This Row],[Date Created Conversion]],"yyyy")</f>
        <v>2015</v>
      </c>
      <c r="V3121" s="12" t="str">
        <f>TEXT(Table1[[#This Row],[Date Created Conversion]],"mmm")</f>
        <v>Feb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>Table1[[#This Row],[pledged]]/Table1[[#This Row],[goal]]</f>
        <v>9.8461538461538464E-5</v>
      </c>
      <c r="P3122">
        <f>IF(Table1[[#This Row],[pledged]]=0,0,Table1[[#This Row],[pledged]]/Table1[[#This Row],[backers_count]])</f>
        <v>12.8</v>
      </c>
      <c r="Q3122" t="str">
        <f>LEFT(Table1[[#This Row],[Category and Sub-Category]],FIND("/",Table1[[#This Row],[Category and Sub-Category]])-1)</f>
        <v>theater</v>
      </c>
      <c r="R3122" t="str">
        <f>RIGHT(Table1[[#This Row],[Category and Sub-Category]],LEN(Table1[[#This Row],[Category and Sub-Category]])-FIND("/",Table1[[#This Row],[Category and Sub-Category]]))</f>
        <v>spaces</v>
      </c>
      <c r="S3122" s="9">
        <f>(((Table1[[#This Row],[launched_at]]/60)/60)/24)+DATE(1970,1,1)</f>
        <v>42435.942083333335</v>
      </c>
      <c r="T3122" s="9">
        <f>(((Table1[[#This Row],[deadline]]/60)/60)/24)+DATE(1970,1,1)</f>
        <v>42495.900416666671</v>
      </c>
      <c r="U3122" s="12" t="str">
        <f>TEXT(Table1[[#This Row],[Date Created Conversion]],"yyyy")</f>
        <v>2016</v>
      </c>
      <c r="V3122" s="12" t="str">
        <f>TEXT(Table1[[#This Row],[Date Created Conversion]],"mmm")</f>
        <v>Mar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8388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>Table1[[#This Row],[pledged]]/Table1[[#This Row],[goal]]</f>
        <v>6.6666666666666671E-3</v>
      </c>
      <c r="P3123">
        <f>IF(Table1[[#This Row],[pledged]]=0,0,Table1[[#This Row],[pledged]]/Table1[[#This Row],[backers_count]])</f>
        <v>10</v>
      </c>
      <c r="Q3123" t="str">
        <f>LEFT(Table1[[#This Row],[Category and Sub-Category]],FIND("/",Table1[[#This Row],[Category and Sub-Category]])-1)</f>
        <v>theater</v>
      </c>
      <c r="R3123" t="str">
        <f>RIGHT(Table1[[#This Row],[Category and Sub-Category]],LEN(Table1[[#This Row],[Category and Sub-Category]])-FIND("/",Table1[[#This Row],[Category and Sub-Category]]))</f>
        <v>spaces</v>
      </c>
      <c r="S3123" s="9">
        <f>(((Table1[[#This Row],[launched_at]]/60)/60)/24)+DATE(1970,1,1)</f>
        <v>41848.679803240739</v>
      </c>
      <c r="T3123" s="9">
        <f>(((Table1[[#This Row],[deadline]]/60)/60)/24)+DATE(1970,1,1)</f>
        <v>41908.679803240739</v>
      </c>
      <c r="U3123" s="12" t="str">
        <f>TEXT(Table1[[#This Row],[Date Created Conversion]],"yyyy")</f>
        <v>2014</v>
      </c>
      <c r="V3123" s="12" t="str">
        <f>TEXT(Table1[[#This Row],[Date Created Conversion]],"mmm")</f>
        <v>Jul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8388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>Table1[[#This Row],[pledged]]/Table1[[#This Row],[goal]]</f>
        <v>0.58291457286432158</v>
      </c>
      <c r="P3124">
        <f>IF(Table1[[#This Row],[pledged]]=0,0,Table1[[#This Row],[pledged]]/Table1[[#This Row],[backers_count]])</f>
        <v>58</v>
      </c>
      <c r="Q3124" t="str">
        <f>LEFT(Table1[[#This Row],[Category and Sub-Category]],FIND("/",Table1[[#This Row],[Category and Sub-Category]])-1)</f>
        <v>theater</v>
      </c>
      <c r="R3124" t="str">
        <f>RIGHT(Table1[[#This Row],[Category and Sub-Category]],LEN(Table1[[#This Row],[Category and Sub-Category]])-FIND("/",Table1[[#This Row],[Category and Sub-Category]]))</f>
        <v>spaces</v>
      </c>
      <c r="S3124" s="9">
        <f>(((Table1[[#This Row],[launched_at]]/60)/60)/24)+DATE(1970,1,1)</f>
        <v>42678.932083333333</v>
      </c>
      <c r="T3124" s="9">
        <f>(((Table1[[#This Row],[deadline]]/60)/60)/24)+DATE(1970,1,1)</f>
        <v>42683.973750000005</v>
      </c>
      <c r="U3124" s="12" t="str">
        <f>TEXT(Table1[[#This Row],[Date Created Conversion]],"yyyy")</f>
        <v>2016</v>
      </c>
      <c r="V3124" s="12" t="str">
        <f>TEXT(Table1[[#This Row],[Date Created Conversion]],"mmm")</f>
        <v>Nov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8388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>Table1[[#This Row],[pledged]]/Table1[[#This Row],[goal]]</f>
        <v>0.68153600000000003</v>
      </c>
      <c r="P3125">
        <f>IF(Table1[[#This Row],[pledged]]=0,0,Table1[[#This Row],[pledged]]/Table1[[#This Row],[backers_count]])</f>
        <v>244.80459770114942</v>
      </c>
      <c r="Q3125" t="str">
        <f>LEFT(Table1[[#This Row],[Category and Sub-Category]],FIND("/",Table1[[#This Row],[Category and Sub-Category]])-1)</f>
        <v>theater</v>
      </c>
      <c r="R3125" t="str">
        <f>RIGHT(Table1[[#This Row],[Category and Sub-Category]],LEN(Table1[[#This Row],[Category and Sub-Category]])-FIND("/",Table1[[#This Row],[Category and Sub-Category]]))</f>
        <v>spaces</v>
      </c>
      <c r="S3125" s="9">
        <f>(((Table1[[#This Row],[launched_at]]/60)/60)/24)+DATE(1970,1,1)</f>
        <v>42530.993032407408</v>
      </c>
      <c r="T3125" s="9">
        <f>(((Table1[[#This Row],[deadline]]/60)/60)/24)+DATE(1970,1,1)</f>
        <v>42560.993032407408</v>
      </c>
      <c r="U3125" s="12" t="str">
        <f>TEXT(Table1[[#This Row],[Date Created Conversion]],"yyyy")</f>
        <v>2016</v>
      </c>
      <c r="V3125" s="12" t="str">
        <f>TEXT(Table1[[#This Row],[Date Created Conversion]],"mmm")</f>
        <v>Jun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8388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>Table1[[#This Row],[pledged]]/Table1[[#This Row],[goal]]</f>
        <v>3.2499999999999997E-5</v>
      </c>
      <c r="P3126">
        <f>IF(Table1[[#This Row],[pledged]]=0,0,Table1[[#This Row],[pledged]]/Table1[[#This Row],[backers_count]])</f>
        <v>6.5</v>
      </c>
      <c r="Q3126" t="str">
        <f>LEFT(Table1[[#This Row],[Category and Sub-Category]],FIND("/",Table1[[#This Row],[Category and Sub-Category]])-1)</f>
        <v>theater</v>
      </c>
      <c r="R3126" t="str">
        <f>RIGHT(Table1[[#This Row],[Category and Sub-Category]],LEN(Table1[[#This Row],[Category and Sub-Category]])-FIND("/",Table1[[#This Row],[Category and Sub-Category]]))</f>
        <v>spaces</v>
      </c>
      <c r="S3126" s="9">
        <f>(((Table1[[#This Row],[launched_at]]/60)/60)/24)+DATE(1970,1,1)</f>
        <v>41977.780104166668</v>
      </c>
      <c r="T3126" s="9">
        <f>(((Table1[[#This Row],[deadline]]/60)/60)/24)+DATE(1970,1,1)</f>
        <v>42037.780104166668</v>
      </c>
      <c r="U3126" s="12" t="str">
        <f>TEXT(Table1[[#This Row],[Date Created Conversion]],"yyyy")</f>
        <v>2014</v>
      </c>
      <c r="V3126" s="12" t="str">
        <f>TEXT(Table1[[#This Row],[Date Created Conversion]],"mmm")</f>
        <v>Dec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8388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>Table1[[#This Row],[pledged]]/Table1[[#This Row],[goal]]</f>
        <v>0</v>
      </c>
      <c r="P3127">
        <f>IF(Table1[[#This Row],[pledged]]=0,0,Table1[[#This Row],[pledged]]/Table1[[#This Row],[backers_count]])</f>
        <v>0</v>
      </c>
      <c r="Q3127" t="str">
        <f>LEFT(Table1[[#This Row],[Category and Sub-Category]],FIND("/",Table1[[#This Row],[Category and Sub-Category]])-1)</f>
        <v>theater</v>
      </c>
      <c r="R3127" t="str">
        <f>RIGHT(Table1[[#This Row],[Category and Sub-Category]],LEN(Table1[[#This Row],[Category and Sub-Category]])-FIND("/",Table1[[#This Row],[Category and Sub-Category]]))</f>
        <v>spaces</v>
      </c>
      <c r="S3127" s="9">
        <f>(((Table1[[#This Row],[launched_at]]/60)/60)/24)+DATE(1970,1,1)</f>
        <v>42346.20685185185</v>
      </c>
      <c r="T3127" s="9">
        <f>(((Table1[[#This Row],[deadline]]/60)/60)/24)+DATE(1970,1,1)</f>
        <v>42376.20685185185</v>
      </c>
      <c r="U3127" s="12" t="str">
        <f>TEXT(Table1[[#This Row],[Date Created Conversion]],"yyyy")</f>
        <v>2015</v>
      </c>
      <c r="V3127" s="12" t="str">
        <f>TEXT(Table1[[#This Row],[Date Created Conversion]],"mmm")</f>
        <v>Dec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8388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>Table1[[#This Row],[pledged]]/Table1[[#This Row],[goal]]</f>
        <v>4.1599999999999998E-2</v>
      </c>
      <c r="P3128">
        <f>IF(Table1[[#This Row],[pledged]]=0,0,Table1[[#This Row],[pledged]]/Table1[[#This Row],[backers_count]])</f>
        <v>61.176470588235297</v>
      </c>
      <c r="Q3128" t="str">
        <f>LEFT(Table1[[#This Row],[Category and Sub-Category]],FIND("/",Table1[[#This Row],[Category and Sub-Category]])-1)</f>
        <v>theater</v>
      </c>
      <c r="R3128" t="str">
        <f>RIGHT(Table1[[#This Row],[Category and Sub-Category]],LEN(Table1[[#This Row],[Category and Sub-Category]])-FIND("/",Table1[[#This Row],[Category and Sub-Category]]))</f>
        <v>spaces</v>
      </c>
      <c r="S3128" s="9">
        <f>(((Table1[[#This Row],[launched_at]]/60)/60)/24)+DATE(1970,1,1)</f>
        <v>42427.01807870371</v>
      </c>
      <c r="T3128" s="9">
        <f>(((Table1[[#This Row],[deadline]]/60)/60)/24)+DATE(1970,1,1)</f>
        <v>42456.976412037038</v>
      </c>
      <c r="U3128" s="12" t="str">
        <f>TEXT(Table1[[#This Row],[Date Created Conversion]],"yyyy")</f>
        <v>2016</v>
      </c>
      <c r="V3128" s="12" t="str">
        <f>TEXT(Table1[[#This Row],[Date Created Conversion]],"mmm")</f>
        <v>Feb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8388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>Table1[[#This Row],[pledged]]/Table1[[#This Row],[goal]]</f>
        <v>0</v>
      </c>
      <c r="P3129">
        <f>IF(Table1[[#This Row],[pledged]]=0,0,Table1[[#This Row],[pledged]]/Table1[[#This Row],[backers_count]])</f>
        <v>0</v>
      </c>
      <c r="Q3129" t="str">
        <f>LEFT(Table1[[#This Row],[Category and Sub-Category]],FIND("/",Table1[[#This Row],[Category and Sub-Category]])-1)</f>
        <v>theater</v>
      </c>
      <c r="R3129" t="str">
        <f>RIGHT(Table1[[#This Row],[Category and Sub-Category]],LEN(Table1[[#This Row],[Category and Sub-Category]])-FIND("/",Table1[[#This Row],[Category and Sub-Category]]))</f>
        <v>spaces</v>
      </c>
      <c r="S3129" s="9">
        <f>(((Table1[[#This Row],[launched_at]]/60)/60)/24)+DATE(1970,1,1)</f>
        <v>42034.856817129628</v>
      </c>
      <c r="T3129" s="9">
        <f>(((Table1[[#This Row],[deadline]]/60)/60)/24)+DATE(1970,1,1)</f>
        <v>42064.856817129628</v>
      </c>
      <c r="U3129" s="12" t="str">
        <f>TEXT(Table1[[#This Row],[Date Created Conversion]],"yyyy")</f>
        <v>2015</v>
      </c>
      <c r="V3129" s="12" t="str">
        <f>TEXT(Table1[[#This Row],[Date Created Conversion]],"mmm")</f>
        <v>Jan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>Table1[[#This Row],[pledged]]/Table1[[#This Row],[goal]]</f>
        <v>1.0860666666666667</v>
      </c>
      <c r="P3130">
        <f>IF(Table1[[#This Row],[pledged]]=0,0,Table1[[#This Row],[pledged]]/Table1[[#This Row],[backers_count]])</f>
        <v>139.23931623931625</v>
      </c>
      <c r="Q3130" t="str">
        <f>LEFT(Table1[[#This Row],[Category and Sub-Category]],FIND("/",Table1[[#This Row],[Category and Sub-Category]])-1)</f>
        <v>theater</v>
      </c>
      <c r="R3130" t="str">
        <f>RIGHT(Table1[[#This Row],[Category and Sub-Category]],LEN(Table1[[#This Row],[Category and Sub-Category]])-FIND("/",Table1[[#This Row],[Category and Sub-Category]]))</f>
        <v>plays</v>
      </c>
      <c r="S3130" s="9">
        <f>(((Table1[[#This Row],[launched_at]]/60)/60)/24)+DATE(1970,1,1)</f>
        <v>42780.825706018513</v>
      </c>
      <c r="T3130" s="9">
        <f>(((Table1[[#This Row],[deadline]]/60)/60)/24)+DATE(1970,1,1)</f>
        <v>42810.784039351856</v>
      </c>
      <c r="U3130" s="12" t="str">
        <f>TEXT(Table1[[#This Row],[Date Created Conversion]],"yyyy")</f>
        <v>2017</v>
      </c>
      <c r="V3130" s="12" t="str">
        <f>TEXT(Table1[[#This Row],[Date Created Conversion]],"mmm")</f>
        <v>Feb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>Table1[[#This Row],[pledged]]/Table1[[#This Row],[goal]]</f>
        <v>8.0000000000000002E-3</v>
      </c>
      <c r="P3131">
        <f>IF(Table1[[#This Row],[pledged]]=0,0,Table1[[#This Row],[pledged]]/Table1[[#This Row],[backers_count]])</f>
        <v>10</v>
      </c>
      <c r="Q3131" t="str">
        <f>LEFT(Table1[[#This Row],[Category and Sub-Category]],FIND("/",Table1[[#This Row],[Category and Sub-Category]])-1)</f>
        <v>theater</v>
      </c>
      <c r="R3131" t="str">
        <f>RIGHT(Table1[[#This Row],[Category and Sub-Category]],LEN(Table1[[#This Row],[Category and Sub-Category]])-FIND("/",Table1[[#This Row],[Category and Sub-Category]]))</f>
        <v>plays</v>
      </c>
      <c r="S3131" s="9">
        <f>(((Table1[[#This Row],[launched_at]]/60)/60)/24)+DATE(1970,1,1)</f>
        <v>42803.842812499999</v>
      </c>
      <c r="T3131" s="9">
        <f>(((Table1[[#This Row],[deadline]]/60)/60)/24)+DATE(1970,1,1)</f>
        <v>42843.801145833335</v>
      </c>
      <c r="U3131" s="12" t="str">
        <f>TEXT(Table1[[#This Row],[Date Created Conversion]],"yyyy")</f>
        <v>2017</v>
      </c>
      <c r="V3131" s="12" t="str">
        <f>TEXT(Table1[[#This Row],[Date Created Conversion]],"mmm")</f>
        <v>Mar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>Table1[[#This Row],[pledged]]/Table1[[#This Row],[goal]]</f>
        <v>3.7499999999999999E-2</v>
      </c>
      <c r="P3132">
        <f>IF(Table1[[#This Row],[pledged]]=0,0,Table1[[#This Row],[pledged]]/Table1[[#This Row],[backers_count]])</f>
        <v>93.75</v>
      </c>
      <c r="Q3132" t="str">
        <f>LEFT(Table1[[#This Row],[Category and Sub-Category]],FIND("/",Table1[[#This Row],[Category and Sub-Category]])-1)</f>
        <v>theater</v>
      </c>
      <c r="R3132" t="str">
        <f>RIGHT(Table1[[#This Row],[Category and Sub-Category]],LEN(Table1[[#This Row],[Category and Sub-Category]])-FIND("/",Table1[[#This Row],[Category and Sub-Category]]))</f>
        <v>plays</v>
      </c>
      <c r="S3132" s="9">
        <f>(((Table1[[#This Row],[launched_at]]/60)/60)/24)+DATE(1970,1,1)</f>
        <v>42808.640231481477</v>
      </c>
      <c r="T3132" s="9">
        <f>(((Table1[[#This Row],[deadline]]/60)/60)/24)+DATE(1970,1,1)</f>
        <v>42839.207638888889</v>
      </c>
      <c r="U3132" s="12" t="str">
        <f>TEXT(Table1[[#This Row],[Date Created Conversion]],"yyyy")</f>
        <v>2017</v>
      </c>
      <c r="V3132" s="12" t="str">
        <f>TEXT(Table1[[#This Row],[Date Created Conversion]],"mmm")</f>
        <v>Mar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>Table1[[#This Row],[pledged]]/Table1[[#This Row],[goal]]</f>
        <v>0.15731707317073171</v>
      </c>
      <c r="P3133">
        <f>IF(Table1[[#This Row],[pledged]]=0,0,Table1[[#This Row],[pledged]]/Table1[[#This Row],[backers_count]])</f>
        <v>53.75</v>
      </c>
      <c r="Q3133" t="str">
        <f>LEFT(Table1[[#This Row],[Category and Sub-Category]],FIND("/",Table1[[#This Row],[Category and Sub-Category]])-1)</f>
        <v>theater</v>
      </c>
      <c r="R3133" t="str">
        <f>RIGHT(Table1[[#This Row],[Category and Sub-Category]],LEN(Table1[[#This Row],[Category and Sub-Category]])-FIND("/",Table1[[#This Row],[Category and Sub-Category]]))</f>
        <v>plays</v>
      </c>
      <c r="S3133" s="9">
        <f>(((Table1[[#This Row],[launched_at]]/60)/60)/24)+DATE(1970,1,1)</f>
        <v>42803.579224537039</v>
      </c>
      <c r="T3133" s="9">
        <f>(((Table1[[#This Row],[deadline]]/60)/60)/24)+DATE(1970,1,1)</f>
        <v>42833.537557870368</v>
      </c>
      <c r="U3133" s="12" t="str">
        <f>TEXT(Table1[[#This Row],[Date Created Conversion]],"yyyy")</f>
        <v>2017</v>
      </c>
      <c r="V3133" s="12" t="str">
        <f>TEXT(Table1[[#This Row],[Date Created Conversion]],"mmm")</f>
        <v>Mar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>Table1[[#This Row],[pledged]]/Table1[[#This Row],[goal]]</f>
        <v>3.3333333333333332E-4</v>
      </c>
      <c r="P3134">
        <f>IF(Table1[[#This Row],[pledged]]=0,0,Table1[[#This Row],[pledged]]/Table1[[#This Row],[backers_count]])</f>
        <v>10</v>
      </c>
      <c r="Q3134" t="str">
        <f>LEFT(Table1[[#This Row],[Category and Sub-Category]],FIND("/",Table1[[#This Row],[Category and Sub-Category]])-1)</f>
        <v>theater</v>
      </c>
      <c r="R3134" t="str">
        <f>RIGHT(Table1[[#This Row],[Category and Sub-Category]],LEN(Table1[[#This Row],[Category and Sub-Category]])-FIND("/",Table1[[#This Row],[Category and Sub-Category]]))</f>
        <v>plays</v>
      </c>
      <c r="S3134" s="9">
        <f>(((Table1[[#This Row],[launched_at]]/60)/60)/24)+DATE(1970,1,1)</f>
        <v>42786.350231481483</v>
      </c>
      <c r="T3134" s="9">
        <f>(((Table1[[#This Row],[deadline]]/60)/60)/24)+DATE(1970,1,1)</f>
        <v>42846.308564814812</v>
      </c>
      <c r="U3134" s="12" t="str">
        <f>TEXT(Table1[[#This Row],[Date Created Conversion]],"yyyy")</f>
        <v>2017</v>
      </c>
      <c r="V3134" s="12" t="str">
        <f>TEXT(Table1[[#This Row],[Date Created Conversion]],"mmm")</f>
        <v>Feb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>Table1[[#This Row],[pledged]]/Table1[[#This Row],[goal]]</f>
        <v>1.08</v>
      </c>
      <c r="P3135">
        <f>IF(Table1[[#This Row],[pledged]]=0,0,Table1[[#This Row],[pledged]]/Table1[[#This Row],[backers_count]])</f>
        <v>33.75</v>
      </c>
      <c r="Q3135" t="str">
        <f>LEFT(Table1[[#This Row],[Category and Sub-Category]],FIND("/",Table1[[#This Row],[Category and Sub-Category]])-1)</f>
        <v>theater</v>
      </c>
      <c r="R3135" t="str">
        <f>RIGHT(Table1[[#This Row],[Category and Sub-Category]],LEN(Table1[[#This Row],[Category and Sub-Category]])-FIND("/",Table1[[#This Row],[Category and Sub-Category]]))</f>
        <v>plays</v>
      </c>
      <c r="S3135" s="9">
        <f>(((Table1[[#This Row],[launched_at]]/60)/60)/24)+DATE(1970,1,1)</f>
        <v>42788.565208333333</v>
      </c>
      <c r="T3135" s="9">
        <f>(((Table1[[#This Row],[deadline]]/60)/60)/24)+DATE(1970,1,1)</f>
        <v>42818.523541666669</v>
      </c>
      <c r="U3135" s="12" t="str">
        <f>TEXT(Table1[[#This Row],[Date Created Conversion]],"yyyy")</f>
        <v>2017</v>
      </c>
      <c r="V3135" s="12" t="str">
        <f>TEXT(Table1[[#This Row],[Date Created Conversion]],"mmm")</f>
        <v>Feb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>Table1[[#This Row],[pledged]]/Table1[[#This Row],[goal]]</f>
        <v>0.22500000000000001</v>
      </c>
      <c r="P3136">
        <f>IF(Table1[[#This Row],[pledged]]=0,0,Table1[[#This Row],[pledged]]/Table1[[#This Row],[backers_count]])</f>
        <v>18.75</v>
      </c>
      <c r="Q3136" t="str">
        <f>LEFT(Table1[[#This Row],[Category and Sub-Category]],FIND("/",Table1[[#This Row],[Category and Sub-Category]])-1)</f>
        <v>theater</v>
      </c>
      <c r="R3136" t="str">
        <f>RIGHT(Table1[[#This Row],[Category and Sub-Category]],LEN(Table1[[#This Row],[Category and Sub-Category]])-FIND("/",Table1[[#This Row],[Category and Sub-Category]]))</f>
        <v>plays</v>
      </c>
      <c r="S3136" s="9">
        <f>(((Table1[[#This Row],[launched_at]]/60)/60)/24)+DATE(1970,1,1)</f>
        <v>42800.720127314817</v>
      </c>
      <c r="T3136" s="9">
        <f>(((Table1[[#This Row],[deadline]]/60)/60)/24)+DATE(1970,1,1)</f>
        <v>42821.678460648152</v>
      </c>
      <c r="U3136" s="12" t="str">
        <f>TEXT(Table1[[#This Row],[Date Created Conversion]],"yyyy")</f>
        <v>2017</v>
      </c>
      <c r="V3136" s="12" t="str">
        <f>TEXT(Table1[[#This Row],[Date Created Conversion]],"mmm")</f>
        <v>Mar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>Table1[[#This Row],[pledged]]/Table1[[#This Row],[goal]]</f>
        <v>0.20849420849420849</v>
      </c>
      <c r="P3137">
        <f>IF(Table1[[#This Row],[pledged]]=0,0,Table1[[#This Row],[pledged]]/Table1[[#This Row],[backers_count]])</f>
        <v>23.142857142857142</v>
      </c>
      <c r="Q3137" t="str">
        <f>LEFT(Table1[[#This Row],[Category and Sub-Category]],FIND("/",Table1[[#This Row],[Category and Sub-Category]])-1)</f>
        <v>theater</v>
      </c>
      <c r="R3137" t="str">
        <f>RIGHT(Table1[[#This Row],[Category and Sub-Category]],LEN(Table1[[#This Row],[Category and Sub-Category]])-FIND("/",Table1[[#This Row],[Category and Sub-Category]]))</f>
        <v>plays</v>
      </c>
      <c r="S3137" s="9">
        <f>(((Table1[[#This Row],[launched_at]]/60)/60)/24)+DATE(1970,1,1)</f>
        <v>42807.151863425926</v>
      </c>
      <c r="T3137" s="9">
        <f>(((Table1[[#This Row],[deadline]]/60)/60)/24)+DATE(1970,1,1)</f>
        <v>42829.151863425926</v>
      </c>
      <c r="U3137" s="12" t="str">
        <f>TEXT(Table1[[#This Row],[Date Created Conversion]],"yyyy")</f>
        <v>2017</v>
      </c>
      <c r="V3137" s="12" t="str">
        <f>TEXT(Table1[[#This Row],[Date Created Conversion]],"mmm")</f>
        <v>Mar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>Table1[[#This Row],[pledged]]/Table1[[#This Row],[goal]]</f>
        <v>1.278</v>
      </c>
      <c r="P3138">
        <f>IF(Table1[[#This Row],[pledged]]=0,0,Table1[[#This Row],[pledged]]/Table1[[#This Row],[backers_count]])</f>
        <v>29.045454545454547</v>
      </c>
      <c r="Q3138" t="str">
        <f>LEFT(Table1[[#This Row],[Category and Sub-Category]],FIND("/",Table1[[#This Row],[Category and Sub-Category]])-1)</f>
        <v>theater</v>
      </c>
      <c r="R3138" t="str">
        <f>RIGHT(Table1[[#This Row],[Category and Sub-Category]],LEN(Table1[[#This Row],[Category and Sub-Category]])-FIND("/",Table1[[#This Row],[Category and Sub-Category]]))</f>
        <v>plays</v>
      </c>
      <c r="S3138" s="9">
        <f>(((Table1[[#This Row],[launched_at]]/60)/60)/24)+DATE(1970,1,1)</f>
        <v>42789.462430555555</v>
      </c>
      <c r="T3138" s="9">
        <f>(((Table1[[#This Row],[deadline]]/60)/60)/24)+DATE(1970,1,1)</f>
        <v>42825.957638888889</v>
      </c>
      <c r="U3138" s="12" t="str">
        <f>TEXT(Table1[[#This Row],[Date Created Conversion]],"yyyy")</f>
        <v>2017</v>
      </c>
      <c r="V3138" s="12" t="str">
        <f>TEXT(Table1[[#This Row],[Date Created Conversion]],"mmm")</f>
        <v>Feb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>Table1[[#This Row],[pledged]]/Table1[[#This Row],[goal]]</f>
        <v>3.3333333333333333E-2</v>
      </c>
      <c r="P3139">
        <f>IF(Table1[[#This Row],[pledged]]=0,0,Table1[[#This Row],[pledged]]/Table1[[#This Row],[backers_count]])</f>
        <v>50</v>
      </c>
      <c r="Q3139" t="str">
        <f>LEFT(Table1[[#This Row],[Category and Sub-Category]],FIND("/",Table1[[#This Row],[Category and Sub-Category]])-1)</f>
        <v>theater</v>
      </c>
      <c r="R3139" t="str">
        <f>RIGHT(Table1[[#This Row],[Category and Sub-Category]],LEN(Table1[[#This Row],[Category and Sub-Category]])-FIND("/",Table1[[#This Row],[Category and Sub-Category]]))</f>
        <v>plays</v>
      </c>
      <c r="S3139" s="9">
        <f>(((Table1[[#This Row],[launched_at]]/60)/60)/24)+DATE(1970,1,1)</f>
        <v>42807.885057870371</v>
      </c>
      <c r="T3139" s="9">
        <f>(((Table1[[#This Row],[deadline]]/60)/60)/24)+DATE(1970,1,1)</f>
        <v>42858.8</v>
      </c>
      <c r="U3139" s="12" t="str">
        <f>TEXT(Table1[[#This Row],[Date Created Conversion]],"yyyy")</f>
        <v>2017</v>
      </c>
      <c r="V3139" s="12" t="str">
        <f>TEXT(Table1[[#This Row],[Date Created Conversion]],"mmm")</f>
        <v>Mar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>Table1[[#This Row],[pledged]]/Table1[[#This Row],[goal]]</f>
        <v>0</v>
      </c>
      <c r="P3140">
        <f>IF(Table1[[#This Row],[pledged]]=0,0,Table1[[#This Row],[pledged]]/Table1[[#This Row],[backers_count]])</f>
        <v>0</v>
      </c>
      <c r="Q3140" t="str">
        <f>LEFT(Table1[[#This Row],[Category and Sub-Category]],FIND("/",Table1[[#This Row],[Category and Sub-Category]])-1)</f>
        <v>theater</v>
      </c>
      <c r="R3140" t="str">
        <f>RIGHT(Table1[[#This Row],[Category and Sub-Category]],LEN(Table1[[#This Row],[Category and Sub-Category]])-FIND("/",Table1[[#This Row],[Category and Sub-Category]]))</f>
        <v>plays</v>
      </c>
      <c r="S3140" s="9">
        <f>(((Table1[[#This Row],[launched_at]]/60)/60)/24)+DATE(1970,1,1)</f>
        <v>42809.645914351851</v>
      </c>
      <c r="T3140" s="9">
        <f>(((Table1[[#This Row],[deadline]]/60)/60)/24)+DATE(1970,1,1)</f>
        <v>42828.645914351851</v>
      </c>
      <c r="U3140" s="12" t="str">
        <f>TEXT(Table1[[#This Row],[Date Created Conversion]],"yyyy")</f>
        <v>2017</v>
      </c>
      <c r="V3140" s="12" t="str">
        <f>TEXT(Table1[[#This Row],[Date Created Conversion]],"mmm")</f>
        <v>Mar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>Table1[[#This Row],[pledged]]/Table1[[#This Row],[goal]]</f>
        <v>5.3999999999999999E-2</v>
      </c>
      <c r="P3141">
        <f>IF(Table1[[#This Row],[pledged]]=0,0,Table1[[#This Row],[pledged]]/Table1[[#This Row],[backers_count]])</f>
        <v>450</v>
      </c>
      <c r="Q3141" t="str">
        <f>LEFT(Table1[[#This Row],[Category and Sub-Category]],FIND("/",Table1[[#This Row],[Category and Sub-Category]])-1)</f>
        <v>theater</v>
      </c>
      <c r="R3141" t="str">
        <f>RIGHT(Table1[[#This Row],[Category and Sub-Category]],LEN(Table1[[#This Row],[Category and Sub-Category]])-FIND("/",Table1[[#This Row],[Category and Sub-Category]]))</f>
        <v>plays</v>
      </c>
      <c r="S3141" s="9">
        <f>(((Table1[[#This Row],[launched_at]]/60)/60)/24)+DATE(1970,1,1)</f>
        <v>42785.270370370374</v>
      </c>
      <c r="T3141" s="9">
        <f>(((Table1[[#This Row],[deadline]]/60)/60)/24)+DATE(1970,1,1)</f>
        <v>42819.189583333333</v>
      </c>
      <c r="U3141" s="12" t="str">
        <f>TEXT(Table1[[#This Row],[Date Created Conversion]],"yyyy")</f>
        <v>2017</v>
      </c>
      <c r="V3141" s="12" t="str">
        <f>TEXT(Table1[[#This Row],[Date Created Conversion]],"mmm")</f>
        <v>Feb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>Table1[[#This Row],[pledged]]/Table1[[#This Row],[goal]]</f>
        <v>9.5999999999999992E-3</v>
      </c>
      <c r="P3142">
        <f>IF(Table1[[#This Row],[pledged]]=0,0,Table1[[#This Row],[pledged]]/Table1[[#This Row],[backers_count]])</f>
        <v>24</v>
      </c>
      <c r="Q3142" t="str">
        <f>LEFT(Table1[[#This Row],[Category and Sub-Category]],FIND("/",Table1[[#This Row],[Category and Sub-Category]])-1)</f>
        <v>theater</v>
      </c>
      <c r="R3142" t="str">
        <f>RIGHT(Table1[[#This Row],[Category and Sub-Category]],LEN(Table1[[#This Row],[Category and Sub-Category]])-FIND("/",Table1[[#This Row],[Category and Sub-Category]]))</f>
        <v>plays</v>
      </c>
      <c r="S3142" s="9">
        <f>(((Table1[[#This Row],[launched_at]]/60)/60)/24)+DATE(1970,1,1)</f>
        <v>42802.718784722223</v>
      </c>
      <c r="T3142" s="9">
        <f>(((Table1[[#This Row],[deadline]]/60)/60)/24)+DATE(1970,1,1)</f>
        <v>42832.677118055552</v>
      </c>
      <c r="U3142" s="12" t="str">
        <f>TEXT(Table1[[#This Row],[Date Created Conversion]],"yyyy")</f>
        <v>2017</v>
      </c>
      <c r="V3142" s="12" t="str">
        <f>TEXT(Table1[[#This Row],[Date Created Conversion]],"mmm")</f>
        <v>Mar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>Table1[[#This Row],[pledged]]/Table1[[#This Row],[goal]]</f>
        <v>0.51600000000000001</v>
      </c>
      <c r="P3143">
        <f>IF(Table1[[#This Row],[pledged]]=0,0,Table1[[#This Row],[pledged]]/Table1[[#This Row],[backers_count]])</f>
        <v>32.25</v>
      </c>
      <c r="Q3143" t="str">
        <f>LEFT(Table1[[#This Row],[Category and Sub-Category]],FIND("/",Table1[[#This Row],[Category and Sub-Category]])-1)</f>
        <v>theater</v>
      </c>
      <c r="R3143" t="str">
        <f>RIGHT(Table1[[#This Row],[Category and Sub-Category]],LEN(Table1[[#This Row],[Category and Sub-Category]])-FIND("/",Table1[[#This Row],[Category and Sub-Category]]))</f>
        <v>plays</v>
      </c>
      <c r="S3143" s="9">
        <f>(((Table1[[#This Row],[launched_at]]/60)/60)/24)+DATE(1970,1,1)</f>
        <v>42800.753333333334</v>
      </c>
      <c r="T3143" s="9">
        <f>(((Table1[[#This Row],[deadline]]/60)/60)/24)+DATE(1970,1,1)</f>
        <v>42841.833333333328</v>
      </c>
      <c r="U3143" s="12" t="str">
        <f>TEXT(Table1[[#This Row],[Date Created Conversion]],"yyyy")</f>
        <v>2017</v>
      </c>
      <c r="V3143" s="12" t="str">
        <f>TEXT(Table1[[#This Row],[Date Created Conversion]],"mmm")</f>
        <v>Mar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>Table1[[#This Row],[pledged]]/Table1[[#This Row],[goal]]</f>
        <v>1.6363636363636365E-2</v>
      </c>
      <c r="P3144">
        <f>IF(Table1[[#This Row],[pledged]]=0,0,Table1[[#This Row],[pledged]]/Table1[[#This Row],[backers_count]])</f>
        <v>15</v>
      </c>
      <c r="Q3144" t="str">
        <f>LEFT(Table1[[#This Row],[Category and Sub-Category]],FIND("/",Table1[[#This Row],[Category and Sub-Category]])-1)</f>
        <v>theater</v>
      </c>
      <c r="R3144" t="str">
        <f>RIGHT(Table1[[#This Row],[Category and Sub-Category]],LEN(Table1[[#This Row],[Category and Sub-Category]])-FIND("/",Table1[[#This Row],[Category and Sub-Category]]))</f>
        <v>plays</v>
      </c>
      <c r="S3144" s="9">
        <f>(((Table1[[#This Row],[launched_at]]/60)/60)/24)+DATE(1970,1,1)</f>
        <v>42783.513182870374</v>
      </c>
      <c r="T3144" s="9">
        <f>(((Table1[[#This Row],[deadline]]/60)/60)/24)+DATE(1970,1,1)</f>
        <v>42813.471516203703</v>
      </c>
      <c r="U3144" s="12" t="str">
        <f>TEXT(Table1[[#This Row],[Date Created Conversion]],"yyyy")</f>
        <v>2017</v>
      </c>
      <c r="V3144" s="12" t="str">
        <f>TEXT(Table1[[#This Row],[Date Created Conversion]],"mmm")</f>
        <v>Feb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>Table1[[#This Row],[pledged]]/Table1[[#This Row],[goal]]</f>
        <v>0</v>
      </c>
      <c r="P3145">
        <f>IF(Table1[[#This Row],[pledged]]=0,0,Table1[[#This Row],[pledged]]/Table1[[#This Row],[backers_count]])</f>
        <v>0</v>
      </c>
      <c r="Q3145" t="str">
        <f>LEFT(Table1[[#This Row],[Category and Sub-Category]],FIND("/",Table1[[#This Row],[Category and Sub-Category]])-1)</f>
        <v>theater</v>
      </c>
      <c r="R3145" t="str">
        <f>RIGHT(Table1[[#This Row],[Category and Sub-Category]],LEN(Table1[[#This Row],[Category and Sub-Category]])-FIND("/",Table1[[#This Row],[Category and Sub-Category]]))</f>
        <v>plays</v>
      </c>
      <c r="S3145" s="9">
        <f>(((Table1[[#This Row],[launched_at]]/60)/60)/24)+DATE(1970,1,1)</f>
        <v>42808.358287037037</v>
      </c>
      <c r="T3145" s="9">
        <f>(((Table1[[#This Row],[deadline]]/60)/60)/24)+DATE(1970,1,1)</f>
        <v>42834.358287037037</v>
      </c>
      <c r="U3145" s="12" t="str">
        <f>TEXT(Table1[[#This Row],[Date Created Conversion]],"yyyy")</f>
        <v>2017</v>
      </c>
      <c r="V3145" s="12" t="str">
        <f>TEXT(Table1[[#This Row],[Date Created Conversion]],"mmm")</f>
        <v>Mar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>Table1[[#This Row],[pledged]]/Table1[[#This Row],[goal]]</f>
        <v>0.754</v>
      </c>
      <c r="P3146">
        <f>IF(Table1[[#This Row],[pledged]]=0,0,Table1[[#This Row],[pledged]]/Table1[[#This Row],[backers_count]])</f>
        <v>251.33333333333334</v>
      </c>
      <c r="Q3146" t="str">
        <f>LEFT(Table1[[#This Row],[Category and Sub-Category]],FIND("/",Table1[[#This Row],[Category and Sub-Category]])-1)</f>
        <v>theater</v>
      </c>
      <c r="R3146" t="str">
        <f>RIGHT(Table1[[#This Row],[Category and Sub-Category]],LEN(Table1[[#This Row],[Category and Sub-Category]])-FIND("/",Table1[[#This Row],[Category and Sub-Category]]))</f>
        <v>plays</v>
      </c>
      <c r="S3146" s="9">
        <f>(((Table1[[#This Row],[launched_at]]/60)/60)/24)+DATE(1970,1,1)</f>
        <v>42796.538275462968</v>
      </c>
      <c r="T3146" s="9">
        <f>(((Table1[[#This Row],[deadline]]/60)/60)/24)+DATE(1970,1,1)</f>
        <v>42813.25</v>
      </c>
      <c r="U3146" s="12" t="str">
        <f>TEXT(Table1[[#This Row],[Date Created Conversion]],"yyyy")</f>
        <v>2017</v>
      </c>
      <c r="V3146" s="12" t="str">
        <f>TEXT(Table1[[#This Row],[Date Created Conversion]],"mmm")</f>
        <v>Mar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>Table1[[#This Row],[pledged]]/Table1[[#This Row],[goal]]</f>
        <v>0</v>
      </c>
      <c r="P3147">
        <f>IF(Table1[[#This Row],[pledged]]=0,0,Table1[[#This Row],[pledged]]/Table1[[#This Row],[backers_count]])</f>
        <v>0</v>
      </c>
      <c r="Q3147" t="str">
        <f>LEFT(Table1[[#This Row],[Category and Sub-Category]],FIND("/",Table1[[#This Row],[Category and Sub-Category]])-1)</f>
        <v>theater</v>
      </c>
      <c r="R3147" t="str">
        <f>RIGHT(Table1[[#This Row],[Category and Sub-Category]],LEN(Table1[[#This Row],[Category and Sub-Category]])-FIND("/",Table1[[#This Row],[Category and Sub-Category]]))</f>
        <v>plays</v>
      </c>
      <c r="S3147" s="9">
        <f>(((Table1[[#This Row],[launched_at]]/60)/60)/24)+DATE(1970,1,1)</f>
        <v>42762.040902777779</v>
      </c>
      <c r="T3147" s="9">
        <f>(((Table1[[#This Row],[deadline]]/60)/60)/24)+DATE(1970,1,1)</f>
        <v>42821.999236111107</v>
      </c>
      <c r="U3147" s="12" t="str">
        <f>TEXT(Table1[[#This Row],[Date Created Conversion]],"yyyy")</f>
        <v>2017</v>
      </c>
      <c r="V3147" s="12" t="str">
        <f>TEXT(Table1[[#This Row],[Date Created Conversion]],"mmm")</f>
        <v>Jan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>Table1[[#This Row],[pledged]]/Table1[[#This Row],[goal]]</f>
        <v>0.105</v>
      </c>
      <c r="P3148">
        <f>IF(Table1[[#This Row],[pledged]]=0,0,Table1[[#This Row],[pledged]]/Table1[[#This Row],[backers_count]])</f>
        <v>437.5</v>
      </c>
      <c r="Q3148" t="str">
        <f>LEFT(Table1[[#This Row],[Category and Sub-Category]],FIND("/",Table1[[#This Row],[Category and Sub-Category]])-1)</f>
        <v>theater</v>
      </c>
      <c r="R3148" t="str">
        <f>RIGHT(Table1[[#This Row],[Category and Sub-Category]],LEN(Table1[[#This Row],[Category and Sub-Category]])-FIND("/",Table1[[#This Row],[Category and Sub-Category]]))</f>
        <v>plays</v>
      </c>
      <c r="S3148" s="9">
        <f>(((Table1[[#This Row],[launched_at]]/60)/60)/24)+DATE(1970,1,1)</f>
        <v>42796.682476851856</v>
      </c>
      <c r="T3148" s="9">
        <f>(((Table1[[#This Row],[deadline]]/60)/60)/24)+DATE(1970,1,1)</f>
        <v>42841.640810185185</v>
      </c>
      <c r="U3148" s="12" t="str">
        <f>TEXT(Table1[[#This Row],[Date Created Conversion]],"yyyy")</f>
        <v>2017</v>
      </c>
      <c r="V3148" s="12" t="str">
        <f>TEXT(Table1[[#This Row],[Date Created Conversion]],"mmm")</f>
        <v>Mar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 s="16">
        <v>20000</v>
      </c>
      <c r="E3149">
        <v>23505</v>
      </c>
      <c r="F3149" s="12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>Table1[[#This Row],[pledged]]/Table1[[#This Row],[goal]]</f>
        <v>1.1752499999999999</v>
      </c>
      <c r="P3149">
        <f>IF(Table1[[#This Row],[pledged]]=0,0,Table1[[#This Row],[pledged]]/Table1[[#This Row],[backers_count]])</f>
        <v>110.35211267605634</v>
      </c>
      <c r="Q3149" t="str">
        <f>LEFT(Table1[[#This Row],[Category and Sub-Category]],FIND("/",Table1[[#This Row],[Category and Sub-Category]])-1)</f>
        <v>theater</v>
      </c>
      <c r="R3149" t="str">
        <f>RIGHT(Table1[[#This Row],[Category and Sub-Category]],LEN(Table1[[#This Row],[Category and Sub-Category]])-FIND("/",Table1[[#This Row],[Category and Sub-Category]]))</f>
        <v>plays</v>
      </c>
      <c r="S3149" s="9">
        <f>(((Table1[[#This Row],[launched_at]]/60)/60)/24)+DATE(1970,1,1)</f>
        <v>41909.969386574077</v>
      </c>
      <c r="T3149" s="9">
        <f>(((Table1[[#This Row],[deadline]]/60)/60)/24)+DATE(1970,1,1)</f>
        <v>41950.011053240742</v>
      </c>
      <c r="U3149" s="12" t="str">
        <f>TEXT(Table1[[#This Row],[Date Created Conversion]],"yyyy")</f>
        <v>2014</v>
      </c>
      <c r="V3149" s="12" t="str">
        <f>TEXT(Table1[[#This Row],[Date Created Conversion]],"mmm")</f>
        <v>Sep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 s="16">
        <v>1800</v>
      </c>
      <c r="E3150">
        <v>2361</v>
      </c>
      <c r="F3150" s="12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>Table1[[#This Row],[pledged]]/Table1[[#This Row],[goal]]</f>
        <v>1.3116666666666668</v>
      </c>
      <c r="P3150">
        <f>IF(Table1[[#This Row],[pledged]]=0,0,Table1[[#This Row],[pledged]]/Table1[[#This Row],[backers_count]])</f>
        <v>41.421052631578945</v>
      </c>
      <c r="Q3150" t="str">
        <f>LEFT(Table1[[#This Row],[Category and Sub-Category]],FIND("/",Table1[[#This Row],[Category and Sub-Category]])-1)</f>
        <v>theater</v>
      </c>
      <c r="R3150" t="str">
        <f>RIGHT(Table1[[#This Row],[Category and Sub-Category]],LEN(Table1[[#This Row],[Category and Sub-Category]])-FIND("/",Table1[[#This Row],[Category and Sub-Category]]))</f>
        <v>plays</v>
      </c>
      <c r="S3150" s="9">
        <f>(((Table1[[#This Row],[launched_at]]/60)/60)/24)+DATE(1970,1,1)</f>
        <v>41891.665324074071</v>
      </c>
      <c r="T3150" s="9">
        <f>(((Table1[[#This Row],[deadline]]/60)/60)/24)+DATE(1970,1,1)</f>
        <v>41913.166666666664</v>
      </c>
      <c r="U3150" s="12" t="str">
        <f>TEXT(Table1[[#This Row],[Date Created Conversion]],"yyyy")</f>
        <v>2014</v>
      </c>
      <c r="V3150" s="12" t="str">
        <f>TEXT(Table1[[#This Row],[Date Created Conversion]],"mmm")</f>
        <v>Sep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 s="16">
        <v>1250</v>
      </c>
      <c r="E3151">
        <v>1300</v>
      </c>
      <c r="F3151" s="12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>Table1[[#This Row],[pledged]]/Table1[[#This Row],[goal]]</f>
        <v>1.04</v>
      </c>
      <c r="P3151">
        <f>IF(Table1[[#This Row],[pledged]]=0,0,Table1[[#This Row],[pledged]]/Table1[[#This Row],[backers_count]])</f>
        <v>52</v>
      </c>
      <c r="Q3151" t="str">
        <f>LEFT(Table1[[#This Row],[Category and Sub-Category]],FIND("/",Table1[[#This Row],[Category and Sub-Category]])-1)</f>
        <v>theater</v>
      </c>
      <c r="R3151" t="str">
        <f>RIGHT(Table1[[#This Row],[Category and Sub-Category]],LEN(Table1[[#This Row],[Category and Sub-Category]])-FIND("/",Table1[[#This Row],[Category and Sub-Category]]))</f>
        <v>plays</v>
      </c>
      <c r="S3151" s="9">
        <f>(((Table1[[#This Row],[launched_at]]/60)/60)/24)+DATE(1970,1,1)</f>
        <v>41226.017361111109</v>
      </c>
      <c r="T3151" s="9">
        <f>(((Table1[[#This Row],[deadline]]/60)/60)/24)+DATE(1970,1,1)</f>
        <v>41250.083333333336</v>
      </c>
      <c r="U3151" s="12" t="str">
        <f>TEXT(Table1[[#This Row],[Date Created Conversion]],"yyyy")</f>
        <v>2012</v>
      </c>
      <c r="V3151" s="12" t="str">
        <f>TEXT(Table1[[#This Row],[Date Created Conversion]],"mmm")</f>
        <v>Nov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 s="16">
        <v>3500</v>
      </c>
      <c r="E3152">
        <v>3535</v>
      </c>
      <c r="F3152" s="1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>Table1[[#This Row],[pledged]]/Table1[[#This Row],[goal]]</f>
        <v>1.01</v>
      </c>
      <c r="P3152">
        <f>IF(Table1[[#This Row],[pledged]]=0,0,Table1[[#This Row],[pledged]]/Table1[[#This Row],[backers_count]])</f>
        <v>33.990384615384613</v>
      </c>
      <c r="Q3152" t="str">
        <f>LEFT(Table1[[#This Row],[Category and Sub-Category]],FIND("/",Table1[[#This Row],[Category and Sub-Category]])-1)</f>
        <v>theater</v>
      </c>
      <c r="R3152" t="str">
        <f>RIGHT(Table1[[#This Row],[Category and Sub-Category]],LEN(Table1[[#This Row],[Category and Sub-Category]])-FIND("/",Table1[[#This Row],[Category and Sub-Category]]))</f>
        <v>plays</v>
      </c>
      <c r="S3152" s="9">
        <f>(((Table1[[#This Row],[launched_at]]/60)/60)/24)+DATE(1970,1,1)</f>
        <v>40478.263923611114</v>
      </c>
      <c r="T3152" s="9">
        <f>(((Table1[[#This Row],[deadline]]/60)/60)/24)+DATE(1970,1,1)</f>
        <v>40568.166666666664</v>
      </c>
      <c r="U3152" s="12" t="str">
        <f>TEXT(Table1[[#This Row],[Date Created Conversion]],"yyyy")</f>
        <v>2010</v>
      </c>
      <c r="V3152" s="12" t="str">
        <f>TEXT(Table1[[#This Row],[Date Created Conversion]],"mmm")</f>
        <v>Oct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 s="16">
        <v>3500</v>
      </c>
      <c r="E3153">
        <v>3514</v>
      </c>
      <c r="F3153" s="12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>Table1[[#This Row],[pledged]]/Table1[[#This Row],[goal]]</f>
        <v>1.004</v>
      </c>
      <c r="P3153">
        <f>IF(Table1[[#This Row],[pledged]]=0,0,Table1[[#This Row],[pledged]]/Table1[[#This Row],[backers_count]])</f>
        <v>103.35294117647059</v>
      </c>
      <c r="Q3153" t="str">
        <f>LEFT(Table1[[#This Row],[Category and Sub-Category]],FIND("/",Table1[[#This Row],[Category and Sub-Category]])-1)</f>
        <v>theater</v>
      </c>
      <c r="R3153" t="str">
        <f>RIGHT(Table1[[#This Row],[Category and Sub-Category]],LEN(Table1[[#This Row],[Category and Sub-Category]])-FIND("/",Table1[[#This Row],[Category and Sub-Category]]))</f>
        <v>plays</v>
      </c>
      <c r="S3153" s="9">
        <f>(((Table1[[#This Row],[launched_at]]/60)/60)/24)+DATE(1970,1,1)</f>
        <v>41862.83997685185</v>
      </c>
      <c r="T3153" s="9">
        <f>(((Table1[[#This Row],[deadline]]/60)/60)/24)+DATE(1970,1,1)</f>
        <v>41892.83997685185</v>
      </c>
      <c r="U3153" s="12" t="str">
        <f>TEXT(Table1[[#This Row],[Date Created Conversion]],"yyyy")</f>
        <v>2014</v>
      </c>
      <c r="V3153" s="12" t="str">
        <f>TEXT(Table1[[#This Row],[Date Created Conversion]],"mmm")</f>
        <v>Aug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 s="16">
        <v>2200</v>
      </c>
      <c r="E3154">
        <v>2331</v>
      </c>
      <c r="F3154" s="12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>Table1[[#This Row],[pledged]]/Table1[[#This Row],[goal]]</f>
        <v>1.0595454545454546</v>
      </c>
      <c r="P3154">
        <f>IF(Table1[[#This Row],[pledged]]=0,0,Table1[[#This Row],[pledged]]/Table1[[#This Row],[backers_count]])</f>
        <v>34.791044776119406</v>
      </c>
      <c r="Q3154" t="str">
        <f>LEFT(Table1[[#This Row],[Category and Sub-Category]],FIND("/",Table1[[#This Row],[Category and Sub-Category]])-1)</f>
        <v>theater</v>
      </c>
      <c r="R3154" t="str">
        <f>RIGHT(Table1[[#This Row],[Category and Sub-Category]],LEN(Table1[[#This Row],[Category and Sub-Category]])-FIND("/",Table1[[#This Row],[Category and Sub-Category]]))</f>
        <v>plays</v>
      </c>
      <c r="S3154" s="9">
        <f>(((Table1[[#This Row],[launched_at]]/60)/60)/24)+DATE(1970,1,1)</f>
        <v>41550.867673611108</v>
      </c>
      <c r="T3154" s="9">
        <f>(((Table1[[#This Row],[deadline]]/60)/60)/24)+DATE(1970,1,1)</f>
        <v>41580.867673611108</v>
      </c>
      <c r="U3154" s="12" t="str">
        <f>TEXT(Table1[[#This Row],[Date Created Conversion]],"yyyy")</f>
        <v>2013</v>
      </c>
      <c r="V3154" s="12" t="str">
        <f>TEXT(Table1[[#This Row],[Date Created Conversion]],"mmm")</f>
        <v>Oct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 s="16">
        <v>3000</v>
      </c>
      <c r="E3155">
        <v>10067.5</v>
      </c>
      <c r="F3155" s="12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>Table1[[#This Row],[pledged]]/Table1[[#This Row],[goal]]</f>
        <v>3.3558333333333334</v>
      </c>
      <c r="P3155">
        <f>IF(Table1[[#This Row],[pledged]]=0,0,Table1[[#This Row],[pledged]]/Table1[[#This Row],[backers_count]])</f>
        <v>41.773858921161825</v>
      </c>
      <c r="Q3155" t="str">
        <f>LEFT(Table1[[#This Row],[Category and Sub-Category]],FIND("/",Table1[[#This Row],[Category and Sub-Category]])-1)</f>
        <v>theater</v>
      </c>
      <c r="R3155" t="str">
        <f>RIGHT(Table1[[#This Row],[Category and Sub-Category]],LEN(Table1[[#This Row],[Category and Sub-Category]])-FIND("/",Table1[[#This Row],[Category and Sub-Category]]))</f>
        <v>plays</v>
      </c>
      <c r="S3155" s="9">
        <f>(((Table1[[#This Row],[launched_at]]/60)/60)/24)+DATE(1970,1,1)</f>
        <v>40633.154363425929</v>
      </c>
      <c r="T3155" s="9">
        <f>(((Table1[[#This Row],[deadline]]/60)/60)/24)+DATE(1970,1,1)</f>
        <v>40664.207638888889</v>
      </c>
      <c r="U3155" s="12" t="str">
        <f>TEXT(Table1[[#This Row],[Date Created Conversion]],"yyyy")</f>
        <v>2011</v>
      </c>
      <c r="V3155" s="12" t="str">
        <f>TEXT(Table1[[#This Row],[Date Created Conversion]],"mmm")</f>
        <v>Mar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 s="16">
        <v>7000</v>
      </c>
      <c r="E3156">
        <v>7905</v>
      </c>
      <c r="F3156" s="12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>Table1[[#This Row],[pledged]]/Table1[[#This Row],[goal]]</f>
        <v>1.1292857142857142</v>
      </c>
      <c r="P3156">
        <f>IF(Table1[[#This Row],[pledged]]=0,0,Table1[[#This Row],[pledged]]/Table1[[#This Row],[backers_count]])</f>
        <v>64.268292682926827</v>
      </c>
      <c r="Q3156" t="str">
        <f>LEFT(Table1[[#This Row],[Category and Sub-Category]],FIND("/",Table1[[#This Row],[Category and Sub-Category]])-1)</f>
        <v>theater</v>
      </c>
      <c r="R3156" t="str">
        <f>RIGHT(Table1[[#This Row],[Category and Sub-Category]],LEN(Table1[[#This Row],[Category and Sub-Category]])-FIND("/",Table1[[#This Row],[Category and Sub-Category]]))</f>
        <v>plays</v>
      </c>
      <c r="S3156" s="9">
        <f>(((Table1[[#This Row],[launched_at]]/60)/60)/24)+DATE(1970,1,1)</f>
        <v>40970.875671296293</v>
      </c>
      <c r="T3156" s="9">
        <f>(((Table1[[#This Row],[deadline]]/60)/60)/24)+DATE(1970,1,1)</f>
        <v>41000.834004629629</v>
      </c>
      <c r="U3156" s="12" t="str">
        <f>TEXT(Table1[[#This Row],[Date Created Conversion]],"yyyy")</f>
        <v>2012</v>
      </c>
      <c r="V3156" s="12" t="str">
        <f>TEXT(Table1[[#This Row],[Date Created Conversion]],"mmm")</f>
        <v>Mar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 s="16">
        <v>5000</v>
      </c>
      <c r="E3157">
        <v>9425.23</v>
      </c>
      <c r="F3157" s="12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>Table1[[#This Row],[pledged]]/Table1[[#This Row],[goal]]</f>
        <v>1.885046</v>
      </c>
      <c r="P3157">
        <f>IF(Table1[[#This Row],[pledged]]=0,0,Table1[[#This Row],[pledged]]/Table1[[#This Row],[backers_count]])</f>
        <v>31.209370860927152</v>
      </c>
      <c r="Q3157" t="str">
        <f>LEFT(Table1[[#This Row],[Category and Sub-Category]],FIND("/",Table1[[#This Row],[Category and Sub-Category]])-1)</f>
        <v>theater</v>
      </c>
      <c r="R3157" t="str">
        <f>RIGHT(Table1[[#This Row],[Category and Sub-Category]],LEN(Table1[[#This Row],[Category and Sub-Category]])-FIND("/",Table1[[#This Row],[Category and Sub-Category]]))</f>
        <v>plays</v>
      </c>
      <c r="S3157" s="9">
        <f>(((Table1[[#This Row],[launched_at]]/60)/60)/24)+DATE(1970,1,1)</f>
        <v>41233.499131944445</v>
      </c>
      <c r="T3157" s="9">
        <f>(((Table1[[#This Row],[deadline]]/60)/60)/24)+DATE(1970,1,1)</f>
        <v>41263.499131944445</v>
      </c>
      <c r="U3157" s="12" t="str">
        <f>TEXT(Table1[[#This Row],[Date Created Conversion]],"yyyy")</f>
        <v>2012</v>
      </c>
      <c r="V3157" s="12" t="str">
        <f>TEXT(Table1[[#This Row],[Date Created Conversion]],"mmm")</f>
        <v>Nov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 s="16">
        <v>5500</v>
      </c>
      <c r="E3158">
        <v>5600</v>
      </c>
      <c r="F3158" s="12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>Table1[[#This Row],[pledged]]/Table1[[#This Row],[goal]]</f>
        <v>1.0181818181818181</v>
      </c>
      <c r="P3158">
        <f>IF(Table1[[#This Row],[pledged]]=0,0,Table1[[#This Row],[pledged]]/Table1[[#This Row],[backers_count]])</f>
        <v>62.921348314606739</v>
      </c>
      <c r="Q3158" t="str">
        <f>LEFT(Table1[[#This Row],[Category and Sub-Category]],FIND("/",Table1[[#This Row],[Category and Sub-Category]])-1)</f>
        <v>theater</v>
      </c>
      <c r="R3158" t="str">
        <f>RIGHT(Table1[[#This Row],[Category and Sub-Category]],LEN(Table1[[#This Row],[Category and Sub-Category]])-FIND("/",Table1[[#This Row],[Category and Sub-Category]]))</f>
        <v>plays</v>
      </c>
      <c r="S3158" s="9">
        <f>(((Table1[[#This Row],[launched_at]]/60)/60)/24)+DATE(1970,1,1)</f>
        <v>41026.953055555554</v>
      </c>
      <c r="T3158" s="9">
        <f>(((Table1[[#This Row],[deadline]]/60)/60)/24)+DATE(1970,1,1)</f>
        <v>41061.953055555554</v>
      </c>
      <c r="U3158" s="12" t="str">
        <f>TEXT(Table1[[#This Row],[Date Created Conversion]],"yyyy")</f>
        <v>2012</v>
      </c>
      <c r="V3158" s="12" t="str">
        <f>TEXT(Table1[[#This Row],[Date Created Conversion]],"mmm")</f>
        <v>Apr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 s="16">
        <v>4000</v>
      </c>
      <c r="E3159">
        <v>4040</v>
      </c>
      <c r="F3159" s="12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>Table1[[#This Row],[pledged]]/Table1[[#This Row],[goal]]</f>
        <v>1.01</v>
      </c>
      <c r="P3159">
        <f>IF(Table1[[#This Row],[pledged]]=0,0,Table1[[#This Row],[pledged]]/Table1[[#This Row],[backers_count]])</f>
        <v>98.536585365853654</v>
      </c>
      <c r="Q3159" t="str">
        <f>LEFT(Table1[[#This Row],[Category and Sub-Category]],FIND("/",Table1[[#This Row],[Category and Sub-Category]])-1)</f>
        <v>theater</v>
      </c>
      <c r="R3159" t="str">
        <f>RIGHT(Table1[[#This Row],[Category and Sub-Category]],LEN(Table1[[#This Row],[Category and Sub-Category]])-FIND("/",Table1[[#This Row],[Category and Sub-Category]]))</f>
        <v>plays</v>
      </c>
      <c r="S3159" s="9">
        <f>(((Table1[[#This Row],[launched_at]]/60)/60)/24)+DATE(1970,1,1)</f>
        <v>41829.788252314815</v>
      </c>
      <c r="T3159" s="9">
        <f>(((Table1[[#This Row],[deadline]]/60)/60)/24)+DATE(1970,1,1)</f>
        <v>41839.208333333336</v>
      </c>
      <c r="U3159" s="12" t="str">
        <f>TEXT(Table1[[#This Row],[Date Created Conversion]],"yyyy")</f>
        <v>2014</v>
      </c>
      <c r="V3159" s="12" t="str">
        <f>TEXT(Table1[[#This Row],[Date Created Conversion]],"mmm")</f>
        <v>Jul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 s="16">
        <v>5000</v>
      </c>
      <c r="E3160">
        <v>5700</v>
      </c>
      <c r="F3160" s="12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>Table1[[#This Row],[pledged]]/Table1[[#This Row],[goal]]</f>
        <v>1.1399999999999999</v>
      </c>
      <c r="P3160">
        <f>IF(Table1[[#This Row],[pledged]]=0,0,Table1[[#This Row],[pledged]]/Table1[[#This Row],[backers_count]])</f>
        <v>82.608695652173907</v>
      </c>
      <c r="Q3160" t="str">
        <f>LEFT(Table1[[#This Row],[Category and Sub-Category]],FIND("/",Table1[[#This Row],[Category and Sub-Category]])-1)</f>
        <v>theater</v>
      </c>
      <c r="R3160" t="str">
        <f>RIGHT(Table1[[#This Row],[Category and Sub-Category]],LEN(Table1[[#This Row],[Category and Sub-Category]])-FIND("/",Table1[[#This Row],[Category and Sub-Category]]))</f>
        <v>plays</v>
      </c>
      <c r="S3160" s="9">
        <f>(((Table1[[#This Row],[launched_at]]/60)/60)/24)+DATE(1970,1,1)</f>
        <v>41447.839722222219</v>
      </c>
      <c r="T3160" s="9">
        <f>(((Table1[[#This Row],[deadline]]/60)/60)/24)+DATE(1970,1,1)</f>
        <v>41477.839722222219</v>
      </c>
      <c r="U3160" s="12" t="str">
        <f>TEXT(Table1[[#This Row],[Date Created Conversion]],"yyyy")</f>
        <v>2013</v>
      </c>
      <c r="V3160" s="12" t="str">
        <f>TEXT(Table1[[#This Row],[Date Created Conversion]],"mmm")</f>
        <v>Jun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 s="16">
        <v>1500</v>
      </c>
      <c r="E3161">
        <v>2002.22</v>
      </c>
      <c r="F3161" s="12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>Table1[[#This Row],[pledged]]/Table1[[#This Row],[goal]]</f>
        <v>1.3348133333333334</v>
      </c>
      <c r="P3161">
        <f>IF(Table1[[#This Row],[pledged]]=0,0,Table1[[#This Row],[pledged]]/Table1[[#This Row],[backers_count]])</f>
        <v>38.504230769230773</v>
      </c>
      <c r="Q3161" t="str">
        <f>LEFT(Table1[[#This Row],[Category and Sub-Category]],FIND("/",Table1[[#This Row],[Category and Sub-Category]])-1)</f>
        <v>theater</v>
      </c>
      <c r="R3161" t="str">
        <f>RIGHT(Table1[[#This Row],[Category and Sub-Category]],LEN(Table1[[#This Row],[Category and Sub-Category]])-FIND("/",Table1[[#This Row],[Category and Sub-Category]]))</f>
        <v>plays</v>
      </c>
      <c r="S3161" s="9">
        <f>(((Table1[[#This Row],[launched_at]]/60)/60)/24)+DATE(1970,1,1)</f>
        <v>40884.066678240742</v>
      </c>
      <c r="T3161" s="9">
        <f>(((Table1[[#This Row],[deadline]]/60)/60)/24)+DATE(1970,1,1)</f>
        <v>40926.958333333336</v>
      </c>
      <c r="U3161" s="12" t="str">
        <f>TEXT(Table1[[#This Row],[Date Created Conversion]],"yyyy")</f>
        <v>2011</v>
      </c>
      <c r="V3161" s="12" t="str">
        <f>TEXT(Table1[[#This Row],[Date Created Conversion]],"mmm")</f>
        <v>Dec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 s="16">
        <v>4500</v>
      </c>
      <c r="E3162">
        <v>4569</v>
      </c>
      <c r="F3162" s="1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>Table1[[#This Row],[pledged]]/Table1[[#This Row],[goal]]</f>
        <v>1.0153333333333334</v>
      </c>
      <c r="P3162">
        <f>IF(Table1[[#This Row],[pledged]]=0,0,Table1[[#This Row],[pledged]]/Table1[[#This Row],[backers_count]])</f>
        <v>80.15789473684211</v>
      </c>
      <c r="Q3162" t="str">
        <f>LEFT(Table1[[#This Row],[Category and Sub-Category]],FIND("/",Table1[[#This Row],[Category and Sub-Category]])-1)</f>
        <v>theater</v>
      </c>
      <c r="R3162" t="str">
        <f>RIGHT(Table1[[#This Row],[Category and Sub-Category]],LEN(Table1[[#This Row],[Category and Sub-Category]])-FIND("/",Table1[[#This Row],[Category and Sub-Category]]))</f>
        <v>plays</v>
      </c>
      <c r="S3162" s="9">
        <f>(((Table1[[#This Row],[launched_at]]/60)/60)/24)+DATE(1970,1,1)</f>
        <v>41841.26489583333</v>
      </c>
      <c r="T3162" s="9">
        <f>(((Table1[[#This Row],[deadline]]/60)/60)/24)+DATE(1970,1,1)</f>
        <v>41864.207638888889</v>
      </c>
      <c r="U3162" s="12" t="str">
        <f>TEXT(Table1[[#This Row],[Date Created Conversion]],"yyyy")</f>
        <v>2014</v>
      </c>
      <c r="V3162" s="12" t="str">
        <f>TEXT(Table1[[#This Row],[Date Created Conversion]],"mmm")</f>
        <v>Jul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 s="16">
        <v>2000</v>
      </c>
      <c r="E3163">
        <v>2102</v>
      </c>
      <c r="F3163" s="12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>Table1[[#This Row],[pledged]]/Table1[[#This Row],[goal]]</f>
        <v>1.0509999999999999</v>
      </c>
      <c r="P3163">
        <f>IF(Table1[[#This Row],[pledged]]=0,0,Table1[[#This Row],[pledged]]/Table1[[#This Row],[backers_count]])</f>
        <v>28.405405405405407</v>
      </c>
      <c r="Q3163" t="str">
        <f>LEFT(Table1[[#This Row],[Category and Sub-Category]],FIND("/",Table1[[#This Row],[Category and Sub-Category]])-1)</f>
        <v>theater</v>
      </c>
      <c r="R3163" t="str">
        <f>RIGHT(Table1[[#This Row],[Category and Sub-Category]],LEN(Table1[[#This Row],[Category and Sub-Category]])-FIND("/",Table1[[#This Row],[Category and Sub-Category]]))</f>
        <v>plays</v>
      </c>
      <c r="S3163" s="9">
        <f>(((Table1[[#This Row],[launched_at]]/60)/60)/24)+DATE(1970,1,1)</f>
        <v>41897.536134259259</v>
      </c>
      <c r="T3163" s="9">
        <f>(((Table1[[#This Row],[deadline]]/60)/60)/24)+DATE(1970,1,1)</f>
        <v>41927.536134259259</v>
      </c>
      <c r="U3163" s="12" t="str">
        <f>TEXT(Table1[[#This Row],[Date Created Conversion]],"yyyy")</f>
        <v>2014</v>
      </c>
      <c r="V3163" s="12" t="str">
        <f>TEXT(Table1[[#This Row],[Date Created Conversion]],"mmm")</f>
        <v>Sep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 s="16">
        <v>4000</v>
      </c>
      <c r="E3164">
        <v>5086</v>
      </c>
      <c r="F3164" s="12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>Table1[[#This Row],[pledged]]/Table1[[#This Row],[goal]]</f>
        <v>1.2715000000000001</v>
      </c>
      <c r="P3164">
        <f>IF(Table1[[#This Row],[pledged]]=0,0,Table1[[#This Row],[pledged]]/Table1[[#This Row],[backers_count]])</f>
        <v>80.730158730158735</v>
      </c>
      <c r="Q3164" t="str">
        <f>LEFT(Table1[[#This Row],[Category and Sub-Category]],FIND("/",Table1[[#This Row],[Category and Sub-Category]])-1)</f>
        <v>theater</v>
      </c>
      <c r="R3164" t="str">
        <f>RIGHT(Table1[[#This Row],[Category and Sub-Category]],LEN(Table1[[#This Row],[Category and Sub-Category]])-FIND("/",Table1[[#This Row],[Category and Sub-Category]]))</f>
        <v>plays</v>
      </c>
      <c r="S3164" s="9">
        <f>(((Table1[[#This Row],[launched_at]]/60)/60)/24)+DATE(1970,1,1)</f>
        <v>41799.685902777775</v>
      </c>
      <c r="T3164" s="9">
        <f>(((Table1[[#This Row],[deadline]]/60)/60)/24)+DATE(1970,1,1)</f>
        <v>41827.083333333336</v>
      </c>
      <c r="U3164" s="12" t="str">
        <f>TEXT(Table1[[#This Row],[Date Created Conversion]],"yyyy")</f>
        <v>2014</v>
      </c>
      <c r="V3164" s="12" t="str">
        <f>TEXT(Table1[[#This Row],[Date Created Conversion]],"mmm")</f>
        <v>Jun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 s="16">
        <v>13000</v>
      </c>
      <c r="E3165">
        <v>14450</v>
      </c>
      <c r="F3165" s="12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>Table1[[#This Row],[pledged]]/Table1[[#This Row],[goal]]</f>
        <v>1.1115384615384616</v>
      </c>
      <c r="P3165">
        <f>IF(Table1[[#This Row],[pledged]]=0,0,Table1[[#This Row],[pledged]]/Table1[[#This Row],[backers_count]])</f>
        <v>200.69444444444446</v>
      </c>
      <c r="Q3165" t="str">
        <f>LEFT(Table1[[#This Row],[Category and Sub-Category]],FIND("/",Table1[[#This Row],[Category and Sub-Category]])-1)</f>
        <v>theater</v>
      </c>
      <c r="R3165" t="str">
        <f>RIGHT(Table1[[#This Row],[Category and Sub-Category]],LEN(Table1[[#This Row],[Category and Sub-Category]])-FIND("/",Table1[[#This Row],[Category and Sub-Category]]))</f>
        <v>plays</v>
      </c>
      <c r="S3165" s="9">
        <f>(((Table1[[#This Row],[launched_at]]/60)/60)/24)+DATE(1970,1,1)</f>
        <v>41775.753761574073</v>
      </c>
      <c r="T3165" s="9">
        <f>(((Table1[[#This Row],[deadline]]/60)/60)/24)+DATE(1970,1,1)</f>
        <v>41805.753761574073</v>
      </c>
      <c r="U3165" s="12" t="str">
        <f>TEXT(Table1[[#This Row],[Date Created Conversion]],"yyyy")</f>
        <v>2014</v>
      </c>
      <c r="V3165" s="12" t="str">
        <f>TEXT(Table1[[#This Row],[Date Created Conversion]],"mmm")</f>
        <v>May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 s="16">
        <v>2500</v>
      </c>
      <c r="E3166">
        <v>2669</v>
      </c>
      <c r="F3166" s="12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>Table1[[#This Row],[pledged]]/Table1[[#This Row],[goal]]</f>
        <v>1.0676000000000001</v>
      </c>
      <c r="P3166">
        <f>IF(Table1[[#This Row],[pledged]]=0,0,Table1[[#This Row],[pledged]]/Table1[[#This Row],[backers_count]])</f>
        <v>37.591549295774648</v>
      </c>
      <c r="Q3166" t="str">
        <f>LEFT(Table1[[#This Row],[Category and Sub-Category]],FIND("/",Table1[[#This Row],[Category and Sub-Category]])-1)</f>
        <v>theater</v>
      </c>
      <c r="R3166" t="str">
        <f>RIGHT(Table1[[#This Row],[Category and Sub-Category]],LEN(Table1[[#This Row],[Category and Sub-Category]])-FIND("/",Table1[[#This Row],[Category and Sub-Category]]))</f>
        <v>plays</v>
      </c>
      <c r="S3166" s="9">
        <f>(((Table1[[#This Row],[launched_at]]/60)/60)/24)+DATE(1970,1,1)</f>
        <v>41766.80572916667</v>
      </c>
      <c r="T3166" s="9">
        <f>(((Table1[[#This Row],[deadline]]/60)/60)/24)+DATE(1970,1,1)</f>
        <v>41799.80572916667</v>
      </c>
      <c r="U3166" s="12" t="str">
        <f>TEXT(Table1[[#This Row],[Date Created Conversion]],"yyyy")</f>
        <v>2014</v>
      </c>
      <c r="V3166" s="12" t="str">
        <f>TEXT(Table1[[#This Row],[Date Created Conversion]],"mmm")</f>
        <v>May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 s="16">
        <v>750</v>
      </c>
      <c r="E3167">
        <v>1220</v>
      </c>
      <c r="F3167" s="12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>Table1[[#This Row],[pledged]]/Table1[[#This Row],[goal]]</f>
        <v>1.6266666666666667</v>
      </c>
      <c r="P3167">
        <f>IF(Table1[[#This Row],[pledged]]=0,0,Table1[[#This Row],[pledged]]/Table1[[#This Row],[backers_count]])</f>
        <v>58.095238095238095</v>
      </c>
      <c r="Q3167" t="str">
        <f>LEFT(Table1[[#This Row],[Category and Sub-Category]],FIND("/",Table1[[#This Row],[Category and Sub-Category]])-1)</f>
        <v>theater</v>
      </c>
      <c r="R3167" t="str">
        <f>RIGHT(Table1[[#This Row],[Category and Sub-Category]],LEN(Table1[[#This Row],[Category and Sub-Category]])-FIND("/",Table1[[#This Row],[Category and Sub-Category]]))</f>
        <v>plays</v>
      </c>
      <c r="S3167" s="9">
        <f>(((Table1[[#This Row],[launched_at]]/60)/60)/24)+DATE(1970,1,1)</f>
        <v>40644.159259259257</v>
      </c>
      <c r="T3167" s="9">
        <f>(((Table1[[#This Row],[deadline]]/60)/60)/24)+DATE(1970,1,1)</f>
        <v>40666.165972222225</v>
      </c>
      <c r="U3167" s="12" t="str">
        <f>TEXT(Table1[[#This Row],[Date Created Conversion]],"yyyy")</f>
        <v>2011</v>
      </c>
      <c r="V3167" s="12" t="str">
        <f>TEXT(Table1[[#This Row],[Date Created Conversion]],"mmm")</f>
        <v>Apr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 s="16">
        <v>35000</v>
      </c>
      <c r="E3168">
        <v>56079.83</v>
      </c>
      <c r="F3168" s="12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>Table1[[#This Row],[pledged]]/Table1[[#This Row],[goal]]</f>
        <v>1.6022808571428573</v>
      </c>
      <c r="P3168">
        <f>IF(Table1[[#This Row],[pledged]]=0,0,Table1[[#This Row],[pledged]]/Table1[[#This Row],[backers_count]])</f>
        <v>60.300892473118282</v>
      </c>
      <c r="Q3168" t="str">
        <f>LEFT(Table1[[#This Row],[Category and Sub-Category]],FIND("/",Table1[[#This Row],[Category and Sub-Category]])-1)</f>
        <v>theater</v>
      </c>
      <c r="R3168" t="str">
        <f>RIGHT(Table1[[#This Row],[Category and Sub-Category]],LEN(Table1[[#This Row],[Category and Sub-Category]])-FIND("/",Table1[[#This Row],[Category and Sub-Category]]))</f>
        <v>plays</v>
      </c>
      <c r="S3168" s="9">
        <f>(((Table1[[#This Row],[launched_at]]/60)/60)/24)+DATE(1970,1,1)</f>
        <v>41940.69158564815</v>
      </c>
      <c r="T3168" s="9">
        <f>(((Table1[[#This Row],[deadline]]/60)/60)/24)+DATE(1970,1,1)</f>
        <v>41969.332638888889</v>
      </c>
      <c r="U3168" s="12" t="str">
        <f>TEXT(Table1[[#This Row],[Date Created Conversion]],"yyyy")</f>
        <v>2014</v>
      </c>
      <c r="V3168" s="12" t="str">
        <f>TEXT(Table1[[#This Row],[Date Created Conversion]],"mmm")</f>
        <v>Oct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 s="16">
        <v>3000</v>
      </c>
      <c r="E3169">
        <v>3485</v>
      </c>
      <c r="F3169" s="12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>Table1[[#This Row],[pledged]]/Table1[[#This Row],[goal]]</f>
        <v>1.1616666666666666</v>
      </c>
      <c r="P3169">
        <f>IF(Table1[[#This Row],[pledged]]=0,0,Table1[[#This Row],[pledged]]/Table1[[#This Row],[backers_count]])</f>
        <v>63.363636363636367</v>
      </c>
      <c r="Q3169" t="str">
        <f>LEFT(Table1[[#This Row],[Category and Sub-Category]],FIND("/",Table1[[#This Row],[Category and Sub-Category]])-1)</f>
        <v>theater</v>
      </c>
      <c r="R3169" t="str">
        <f>RIGHT(Table1[[#This Row],[Category and Sub-Category]],LEN(Table1[[#This Row],[Category and Sub-Category]])-FIND("/",Table1[[#This Row],[Category and Sub-Category]]))</f>
        <v>plays</v>
      </c>
      <c r="S3169" s="9">
        <f>(((Table1[[#This Row],[launched_at]]/60)/60)/24)+DATE(1970,1,1)</f>
        <v>41839.175706018519</v>
      </c>
      <c r="T3169" s="9">
        <f>(((Table1[[#This Row],[deadline]]/60)/60)/24)+DATE(1970,1,1)</f>
        <v>41853.175706018519</v>
      </c>
      <c r="U3169" s="12" t="str">
        <f>TEXT(Table1[[#This Row],[Date Created Conversion]],"yyyy")</f>
        <v>2014</v>
      </c>
      <c r="V3169" s="12" t="str">
        <f>TEXT(Table1[[#This Row],[Date Created Conversion]],"mmm")</f>
        <v>Jul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 s="16">
        <v>2500</v>
      </c>
      <c r="E3170">
        <v>3105</v>
      </c>
      <c r="F3170" s="12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>Table1[[#This Row],[pledged]]/Table1[[#This Row],[goal]]</f>
        <v>1.242</v>
      </c>
      <c r="P3170">
        <f>IF(Table1[[#This Row],[pledged]]=0,0,Table1[[#This Row],[pledged]]/Table1[[#This Row],[backers_count]])</f>
        <v>50.901639344262293</v>
      </c>
      <c r="Q3170" t="str">
        <f>LEFT(Table1[[#This Row],[Category and Sub-Category]],FIND("/",Table1[[#This Row],[Category and Sub-Category]])-1)</f>
        <v>theater</v>
      </c>
      <c r="R3170" t="str">
        <f>RIGHT(Table1[[#This Row],[Category and Sub-Category]],LEN(Table1[[#This Row],[Category and Sub-Category]])-FIND("/",Table1[[#This Row],[Category and Sub-Category]]))</f>
        <v>plays</v>
      </c>
      <c r="S3170" s="9">
        <f>(((Table1[[#This Row],[launched_at]]/60)/60)/24)+DATE(1970,1,1)</f>
        <v>41772.105937500004</v>
      </c>
      <c r="T3170" s="9">
        <f>(((Table1[[#This Row],[deadline]]/60)/60)/24)+DATE(1970,1,1)</f>
        <v>41803.916666666664</v>
      </c>
      <c r="U3170" s="12" t="str">
        <f>TEXT(Table1[[#This Row],[Date Created Conversion]],"yyyy")</f>
        <v>2014</v>
      </c>
      <c r="V3170" s="12" t="str">
        <f>TEXT(Table1[[#This Row],[Date Created Conversion]],"mmm")</f>
        <v>May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 s="16">
        <v>8000</v>
      </c>
      <c r="E3171">
        <v>8241</v>
      </c>
      <c r="F3171" s="12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>Table1[[#This Row],[pledged]]/Table1[[#This Row],[goal]]</f>
        <v>1.030125</v>
      </c>
      <c r="P3171">
        <f>IF(Table1[[#This Row],[pledged]]=0,0,Table1[[#This Row],[pledged]]/Table1[[#This Row],[backers_count]])</f>
        <v>100.5</v>
      </c>
      <c r="Q3171" t="str">
        <f>LEFT(Table1[[#This Row],[Category and Sub-Category]],FIND("/",Table1[[#This Row],[Category and Sub-Category]])-1)</f>
        <v>theater</v>
      </c>
      <c r="R3171" t="str">
        <f>RIGHT(Table1[[#This Row],[Category and Sub-Category]],LEN(Table1[[#This Row],[Category and Sub-Category]])-FIND("/",Table1[[#This Row],[Category and Sub-Category]]))</f>
        <v>plays</v>
      </c>
      <c r="S3171" s="9">
        <f>(((Table1[[#This Row],[launched_at]]/60)/60)/24)+DATE(1970,1,1)</f>
        <v>41591.737974537034</v>
      </c>
      <c r="T3171" s="9">
        <f>(((Table1[[#This Row],[deadline]]/60)/60)/24)+DATE(1970,1,1)</f>
        <v>41621.207638888889</v>
      </c>
      <c r="U3171" s="12" t="str">
        <f>TEXT(Table1[[#This Row],[Date Created Conversion]],"yyyy")</f>
        <v>2013</v>
      </c>
      <c r="V3171" s="12" t="str">
        <f>TEXT(Table1[[#This Row],[Date Created Conversion]],"mmm")</f>
        <v>Nov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 s="16">
        <v>2000</v>
      </c>
      <c r="E3172">
        <v>2245</v>
      </c>
      <c r="F3172" s="1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>Table1[[#This Row],[pledged]]/Table1[[#This Row],[goal]]</f>
        <v>1.1225000000000001</v>
      </c>
      <c r="P3172">
        <f>IF(Table1[[#This Row],[pledged]]=0,0,Table1[[#This Row],[pledged]]/Table1[[#This Row],[backers_count]])</f>
        <v>31.619718309859156</v>
      </c>
      <c r="Q3172" t="str">
        <f>LEFT(Table1[[#This Row],[Category and Sub-Category]],FIND("/",Table1[[#This Row],[Category and Sub-Category]])-1)</f>
        <v>theater</v>
      </c>
      <c r="R3172" t="str">
        <f>RIGHT(Table1[[#This Row],[Category and Sub-Category]],LEN(Table1[[#This Row],[Category and Sub-Category]])-FIND("/",Table1[[#This Row],[Category and Sub-Category]]))</f>
        <v>plays</v>
      </c>
      <c r="S3172" s="9">
        <f>(((Table1[[#This Row],[launched_at]]/60)/60)/24)+DATE(1970,1,1)</f>
        <v>41789.080370370371</v>
      </c>
      <c r="T3172" s="9">
        <f>(((Table1[[#This Row],[deadline]]/60)/60)/24)+DATE(1970,1,1)</f>
        <v>41822.166666666664</v>
      </c>
      <c r="U3172" s="12" t="str">
        <f>TEXT(Table1[[#This Row],[Date Created Conversion]],"yyyy")</f>
        <v>2014</v>
      </c>
      <c r="V3172" s="12" t="str">
        <f>TEXT(Table1[[#This Row],[Date Created Conversion]],"mmm")</f>
        <v>May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 s="16">
        <v>7000</v>
      </c>
      <c r="E3173">
        <v>7617</v>
      </c>
      <c r="F3173" s="12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>Table1[[#This Row],[pledged]]/Table1[[#This Row],[goal]]</f>
        <v>1.0881428571428571</v>
      </c>
      <c r="P3173">
        <f>IF(Table1[[#This Row],[pledged]]=0,0,Table1[[#This Row],[pledged]]/Table1[[#This Row],[backers_count]])</f>
        <v>65.102564102564102</v>
      </c>
      <c r="Q3173" t="str">
        <f>LEFT(Table1[[#This Row],[Category and Sub-Category]],FIND("/",Table1[[#This Row],[Category and Sub-Category]])-1)</f>
        <v>theater</v>
      </c>
      <c r="R3173" t="str">
        <f>RIGHT(Table1[[#This Row],[Category and Sub-Category]],LEN(Table1[[#This Row],[Category and Sub-Category]])-FIND("/",Table1[[#This Row],[Category and Sub-Category]]))</f>
        <v>plays</v>
      </c>
      <c r="S3173" s="9">
        <f>(((Table1[[#This Row],[launched_at]]/60)/60)/24)+DATE(1970,1,1)</f>
        <v>42466.608310185184</v>
      </c>
      <c r="T3173" s="9">
        <f>(((Table1[[#This Row],[deadline]]/60)/60)/24)+DATE(1970,1,1)</f>
        <v>42496.608310185184</v>
      </c>
      <c r="U3173" s="12" t="str">
        <f>TEXT(Table1[[#This Row],[Date Created Conversion]],"yyyy")</f>
        <v>2016</v>
      </c>
      <c r="V3173" s="12" t="str">
        <f>TEXT(Table1[[#This Row],[Date Created Conversion]],"mmm")</f>
        <v>Apr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 s="16">
        <v>2000</v>
      </c>
      <c r="E3174">
        <v>2300</v>
      </c>
      <c r="F3174" s="12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>Table1[[#This Row],[pledged]]/Table1[[#This Row],[goal]]</f>
        <v>1.1499999999999999</v>
      </c>
      <c r="P3174">
        <f>IF(Table1[[#This Row],[pledged]]=0,0,Table1[[#This Row],[pledged]]/Table1[[#This Row],[backers_count]])</f>
        <v>79.310344827586206</v>
      </c>
      <c r="Q3174" t="str">
        <f>LEFT(Table1[[#This Row],[Category and Sub-Category]],FIND("/",Table1[[#This Row],[Category and Sub-Category]])-1)</f>
        <v>theater</v>
      </c>
      <c r="R3174" t="str">
        <f>RIGHT(Table1[[#This Row],[Category and Sub-Category]],LEN(Table1[[#This Row],[Category and Sub-Category]])-FIND("/",Table1[[#This Row],[Category and Sub-Category]]))</f>
        <v>plays</v>
      </c>
      <c r="S3174" s="9">
        <f>(((Table1[[#This Row],[launched_at]]/60)/60)/24)+DATE(1970,1,1)</f>
        <v>40923.729953703703</v>
      </c>
      <c r="T3174" s="9">
        <f>(((Table1[[#This Row],[deadline]]/60)/60)/24)+DATE(1970,1,1)</f>
        <v>40953.729953703703</v>
      </c>
      <c r="U3174" s="12" t="str">
        <f>TEXT(Table1[[#This Row],[Date Created Conversion]],"yyyy")</f>
        <v>2012</v>
      </c>
      <c r="V3174" s="12" t="str">
        <f>TEXT(Table1[[#This Row],[Date Created Conversion]],"mmm")</f>
        <v>Jan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 s="16">
        <v>10000</v>
      </c>
      <c r="E3175">
        <v>10300</v>
      </c>
      <c r="F3175" s="12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>Table1[[#This Row],[pledged]]/Table1[[#This Row],[goal]]</f>
        <v>1.03</v>
      </c>
      <c r="P3175">
        <f>IF(Table1[[#This Row],[pledged]]=0,0,Table1[[#This Row],[pledged]]/Table1[[#This Row],[backers_count]])</f>
        <v>139.18918918918919</v>
      </c>
      <c r="Q3175" t="str">
        <f>LEFT(Table1[[#This Row],[Category and Sub-Category]],FIND("/",Table1[[#This Row],[Category and Sub-Category]])-1)</f>
        <v>theater</v>
      </c>
      <c r="R3175" t="str">
        <f>RIGHT(Table1[[#This Row],[Category and Sub-Category]],LEN(Table1[[#This Row],[Category and Sub-Category]])-FIND("/",Table1[[#This Row],[Category and Sub-Category]]))</f>
        <v>plays</v>
      </c>
      <c r="S3175" s="9">
        <f>(((Table1[[#This Row],[launched_at]]/60)/60)/24)+DATE(1970,1,1)</f>
        <v>41878.878379629627</v>
      </c>
      <c r="T3175" s="9">
        <f>(((Table1[[#This Row],[deadline]]/60)/60)/24)+DATE(1970,1,1)</f>
        <v>41908.878379629627</v>
      </c>
      <c r="U3175" s="12" t="str">
        <f>TEXT(Table1[[#This Row],[Date Created Conversion]],"yyyy")</f>
        <v>2014</v>
      </c>
      <c r="V3175" s="12" t="str">
        <f>TEXT(Table1[[#This Row],[Date Created Conversion]],"mmm")</f>
        <v>Aug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 s="16">
        <v>3000</v>
      </c>
      <c r="E3176">
        <v>3034</v>
      </c>
      <c r="F3176" s="12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>Table1[[#This Row],[pledged]]/Table1[[#This Row],[goal]]</f>
        <v>1.0113333333333334</v>
      </c>
      <c r="P3176">
        <f>IF(Table1[[#This Row],[pledged]]=0,0,Table1[[#This Row],[pledged]]/Table1[[#This Row],[backers_count]])</f>
        <v>131.91304347826087</v>
      </c>
      <c r="Q3176" t="str">
        <f>LEFT(Table1[[#This Row],[Category and Sub-Category]],FIND("/",Table1[[#This Row],[Category and Sub-Category]])-1)</f>
        <v>theater</v>
      </c>
      <c r="R3176" t="str">
        <f>RIGHT(Table1[[#This Row],[Category and Sub-Category]],LEN(Table1[[#This Row],[Category and Sub-Category]])-FIND("/",Table1[[#This Row],[Category and Sub-Category]]))</f>
        <v>plays</v>
      </c>
      <c r="S3176" s="9">
        <f>(((Table1[[#This Row],[launched_at]]/60)/60)/24)+DATE(1970,1,1)</f>
        <v>41862.864675925928</v>
      </c>
      <c r="T3176" s="9">
        <f>(((Table1[[#This Row],[deadline]]/60)/60)/24)+DATE(1970,1,1)</f>
        <v>41876.864675925928</v>
      </c>
      <c r="U3176" s="12" t="str">
        <f>TEXT(Table1[[#This Row],[Date Created Conversion]],"yyyy")</f>
        <v>2014</v>
      </c>
      <c r="V3176" s="12" t="str">
        <f>TEXT(Table1[[#This Row],[Date Created Conversion]],"mmm")</f>
        <v>Aug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 s="16">
        <v>5000</v>
      </c>
      <c r="E3177">
        <v>5478</v>
      </c>
      <c r="F3177" s="12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>Table1[[#This Row],[pledged]]/Table1[[#This Row],[goal]]</f>
        <v>1.0955999999999999</v>
      </c>
      <c r="P3177">
        <f>IF(Table1[[#This Row],[pledged]]=0,0,Table1[[#This Row],[pledged]]/Table1[[#This Row],[backers_count]])</f>
        <v>91.3</v>
      </c>
      <c r="Q3177" t="str">
        <f>LEFT(Table1[[#This Row],[Category and Sub-Category]],FIND("/",Table1[[#This Row],[Category and Sub-Category]])-1)</f>
        <v>theater</v>
      </c>
      <c r="R3177" t="str">
        <f>RIGHT(Table1[[#This Row],[Category and Sub-Category]],LEN(Table1[[#This Row],[Category and Sub-Category]])-FIND("/",Table1[[#This Row],[Category and Sub-Category]]))</f>
        <v>plays</v>
      </c>
      <c r="S3177" s="9">
        <f>(((Table1[[#This Row],[launched_at]]/60)/60)/24)+DATE(1970,1,1)</f>
        <v>40531.886886574073</v>
      </c>
      <c r="T3177" s="9">
        <f>(((Table1[[#This Row],[deadline]]/60)/60)/24)+DATE(1970,1,1)</f>
        <v>40591.886886574073</v>
      </c>
      <c r="U3177" s="12" t="str">
        <f>TEXT(Table1[[#This Row],[Date Created Conversion]],"yyyy")</f>
        <v>2010</v>
      </c>
      <c r="V3177" s="12" t="str">
        <f>TEXT(Table1[[#This Row],[Date Created Conversion]],"mmm")</f>
        <v>Dec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 s="16">
        <v>1900</v>
      </c>
      <c r="E3178">
        <v>2182</v>
      </c>
      <c r="F3178" s="12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>Table1[[#This Row],[pledged]]/Table1[[#This Row],[goal]]</f>
        <v>1.148421052631579</v>
      </c>
      <c r="P3178">
        <f>IF(Table1[[#This Row],[pledged]]=0,0,Table1[[#This Row],[pledged]]/Table1[[#This Row],[backers_count]])</f>
        <v>39.672727272727272</v>
      </c>
      <c r="Q3178" t="str">
        <f>LEFT(Table1[[#This Row],[Category and Sub-Category]],FIND("/",Table1[[#This Row],[Category and Sub-Category]])-1)</f>
        <v>theater</v>
      </c>
      <c r="R3178" t="str">
        <f>RIGHT(Table1[[#This Row],[Category and Sub-Category]],LEN(Table1[[#This Row],[Category and Sub-Category]])-FIND("/",Table1[[#This Row],[Category and Sub-Category]]))</f>
        <v>plays</v>
      </c>
      <c r="S3178" s="9">
        <f>(((Table1[[#This Row],[launched_at]]/60)/60)/24)+DATE(1970,1,1)</f>
        <v>41477.930914351848</v>
      </c>
      <c r="T3178" s="9">
        <f>(((Table1[[#This Row],[deadline]]/60)/60)/24)+DATE(1970,1,1)</f>
        <v>41504.625</v>
      </c>
      <c r="U3178" s="12" t="str">
        <f>TEXT(Table1[[#This Row],[Date Created Conversion]],"yyyy")</f>
        <v>2013</v>
      </c>
      <c r="V3178" s="12" t="str">
        <f>TEXT(Table1[[#This Row],[Date Created Conversion]],"mmm")</f>
        <v>Jul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 s="16">
        <v>2500</v>
      </c>
      <c r="E3179">
        <v>2935</v>
      </c>
      <c r="F3179" s="12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>Table1[[#This Row],[pledged]]/Table1[[#This Row],[goal]]</f>
        <v>1.1739999999999999</v>
      </c>
      <c r="P3179">
        <f>IF(Table1[[#This Row],[pledged]]=0,0,Table1[[#This Row],[pledged]]/Table1[[#This Row],[backers_count]])</f>
        <v>57.549019607843135</v>
      </c>
      <c r="Q3179" t="str">
        <f>LEFT(Table1[[#This Row],[Category and Sub-Category]],FIND("/",Table1[[#This Row],[Category and Sub-Category]])-1)</f>
        <v>theater</v>
      </c>
      <c r="R3179" t="str">
        <f>RIGHT(Table1[[#This Row],[Category and Sub-Category]],LEN(Table1[[#This Row],[Category and Sub-Category]])-FIND("/",Table1[[#This Row],[Category and Sub-Category]]))</f>
        <v>plays</v>
      </c>
      <c r="S3179" s="9">
        <f>(((Table1[[#This Row],[launched_at]]/60)/60)/24)+DATE(1970,1,1)</f>
        <v>41781.666770833333</v>
      </c>
      <c r="T3179" s="9">
        <f>(((Table1[[#This Row],[deadline]]/60)/60)/24)+DATE(1970,1,1)</f>
        <v>41811.666770833333</v>
      </c>
      <c r="U3179" s="12" t="str">
        <f>TEXT(Table1[[#This Row],[Date Created Conversion]],"yyyy")</f>
        <v>2014</v>
      </c>
      <c r="V3179" s="12" t="str">
        <f>TEXT(Table1[[#This Row],[Date Created Conversion]],"mmm")</f>
        <v>May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 s="16">
        <v>1500</v>
      </c>
      <c r="E3180">
        <v>2576</v>
      </c>
      <c r="F3180" s="12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>Table1[[#This Row],[pledged]]/Table1[[#This Row],[goal]]</f>
        <v>1.7173333333333334</v>
      </c>
      <c r="P3180">
        <f>IF(Table1[[#This Row],[pledged]]=0,0,Table1[[#This Row],[pledged]]/Table1[[#This Row],[backers_count]])</f>
        <v>33.025641025641029</v>
      </c>
      <c r="Q3180" t="str">
        <f>LEFT(Table1[[#This Row],[Category and Sub-Category]],FIND("/",Table1[[#This Row],[Category and Sub-Category]])-1)</f>
        <v>theater</v>
      </c>
      <c r="R3180" t="str">
        <f>RIGHT(Table1[[#This Row],[Category and Sub-Category]],LEN(Table1[[#This Row],[Category and Sub-Category]])-FIND("/",Table1[[#This Row],[Category and Sub-Category]]))</f>
        <v>plays</v>
      </c>
      <c r="S3180" s="9">
        <f>(((Table1[[#This Row],[launched_at]]/60)/60)/24)+DATE(1970,1,1)</f>
        <v>41806.605034722219</v>
      </c>
      <c r="T3180" s="9">
        <f>(((Table1[[#This Row],[deadline]]/60)/60)/24)+DATE(1970,1,1)</f>
        <v>41836.605034722219</v>
      </c>
      <c r="U3180" s="12" t="str">
        <f>TEXT(Table1[[#This Row],[Date Created Conversion]],"yyyy")</f>
        <v>2014</v>
      </c>
      <c r="V3180" s="12" t="str">
        <f>TEXT(Table1[[#This Row],[Date Created Conversion]],"mmm")</f>
        <v>Jun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 s="16">
        <v>4200</v>
      </c>
      <c r="E3181">
        <v>4794.82</v>
      </c>
      <c r="F3181" s="12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>Table1[[#This Row],[pledged]]/Table1[[#This Row],[goal]]</f>
        <v>1.1416238095238094</v>
      </c>
      <c r="P3181">
        <f>IF(Table1[[#This Row],[pledged]]=0,0,Table1[[#This Row],[pledged]]/Table1[[#This Row],[backers_count]])</f>
        <v>77.335806451612896</v>
      </c>
      <c r="Q3181" t="str">
        <f>LEFT(Table1[[#This Row],[Category and Sub-Category]],FIND("/",Table1[[#This Row],[Category and Sub-Category]])-1)</f>
        <v>theater</v>
      </c>
      <c r="R3181" t="str">
        <f>RIGHT(Table1[[#This Row],[Category and Sub-Category]],LEN(Table1[[#This Row],[Category and Sub-Category]])-FIND("/",Table1[[#This Row],[Category and Sub-Category]]))</f>
        <v>plays</v>
      </c>
      <c r="S3181" s="9">
        <f>(((Table1[[#This Row],[launched_at]]/60)/60)/24)+DATE(1970,1,1)</f>
        <v>41375.702210648145</v>
      </c>
      <c r="T3181" s="9">
        <f>(((Table1[[#This Row],[deadline]]/60)/60)/24)+DATE(1970,1,1)</f>
        <v>41400.702210648145</v>
      </c>
      <c r="U3181" s="12" t="str">
        <f>TEXT(Table1[[#This Row],[Date Created Conversion]],"yyyy")</f>
        <v>2013</v>
      </c>
      <c r="V3181" s="12" t="str">
        <f>TEXT(Table1[[#This Row],[Date Created Conversion]],"mmm")</f>
        <v>Apr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 s="16">
        <v>1200</v>
      </c>
      <c r="E3182">
        <v>1437</v>
      </c>
      <c r="F3182" s="1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>Table1[[#This Row],[pledged]]/Table1[[#This Row],[goal]]</f>
        <v>1.1975</v>
      </c>
      <c r="P3182">
        <f>IF(Table1[[#This Row],[pledged]]=0,0,Table1[[#This Row],[pledged]]/Table1[[#This Row],[backers_count]])</f>
        <v>31.933333333333334</v>
      </c>
      <c r="Q3182" t="str">
        <f>LEFT(Table1[[#This Row],[Category and Sub-Category]],FIND("/",Table1[[#This Row],[Category and Sub-Category]])-1)</f>
        <v>theater</v>
      </c>
      <c r="R3182" t="str">
        <f>RIGHT(Table1[[#This Row],[Category and Sub-Category]],LEN(Table1[[#This Row],[Category and Sub-Category]])-FIND("/",Table1[[#This Row],[Category and Sub-Category]]))</f>
        <v>plays</v>
      </c>
      <c r="S3182" s="9">
        <f>(((Table1[[#This Row],[launched_at]]/60)/60)/24)+DATE(1970,1,1)</f>
        <v>41780.412604166668</v>
      </c>
      <c r="T3182" s="9">
        <f>(((Table1[[#This Row],[deadline]]/60)/60)/24)+DATE(1970,1,1)</f>
        <v>41810.412604166668</v>
      </c>
      <c r="U3182" s="12" t="str">
        <f>TEXT(Table1[[#This Row],[Date Created Conversion]],"yyyy")</f>
        <v>2014</v>
      </c>
      <c r="V3182" s="12" t="str">
        <f>TEXT(Table1[[#This Row],[Date Created Conversion]],"mmm")</f>
        <v>May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 s="16">
        <v>500</v>
      </c>
      <c r="E3183">
        <v>545</v>
      </c>
      <c r="F3183" s="12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>Table1[[#This Row],[pledged]]/Table1[[#This Row],[goal]]</f>
        <v>1.0900000000000001</v>
      </c>
      <c r="P3183">
        <f>IF(Table1[[#This Row],[pledged]]=0,0,Table1[[#This Row],[pledged]]/Table1[[#This Row],[backers_count]])</f>
        <v>36.333333333333336</v>
      </c>
      <c r="Q3183" t="str">
        <f>LEFT(Table1[[#This Row],[Category and Sub-Category]],FIND("/",Table1[[#This Row],[Category and Sub-Category]])-1)</f>
        <v>theater</v>
      </c>
      <c r="R3183" t="str">
        <f>RIGHT(Table1[[#This Row],[Category and Sub-Category]],LEN(Table1[[#This Row],[Category and Sub-Category]])-FIND("/",Table1[[#This Row],[Category and Sub-Category]]))</f>
        <v>plays</v>
      </c>
      <c r="S3183" s="9">
        <f>(((Table1[[#This Row],[launched_at]]/60)/60)/24)+DATE(1970,1,1)</f>
        <v>41779.310034722221</v>
      </c>
      <c r="T3183" s="9">
        <f>(((Table1[[#This Row],[deadline]]/60)/60)/24)+DATE(1970,1,1)</f>
        <v>41805.666666666664</v>
      </c>
      <c r="U3183" s="12" t="str">
        <f>TEXT(Table1[[#This Row],[Date Created Conversion]],"yyyy")</f>
        <v>2014</v>
      </c>
      <c r="V3183" s="12" t="str">
        <f>TEXT(Table1[[#This Row],[Date Created Conversion]],"mmm")</f>
        <v>May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 s="16">
        <v>7000</v>
      </c>
      <c r="E3184">
        <v>7062</v>
      </c>
      <c r="F3184" s="12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>Table1[[#This Row],[pledged]]/Table1[[#This Row],[goal]]</f>
        <v>1.0088571428571429</v>
      </c>
      <c r="P3184">
        <f>IF(Table1[[#This Row],[pledged]]=0,0,Table1[[#This Row],[pledged]]/Table1[[#This Row],[backers_count]])</f>
        <v>46.768211920529801</v>
      </c>
      <c r="Q3184" t="str">
        <f>LEFT(Table1[[#This Row],[Category and Sub-Category]],FIND("/",Table1[[#This Row],[Category and Sub-Category]])-1)</f>
        <v>theater</v>
      </c>
      <c r="R3184" t="str">
        <f>RIGHT(Table1[[#This Row],[Category and Sub-Category]],LEN(Table1[[#This Row],[Category and Sub-Category]])-FIND("/",Table1[[#This Row],[Category and Sub-Category]]))</f>
        <v>plays</v>
      </c>
      <c r="S3184" s="9">
        <f>(((Table1[[#This Row],[launched_at]]/60)/60)/24)+DATE(1970,1,1)</f>
        <v>40883.949317129627</v>
      </c>
      <c r="T3184" s="9">
        <f>(((Table1[[#This Row],[deadline]]/60)/60)/24)+DATE(1970,1,1)</f>
        <v>40939.708333333336</v>
      </c>
      <c r="U3184" s="12" t="str">
        <f>TEXT(Table1[[#This Row],[Date Created Conversion]],"yyyy")</f>
        <v>2011</v>
      </c>
      <c r="V3184" s="12" t="str">
        <f>TEXT(Table1[[#This Row],[Date Created Conversion]],"mmm")</f>
        <v>Dec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 s="16">
        <v>2500</v>
      </c>
      <c r="E3185">
        <v>2725</v>
      </c>
      <c r="F3185" s="12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>Table1[[#This Row],[pledged]]/Table1[[#This Row],[goal]]</f>
        <v>1.0900000000000001</v>
      </c>
      <c r="P3185">
        <f>IF(Table1[[#This Row],[pledged]]=0,0,Table1[[#This Row],[pledged]]/Table1[[#This Row],[backers_count]])</f>
        <v>40.073529411764703</v>
      </c>
      <c r="Q3185" t="str">
        <f>LEFT(Table1[[#This Row],[Category and Sub-Category]],FIND("/",Table1[[#This Row],[Category and Sub-Category]])-1)</f>
        <v>theater</v>
      </c>
      <c r="R3185" t="str">
        <f>RIGHT(Table1[[#This Row],[Category and Sub-Category]],LEN(Table1[[#This Row],[Category and Sub-Category]])-FIND("/",Table1[[#This Row],[Category and Sub-Category]]))</f>
        <v>plays</v>
      </c>
      <c r="S3185" s="9">
        <f>(((Table1[[#This Row],[launched_at]]/60)/60)/24)+DATE(1970,1,1)</f>
        <v>41491.79478009259</v>
      </c>
      <c r="T3185" s="9">
        <f>(((Table1[[#This Row],[deadline]]/60)/60)/24)+DATE(1970,1,1)</f>
        <v>41509.79478009259</v>
      </c>
      <c r="U3185" s="12" t="str">
        <f>TEXT(Table1[[#This Row],[Date Created Conversion]],"yyyy")</f>
        <v>2013</v>
      </c>
      <c r="V3185" s="12" t="str">
        <f>TEXT(Table1[[#This Row],[Date Created Conversion]],"mmm")</f>
        <v>Aug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 s="16">
        <v>4300</v>
      </c>
      <c r="E3186">
        <v>4610</v>
      </c>
      <c r="F3186" s="12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>Table1[[#This Row],[pledged]]/Table1[[#This Row],[goal]]</f>
        <v>1.0720930232558139</v>
      </c>
      <c r="P3186">
        <f>IF(Table1[[#This Row],[pledged]]=0,0,Table1[[#This Row],[pledged]]/Table1[[#This Row],[backers_count]])</f>
        <v>100.21739130434783</v>
      </c>
      <c r="Q3186" t="str">
        <f>LEFT(Table1[[#This Row],[Category and Sub-Category]],FIND("/",Table1[[#This Row],[Category and Sub-Category]])-1)</f>
        <v>theater</v>
      </c>
      <c r="R3186" t="str">
        <f>RIGHT(Table1[[#This Row],[Category and Sub-Category]],LEN(Table1[[#This Row],[Category and Sub-Category]])-FIND("/",Table1[[#This Row],[Category and Sub-Category]]))</f>
        <v>plays</v>
      </c>
      <c r="S3186" s="9">
        <f>(((Table1[[#This Row],[launched_at]]/60)/60)/24)+DATE(1970,1,1)</f>
        <v>41791.993414351848</v>
      </c>
      <c r="T3186" s="9">
        <f>(((Table1[[#This Row],[deadline]]/60)/60)/24)+DATE(1970,1,1)</f>
        <v>41821.993414351848</v>
      </c>
      <c r="U3186" s="12" t="str">
        <f>TEXT(Table1[[#This Row],[Date Created Conversion]],"yyyy")</f>
        <v>2014</v>
      </c>
      <c r="V3186" s="12" t="str">
        <f>TEXT(Table1[[#This Row],[Date Created Conversion]],"mmm")</f>
        <v>Jun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 s="16">
        <v>1000</v>
      </c>
      <c r="E3187">
        <v>1000</v>
      </c>
      <c r="F3187" s="12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>Table1[[#This Row],[pledged]]/Table1[[#This Row],[goal]]</f>
        <v>1</v>
      </c>
      <c r="P3187">
        <f>IF(Table1[[#This Row],[pledged]]=0,0,Table1[[#This Row],[pledged]]/Table1[[#This Row],[backers_count]])</f>
        <v>41.666666666666664</v>
      </c>
      <c r="Q3187" t="str">
        <f>LEFT(Table1[[#This Row],[Category and Sub-Category]],FIND("/",Table1[[#This Row],[Category and Sub-Category]])-1)</f>
        <v>theater</v>
      </c>
      <c r="R3187" t="str">
        <f>RIGHT(Table1[[#This Row],[Category and Sub-Category]],LEN(Table1[[#This Row],[Category and Sub-Category]])-FIND("/",Table1[[#This Row],[Category and Sub-Category]]))</f>
        <v>plays</v>
      </c>
      <c r="S3187" s="9">
        <f>(((Table1[[#This Row],[launched_at]]/60)/60)/24)+DATE(1970,1,1)</f>
        <v>41829.977326388893</v>
      </c>
      <c r="T3187" s="9">
        <f>(((Table1[[#This Row],[deadline]]/60)/60)/24)+DATE(1970,1,1)</f>
        <v>41836.977326388893</v>
      </c>
      <c r="U3187" s="12" t="str">
        <f>TEXT(Table1[[#This Row],[Date Created Conversion]],"yyyy")</f>
        <v>2014</v>
      </c>
      <c r="V3187" s="12" t="str">
        <f>TEXT(Table1[[#This Row],[Date Created Conversion]],"mmm")</f>
        <v>Jul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 s="16">
        <v>3200</v>
      </c>
      <c r="E3188">
        <v>3270</v>
      </c>
      <c r="F3188" s="12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>Table1[[#This Row],[pledged]]/Table1[[#This Row],[goal]]</f>
        <v>1.0218750000000001</v>
      </c>
      <c r="P3188">
        <f>IF(Table1[[#This Row],[pledged]]=0,0,Table1[[#This Row],[pledged]]/Table1[[#This Row],[backers_count]])</f>
        <v>46.714285714285715</v>
      </c>
      <c r="Q3188" t="str">
        <f>LEFT(Table1[[#This Row],[Category and Sub-Category]],FIND("/",Table1[[#This Row],[Category and Sub-Category]])-1)</f>
        <v>theater</v>
      </c>
      <c r="R3188" t="str">
        <f>RIGHT(Table1[[#This Row],[Category and Sub-Category]],LEN(Table1[[#This Row],[Category and Sub-Category]])-FIND("/",Table1[[#This Row],[Category and Sub-Category]]))</f>
        <v>plays</v>
      </c>
      <c r="S3188" s="9">
        <f>(((Table1[[#This Row],[launched_at]]/60)/60)/24)+DATE(1970,1,1)</f>
        <v>41868.924050925925</v>
      </c>
      <c r="T3188" s="9">
        <f>(((Table1[[#This Row],[deadline]]/60)/60)/24)+DATE(1970,1,1)</f>
        <v>41898.875</v>
      </c>
      <c r="U3188" s="12" t="str">
        <f>TEXT(Table1[[#This Row],[Date Created Conversion]],"yyyy")</f>
        <v>2014</v>
      </c>
      <c r="V3188" s="12" t="str">
        <f>TEXT(Table1[[#This Row],[Date Created Conversion]],"mmm")</f>
        <v>Aug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 s="16">
        <v>15000</v>
      </c>
      <c r="E3189">
        <v>17444</v>
      </c>
      <c r="F3189" s="12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>Table1[[#This Row],[pledged]]/Table1[[#This Row],[goal]]</f>
        <v>1.1629333333333334</v>
      </c>
      <c r="P3189">
        <f>IF(Table1[[#This Row],[pledged]]=0,0,Table1[[#This Row],[pledged]]/Table1[[#This Row],[backers_count]])</f>
        <v>71.491803278688522</v>
      </c>
      <c r="Q3189" t="str">
        <f>LEFT(Table1[[#This Row],[Category and Sub-Category]],FIND("/",Table1[[#This Row],[Category and Sub-Category]])-1)</f>
        <v>theater</v>
      </c>
      <c r="R3189" t="str">
        <f>RIGHT(Table1[[#This Row],[Category and Sub-Category]],LEN(Table1[[#This Row],[Category and Sub-Category]])-FIND("/",Table1[[#This Row],[Category and Sub-Category]]))</f>
        <v>plays</v>
      </c>
      <c r="S3189" s="9">
        <f>(((Table1[[#This Row],[launched_at]]/60)/60)/24)+DATE(1970,1,1)</f>
        <v>41835.666354166664</v>
      </c>
      <c r="T3189" s="9">
        <f>(((Table1[[#This Row],[deadline]]/60)/60)/24)+DATE(1970,1,1)</f>
        <v>41855.666354166664</v>
      </c>
      <c r="U3189" s="12" t="str">
        <f>TEXT(Table1[[#This Row],[Date Created Conversion]],"yyyy")</f>
        <v>2014</v>
      </c>
      <c r="V3189" s="12" t="str">
        <f>TEXT(Table1[[#This Row],[Date Created Conversion]],"mmm")</f>
        <v>Jul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>Table1[[#This Row],[pledged]]/Table1[[#This Row],[goal]]</f>
        <v>0.65</v>
      </c>
      <c r="P3190">
        <f>IF(Table1[[#This Row],[pledged]]=0,0,Table1[[#This Row],[pledged]]/Table1[[#This Row],[backers_count]])</f>
        <v>14.444444444444445</v>
      </c>
      <c r="Q3190" t="str">
        <f>LEFT(Table1[[#This Row],[Category and Sub-Category]],FIND("/",Table1[[#This Row],[Category and Sub-Category]])-1)</f>
        <v>theater</v>
      </c>
      <c r="R3190" t="str">
        <f>RIGHT(Table1[[#This Row],[Category and Sub-Category]],LEN(Table1[[#This Row],[Category and Sub-Category]])-FIND("/",Table1[[#This Row],[Category and Sub-Category]]))</f>
        <v>musical</v>
      </c>
      <c r="S3190" s="9">
        <f>(((Table1[[#This Row],[launched_at]]/60)/60)/24)+DATE(1970,1,1)</f>
        <v>42144.415532407409</v>
      </c>
      <c r="T3190" s="9">
        <f>(((Table1[[#This Row],[deadline]]/60)/60)/24)+DATE(1970,1,1)</f>
        <v>42165.415532407409</v>
      </c>
      <c r="U3190" s="12" t="str">
        <f>TEXT(Table1[[#This Row],[Date Created Conversion]],"yyyy")</f>
        <v>2015</v>
      </c>
      <c r="V3190" s="12" t="str">
        <f>TEXT(Table1[[#This Row],[Date Created Conversion]],"mmm")</f>
        <v>May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>Table1[[#This Row],[pledged]]/Table1[[#This Row],[goal]]</f>
        <v>0.12327272727272727</v>
      </c>
      <c r="P3191">
        <f>IF(Table1[[#This Row],[pledged]]=0,0,Table1[[#This Row],[pledged]]/Table1[[#This Row],[backers_count]])</f>
        <v>356.84210526315792</v>
      </c>
      <c r="Q3191" t="str">
        <f>LEFT(Table1[[#This Row],[Category and Sub-Category]],FIND("/",Table1[[#This Row],[Category and Sub-Category]])-1)</f>
        <v>theater</v>
      </c>
      <c r="R3191" t="str">
        <f>RIGHT(Table1[[#This Row],[Category and Sub-Category]],LEN(Table1[[#This Row],[Category and Sub-Category]])-FIND("/",Table1[[#This Row],[Category and Sub-Category]]))</f>
        <v>musical</v>
      </c>
      <c r="S3191" s="9">
        <f>(((Table1[[#This Row],[launched_at]]/60)/60)/24)+DATE(1970,1,1)</f>
        <v>42118.346435185187</v>
      </c>
      <c r="T3191" s="9">
        <f>(((Table1[[#This Row],[deadline]]/60)/60)/24)+DATE(1970,1,1)</f>
        <v>42148.346435185187</v>
      </c>
      <c r="U3191" s="12" t="str">
        <f>TEXT(Table1[[#This Row],[Date Created Conversion]],"yyyy")</f>
        <v>2015</v>
      </c>
      <c r="V3191" s="12" t="str">
        <f>TEXT(Table1[[#This Row],[Date Created Conversion]],"mmm")</f>
        <v>Apr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>Table1[[#This Row],[pledged]]/Table1[[#This Row],[goal]]</f>
        <v>0</v>
      </c>
      <c r="P3192">
        <f>IF(Table1[[#This Row],[pledged]]=0,0,Table1[[#This Row],[pledged]]/Table1[[#This Row],[backers_count]])</f>
        <v>0</v>
      </c>
      <c r="Q3192" t="str">
        <f>LEFT(Table1[[#This Row],[Category and Sub-Category]],FIND("/",Table1[[#This Row],[Category and Sub-Category]])-1)</f>
        <v>theater</v>
      </c>
      <c r="R3192" t="str">
        <f>RIGHT(Table1[[#This Row],[Category and Sub-Category]],LEN(Table1[[#This Row],[Category and Sub-Category]])-FIND("/",Table1[[#This Row],[Category and Sub-Category]]))</f>
        <v>musical</v>
      </c>
      <c r="S3192" s="9">
        <f>(((Table1[[#This Row],[launched_at]]/60)/60)/24)+DATE(1970,1,1)</f>
        <v>42683.151331018518</v>
      </c>
      <c r="T3192" s="9">
        <f>(((Table1[[#This Row],[deadline]]/60)/60)/24)+DATE(1970,1,1)</f>
        <v>42713.192997685182</v>
      </c>
      <c r="U3192" s="12" t="str">
        <f>TEXT(Table1[[#This Row],[Date Created Conversion]],"yyyy")</f>
        <v>2016</v>
      </c>
      <c r="V3192" s="12" t="str">
        <f>TEXT(Table1[[#This Row],[Date Created Conversion]],"mmm")</f>
        <v>Nov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>Table1[[#This Row],[pledged]]/Table1[[#This Row],[goal]]</f>
        <v>4.0266666666666666E-2</v>
      </c>
      <c r="P3193">
        <f>IF(Table1[[#This Row],[pledged]]=0,0,Table1[[#This Row],[pledged]]/Table1[[#This Row],[backers_count]])</f>
        <v>37.75</v>
      </c>
      <c r="Q3193" t="str">
        <f>LEFT(Table1[[#This Row],[Category and Sub-Category]],FIND("/",Table1[[#This Row],[Category and Sub-Category]])-1)</f>
        <v>theater</v>
      </c>
      <c r="R3193" t="str">
        <f>RIGHT(Table1[[#This Row],[Category and Sub-Category]],LEN(Table1[[#This Row],[Category and Sub-Category]])-FIND("/",Table1[[#This Row],[Category and Sub-Category]]))</f>
        <v>musical</v>
      </c>
      <c r="S3193" s="9">
        <f>(((Table1[[#This Row],[launched_at]]/60)/60)/24)+DATE(1970,1,1)</f>
        <v>42538.755428240736</v>
      </c>
      <c r="T3193" s="9">
        <f>(((Table1[[#This Row],[deadline]]/60)/60)/24)+DATE(1970,1,1)</f>
        <v>42598.755428240736</v>
      </c>
      <c r="U3193" s="12" t="str">
        <f>TEXT(Table1[[#This Row],[Date Created Conversion]],"yyyy")</f>
        <v>2016</v>
      </c>
      <c r="V3193" s="12" t="str">
        <f>TEXT(Table1[[#This Row],[Date Created Conversion]],"mmm")</f>
        <v>Jun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>Table1[[#This Row],[pledged]]/Table1[[#This Row],[goal]]</f>
        <v>1.0200000000000001E-2</v>
      </c>
      <c r="P3194">
        <f>IF(Table1[[#This Row],[pledged]]=0,0,Table1[[#This Row],[pledged]]/Table1[[#This Row],[backers_count]])</f>
        <v>12.75</v>
      </c>
      <c r="Q3194" t="str">
        <f>LEFT(Table1[[#This Row],[Category and Sub-Category]],FIND("/",Table1[[#This Row],[Category and Sub-Category]])-1)</f>
        <v>theater</v>
      </c>
      <c r="R3194" t="str">
        <f>RIGHT(Table1[[#This Row],[Category and Sub-Category]],LEN(Table1[[#This Row],[Category and Sub-Category]])-FIND("/",Table1[[#This Row],[Category and Sub-Category]]))</f>
        <v>musical</v>
      </c>
      <c r="S3194" s="9">
        <f>(((Table1[[#This Row],[launched_at]]/60)/60)/24)+DATE(1970,1,1)</f>
        <v>42018.94049768518</v>
      </c>
      <c r="T3194" s="9">
        <f>(((Table1[[#This Row],[deadline]]/60)/60)/24)+DATE(1970,1,1)</f>
        <v>42063.916666666672</v>
      </c>
      <c r="U3194" s="12" t="str">
        <f>TEXT(Table1[[#This Row],[Date Created Conversion]],"yyyy")</f>
        <v>2015</v>
      </c>
      <c r="V3194" s="12" t="str">
        <f>TEXT(Table1[[#This Row],[Date Created Conversion]],"mmm")</f>
        <v>Jan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>Table1[[#This Row],[pledged]]/Table1[[#This Row],[goal]]</f>
        <v>0.1174</v>
      </c>
      <c r="P3195">
        <f>IF(Table1[[#This Row],[pledged]]=0,0,Table1[[#This Row],[pledged]]/Table1[[#This Row],[backers_count]])</f>
        <v>24.458333333333332</v>
      </c>
      <c r="Q3195" t="str">
        <f>LEFT(Table1[[#This Row],[Category and Sub-Category]],FIND("/",Table1[[#This Row],[Category and Sub-Category]])-1)</f>
        <v>theater</v>
      </c>
      <c r="R3195" t="str">
        <f>RIGHT(Table1[[#This Row],[Category and Sub-Category]],LEN(Table1[[#This Row],[Category and Sub-Category]])-FIND("/",Table1[[#This Row],[Category and Sub-Category]]))</f>
        <v>musical</v>
      </c>
      <c r="S3195" s="9">
        <f>(((Table1[[#This Row],[launched_at]]/60)/60)/24)+DATE(1970,1,1)</f>
        <v>42010.968240740738</v>
      </c>
      <c r="T3195" s="9">
        <f>(((Table1[[#This Row],[deadline]]/60)/60)/24)+DATE(1970,1,1)</f>
        <v>42055.968240740738</v>
      </c>
      <c r="U3195" s="12" t="str">
        <f>TEXT(Table1[[#This Row],[Date Created Conversion]],"yyyy")</f>
        <v>2015</v>
      </c>
      <c r="V3195" s="12" t="str">
        <f>TEXT(Table1[[#This Row],[Date Created Conversion]],"mmm")</f>
        <v>Jan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>Table1[[#This Row],[pledged]]/Table1[[#This Row],[goal]]</f>
        <v>0</v>
      </c>
      <c r="P3196">
        <f>IF(Table1[[#This Row],[pledged]]=0,0,Table1[[#This Row],[pledged]]/Table1[[#This Row],[backers_count]])</f>
        <v>0</v>
      </c>
      <c r="Q3196" t="str">
        <f>LEFT(Table1[[#This Row],[Category and Sub-Category]],FIND("/",Table1[[#This Row],[Category and Sub-Category]])-1)</f>
        <v>theater</v>
      </c>
      <c r="R3196" t="str">
        <f>RIGHT(Table1[[#This Row],[Category and Sub-Category]],LEN(Table1[[#This Row],[Category and Sub-Category]])-FIND("/",Table1[[#This Row],[Category and Sub-Category]]))</f>
        <v>musical</v>
      </c>
      <c r="S3196" s="9">
        <f>(((Table1[[#This Row],[launched_at]]/60)/60)/24)+DATE(1970,1,1)</f>
        <v>42182.062476851846</v>
      </c>
      <c r="T3196" s="9">
        <f>(((Table1[[#This Row],[deadline]]/60)/60)/24)+DATE(1970,1,1)</f>
        <v>42212.062476851846</v>
      </c>
      <c r="U3196" s="12" t="str">
        <f>TEXT(Table1[[#This Row],[Date Created Conversion]],"yyyy")</f>
        <v>2015</v>
      </c>
      <c r="V3196" s="12" t="str">
        <f>TEXT(Table1[[#This Row],[Date Created Conversion]],"mmm")</f>
        <v>Jun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>Table1[[#This Row],[pledged]]/Table1[[#This Row],[goal]]</f>
        <v>0.59142857142857141</v>
      </c>
      <c r="P3197">
        <f>IF(Table1[[#This Row],[pledged]]=0,0,Table1[[#This Row],[pledged]]/Table1[[#This Row],[backers_count]])</f>
        <v>53.07692307692308</v>
      </c>
      <c r="Q3197" t="str">
        <f>LEFT(Table1[[#This Row],[Category and Sub-Category]],FIND("/",Table1[[#This Row],[Category and Sub-Category]])-1)</f>
        <v>theater</v>
      </c>
      <c r="R3197" t="str">
        <f>RIGHT(Table1[[#This Row],[Category and Sub-Category]],LEN(Table1[[#This Row],[Category and Sub-Category]])-FIND("/",Table1[[#This Row],[Category and Sub-Category]]))</f>
        <v>musical</v>
      </c>
      <c r="S3197" s="9">
        <f>(((Table1[[#This Row],[launched_at]]/60)/60)/24)+DATE(1970,1,1)</f>
        <v>42017.594236111108</v>
      </c>
      <c r="T3197" s="9">
        <f>(((Table1[[#This Row],[deadline]]/60)/60)/24)+DATE(1970,1,1)</f>
        <v>42047.594236111108</v>
      </c>
      <c r="U3197" s="12" t="str">
        <f>TEXT(Table1[[#This Row],[Date Created Conversion]],"yyyy")</f>
        <v>2015</v>
      </c>
      <c r="V3197" s="12" t="str">
        <f>TEXT(Table1[[#This Row],[Date Created Conversion]],"mmm")</f>
        <v>Jan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>Table1[[#This Row],[pledged]]/Table1[[#This Row],[goal]]</f>
        <v>5.9999999999999995E-4</v>
      </c>
      <c r="P3198">
        <f>IF(Table1[[#This Row],[pledged]]=0,0,Table1[[#This Row],[pledged]]/Table1[[#This Row],[backers_count]])</f>
        <v>300</v>
      </c>
      <c r="Q3198" t="str">
        <f>LEFT(Table1[[#This Row],[Category and Sub-Category]],FIND("/",Table1[[#This Row],[Category and Sub-Category]])-1)</f>
        <v>theater</v>
      </c>
      <c r="R3198" t="str">
        <f>RIGHT(Table1[[#This Row],[Category and Sub-Category]],LEN(Table1[[#This Row],[Category and Sub-Category]])-FIND("/",Table1[[#This Row],[Category and Sub-Category]]))</f>
        <v>musical</v>
      </c>
      <c r="S3198" s="9">
        <f>(((Table1[[#This Row],[launched_at]]/60)/60)/24)+DATE(1970,1,1)</f>
        <v>42157.598090277781</v>
      </c>
      <c r="T3198" s="9">
        <f>(((Table1[[#This Row],[deadline]]/60)/60)/24)+DATE(1970,1,1)</f>
        <v>42217.583333333328</v>
      </c>
      <c r="U3198" s="12" t="str">
        <f>TEXT(Table1[[#This Row],[Date Created Conversion]],"yyyy")</f>
        <v>2015</v>
      </c>
      <c r="V3198" s="12" t="str">
        <f>TEXT(Table1[[#This Row],[Date Created Conversion]],"mmm")</f>
        <v>Jun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>Table1[[#This Row],[pledged]]/Table1[[#This Row],[goal]]</f>
        <v>0.1145</v>
      </c>
      <c r="P3199">
        <f>IF(Table1[[#This Row],[pledged]]=0,0,Table1[[#This Row],[pledged]]/Table1[[#This Row],[backers_count]])</f>
        <v>286.25</v>
      </c>
      <c r="Q3199" t="str">
        <f>LEFT(Table1[[#This Row],[Category and Sub-Category]],FIND("/",Table1[[#This Row],[Category and Sub-Category]])-1)</f>
        <v>theater</v>
      </c>
      <c r="R3199" t="str">
        <f>RIGHT(Table1[[#This Row],[Category and Sub-Category]],LEN(Table1[[#This Row],[Category and Sub-Category]])-FIND("/",Table1[[#This Row],[Category and Sub-Category]]))</f>
        <v>musical</v>
      </c>
      <c r="S3199" s="9">
        <f>(((Table1[[#This Row],[launched_at]]/60)/60)/24)+DATE(1970,1,1)</f>
        <v>42009.493263888886</v>
      </c>
      <c r="T3199" s="9">
        <f>(((Table1[[#This Row],[deadline]]/60)/60)/24)+DATE(1970,1,1)</f>
        <v>42039.493263888886</v>
      </c>
      <c r="U3199" s="12" t="str">
        <f>TEXT(Table1[[#This Row],[Date Created Conversion]],"yyyy")</f>
        <v>2015</v>
      </c>
      <c r="V3199" s="12" t="str">
        <f>TEXT(Table1[[#This Row],[Date Created Conversion]],"mmm")</f>
        <v>Jan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>Table1[[#This Row],[pledged]]/Table1[[#This Row],[goal]]</f>
        <v>3.6666666666666666E-3</v>
      </c>
      <c r="P3200">
        <f>IF(Table1[[#This Row],[pledged]]=0,0,Table1[[#This Row],[pledged]]/Table1[[#This Row],[backers_count]])</f>
        <v>36.666666666666664</v>
      </c>
      <c r="Q3200" t="str">
        <f>LEFT(Table1[[#This Row],[Category and Sub-Category]],FIND("/",Table1[[#This Row],[Category and Sub-Category]])-1)</f>
        <v>theater</v>
      </c>
      <c r="R3200" t="str">
        <f>RIGHT(Table1[[#This Row],[Category and Sub-Category]],LEN(Table1[[#This Row],[Category and Sub-Category]])-FIND("/",Table1[[#This Row],[Category and Sub-Category]]))</f>
        <v>musical</v>
      </c>
      <c r="S3200" s="9">
        <f>(((Table1[[#This Row],[launched_at]]/60)/60)/24)+DATE(1970,1,1)</f>
        <v>42013.424502314811</v>
      </c>
      <c r="T3200" s="9">
        <f>(((Table1[[#This Row],[deadline]]/60)/60)/24)+DATE(1970,1,1)</f>
        <v>42051.424502314811</v>
      </c>
      <c r="U3200" s="12" t="str">
        <f>TEXT(Table1[[#This Row],[Date Created Conversion]],"yyyy")</f>
        <v>2015</v>
      </c>
      <c r="V3200" s="12" t="str">
        <f>TEXT(Table1[[#This Row],[Date Created Conversion]],"mmm")</f>
        <v>Jan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>Table1[[#This Row],[pledged]]/Table1[[#This Row],[goal]]</f>
        <v>0.52159999999999995</v>
      </c>
      <c r="P3201">
        <f>IF(Table1[[#This Row],[pledged]]=0,0,Table1[[#This Row],[pledged]]/Table1[[#This Row],[backers_count]])</f>
        <v>49.20754716981132</v>
      </c>
      <c r="Q3201" t="str">
        <f>LEFT(Table1[[#This Row],[Category and Sub-Category]],FIND("/",Table1[[#This Row],[Category and Sub-Category]])-1)</f>
        <v>theater</v>
      </c>
      <c r="R3201" t="str">
        <f>RIGHT(Table1[[#This Row],[Category and Sub-Category]],LEN(Table1[[#This Row],[Category and Sub-Category]])-FIND("/",Table1[[#This Row],[Category and Sub-Category]]))</f>
        <v>musical</v>
      </c>
      <c r="S3201" s="9">
        <f>(((Table1[[#This Row],[launched_at]]/60)/60)/24)+DATE(1970,1,1)</f>
        <v>41858.761782407404</v>
      </c>
      <c r="T3201" s="9">
        <f>(((Table1[[#This Row],[deadline]]/60)/60)/24)+DATE(1970,1,1)</f>
        <v>41888.875</v>
      </c>
      <c r="U3201" s="12" t="str">
        <f>TEXT(Table1[[#This Row],[Date Created Conversion]],"yyyy")</f>
        <v>2014</v>
      </c>
      <c r="V3201" s="12" t="str">
        <f>TEXT(Table1[[#This Row],[Date Created Conversion]],"mmm")</f>
        <v>Aug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>Table1[[#This Row],[pledged]]/Table1[[#This Row],[goal]]</f>
        <v>2.0000000000000002E-5</v>
      </c>
      <c r="P3202">
        <f>IF(Table1[[#This Row],[pledged]]=0,0,Table1[[#This Row],[pledged]]/Table1[[#This Row],[backers_count]])</f>
        <v>1</v>
      </c>
      <c r="Q3202" t="str">
        <f>LEFT(Table1[[#This Row],[Category and Sub-Category]],FIND("/",Table1[[#This Row],[Category and Sub-Category]])-1)</f>
        <v>theater</v>
      </c>
      <c r="R3202" t="str">
        <f>RIGHT(Table1[[#This Row],[Category and Sub-Category]],LEN(Table1[[#This Row],[Category and Sub-Category]])-FIND("/",Table1[[#This Row],[Category and Sub-Category]]))</f>
        <v>musical</v>
      </c>
      <c r="S3202" s="9">
        <f>(((Table1[[#This Row],[launched_at]]/60)/60)/24)+DATE(1970,1,1)</f>
        <v>42460.320613425924</v>
      </c>
      <c r="T3202" s="9">
        <f>(((Table1[[#This Row],[deadline]]/60)/60)/24)+DATE(1970,1,1)</f>
        <v>42490.231944444444</v>
      </c>
      <c r="U3202" s="12" t="str">
        <f>TEXT(Table1[[#This Row],[Date Created Conversion]],"yyyy")</f>
        <v>2016</v>
      </c>
      <c r="V3202" s="12" t="str">
        <f>TEXT(Table1[[#This Row],[Date Created Conversion]],"mmm")</f>
        <v>Mar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>Table1[[#This Row],[pledged]]/Table1[[#This Row],[goal]]</f>
        <v>1.2500000000000001E-2</v>
      </c>
      <c r="P3203">
        <f>IF(Table1[[#This Row],[pledged]]=0,0,Table1[[#This Row],[pledged]]/Table1[[#This Row],[backers_count]])</f>
        <v>12.5</v>
      </c>
      <c r="Q3203" t="str">
        <f>LEFT(Table1[[#This Row],[Category and Sub-Category]],FIND("/",Table1[[#This Row],[Category and Sub-Category]])-1)</f>
        <v>theater</v>
      </c>
      <c r="R3203" t="str">
        <f>RIGHT(Table1[[#This Row],[Category and Sub-Category]],LEN(Table1[[#This Row],[Category and Sub-Category]])-FIND("/",Table1[[#This Row],[Category and Sub-Category]]))</f>
        <v>musical</v>
      </c>
      <c r="S3203" s="9">
        <f>(((Table1[[#This Row],[launched_at]]/60)/60)/24)+DATE(1970,1,1)</f>
        <v>41861.767094907409</v>
      </c>
      <c r="T3203" s="9">
        <f>(((Table1[[#This Row],[deadline]]/60)/60)/24)+DATE(1970,1,1)</f>
        <v>41882.767094907409</v>
      </c>
      <c r="U3203" s="12" t="str">
        <f>TEXT(Table1[[#This Row],[Date Created Conversion]],"yyyy")</f>
        <v>2014</v>
      </c>
      <c r="V3203" s="12" t="str">
        <f>TEXT(Table1[[#This Row],[Date Created Conversion]],"mmm")</f>
        <v>Aug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>Table1[[#This Row],[pledged]]/Table1[[#This Row],[goal]]</f>
        <v>0.54520000000000002</v>
      </c>
      <c r="P3204">
        <f>IF(Table1[[#This Row],[pledged]]=0,0,Table1[[#This Row],[pledged]]/Table1[[#This Row],[backers_count]])</f>
        <v>109.04</v>
      </c>
      <c r="Q3204" t="str">
        <f>LEFT(Table1[[#This Row],[Category and Sub-Category]],FIND("/",Table1[[#This Row],[Category and Sub-Category]])-1)</f>
        <v>theater</v>
      </c>
      <c r="R3204" t="str">
        <f>RIGHT(Table1[[#This Row],[Category and Sub-Category]],LEN(Table1[[#This Row],[Category and Sub-Category]])-FIND("/",Table1[[#This Row],[Category and Sub-Category]]))</f>
        <v>musical</v>
      </c>
      <c r="S3204" s="9">
        <f>(((Table1[[#This Row],[launched_at]]/60)/60)/24)+DATE(1970,1,1)</f>
        <v>42293.853541666671</v>
      </c>
      <c r="T3204" s="9">
        <f>(((Table1[[#This Row],[deadline]]/60)/60)/24)+DATE(1970,1,1)</f>
        <v>42352.249305555553</v>
      </c>
      <c r="U3204" s="12" t="str">
        <f>TEXT(Table1[[#This Row],[Date Created Conversion]],"yyyy")</f>
        <v>2015</v>
      </c>
      <c r="V3204" s="12" t="str">
        <f>TEXT(Table1[[#This Row],[Date Created Conversion]],"mmm")</f>
        <v>Oct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>Table1[[#This Row],[pledged]]/Table1[[#This Row],[goal]]</f>
        <v>0.25</v>
      </c>
      <c r="P3205">
        <f>IF(Table1[[#This Row],[pledged]]=0,0,Table1[[#This Row],[pledged]]/Table1[[#This Row],[backers_count]])</f>
        <v>41.666666666666664</v>
      </c>
      <c r="Q3205" t="str">
        <f>LEFT(Table1[[#This Row],[Category and Sub-Category]],FIND("/",Table1[[#This Row],[Category and Sub-Category]])-1)</f>
        <v>theater</v>
      </c>
      <c r="R3205" t="str">
        <f>RIGHT(Table1[[#This Row],[Category and Sub-Category]],LEN(Table1[[#This Row],[Category and Sub-Category]])-FIND("/",Table1[[#This Row],[Category and Sub-Category]]))</f>
        <v>musical</v>
      </c>
      <c r="S3205" s="9">
        <f>(((Table1[[#This Row],[launched_at]]/60)/60)/24)+DATE(1970,1,1)</f>
        <v>42242.988680555558</v>
      </c>
      <c r="T3205" s="9">
        <f>(((Table1[[#This Row],[deadline]]/60)/60)/24)+DATE(1970,1,1)</f>
        <v>42272.988680555558</v>
      </c>
      <c r="U3205" s="12" t="str">
        <f>TEXT(Table1[[#This Row],[Date Created Conversion]],"yyyy")</f>
        <v>2015</v>
      </c>
      <c r="V3205" s="12" t="str">
        <f>TEXT(Table1[[#This Row],[Date Created Conversion]],"mmm")</f>
        <v>Aug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>Table1[[#This Row],[pledged]]/Table1[[#This Row],[goal]]</f>
        <v>0</v>
      </c>
      <c r="P3206">
        <f>IF(Table1[[#This Row],[pledged]]=0,0,Table1[[#This Row],[pledged]]/Table1[[#This Row],[backers_count]])</f>
        <v>0</v>
      </c>
      <c r="Q3206" t="str">
        <f>LEFT(Table1[[#This Row],[Category and Sub-Category]],FIND("/",Table1[[#This Row],[Category and Sub-Category]])-1)</f>
        <v>theater</v>
      </c>
      <c r="R3206" t="str">
        <f>RIGHT(Table1[[#This Row],[Category and Sub-Category]],LEN(Table1[[#This Row],[Category and Sub-Category]])-FIND("/",Table1[[#This Row],[Category and Sub-Category]]))</f>
        <v>musical</v>
      </c>
      <c r="S3206" s="9">
        <f>(((Table1[[#This Row],[launched_at]]/60)/60)/24)+DATE(1970,1,1)</f>
        <v>42172.686099537037</v>
      </c>
      <c r="T3206" s="9">
        <f>(((Table1[[#This Row],[deadline]]/60)/60)/24)+DATE(1970,1,1)</f>
        <v>42202.676388888889</v>
      </c>
      <c r="U3206" s="12" t="str">
        <f>TEXT(Table1[[#This Row],[Date Created Conversion]],"yyyy")</f>
        <v>2015</v>
      </c>
      <c r="V3206" s="12" t="str">
        <f>TEXT(Table1[[#This Row],[Date Created Conversion]],"mmm")</f>
        <v>Jun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>Table1[[#This Row],[pledged]]/Table1[[#This Row],[goal]]</f>
        <v>3.4125000000000003E-2</v>
      </c>
      <c r="P3207">
        <f>IF(Table1[[#This Row],[pledged]]=0,0,Table1[[#This Row],[pledged]]/Table1[[#This Row],[backers_count]])</f>
        <v>22.75</v>
      </c>
      <c r="Q3207" t="str">
        <f>LEFT(Table1[[#This Row],[Category and Sub-Category]],FIND("/",Table1[[#This Row],[Category and Sub-Category]])-1)</f>
        <v>theater</v>
      </c>
      <c r="R3207" t="str">
        <f>RIGHT(Table1[[#This Row],[Category and Sub-Category]],LEN(Table1[[#This Row],[Category and Sub-Category]])-FIND("/",Table1[[#This Row],[Category and Sub-Category]]))</f>
        <v>musical</v>
      </c>
      <c r="S3207" s="9">
        <f>(((Table1[[#This Row],[launched_at]]/60)/60)/24)+DATE(1970,1,1)</f>
        <v>42095.374675925923</v>
      </c>
      <c r="T3207" s="9">
        <f>(((Table1[[#This Row],[deadline]]/60)/60)/24)+DATE(1970,1,1)</f>
        <v>42125.374675925923</v>
      </c>
      <c r="U3207" s="12" t="str">
        <f>TEXT(Table1[[#This Row],[Date Created Conversion]],"yyyy")</f>
        <v>2015</v>
      </c>
      <c r="V3207" s="12" t="str">
        <f>TEXT(Table1[[#This Row],[Date Created Conversion]],"mmm")</f>
        <v>Apr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>Table1[[#This Row],[pledged]]/Table1[[#This Row],[goal]]</f>
        <v>0</v>
      </c>
      <c r="P3208">
        <f>IF(Table1[[#This Row],[pledged]]=0,0,Table1[[#This Row],[pledged]]/Table1[[#This Row],[backers_count]])</f>
        <v>0</v>
      </c>
      <c r="Q3208" t="str">
        <f>LEFT(Table1[[#This Row],[Category and Sub-Category]],FIND("/",Table1[[#This Row],[Category and Sub-Category]])-1)</f>
        <v>theater</v>
      </c>
      <c r="R3208" t="str">
        <f>RIGHT(Table1[[#This Row],[Category and Sub-Category]],LEN(Table1[[#This Row],[Category and Sub-Category]])-FIND("/",Table1[[#This Row],[Category and Sub-Category]]))</f>
        <v>musical</v>
      </c>
      <c r="S3208" s="9">
        <f>(((Table1[[#This Row],[launched_at]]/60)/60)/24)+DATE(1970,1,1)</f>
        <v>42236.276053240741</v>
      </c>
      <c r="T3208" s="9">
        <f>(((Table1[[#This Row],[deadline]]/60)/60)/24)+DATE(1970,1,1)</f>
        <v>42266.276053240741</v>
      </c>
      <c r="U3208" s="12" t="str">
        <f>TEXT(Table1[[#This Row],[Date Created Conversion]],"yyyy")</f>
        <v>2015</v>
      </c>
      <c r="V3208" s="12" t="str">
        <f>TEXT(Table1[[#This Row],[Date Created Conversion]],"mmm")</f>
        <v>Aug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>Table1[[#This Row],[pledged]]/Table1[[#This Row],[goal]]</f>
        <v>0.46363636363636362</v>
      </c>
      <c r="P3209">
        <f>IF(Table1[[#This Row],[pledged]]=0,0,Table1[[#This Row],[pledged]]/Table1[[#This Row],[backers_count]])</f>
        <v>70.833333333333329</v>
      </c>
      <c r="Q3209" t="str">
        <f>LEFT(Table1[[#This Row],[Category and Sub-Category]],FIND("/",Table1[[#This Row],[Category and Sub-Category]])-1)</f>
        <v>theater</v>
      </c>
      <c r="R3209" t="str">
        <f>RIGHT(Table1[[#This Row],[Category and Sub-Category]],LEN(Table1[[#This Row],[Category and Sub-Category]])-FIND("/",Table1[[#This Row],[Category and Sub-Category]]))</f>
        <v>musical</v>
      </c>
      <c r="S3209" s="9">
        <f>(((Table1[[#This Row],[launched_at]]/60)/60)/24)+DATE(1970,1,1)</f>
        <v>42057.277858796297</v>
      </c>
      <c r="T3209" s="9">
        <f>(((Table1[[#This Row],[deadline]]/60)/60)/24)+DATE(1970,1,1)</f>
        <v>42117.236192129625</v>
      </c>
      <c r="U3209" s="12" t="str">
        <f>TEXT(Table1[[#This Row],[Date Created Conversion]],"yyyy")</f>
        <v>2015</v>
      </c>
      <c r="V3209" s="12" t="str">
        <f>TEXT(Table1[[#This Row],[Date Created Conversion]],"mmm")</f>
        <v>Feb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 s="16">
        <v>5000</v>
      </c>
      <c r="E3210">
        <v>5175</v>
      </c>
      <c r="F3210" s="12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>Table1[[#This Row],[pledged]]/Table1[[#This Row],[goal]]</f>
        <v>1.0349999999999999</v>
      </c>
      <c r="P3210">
        <f>IF(Table1[[#This Row],[pledged]]=0,0,Table1[[#This Row],[pledged]]/Table1[[#This Row],[backers_count]])</f>
        <v>63.109756097560975</v>
      </c>
      <c r="Q3210" t="str">
        <f>LEFT(Table1[[#This Row],[Category and Sub-Category]],FIND("/",Table1[[#This Row],[Category and Sub-Category]])-1)</f>
        <v>theater</v>
      </c>
      <c r="R3210" t="str">
        <f>RIGHT(Table1[[#This Row],[Category and Sub-Category]],LEN(Table1[[#This Row],[Category and Sub-Category]])-FIND("/",Table1[[#This Row],[Category and Sub-Category]]))</f>
        <v>plays</v>
      </c>
      <c r="S3210" s="9">
        <f>(((Table1[[#This Row],[launched_at]]/60)/60)/24)+DATE(1970,1,1)</f>
        <v>41827.605057870373</v>
      </c>
      <c r="T3210" s="9">
        <f>(((Table1[[#This Row],[deadline]]/60)/60)/24)+DATE(1970,1,1)</f>
        <v>41848.605057870373</v>
      </c>
      <c r="U3210" s="12" t="str">
        <f>TEXT(Table1[[#This Row],[Date Created Conversion]],"yyyy")</f>
        <v>2014</v>
      </c>
      <c r="V3210" s="12" t="str">
        <f>TEXT(Table1[[#This Row],[Date Created Conversion]],"mmm")</f>
        <v>Jul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 s="16">
        <v>9500</v>
      </c>
      <c r="E3211">
        <v>11335.7</v>
      </c>
      <c r="F3211" s="12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>Table1[[#This Row],[pledged]]/Table1[[#This Row],[goal]]</f>
        <v>1.1932315789473684</v>
      </c>
      <c r="P3211">
        <f>IF(Table1[[#This Row],[pledged]]=0,0,Table1[[#This Row],[pledged]]/Table1[[#This Row],[backers_count]])</f>
        <v>50.157964601769912</v>
      </c>
      <c r="Q3211" t="str">
        <f>LEFT(Table1[[#This Row],[Category and Sub-Category]],FIND("/",Table1[[#This Row],[Category and Sub-Category]])-1)</f>
        <v>theater</v>
      </c>
      <c r="R3211" t="str">
        <f>RIGHT(Table1[[#This Row],[Category and Sub-Category]],LEN(Table1[[#This Row],[Category and Sub-Category]])-FIND("/",Table1[[#This Row],[Category and Sub-Category]]))</f>
        <v>plays</v>
      </c>
      <c r="S3211" s="9">
        <f>(((Table1[[#This Row],[launched_at]]/60)/60)/24)+DATE(1970,1,1)</f>
        <v>41778.637245370373</v>
      </c>
      <c r="T3211" s="9">
        <f>(((Table1[[#This Row],[deadline]]/60)/60)/24)+DATE(1970,1,1)</f>
        <v>41810.958333333336</v>
      </c>
      <c r="U3211" s="12" t="str">
        <f>TEXT(Table1[[#This Row],[Date Created Conversion]],"yyyy")</f>
        <v>2014</v>
      </c>
      <c r="V3211" s="12" t="str">
        <f>TEXT(Table1[[#This Row],[Date Created Conversion]],"mmm")</f>
        <v>May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 s="16">
        <v>3000</v>
      </c>
      <c r="E3212">
        <v>3773</v>
      </c>
      <c r="F3212" s="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>Table1[[#This Row],[pledged]]/Table1[[#This Row],[goal]]</f>
        <v>1.2576666666666667</v>
      </c>
      <c r="P3212">
        <f>IF(Table1[[#This Row],[pledged]]=0,0,Table1[[#This Row],[pledged]]/Table1[[#This Row],[backers_count]])</f>
        <v>62.883333333333333</v>
      </c>
      <c r="Q3212" t="str">
        <f>LEFT(Table1[[#This Row],[Category and Sub-Category]],FIND("/",Table1[[#This Row],[Category and Sub-Category]])-1)</f>
        <v>theater</v>
      </c>
      <c r="R3212" t="str">
        <f>RIGHT(Table1[[#This Row],[Category and Sub-Category]],LEN(Table1[[#This Row],[Category and Sub-Category]])-FIND("/",Table1[[#This Row],[Category and Sub-Category]]))</f>
        <v>plays</v>
      </c>
      <c r="S3212" s="9">
        <f>(((Table1[[#This Row],[launched_at]]/60)/60)/24)+DATE(1970,1,1)</f>
        <v>41013.936562499999</v>
      </c>
      <c r="T3212" s="9">
        <f>(((Table1[[#This Row],[deadline]]/60)/60)/24)+DATE(1970,1,1)</f>
        <v>41061.165972222225</v>
      </c>
      <c r="U3212" s="12" t="str">
        <f>TEXT(Table1[[#This Row],[Date Created Conversion]],"yyyy")</f>
        <v>2012</v>
      </c>
      <c r="V3212" s="12" t="str">
        <f>TEXT(Table1[[#This Row],[Date Created Conversion]],"mmm")</f>
        <v>Apr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 s="16">
        <v>23000</v>
      </c>
      <c r="E3213">
        <v>27541</v>
      </c>
      <c r="F3213" s="12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>Table1[[#This Row],[pledged]]/Table1[[#This Row],[goal]]</f>
        <v>1.1974347826086957</v>
      </c>
      <c r="P3213">
        <f>IF(Table1[[#This Row],[pledged]]=0,0,Table1[[#This Row],[pledged]]/Table1[[#This Row],[backers_count]])</f>
        <v>85.531055900621112</v>
      </c>
      <c r="Q3213" t="str">
        <f>LEFT(Table1[[#This Row],[Category and Sub-Category]],FIND("/",Table1[[#This Row],[Category and Sub-Category]])-1)</f>
        <v>theater</v>
      </c>
      <c r="R3213" t="str">
        <f>RIGHT(Table1[[#This Row],[Category and Sub-Category]],LEN(Table1[[#This Row],[Category and Sub-Category]])-FIND("/",Table1[[#This Row],[Category and Sub-Category]]))</f>
        <v>plays</v>
      </c>
      <c r="S3213" s="9">
        <f>(((Table1[[#This Row],[launched_at]]/60)/60)/24)+DATE(1970,1,1)</f>
        <v>41834.586574074077</v>
      </c>
      <c r="T3213" s="9">
        <f>(((Table1[[#This Row],[deadline]]/60)/60)/24)+DATE(1970,1,1)</f>
        <v>41866.083333333336</v>
      </c>
      <c r="U3213" s="12" t="str">
        <f>TEXT(Table1[[#This Row],[Date Created Conversion]],"yyyy")</f>
        <v>2014</v>
      </c>
      <c r="V3213" s="12" t="str">
        <f>TEXT(Table1[[#This Row],[Date Created Conversion]],"mmm")</f>
        <v>Jul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 s="16">
        <v>4000</v>
      </c>
      <c r="E3214">
        <v>5050</v>
      </c>
      <c r="F3214" s="12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>Table1[[#This Row],[pledged]]/Table1[[#This Row],[goal]]</f>
        <v>1.2625</v>
      </c>
      <c r="P3214">
        <f>IF(Table1[[#This Row],[pledged]]=0,0,Table1[[#This Row],[pledged]]/Table1[[#This Row],[backers_count]])</f>
        <v>53.723404255319146</v>
      </c>
      <c r="Q3214" t="str">
        <f>LEFT(Table1[[#This Row],[Category and Sub-Category]],FIND("/",Table1[[#This Row],[Category and Sub-Category]])-1)</f>
        <v>theater</v>
      </c>
      <c r="R3214" t="str">
        <f>RIGHT(Table1[[#This Row],[Category and Sub-Category]],LEN(Table1[[#This Row],[Category and Sub-Category]])-FIND("/",Table1[[#This Row],[Category and Sub-Category]]))</f>
        <v>plays</v>
      </c>
      <c r="S3214" s="9">
        <f>(((Table1[[#This Row],[launched_at]]/60)/60)/24)+DATE(1970,1,1)</f>
        <v>41829.795729166668</v>
      </c>
      <c r="T3214" s="9">
        <f>(((Table1[[#This Row],[deadline]]/60)/60)/24)+DATE(1970,1,1)</f>
        <v>41859.795729166668</v>
      </c>
      <c r="U3214" s="12" t="str">
        <f>TEXT(Table1[[#This Row],[Date Created Conversion]],"yyyy")</f>
        <v>2014</v>
      </c>
      <c r="V3214" s="12" t="str">
        <f>TEXT(Table1[[#This Row],[Date Created Conversion]],"mmm")</f>
        <v>Jul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 s="16">
        <v>6000</v>
      </c>
      <c r="E3215">
        <v>6007</v>
      </c>
      <c r="F3215" s="12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>Table1[[#This Row],[pledged]]/Table1[[#This Row],[goal]]</f>
        <v>1.0011666666666668</v>
      </c>
      <c r="P3215">
        <f>IF(Table1[[#This Row],[pledged]]=0,0,Table1[[#This Row],[pledged]]/Table1[[#This Row],[backers_count]])</f>
        <v>127.80851063829788</v>
      </c>
      <c r="Q3215" t="str">
        <f>LEFT(Table1[[#This Row],[Category and Sub-Category]],FIND("/",Table1[[#This Row],[Category and Sub-Category]])-1)</f>
        <v>theater</v>
      </c>
      <c r="R3215" t="str">
        <f>RIGHT(Table1[[#This Row],[Category and Sub-Category]],LEN(Table1[[#This Row],[Category and Sub-Category]])-FIND("/",Table1[[#This Row],[Category and Sub-Category]]))</f>
        <v>plays</v>
      </c>
      <c r="S3215" s="9">
        <f>(((Table1[[#This Row],[launched_at]]/60)/60)/24)+DATE(1970,1,1)</f>
        <v>42171.763414351852</v>
      </c>
      <c r="T3215" s="9">
        <f>(((Table1[[#This Row],[deadline]]/60)/60)/24)+DATE(1970,1,1)</f>
        <v>42211.763414351852</v>
      </c>
      <c r="U3215" s="12" t="str">
        <f>TEXT(Table1[[#This Row],[Date Created Conversion]],"yyyy")</f>
        <v>2015</v>
      </c>
      <c r="V3215" s="12" t="str">
        <f>TEXT(Table1[[#This Row],[Date Created Conversion]],"mmm")</f>
        <v>Jun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 s="16">
        <v>12000</v>
      </c>
      <c r="E3216">
        <v>12256</v>
      </c>
      <c r="F3216" s="12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>Table1[[#This Row],[pledged]]/Table1[[#This Row],[goal]]</f>
        <v>1.0213333333333334</v>
      </c>
      <c r="P3216">
        <f>IF(Table1[[#This Row],[pledged]]=0,0,Table1[[#This Row],[pledged]]/Table1[[#This Row],[backers_count]])</f>
        <v>106.57391304347826</v>
      </c>
      <c r="Q3216" t="str">
        <f>LEFT(Table1[[#This Row],[Category and Sub-Category]],FIND("/",Table1[[#This Row],[Category and Sub-Category]])-1)</f>
        <v>theater</v>
      </c>
      <c r="R3216" t="str">
        <f>RIGHT(Table1[[#This Row],[Category and Sub-Category]],LEN(Table1[[#This Row],[Category and Sub-Category]])-FIND("/",Table1[[#This Row],[Category and Sub-Category]]))</f>
        <v>plays</v>
      </c>
      <c r="S3216" s="9">
        <f>(((Table1[[#This Row],[launched_at]]/60)/60)/24)+DATE(1970,1,1)</f>
        <v>42337.792511574073</v>
      </c>
      <c r="T3216" s="9">
        <f>(((Table1[[#This Row],[deadline]]/60)/60)/24)+DATE(1970,1,1)</f>
        <v>42374.996527777781</v>
      </c>
      <c r="U3216" s="12" t="str">
        <f>TEXT(Table1[[#This Row],[Date Created Conversion]],"yyyy")</f>
        <v>2015</v>
      </c>
      <c r="V3216" s="12" t="str">
        <f>TEXT(Table1[[#This Row],[Date Created Conversion]],"mmm")</f>
        <v>Nov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 s="16">
        <v>35000</v>
      </c>
      <c r="E3217">
        <v>35123</v>
      </c>
      <c r="F3217" s="12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>Table1[[#This Row],[pledged]]/Table1[[#This Row],[goal]]</f>
        <v>1.0035142857142858</v>
      </c>
      <c r="P3217">
        <f>IF(Table1[[#This Row],[pledged]]=0,0,Table1[[#This Row],[pledged]]/Table1[[#This Row],[backers_count]])</f>
        <v>262.11194029850748</v>
      </c>
      <c r="Q3217" t="str">
        <f>LEFT(Table1[[#This Row],[Category and Sub-Category]],FIND("/",Table1[[#This Row],[Category and Sub-Category]])-1)</f>
        <v>theater</v>
      </c>
      <c r="R3217" t="str">
        <f>RIGHT(Table1[[#This Row],[Category and Sub-Category]],LEN(Table1[[#This Row],[Category and Sub-Category]])-FIND("/",Table1[[#This Row],[Category and Sub-Category]]))</f>
        <v>plays</v>
      </c>
      <c r="S3217" s="9">
        <f>(((Table1[[#This Row],[launched_at]]/60)/60)/24)+DATE(1970,1,1)</f>
        <v>42219.665173611109</v>
      </c>
      <c r="T3217" s="9">
        <f>(((Table1[[#This Row],[deadline]]/60)/60)/24)+DATE(1970,1,1)</f>
        <v>42257.165972222225</v>
      </c>
      <c r="U3217" s="12" t="str">
        <f>TEXT(Table1[[#This Row],[Date Created Conversion]],"yyyy")</f>
        <v>2015</v>
      </c>
      <c r="V3217" s="12" t="str">
        <f>TEXT(Table1[[#This Row],[Date Created Conversion]],"mmm")</f>
        <v>Aug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 s="16">
        <v>2000</v>
      </c>
      <c r="E3218">
        <v>2001</v>
      </c>
      <c r="F3218" s="12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>Table1[[#This Row],[pledged]]/Table1[[#This Row],[goal]]</f>
        <v>1.0004999999999999</v>
      </c>
      <c r="P3218">
        <f>IF(Table1[[#This Row],[pledged]]=0,0,Table1[[#This Row],[pledged]]/Table1[[#This Row],[backers_count]])</f>
        <v>57.171428571428571</v>
      </c>
      <c r="Q3218" t="str">
        <f>LEFT(Table1[[#This Row],[Category and Sub-Category]],FIND("/",Table1[[#This Row],[Category and Sub-Category]])-1)</f>
        <v>theater</v>
      </c>
      <c r="R3218" t="str">
        <f>RIGHT(Table1[[#This Row],[Category and Sub-Category]],LEN(Table1[[#This Row],[Category and Sub-Category]])-FIND("/",Table1[[#This Row],[Category and Sub-Category]]))</f>
        <v>plays</v>
      </c>
      <c r="S3218" s="9">
        <f>(((Table1[[#This Row],[launched_at]]/60)/60)/24)+DATE(1970,1,1)</f>
        <v>42165.462627314817</v>
      </c>
      <c r="T3218" s="9">
        <f>(((Table1[[#This Row],[deadline]]/60)/60)/24)+DATE(1970,1,1)</f>
        <v>42196.604166666672</v>
      </c>
      <c r="U3218" s="12" t="str">
        <f>TEXT(Table1[[#This Row],[Date Created Conversion]],"yyyy")</f>
        <v>2015</v>
      </c>
      <c r="V3218" s="12" t="str">
        <f>TEXT(Table1[[#This Row],[Date Created Conversion]],"mmm")</f>
        <v>Jun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 s="16">
        <v>4500</v>
      </c>
      <c r="E3219">
        <v>5221</v>
      </c>
      <c r="F3219" s="12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>Table1[[#This Row],[pledged]]/Table1[[#This Row],[goal]]</f>
        <v>1.1602222222222223</v>
      </c>
      <c r="P3219">
        <f>IF(Table1[[#This Row],[pledged]]=0,0,Table1[[#This Row],[pledged]]/Table1[[#This Row],[backers_count]])</f>
        <v>50.20192307692308</v>
      </c>
      <c r="Q3219" t="str">
        <f>LEFT(Table1[[#This Row],[Category and Sub-Category]],FIND("/",Table1[[#This Row],[Category and Sub-Category]])-1)</f>
        <v>theater</v>
      </c>
      <c r="R3219" t="str">
        <f>RIGHT(Table1[[#This Row],[Category and Sub-Category]],LEN(Table1[[#This Row],[Category and Sub-Category]])-FIND("/",Table1[[#This Row],[Category and Sub-Category]]))</f>
        <v>plays</v>
      </c>
      <c r="S3219" s="9">
        <f>(((Table1[[#This Row],[launched_at]]/60)/60)/24)+DATE(1970,1,1)</f>
        <v>42648.546111111107</v>
      </c>
      <c r="T3219" s="9">
        <f>(((Table1[[#This Row],[deadline]]/60)/60)/24)+DATE(1970,1,1)</f>
        <v>42678.546111111107</v>
      </c>
      <c r="U3219" s="12" t="str">
        <f>TEXT(Table1[[#This Row],[Date Created Conversion]],"yyyy")</f>
        <v>2016</v>
      </c>
      <c r="V3219" s="12" t="str">
        <f>TEXT(Table1[[#This Row],[Date Created Conversion]],"mmm")</f>
        <v>Oct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 s="16">
        <v>12000</v>
      </c>
      <c r="E3220">
        <v>12252</v>
      </c>
      <c r="F3220" s="12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>Table1[[#This Row],[pledged]]/Table1[[#This Row],[goal]]</f>
        <v>1.0209999999999999</v>
      </c>
      <c r="P3220">
        <f>IF(Table1[[#This Row],[pledged]]=0,0,Table1[[#This Row],[pledged]]/Table1[[#This Row],[backers_count]])</f>
        <v>66.586956521739125</v>
      </c>
      <c r="Q3220" t="str">
        <f>LEFT(Table1[[#This Row],[Category and Sub-Category]],FIND("/",Table1[[#This Row],[Category and Sub-Category]])-1)</f>
        <v>theater</v>
      </c>
      <c r="R3220" t="str">
        <f>RIGHT(Table1[[#This Row],[Category and Sub-Category]],LEN(Table1[[#This Row],[Category and Sub-Category]])-FIND("/",Table1[[#This Row],[Category and Sub-Category]]))</f>
        <v>plays</v>
      </c>
      <c r="S3220" s="9">
        <f>(((Table1[[#This Row],[launched_at]]/60)/60)/24)+DATE(1970,1,1)</f>
        <v>41971.002152777779</v>
      </c>
      <c r="T3220" s="9">
        <f>(((Table1[[#This Row],[deadline]]/60)/60)/24)+DATE(1970,1,1)</f>
        <v>42004</v>
      </c>
      <c r="U3220" s="12" t="str">
        <f>TEXT(Table1[[#This Row],[Date Created Conversion]],"yyyy")</f>
        <v>2014</v>
      </c>
      <c r="V3220" s="12" t="str">
        <f>TEXT(Table1[[#This Row],[Date Created Conversion]],"mmm")</f>
        <v>Nov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 s="16">
        <v>20000</v>
      </c>
      <c r="E3221">
        <v>20022</v>
      </c>
      <c r="F3221" s="12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>Table1[[#This Row],[pledged]]/Table1[[#This Row],[goal]]</f>
        <v>1.0011000000000001</v>
      </c>
      <c r="P3221">
        <f>IF(Table1[[#This Row],[pledged]]=0,0,Table1[[#This Row],[pledged]]/Table1[[#This Row],[backers_count]])</f>
        <v>168.25210084033614</v>
      </c>
      <c r="Q3221" t="str">
        <f>LEFT(Table1[[#This Row],[Category and Sub-Category]],FIND("/",Table1[[#This Row],[Category and Sub-Category]])-1)</f>
        <v>theater</v>
      </c>
      <c r="R3221" t="str">
        <f>RIGHT(Table1[[#This Row],[Category and Sub-Category]],LEN(Table1[[#This Row],[Category and Sub-Category]])-FIND("/",Table1[[#This Row],[Category and Sub-Category]]))</f>
        <v>plays</v>
      </c>
      <c r="S3221" s="9">
        <f>(((Table1[[#This Row],[launched_at]]/60)/60)/24)+DATE(1970,1,1)</f>
        <v>42050.983182870375</v>
      </c>
      <c r="T3221" s="9">
        <f>(((Table1[[#This Row],[deadline]]/60)/60)/24)+DATE(1970,1,1)</f>
        <v>42085.941516203704</v>
      </c>
      <c r="U3221" s="12" t="str">
        <f>TEXT(Table1[[#This Row],[Date Created Conversion]],"yyyy")</f>
        <v>2015</v>
      </c>
      <c r="V3221" s="12" t="str">
        <f>TEXT(Table1[[#This Row],[Date Created Conversion]],"mmm")</f>
        <v>Feb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 s="16">
        <v>15000</v>
      </c>
      <c r="E3222">
        <v>15126</v>
      </c>
      <c r="F3222" s="1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>Table1[[#This Row],[pledged]]/Table1[[#This Row],[goal]]</f>
        <v>1.0084</v>
      </c>
      <c r="P3222">
        <f>IF(Table1[[#This Row],[pledged]]=0,0,Table1[[#This Row],[pledged]]/Table1[[#This Row],[backers_count]])</f>
        <v>256.37288135593218</v>
      </c>
      <c r="Q3222" t="str">
        <f>LEFT(Table1[[#This Row],[Category and Sub-Category]],FIND("/",Table1[[#This Row],[Category and Sub-Category]])-1)</f>
        <v>theater</v>
      </c>
      <c r="R3222" t="str">
        <f>RIGHT(Table1[[#This Row],[Category and Sub-Category]],LEN(Table1[[#This Row],[Category and Sub-Category]])-FIND("/",Table1[[#This Row],[Category and Sub-Category]]))</f>
        <v>plays</v>
      </c>
      <c r="S3222" s="9">
        <f>(((Table1[[#This Row],[launched_at]]/60)/60)/24)+DATE(1970,1,1)</f>
        <v>42772.833379629628</v>
      </c>
      <c r="T3222" s="9">
        <f>(((Table1[[#This Row],[deadline]]/60)/60)/24)+DATE(1970,1,1)</f>
        <v>42806.875</v>
      </c>
      <c r="U3222" s="12" t="str">
        <f>TEXT(Table1[[#This Row],[Date Created Conversion]],"yyyy")</f>
        <v>2017</v>
      </c>
      <c r="V3222" s="12" t="str">
        <f>TEXT(Table1[[#This Row],[Date Created Conversion]],"mmm")</f>
        <v>Feb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 s="16">
        <v>4000</v>
      </c>
      <c r="E3223">
        <v>4137</v>
      </c>
      <c r="F3223" s="12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>Table1[[#This Row],[pledged]]/Table1[[#This Row],[goal]]</f>
        <v>1.0342499999999999</v>
      </c>
      <c r="P3223">
        <f>IF(Table1[[#This Row],[pledged]]=0,0,Table1[[#This Row],[pledged]]/Table1[[#This Row],[backers_count]])</f>
        <v>36.610619469026545</v>
      </c>
      <c r="Q3223" t="str">
        <f>LEFT(Table1[[#This Row],[Category and Sub-Category]],FIND("/",Table1[[#This Row],[Category and Sub-Category]])-1)</f>
        <v>theater</v>
      </c>
      <c r="R3223" t="str">
        <f>RIGHT(Table1[[#This Row],[Category and Sub-Category]],LEN(Table1[[#This Row],[Category and Sub-Category]])-FIND("/",Table1[[#This Row],[Category and Sub-Category]]))</f>
        <v>plays</v>
      </c>
      <c r="S3223" s="9">
        <f>(((Table1[[#This Row],[launched_at]]/60)/60)/24)+DATE(1970,1,1)</f>
        <v>42155.696793981479</v>
      </c>
      <c r="T3223" s="9">
        <f>(((Table1[[#This Row],[deadline]]/60)/60)/24)+DATE(1970,1,1)</f>
        <v>42190.696793981479</v>
      </c>
      <c r="U3223" s="12" t="str">
        <f>TEXT(Table1[[#This Row],[Date Created Conversion]],"yyyy")</f>
        <v>2015</v>
      </c>
      <c r="V3223" s="12" t="str">
        <f>TEXT(Table1[[#This Row],[Date Created Conversion]],"mmm")</f>
        <v>May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 s="16">
        <v>2500</v>
      </c>
      <c r="E3224">
        <v>3120</v>
      </c>
      <c r="F3224" s="12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>Table1[[#This Row],[pledged]]/Table1[[#This Row],[goal]]</f>
        <v>1.248</v>
      </c>
      <c r="P3224">
        <f>IF(Table1[[#This Row],[pledged]]=0,0,Table1[[#This Row],[pledged]]/Table1[[#This Row],[backers_count]])</f>
        <v>37.142857142857146</v>
      </c>
      <c r="Q3224" t="str">
        <f>LEFT(Table1[[#This Row],[Category and Sub-Category]],FIND("/",Table1[[#This Row],[Category and Sub-Category]])-1)</f>
        <v>theater</v>
      </c>
      <c r="R3224" t="str">
        <f>RIGHT(Table1[[#This Row],[Category and Sub-Category]],LEN(Table1[[#This Row],[Category and Sub-Category]])-FIND("/",Table1[[#This Row],[Category and Sub-Category]]))</f>
        <v>plays</v>
      </c>
      <c r="S3224" s="9">
        <f>(((Table1[[#This Row],[launched_at]]/60)/60)/24)+DATE(1970,1,1)</f>
        <v>42270.582141203704</v>
      </c>
      <c r="T3224" s="9">
        <f>(((Table1[[#This Row],[deadline]]/60)/60)/24)+DATE(1970,1,1)</f>
        <v>42301.895138888889</v>
      </c>
      <c r="U3224" s="12" t="str">
        <f>TEXT(Table1[[#This Row],[Date Created Conversion]],"yyyy")</f>
        <v>2015</v>
      </c>
      <c r="V3224" s="12" t="str">
        <f>TEXT(Table1[[#This Row],[Date Created Conversion]],"mmm")</f>
        <v>Sep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 s="16">
        <v>3100</v>
      </c>
      <c r="E3225">
        <v>3395</v>
      </c>
      <c r="F3225" s="12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>Table1[[#This Row],[pledged]]/Table1[[#This Row],[goal]]</f>
        <v>1.0951612903225807</v>
      </c>
      <c r="P3225">
        <f>IF(Table1[[#This Row],[pledged]]=0,0,Table1[[#This Row],[pledged]]/Table1[[#This Row],[backers_count]])</f>
        <v>45.878378378378379</v>
      </c>
      <c r="Q3225" t="str">
        <f>LEFT(Table1[[#This Row],[Category and Sub-Category]],FIND("/",Table1[[#This Row],[Category and Sub-Category]])-1)</f>
        <v>theater</v>
      </c>
      <c r="R3225" t="str">
        <f>RIGHT(Table1[[#This Row],[Category and Sub-Category]],LEN(Table1[[#This Row],[Category and Sub-Category]])-FIND("/",Table1[[#This Row],[Category and Sub-Category]]))</f>
        <v>plays</v>
      </c>
      <c r="S3225" s="9">
        <f>(((Table1[[#This Row],[launched_at]]/60)/60)/24)+DATE(1970,1,1)</f>
        <v>42206.835370370376</v>
      </c>
      <c r="T3225" s="9">
        <f>(((Table1[[#This Row],[deadline]]/60)/60)/24)+DATE(1970,1,1)</f>
        <v>42236.835370370376</v>
      </c>
      <c r="U3225" s="12" t="str">
        <f>TEXT(Table1[[#This Row],[Date Created Conversion]],"yyyy")</f>
        <v>2015</v>
      </c>
      <c r="V3225" s="12" t="str">
        <f>TEXT(Table1[[#This Row],[Date Created Conversion]],"mmm")</f>
        <v>Jul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 s="16">
        <v>30000</v>
      </c>
      <c r="E3226">
        <v>30610</v>
      </c>
      <c r="F3226" s="12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>Table1[[#This Row],[pledged]]/Table1[[#This Row],[goal]]</f>
        <v>1.0203333333333333</v>
      </c>
      <c r="P3226">
        <f>IF(Table1[[#This Row],[pledged]]=0,0,Table1[[#This Row],[pledged]]/Table1[[#This Row],[backers_count]])</f>
        <v>141.71296296296296</v>
      </c>
      <c r="Q3226" t="str">
        <f>LEFT(Table1[[#This Row],[Category and Sub-Category]],FIND("/",Table1[[#This Row],[Category and Sub-Category]])-1)</f>
        <v>theater</v>
      </c>
      <c r="R3226" t="str">
        <f>RIGHT(Table1[[#This Row],[Category and Sub-Category]],LEN(Table1[[#This Row],[Category and Sub-Category]])-FIND("/",Table1[[#This Row],[Category and Sub-Category]]))</f>
        <v>plays</v>
      </c>
      <c r="S3226" s="9">
        <f>(((Table1[[#This Row],[launched_at]]/60)/60)/24)+DATE(1970,1,1)</f>
        <v>42697.850844907407</v>
      </c>
      <c r="T3226" s="9">
        <f>(((Table1[[#This Row],[deadline]]/60)/60)/24)+DATE(1970,1,1)</f>
        <v>42745.208333333328</v>
      </c>
      <c r="U3226" s="12" t="str">
        <f>TEXT(Table1[[#This Row],[Date Created Conversion]],"yyyy")</f>
        <v>2016</v>
      </c>
      <c r="V3226" s="12" t="str">
        <f>TEXT(Table1[[#This Row],[Date Created Conversion]],"mmm")</f>
        <v>Nov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 s="16">
        <v>2000</v>
      </c>
      <c r="E3227">
        <v>2047</v>
      </c>
      <c r="F3227" s="12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>Table1[[#This Row],[pledged]]/Table1[[#This Row],[goal]]</f>
        <v>1.0235000000000001</v>
      </c>
      <c r="P3227">
        <f>IF(Table1[[#This Row],[pledged]]=0,0,Table1[[#This Row],[pledged]]/Table1[[#This Row],[backers_count]])</f>
        <v>52.487179487179489</v>
      </c>
      <c r="Q3227" t="str">
        <f>LEFT(Table1[[#This Row],[Category and Sub-Category]],FIND("/",Table1[[#This Row],[Category and Sub-Category]])-1)</f>
        <v>theater</v>
      </c>
      <c r="R3227" t="str">
        <f>RIGHT(Table1[[#This Row],[Category and Sub-Category]],LEN(Table1[[#This Row],[Category and Sub-Category]])-FIND("/",Table1[[#This Row],[Category and Sub-Category]]))</f>
        <v>plays</v>
      </c>
      <c r="S3227" s="9">
        <f>(((Table1[[#This Row],[launched_at]]/60)/60)/24)+DATE(1970,1,1)</f>
        <v>42503.559467592597</v>
      </c>
      <c r="T3227" s="9">
        <f>(((Table1[[#This Row],[deadline]]/60)/60)/24)+DATE(1970,1,1)</f>
        <v>42524.875</v>
      </c>
      <c r="U3227" s="12" t="str">
        <f>TEXT(Table1[[#This Row],[Date Created Conversion]],"yyyy")</f>
        <v>2016</v>
      </c>
      <c r="V3227" s="12" t="str">
        <f>TEXT(Table1[[#This Row],[Date Created Conversion]],"mmm")</f>
        <v>May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 s="16">
        <v>1200</v>
      </c>
      <c r="E3228">
        <v>1250</v>
      </c>
      <c r="F3228" s="12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>Table1[[#This Row],[pledged]]/Table1[[#This Row],[goal]]</f>
        <v>1.0416666666666667</v>
      </c>
      <c r="P3228">
        <f>IF(Table1[[#This Row],[pledged]]=0,0,Table1[[#This Row],[pledged]]/Table1[[#This Row],[backers_count]])</f>
        <v>59.523809523809526</v>
      </c>
      <c r="Q3228" t="str">
        <f>LEFT(Table1[[#This Row],[Category and Sub-Category]],FIND("/",Table1[[#This Row],[Category and Sub-Category]])-1)</f>
        <v>theater</v>
      </c>
      <c r="R3228" t="str">
        <f>RIGHT(Table1[[#This Row],[Category and Sub-Category]],LEN(Table1[[#This Row],[Category and Sub-Category]])-FIND("/",Table1[[#This Row],[Category and Sub-Category]]))</f>
        <v>plays</v>
      </c>
      <c r="S3228" s="9">
        <f>(((Table1[[#This Row],[launched_at]]/60)/60)/24)+DATE(1970,1,1)</f>
        <v>42277.583472222221</v>
      </c>
      <c r="T3228" s="9">
        <f>(((Table1[[#This Row],[deadline]]/60)/60)/24)+DATE(1970,1,1)</f>
        <v>42307.583472222221</v>
      </c>
      <c r="U3228" s="12" t="str">
        <f>TEXT(Table1[[#This Row],[Date Created Conversion]],"yyyy")</f>
        <v>2015</v>
      </c>
      <c r="V3228" s="12" t="str">
        <f>TEXT(Table1[[#This Row],[Date Created Conversion]],"mmm")</f>
        <v>Sep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 s="16">
        <v>1200</v>
      </c>
      <c r="E3229">
        <v>1500</v>
      </c>
      <c r="F3229" s="12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>Table1[[#This Row],[pledged]]/Table1[[#This Row],[goal]]</f>
        <v>1.25</v>
      </c>
      <c r="P3229">
        <f>IF(Table1[[#This Row],[pledged]]=0,0,Table1[[#This Row],[pledged]]/Table1[[#This Row],[backers_count]])</f>
        <v>50</v>
      </c>
      <c r="Q3229" t="str">
        <f>LEFT(Table1[[#This Row],[Category and Sub-Category]],FIND("/",Table1[[#This Row],[Category and Sub-Category]])-1)</f>
        <v>theater</v>
      </c>
      <c r="R3229" t="str">
        <f>RIGHT(Table1[[#This Row],[Category and Sub-Category]],LEN(Table1[[#This Row],[Category and Sub-Category]])-FIND("/",Table1[[#This Row],[Category and Sub-Category]]))</f>
        <v>plays</v>
      </c>
      <c r="S3229" s="9">
        <f>(((Table1[[#This Row],[launched_at]]/60)/60)/24)+DATE(1970,1,1)</f>
        <v>42722.882361111115</v>
      </c>
      <c r="T3229" s="9">
        <f>(((Table1[[#This Row],[deadline]]/60)/60)/24)+DATE(1970,1,1)</f>
        <v>42752.882361111115</v>
      </c>
      <c r="U3229" s="12" t="str">
        <f>TEXT(Table1[[#This Row],[Date Created Conversion]],"yyyy")</f>
        <v>2016</v>
      </c>
      <c r="V3229" s="12" t="str">
        <f>TEXT(Table1[[#This Row],[Date Created Conversion]],"mmm")</f>
        <v>Dec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 s="16">
        <v>7000</v>
      </c>
      <c r="E3230">
        <v>7164</v>
      </c>
      <c r="F3230" s="12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>Table1[[#This Row],[pledged]]/Table1[[#This Row],[goal]]</f>
        <v>1.0234285714285714</v>
      </c>
      <c r="P3230">
        <f>IF(Table1[[#This Row],[pledged]]=0,0,Table1[[#This Row],[pledged]]/Table1[[#This Row],[backers_count]])</f>
        <v>193.62162162162161</v>
      </c>
      <c r="Q3230" t="str">
        <f>LEFT(Table1[[#This Row],[Category and Sub-Category]],FIND("/",Table1[[#This Row],[Category and Sub-Category]])-1)</f>
        <v>theater</v>
      </c>
      <c r="R3230" t="str">
        <f>RIGHT(Table1[[#This Row],[Category and Sub-Category]],LEN(Table1[[#This Row],[Category and Sub-Category]])-FIND("/",Table1[[#This Row],[Category and Sub-Category]]))</f>
        <v>plays</v>
      </c>
      <c r="S3230" s="9">
        <f>(((Table1[[#This Row],[launched_at]]/60)/60)/24)+DATE(1970,1,1)</f>
        <v>42323.70930555556</v>
      </c>
      <c r="T3230" s="9">
        <f>(((Table1[[#This Row],[deadline]]/60)/60)/24)+DATE(1970,1,1)</f>
        <v>42355.207638888889</v>
      </c>
      <c r="U3230" s="12" t="str">
        <f>TEXT(Table1[[#This Row],[Date Created Conversion]],"yyyy")</f>
        <v>2015</v>
      </c>
      <c r="V3230" s="12" t="str">
        <f>TEXT(Table1[[#This Row],[Date Created Conversion]],"mmm")</f>
        <v>Nov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 s="16">
        <v>20000</v>
      </c>
      <c r="E3231">
        <v>21573</v>
      </c>
      <c r="F3231" s="12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>Table1[[#This Row],[pledged]]/Table1[[#This Row],[goal]]</f>
        <v>1.0786500000000001</v>
      </c>
      <c r="P3231">
        <f>IF(Table1[[#This Row],[pledged]]=0,0,Table1[[#This Row],[pledged]]/Table1[[#This Row],[backers_count]])</f>
        <v>106.79702970297029</v>
      </c>
      <c r="Q3231" t="str">
        <f>LEFT(Table1[[#This Row],[Category and Sub-Category]],FIND("/",Table1[[#This Row],[Category and Sub-Category]])-1)</f>
        <v>theater</v>
      </c>
      <c r="R3231" t="str">
        <f>RIGHT(Table1[[#This Row],[Category and Sub-Category]],LEN(Table1[[#This Row],[Category and Sub-Category]])-FIND("/",Table1[[#This Row],[Category and Sub-Category]]))</f>
        <v>plays</v>
      </c>
      <c r="S3231" s="9">
        <f>(((Table1[[#This Row],[launched_at]]/60)/60)/24)+DATE(1970,1,1)</f>
        <v>41933.291643518518</v>
      </c>
      <c r="T3231" s="9">
        <f>(((Table1[[#This Row],[deadline]]/60)/60)/24)+DATE(1970,1,1)</f>
        <v>41963.333310185189</v>
      </c>
      <c r="U3231" s="12" t="str">
        <f>TEXT(Table1[[#This Row],[Date Created Conversion]],"yyyy")</f>
        <v>2014</v>
      </c>
      <c r="V3231" s="12" t="str">
        <f>TEXT(Table1[[#This Row],[Date Created Conversion]],"mmm")</f>
        <v>Oct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 s="16">
        <v>2600</v>
      </c>
      <c r="E3232">
        <v>2857</v>
      </c>
      <c r="F3232" s="1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>Table1[[#This Row],[pledged]]/Table1[[#This Row],[goal]]</f>
        <v>1.0988461538461538</v>
      </c>
      <c r="P3232">
        <f>IF(Table1[[#This Row],[pledged]]=0,0,Table1[[#This Row],[pledged]]/Table1[[#This Row],[backers_count]])</f>
        <v>77.21621621621621</v>
      </c>
      <c r="Q3232" t="str">
        <f>LEFT(Table1[[#This Row],[Category and Sub-Category]],FIND("/",Table1[[#This Row],[Category and Sub-Category]])-1)</f>
        <v>theater</v>
      </c>
      <c r="R3232" t="str">
        <f>RIGHT(Table1[[#This Row],[Category and Sub-Category]],LEN(Table1[[#This Row],[Category and Sub-Category]])-FIND("/",Table1[[#This Row],[Category and Sub-Category]]))</f>
        <v>plays</v>
      </c>
      <c r="S3232" s="9">
        <f>(((Table1[[#This Row],[launched_at]]/60)/60)/24)+DATE(1970,1,1)</f>
        <v>41898.168125000004</v>
      </c>
      <c r="T3232" s="9">
        <f>(((Table1[[#This Row],[deadline]]/60)/60)/24)+DATE(1970,1,1)</f>
        <v>41913.165972222225</v>
      </c>
      <c r="U3232" s="12" t="str">
        <f>TEXT(Table1[[#This Row],[Date Created Conversion]],"yyyy")</f>
        <v>2014</v>
      </c>
      <c r="V3232" s="12" t="str">
        <f>TEXT(Table1[[#This Row],[Date Created Conversion]],"mmm")</f>
        <v>Sep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 s="16">
        <v>1000</v>
      </c>
      <c r="E3233">
        <v>1610</v>
      </c>
      <c r="F3233" s="12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>Table1[[#This Row],[pledged]]/Table1[[#This Row],[goal]]</f>
        <v>1.61</v>
      </c>
      <c r="P3233">
        <f>IF(Table1[[#This Row],[pledged]]=0,0,Table1[[#This Row],[pledged]]/Table1[[#This Row],[backers_count]])</f>
        <v>57.5</v>
      </c>
      <c r="Q3233" t="str">
        <f>LEFT(Table1[[#This Row],[Category and Sub-Category]],FIND("/",Table1[[#This Row],[Category and Sub-Category]])-1)</f>
        <v>theater</v>
      </c>
      <c r="R3233" t="str">
        <f>RIGHT(Table1[[#This Row],[Category and Sub-Category]],LEN(Table1[[#This Row],[Category and Sub-Category]])-FIND("/",Table1[[#This Row],[Category and Sub-Category]]))</f>
        <v>plays</v>
      </c>
      <c r="S3233" s="9">
        <f>(((Table1[[#This Row],[launched_at]]/60)/60)/24)+DATE(1970,1,1)</f>
        <v>42446.943831018521</v>
      </c>
      <c r="T3233" s="9">
        <f>(((Table1[[#This Row],[deadline]]/60)/60)/24)+DATE(1970,1,1)</f>
        <v>42476.943831018521</v>
      </c>
      <c r="U3233" s="12" t="str">
        <f>TEXT(Table1[[#This Row],[Date Created Conversion]],"yyyy")</f>
        <v>2016</v>
      </c>
      <c r="V3233" s="12" t="str">
        <f>TEXT(Table1[[#This Row],[Date Created Conversion]],"mmm")</f>
        <v>Mar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 s="16">
        <v>1000</v>
      </c>
      <c r="E3234">
        <v>1312</v>
      </c>
      <c r="F3234" s="12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>Table1[[#This Row],[pledged]]/Table1[[#This Row],[goal]]</f>
        <v>1.3120000000000001</v>
      </c>
      <c r="P3234">
        <f>IF(Table1[[#This Row],[pledged]]=0,0,Table1[[#This Row],[pledged]]/Table1[[#This Row],[backers_count]])</f>
        <v>50.46153846153846</v>
      </c>
      <c r="Q3234" t="str">
        <f>LEFT(Table1[[#This Row],[Category and Sub-Category]],FIND("/",Table1[[#This Row],[Category and Sub-Category]])-1)</f>
        <v>theater</v>
      </c>
      <c r="R3234" t="str">
        <f>RIGHT(Table1[[#This Row],[Category and Sub-Category]],LEN(Table1[[#This Row],[Category and Sub-Category]])-FIND("/",Table1[[#This Row],[Category and Sub-Category]]))</f>
        <v>plays</v>
      </c>
      <c r="S3234" s="9">
        <f>(((Table1[[#This Row],[launched_at]]/60)/60)/24)+DATE(1970,1,1)</f>
        <v>42463.81385416667</v>
      </c>
      <c r="T3234" s="9">
        <f>(((Table1[[#This Row],[deadline]]/60)/60)/24)+DATE(1970,1,1)</f>
        <v>42494.165972222225</v>
      </c>
      <c r="U3234" s="12" t="str">
        <f>TEXT(Table1[[#This Row],[Date Created Conversion]],"yyyy")</f>
        <v>2016</v>
      </c>
      <c r="V3234" s="12" t="str">
        <f>TEXT(Table1[[#This Row],[Date Created Conversion]],"mmm")</f>
        <v>Apr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 s="16">
        <v>5000</v>
      </c>
      <c r="E3235">
        <v>5940</v>
      </c>
      <c r="F3235" s="12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>Table1[[#This Row],[pledged]]/Table1[[#This Row],[goal]]</f>
        <v>1.1879999999999999</v>
      </c>
      <c r="P3235">
        <f>IF(Table1[[#This Row],[pledged]]=0,0,Table1[[#This Row],[pledged]]/Table1[[#This Row],[backers_count]])</f>
        <v>97.377049180327873</v>
      </c>
      <c r="Q3235" t="str">
        <f>LEFT(Table1[[#This Row],[Category and Sub-Category]],FIND("/",Table1[[#This Row],[Category and Sub-Category]])-1)</f>
        <v>theater</v>
      </c>
      <c r="R3235" t="str">
        <f>RIGHT(Table1[[#This Row],[Category and Sub-Category]],LEN(Table1[[#This Row],[Category and Sub-Category]])-FIND("/",Table1[[#This Row],[Category and Sub-Category]]))</f>
        <v>plays</v>
      </c>
      <c r="S3235" s="9">
        <f>(((Table1[[#This Row],[launched_at]]/60)/60)/24)+DATE(1970,1,1)</f>
        <v>42766.805034722223</v>
      </c>
      <c r="T3235" s="9">
        <f>(((Table1[[#This Row],[deadline]]/60)/60)/24)+DATE(1970,1,1)</f>
        <v>42796.805034722223</v>
      </c>
      <c r="U3235" s="12" t="str">
        <f>TEXT(Table1[[#This Row],[Date Created Conversion]],"yyyy")</f>
        <v>2017</v>
      </c>
      <c r="V3235" s="12" t="str">
        <f>TEXT(Table1[[#This Row],[Date Created Conversion]],"mmm")</f>
        <v>Jan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 s="16">
        <v>4000</v>
      </c>
      <c r="E3236">
        <v>4015.71</v>
      </c>
      <c r="F3236" s="12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>Table1[[#This Row],[pledged]]/Table1[[#This Row],[goal]]</f>
        <v>1.0039275000000001</v>
      </c>
      <c r="P3236">
        <f>IF(Table1[[#This Row],[pledged]]=0,0,Table1[[#This Row],[pledged]]/Table1[[#This Row],[backers_count]])</f>
        <v>34.91921739130435</v>
      </c>
      <c r="Q3236" t="str">
        <f>LEFT(Table1[[#This Row],[Category and Sub-Category]],FIND("/",Table1[[#This Row],[Category and Sub-Category]])-1)</f>
        <v>theater</v>
      </c>
      <c r="R3236" t="str">
        <f>RIGHT(Table1[[#This Row],[Category and Sub-Category]],LEN(Table1[[#This Row],[Category and Sub-Category]])-FIND("/",Table1[[#This Row],[Category and Sub-Category]]))</f>
        <v>plays</v>
      </c>
      <c r="S3236" s="9">
        <f>(((Table1[[#This Row],[launched_at]]/60)/60)/24)+DATE(1970,1,1)</f>
        <v>42734.789444444439</v>
      </c>
      <c r="T3236" s="9">
        <f>(((Table1[[#This Row],[deadline]]/60)/60)/24)+DATE(1970,1,1)</f>
        <v>42767.979861111111</v>
      </c>
      <c r="U3236" s="12" t="str">
        <f>TEXT(Table1[[#This Row],[Date Created Conversion]],"yyyy")</f>
        <v>2016</v>
      </c>
      <c r="V3236" s="12" t="str">
        <f>TEXT(Table1[[#This Row],[Date Created Conversion]],"mmm")</f>
        <v>Dec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 s="16">
        <v>15000</v>
      </c>
      <c r="E3237">
        <v>15481</v>
      </c>
      <c r="F3237" s="12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>Table1[[#This Row],[pledged]]/Table1[[#This Row],[goal]]</f>
        <v>1.0320666666666667</v>
      </c>
      <c r="P3237">
        <f>IF(Table1[[#This Row],[pledged]]=0,0,Table1[[#This Row],[pledged]]/Table1[[#This Row],[backers_count]])</f>
        <v>85.530386740331494</v>
      </c>
      <c r="Q3237" t="str">
        <f>LEFT(Table1[[#This Row],[Category and Sub-Category]],FIND("/",Table1[[#This Row],[Category and Sub-Category]])-1)</f>
        <v>theater</v>
      </c>
      <c r="R3237" t="str">
        <f>RIGHT(Table1[[#This Row],[Category and Sub-Category]],LEN(Table1[[#This Row],[Category and Sub-Category]])-FIND("/",Table1[[#This Row],[Category and Sub-Category]]))</f>
        <v>plays</v>
      </c>
      <c r="S3237" s="9">
        <f>(((Table1[[#This Row],[launched_at]]/60)/60)/24)+DATE(1970,1,1)</f>
        <v>42522.347812499997</v>
      </c>
      <c r="T3237" s="9">
        <f>(((Table1[[#This Row],[deadline]]/60)/60)/24)+DATE(1970,1,1)</f>
        <v>42552.347812499997</v>
      </c>
      <c r="U3237" s="12" t="str">
        <f>TEXT(Table1[[#This Row],[Date Created Conversion]],"yyyy")</f>
        <v>2016</v>
      </c>
      <c r="V3237" s="12" t="str">
        <f>TEXT(Table1[[#This Row],[Date Created Conversion]],"mmm")</f>
        <v>Jun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 s="16">
        <v>20000</v>
      </c>
      <c r="E3238">
        <v>20120</v>
      </c>
      <c r="F3238" s="12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>Table1[[#This Row],[pledged]]/Table1[[#This Row],[goal]]</f>
        <v>1.006</v>
      </c>
      <c r="P3238">
        <f>IF(Table1[[#This Row],[pledged]]=0,0,Table1[[#This Row],[pledged]]/Table1[[#This Row],[backers_count]])</f>
        <v>182.90909090909091</v>
      </c>
      <c r="Q3238" t="str">
        <f>LEFT(Table1[[#This Row],[Category and Sub-Category]],FIND("/",Table1[[#This Row],[Category and Sub-Category]])-1)</f>
        <v>theater</v>
      </c>
      <c r="R3238" t="str">
        <f>RIGHT(Table1[[#This Row],[Category and Sub-Category]],LEN(Table1[[#This Row],[Category and Sub-Category]])-FIND("/",Table1[[#This Row],[Category and Sub-Category]]))</f>
        <v>plays</v>
      </c>
      <c r="S3238" s="9">
        <f>(((Table1[[#This Row],[launched_at]]/60)/60)/24)+DATE(1970,1,1)</f>
        <v>42702.917048611111</v>
      </c>
      <c r="T3238" s="9">
        <f>(((Table1[[#This Row],[deadline]]/60)/60)/24)+DATE(1970,1,1)</f>
        <v>42732.917048611111</v>
      </c>
      <c r="U3238" s="12" t="str">
        <f>TEXT(Table1[[#This Row],[Date Created Conversion]],"yyyy")</f>
        <v>2016</v>
      </c>
      <c r="V3238" s="12" t="str">
        <f>TEXT(Table1[[#This Row],[Date Created Conversion]],"mmm")</f>
        <v>Nov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 s="16">
        <v>35000</v>
      </c>
      <c r="E3239">
        <v>35275.64</v>
      </c>
      <c r="F3239" s="12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>Table1[[#This Row],[pledged]]/Table1[[#This Row],[goal]]</f>
        <v>1.0078754285714286</v>
      </c>
      <c r="P3239">
        <f>IF(Table1[[#This Row],[pledged]]=0,0,Table1[[#This Row],[pledged]]/Table1[[#This Row],[backers_count]])</f>
        <v>131.13620817843866</v>
      </c>
      <c r="Q3239" t="str">
        <f>LEFT(Table1[[#This Row],[Category and Sub-Category]],FIND("/",Table1[[#This Row],[Category and Sub-Category]])-1)</f>
        <v>theater</v>
      </c>
      <c r="R3239" t="str">
        <f>RIGHT(Table1[[#This Row],[Category and Sub-Category]],LEN(Table1[[#This Row],[Category and Sub-Category]])-FIND("/",Table1[[#This Row],[Category and Sub-Category]]))</f>
        <v>plays</v>
      </c>
      <c r="S3239" s="9">
        <f>(((Table1[[#This Row],[launched_at]]/60)/60)/24)+DATE(1970,1,1)</f>
        <v>42252.474351851852</v>
      </c>
      <c r="T3239" s="9">
        <f>(((Table1[[#This Row],[deadline]]/60)/60)/24)+DATE(1970,1,1)</f>
        <v>42276.165972222225</v>
      </c>
      <c r="U3239" s="12" t="str">
        <f>TEXT(Table1[[#This Row],[Date Created Conversion]],"yyyy")</f>
        <v>2015</v>
      </c>
      <c r="V3239" s="12" t="str">
        <f>TEXT(Table1[[#This Row],[Date Created Conversion]],"mmm")</f>
        <v>Sep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 s="16">
        <v>2800</v>
      </c>
      <c r="E3240">
        <v>3145</v>
      </c>
      <c r="F3240" s="12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>Table1[[#This Row],[pledged]]/Table1[[#This Row],[goal]]</f>
        <v>1.1232142857142857</v>
      </c>
      <c r="P3240">
        <f>IF(Table1[[#This Row],[pledged]]=0,0,Table1[[#This Row],[pledged]]/Table1[[#This Row],[backers_count]])</f>
        <v>39.810126582278478</v>
      </c>
      <c r="Q3240" t="str">
        <f>LEFT(Table1[[#This Row],[Category and Sub-Category]],FIND("/",Table1[[#This Row],[Category and Sub-Category]])-1)</f>
        <v>theater</v>
      </c>
      <c r="R3240" t="str">
        <f>RIGHT(Table1[[#This Row],[Category and Sub-Category]],LEN(Table1[[#This Row],[Category and Sub-Category]])-FIND("/",Table1[[#This Row],[Category and Sub-Category]]))</f>
        <v>plays</v>
      </c>
      <c r="S3240" s="9">
        <f>(((Table1[[#This Row],[launched_at]]/60)/60)/24)+DATE(1970,1,1)</f>
        <v>42156.510393518518</v>
      </c>
      <c r="T3240" s="9">
        <f>(((Table1[[#This Row],[deadline]]/60)/60)/24)+DATE(1970,1,1)</f>
        <v>42186.510393518518</v>
      </c>
      <c r="U3240" s="12" t="str">
        <f>TEXT(Table1[[#This Row],[Date Created Conversion]],"yyyy")</f>
        <v>2015</v>
      </c>
      <c r="V3240" s="12" t="str">
        <f>TEXT(Table1[[#This Row],[Date Created Conversion]],"mmm")</f>
        <v>Jun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 s="16">
        <v>5862</v>
      </c>
      <c r="E3241">
        <v>6208.98</v>
      </c>
      <c r="F3241" s="12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>Table1[[#This Row],[pledged]]/Table1[[#This Row],[goal]]</f>
        <v>1.0591914022517912</v>
      </c>
      <c r="P3241">
        <f>IF(Table1[[#This Row],[pledged]]=0,0,Table1[[#This Row],[pledged]]/Table1[[#This Row],[backers_count]])</f>
        <v>59.701730769230764</v>
      </c>
      <c r="Q3241" t="str">
        <f>LEFT(Table1[[#This Row],[Category and Sub-Category]],FIND("/",Table1[[#This Row],[Category and Sub-Category]])-1)</f>
        <v>theater</v>
      </c>
      <c r="R3241" t="str">
        <f>RIGHT(Table1[[#This Row],[Category and Sub-Category]],LEN(Table1[[#This Row],[Category and Sub-Category]])-FIND("/",Table1[[#This Row],[Category and Sub-Category]]))</f>
        <v>plays</v>
      </c>
      <c r="S3241" s="9">
        <f>(((Table1[[#This Row],[launched_at]]/60)/60)/24)+DATE(1970,1,1)</f>
        <v>42278.089039351849</v>
      </c>
      <c r="T3241" s="9">
        <f>(((Table1[[#This Row],[deadline]]/60)/60)/24)+DATE(1970,1,1)</f>
        <v>42302.999305555553</v>
      </c>
      <c r="U3241" s="12" t="str">
        <f>TEXT(Table1[[#This Row],[Date Created Conversion]],"yyyy")</f>
        <v>2015</v>
      </c>
      <c r="V3241" s="12" t="str">
        <f>TEXT(Table1[[#This Row],[Date Created Conversion]],"mmm")</f>
        <v>Oct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 s="16">
        <v>3000</v>
      </c>
      <c r="E3242">
        <v>3017</v>
      </c>
      <c r="F3242" s="1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>Table1[[#This Row],[pledged]]/Table1[[#This Row],[goal]]</f>
        <v>1.0056666666666667</v>
      </c>
      <c r="P3242">
        <f>IF(Table1[[#This Row],[pledged]]=0,0,Table1[[#This Row],[pledged]]/Table1[[#This Row],[backers_count]])</f>
        <v>88.735294117647058</v>
      </c>
      <c r="Q3242" t="str">
        <f>LEFT(Table1[[#This Row],[Category and Sub-Category]],FIND("/",Table1[[#This Row],[Category and Sub-Category]])-1)</f>
        <v>theater</v>
      </c>
      <c r="R3242" t="str">
        <f>RIGHT(Table1[[#This Row],[Category and Sub-Category]],LEN(Table1[[#This Row],[Category and Sub-Category]])-FIND("/",Table1[[#This Row],[Category and Sub-Category]]))</f>
        <v>plays</v>
      </c>
      <c r="S3242" s="9">
        <f>(((Table1[[#This Row],[launched_at]]/60)/60)/24)+DATE(1970,1,1)</f>
        <v>42754.693842592591</v>
      </c>
      <c r="T3242" s="9">
        <f>(((Table1[[#This Row],[deadline]]/60)/60)/24)+DATE(1970,1,1)</f>
        <v>42782.958333333328</v>
      </c>
      <c r="U3242" s="12" t="str">
        <f>TEXT(Table1[[#This Row],[Date Created Conversion]],"yyyy")</f>
        <v>2017</v>
      </c>
      <c r="V3242" s="12" t="str">
        <f>TEXT(Table1[[#This Row],[Date Created Conversion]],"mmm")</f>
        <v>Jan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 s="16">
        <v>8500</v>
      </c>
      <c r="E3243">
        <v>9801</v>
      </c>
      <c r="F3243" s="12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>Table1[[#This Row],[pledged]]/Table1[[#This Row],[goal]]</f>
        <v>1.1530588235294117</v>
      </c>
      <c r="P3243">
        <f>IF(Table1[[#This Row],[pledged]]=0,0,Table1[[#This Row],[pledged]]/Table1[[#This Row],[backers_count]])</f>
        <v>58.688622754491021</v>
      </c>
      <c r="Q3243" t="str">
        <f>LEFT(Table1[[#This Row],[Category and Sub-Category]],FIND("/",Table1[[#This Row],[Category and Sub-Category]])-1)</f>
        <v>theater</v>
      </c>
      <c r="R3243" t="str">
        <f>RIGHT(Table1[[#This Row],[Category and Sub-Category]],LEN(Table1[[#This Row],[Category and Sub-Category]])-FIND("/",Table1[[#This Row],[Category and Sub-Category]]))</f>
        <v>plays</v>
      </c>
      <c r="S3243" s="9">
        <f>(((Table1[[#This Row],[launched_at]]/60)/60)/24)+DATE(1970,1,1)</f>
        <v>41893.324884259258</v>
      </c>
      <c r="T3243" s="9">
        <f>(((Table1[[#This Row],[deadline]]/60)/60)/24)+DATE(1970,1,1)</f>
        <v>41926.290972222225</v>
      </c>
      <c r="U3243" s="12" t="str">
        <f>TEXT(Table1[[#This Row],[Date Created Conversion]],"yyyy")</f>
        <v>2014</v>
      </c>
      <c r="V3243" s="12" t="str">
        <f>TEXT(Table1[[#This Row],[Date Created Conversion]],"mmm")</f>
        <v>Sep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 s="16">
        <v>10000</v>
      </c>
      <c r="E3244">
        <v>12730.42</v>
      </c>
      <c r="F3244" s="12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>Table1[[#This Row],[pledged]]/Table1[[#This Row],[goal]]</f>
        <v>1.273042</v>
      </c>
      <c r="P3244">
        <f>IF(Table1[[#This Row],[pledged]]=0,0,Table1[[#This Row],[pledged]]/Table1[[#This Row],[backers_count]])</f>
        <v>69.56513661202186</v>
      </c>
      <c r="Q3244" t="str">
        <f>LEFT(Table1[[#This Row],[Category and Sub-Category]],FIND("/",Table1[[#This Row],[Category and Sub-Category]])-1)</f>
        <v>theater</v>
      </c>
      <c r="R3244" t="str">
        <f>RIGHT(Table1[[#This Row],[Category and Sub-Category]],LEN(Table1[[#This Row],[Category and Sub-Category]])-FIND("/",Table1[[#This Row],[Category and Sub-Category]]))</f>
        <v>plays</v>
      </c>
      <c r="S3244" s="9">
        <f>(((Table1[[#This Row],[launched_at]]/60)/60)/24)+DATE(1970,1,1)</f>
        <v>41871.755694444444</v>
      </c>
      <c r="T3244" s="9">
        <f>(((Table1[[#This Row],[deadline]]/60)/60)/24)+DATE(1970,1,1)</f>
        <v>41901.755694444444</v>
      </c>
      <c r="U3244" s="12" t="str">
        <f>TEXT(Table1[[#This Row],[Date Created Conversion]],"yyyy")</f>
        <v>2014</v>
      </c>
      <c r="V3244" s="12" t="str">
        <f>TEXT(Table1[[#This Row],[Date Created Conversion]],"mmm")</f>
        <v>Aug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 s="16">
        <v>8000</v>
      </c>
      <c r="E3245">
        <v>8227</v>
      </c>
      <c r="F3245" s="12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>Table1[[#This Row],[pledged]]/Table1[[#This Row],[goal]]</f>
        <v>1.028375</v>
      </c>
      <c r="P3245">
        <f>IF(Table1[[#This Row],[pledged]]=0,0,Table1[[#This Row],[pledged]]/Table1[[#This Row],[backers_count]])</f>
        <v>115.87323943661971</v>
      </c>
      <c r="Q3245" t="str">
        <f>LEFT(Table1[[#This Row],[Category and Sub-Category]],FIND("/",Table1[[#This Row],[Category and Sub-Category]])-1)</f>
        <v>theater</v>
      </c>
      <c r="R3245" t="str">
        <f>RIGHT(Table1[[#This Row],[Category and Sub-Category]],LEN(Table1[[#This Row],[Category and Sub-Category]])-FIND("/",Table1[[#This Row],[Category and Sub-Category]]))</f>
        <v>plays</v>
      </c>
      <c r="S3245" s="9">
        <f>(((Table1[[#This Row],[launched_at]]/60)/60)/24)+DATE(1970,1,1)</f>
        <v>42262.096782407403</v>
      </c>
      <c r="T3245" s="9">
        <f>(((Table1[[#This Row],[deadline]]/60)/60)/24)+DATE(1970,1,1)</f>
        <v>42286</v>
      </c>
      <c r="U3245" s="12" t="str">
        <f>TEXT(Table1[[#This Row],[Date Created Conversion]],"yyyy")</f>
        <v>2015</v>
      </c>
      <c r="V3245" s="12" t="str">
        <f>TEXT(Table1[[#This Row],[Date Created Conversion]],"mmm")</f>
        <v>Sep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 s="16">
        <v>1600</v>
      </c>
      <c r="E3246">
        <v>1647</v>
      </c>
      <c r="F3246" s="12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>Table1[[#This Row],[pledged]]/Table1[[#This Row],[goal]]</f>
        <v>1.0293749999999999</v>
      </c>
      <c r="P3246">
        <f>IF(Table1[[#This Row],[pledged]]=0,0,Table1[[#This Row],[pledged]]/Table1[[#This Row],[backers_count]])</f>
        <v>23.869565217391305</v>
      </c>
      <c r="Q3246" t="str">
        <f>LEFT(Table1[[#This Row],[Category and Sub-Category]],FIND("/",Table1[[#This Row],[Category and Sub-Category]])-1)</f>
        <v>theater</v>
      </c>
      <c r="R3246" t="str">
        <f>RIGHT(Table1[[#This Row],[Category and Sub-Category]],LEN(Table1[[#This Row],[Category and Sub-Category]])-FIND("/",Table1[[#This Row],[Category and Sub-Category]]))</f>
        <v>plays</v>
      </c>
      <c r="S3246" s="9">
        <f>(((Table1[[#This Row],[launched_at]]/60)/60)/24)+DATE(1970,1,1)</f>
        <v>42675.694236111114</v>
      </c>
      <c r="T3246" s="9">
        <f>(((Table1[[#This Row],[deadline]]/60)/60)/24)+DATE(1970,1,1)</f>
        <v>42705.735902777778</v>
      </c>
      <c r="U3246" s="12" t="str">
        <f>TEXT(Table1[[#This Row],[Date Created Conversion]],"yyyy")</f>
        <v>2016</v>
      </c>
      <c r="V3246" s="12" t="str">
        <f>TEXT(Table1[[#This Row],[Date Created Conversion]],"mmm")</f>
        <v>Nov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 s="16">
        <v>21000</v>
      </c>
      <c r="E3247">
        <v>21904</v>
      </c>
      <c r="F3247" s="12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>Table1[[#This Row],[pledged]]/Table1[[#This Row],[goal]]</f>
        <v>1.043047619047619</v>
      </c>
      <c r="P3247">
        <f>IF(Table1[[#This Row],[pledged]]=0,0,Table1[[#This Row],[pledged]]/Table1[[#This Row],[backers_count]])</f>
        <v>81.125925925925927</v>
      </c>
      <c r="Q3247" t="str">
        <f>LEFT(Table1[[#This Row],[Category and Sub-Category]],FIND("/",Table1[[#This Row],[Category and Sub-Category]])-1)</f>
        <v>theater</v>
      </c>
      <c r="R3247" t="str">
        <f>RIGHT(Table1[[#This Row],[Category and Sub-Category]],LEN(Table1[[#This Row],[Category and Sub-Category]])-FIND("/",Table1[[#This Row],[Category and Sub-Category]]))</f>
        <v>plays</v>
      </c>
      <c r="S3247" s="9">
        <f>(((Table1[[#This Row],[launched_at]]/60)/60)/24)+DATE(1970,1,1)</f>
        <v>42135.60020833333</v>
      </c>
      <c r="T3247" s="9">
        <f>(((Table1[[#This Row],[deadline]]/60)/60)/24)+DATE(1970,1,1)</f>
        <v>42167.083333333328</v>
      </c>
      <c r="U3247" s="12" t="str">
        <f>TEXT(Table1[[#This Row],[Date Created Conversion]],"yyyy")</f>
        <v>2015</v>
      </c>
      <c r="V3247" s="12" t="str">
        <f>TEXT(Table1[[#This Row],[Date Created Conversion]],"mmm")</f>
        <v>May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 s="16">
        <v>10000</v>
      </c>
      <c r="E3248">
        <v>11122</v>
      </c>
      <c r="F3248" s="12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>Table1[[#This Row],[pledged]]/Table1[[#This Row],[goal]]</f>
        <v>1.1122000000000001</v>
      </c>
      <c r="P3248">
        <f>IF(Table1[[#This Row],[pledged]]=0,0,Table1[[#This Row],[pledged]]/Table1[[#This Row],[backers_count]])</f>
        <v>57.626943005181346</v>
      </c>
      <c r="Q3248" t="str">
        <f>LEFT(Table1[[#This Row],[Category and Sub-Category]],FIND("/",Table1[[#This Row],[Category and Sub-Category]])-1)</f>
        <v>theater</v>
      </c>
      <c r="R3248" t="str">
        <f>RIGHT(Table1[[#This Row],[Category and Sub-Category]],LEN(Table1[[#This Row],[Category and Sub-Category]])-FIND("/",Table1[[#This Row],[Category and Sub-Category]]))</f>
        <v>plays</v>
      </c>
      <c r="S3248" s="9">
        <f>(((Table1[[#This Row],[launched_at]]/60)/60)/24)+DATE(1970,1,1)</f>
        <v>42230.472222222219</v>
      </c>
      <c r="T3248" s="9">
        <f>(((Table1[[#This Row],[deadline]]/60)/60)/24)+DATE(1970,1,1)</f>
        <v>42259.165972222225</v>
      </c>
      <c r="U3248" s="12" t="str">
        <f>TEXT(Table1[[#This Row],[Date Created Conversion]],"yyyy")</f>
        <v>2015</v>
      </c>
      <c r="V3248" s="12" t="str">
        <f>TEXT(Table1[[#This Row],[Date Created Conversion]],"mmm")</f>
        <v>Aug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 s="16">
        <v>2500</v>
      </c>
      <c r="E3249">
        <v>2646.5</v>
      </c>
      <c r="F3249" s="12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>Table1[[#This Row],[pledged]]/Table1[[#This Row],[goal]]</f>
        <v>1.0586</v>
      </c>
      <c r="P3249">
        <f>IF(Table1[[#This Row],[pledged]]=0,0,Table1[[#This Row],[pledged]]/Table1[[#This Row],[backers_count]])</f>
        <v>46.429824561403507</v>
      </c>
      <c r="Q3249" t="str">
        <f>LEFT(Table1[[#This Row],[Category and Sub-Category]],FIND("/",Table1[[#This Row],[Category and Sub-Category]])-1)</f>
        <v>theater</v>
      </c>
      <c r="R3249" t="str">
        <f>RIGHT(Table1[[#This Row],[Category and Sub-Category]],LEN(Table1[[#This Row],[Category and Sub-Category]])-FIND("/",Table1[[#This Row],[Category and Sub-Category]]))</f>
        <v>plays</v>
      </c>
      <c r="S3249" s="9">
        <f>(((Table1[[#This Row],[launched_at]]/60)/60)/24)+DATE(1970,1,1)</f>
        <v>42167.434166666666</v>
      </c>
      <c r="T3249" s="9">
        <f>(((Table1[[#This Row],[deadline]]/60)/60)/24)+DATE(1970,1,1)</f>
        <v>42197.434166666666</v>
      </c>
      <c r="U3249" s="12" t="str">
        <f>TEXT(Table1[[#This Row],[Date Created Conversion]],"yyyy")</f>
        <v>2015</v>
      </c>
      <c r="V3249" s="12" t="str">
        <f>TEXT(Table1[[#This Row],[Date Created Conversion]],"mmm")</f>
        <v>Jun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 s="16">
        <v>12000</v>
      </c>
      <c r="E3250">
        <v>12095</v>
      </c>
      <c r="F3250" s="12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>Table1[[#This Row],[pledged]]/Table1[[#This Row],[goal]]</f>
        <v>1.0079166666666666</v>
      </c>
      <c r="P3250">
        <f>IF(Table1[[#This Row],[pledged]]=0,0,Table1[[#This Row],[pledged]]/Table1[[#This Row],[backers_count]])</f>
        <v>60.475000000000001</v>
      </c>
      <c r="Q3250" t="str">
        <f>LEFT(Table1[[#This Row],[Category and Sub-Category]],FIND("/",Table1[[#This Row],[Category and Sub-Category]])-1)</f>
        <v>theater</v>
      </c>
      <c r="R3250" t="str">
        <f>RIGHT(Table1[[#This Row],[Category and Sub-Category]],LEN(Table1[[#This Row],[Category and Sub-Category]])-FIND("/",Table1[[#This Row],[Category and Sub-Category]]))</f>
        <v>plays</v>
      </c>
      <c r="S3250" s="9">
        <f>(((Table1[[#This Row],[launched_at]]/60)/60)/24)+DATE(1970,1,1)</f>
        <v>42068.888391203705</v>
      </c>
      <c r="T3250" s="9">
        <f>(((Table1[[#This Row],[deadline]]/60)/60)/24)+DATE(1970,1,1)</f>
        <v>42098.846724537041</v>
      </c>
      <c r="U3250" s="12" t="str">
        <f>TEXT(Table1[[#This Row],[Date Created Conversion]],"yyyy")</f>
        <v>2015</v>
      </c>
      <c r="V3250" s="12" t="str">
        <f>TEXT(Table1[[#This Row],[Date Created Conversion]],"mmm")</f>
        <v>Mar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 s="16">
        <v>5500</v>
      </c>
      <c r="E3251">
        <v>5771</v>
      </c>
      <c r="F3251" s="12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>Table1[[#This Row],[pledged]]/Table1[[#This Row],[goal]]</f>
        <v>1.0492727272727274</v>
      </c>
      <c r="P3251">
        <f>IF(Table1[[#This Row],[pledged]]=0,0,Table1[[#This Row],[pledged]]/Table1[[#This Row],[backers_count]])</f>
        <v>65.579545454545453</v>
      </c>
      <c r="Q3251" t="str">
        <f>LEFT(Table1[[#This Row],[Category and Sub-Category]],FIND("/",Table1[[#This Row],[Category and Sub-Category]])-1)</f>
        <v>theater</v>
      </c>
      <c r="R3251" t="str">
        <f>RIGHT(Table1[[#This Row],[Category and Sub-Category]],LEN(Table1[[#This Row],[Category and Sub-Category]])-FIND("/",Table1[[#This Row],[Category and Sub-Category]]))</f>
        <v>plays</v>
      </c>
      <c r="S3251" s="9">
        <f>(((Table1[[#This Row],[launched_at]]/60)/60)/24)+DATE(1970,1,1)</f>
        <v>42145.746689814812</v>
      </c>
      <c r="T3251" s="9">
        <f>(((Table1[[#This Row],[deadline]]/60)/60)/24)+DATE(1970,1,1)</f>
        <v>42175.746689814812</v>
      </c>
      <c r="U3251" s="12" t="str">
        <f>TEXT(Table1[[#This Row],[Date Created Conversion]],"yyyy")</f>
        <v>2015</v>
      </c>
      <c r="V3251" s="12" t="str">
        <f>TEXT(Table1[[#This Row],[Date Created Conversion]],"mmm")</f>
        <v>May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 s="16">
        <v>25000</v>
      </c>
      <c r="E3252">
        <v>25388</v>
      </c>
      <c r="F3252" s="1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>Table1[[#This Row],[pledged]]/Table1[[#This Row],[goal]]</f>
        <v>1.01552</v>
      </c>
      <c r="P3252">
        <f>IF(Table1[[#This Row],[pledged]]=0,0,Table1[[#This Row],[pledged]]/Table1[[#This Row],[backers_count]])</f>
        <v>119.1924882629108</v>
      </c>
      <c r="Q3252" t="str">
        <f>LEFT(Table1[[#This Row],[Category and Sub-Category]],FIND("/",Table1[[#This Row],[Category and Sub-Category]])-1)</f>
        <v>theater</v>
      </c>
      <c r="R3252" t="str">
        <f>RIGHT(Table1[[#This Row],[Category and Sub-Category]],LEN(Table1[[#This Row],[Category and Sub-Category]])-FIND("/",Table1[[#This Row],[Category and Sub-Category]]))</f>
        <v>plays</v>
      </c>
      <c r="S3252" s="9">
        <f>(((Table1[[#This Row],[launched_at]]/60)/60)/24)+DATE(1970,1,1)</f>
        <v>41918.742175925923</v>
      </c>
      <c r="T3252" s="9">
        <f>(((Table1[[#This Row],[deadline]]/60)/60)/24)+DATE(1970,1,1)</f>
        <v>41948.783842592595</v>
      </c>
      <c r="U3252" s="12" t="str">
        <f>TEXT(Table1[[#This Row],[Date Created Conversion]],"yyyy")</f>
        <v>2014</v>
      </c>
      <c r="V3252" s="12" t="str">
        <f>TEXT(Table1[[#This Row],[Date Created Conversion]],"mmm")</f>
        <v>Oct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 s="16">
        <v>1500</v>
      </c>
      <c r="E3253">
        <v>1661</v>
      </c>
      <c r="F3253" s="12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>Table1[[#This Row],[pledged]]/Table1[[#This Row],[goal]]</f>
        <v>1.1073333333333333</v>
      </c>
      <c r="P3253">
        <f>IF(Table1[[#This Row],[pledged]]=0,0,Table1[[#This Row],[pledged]]/Table1[[#This Row],[backers_count]])</f>
        <v>83.05</v>
      </c>
      <c r="Q3253" t="str">
        <f>LEFT(Table1[[#This Row],[Category and Sub-Category]],FIND("/",Table1[[#This Row],[Category and Sub-Category]])-1)</f>
        <v>theater</v>
      </c>
      <c r="R3253" t="str">
        <f>RIGHT(Table1[[#This Row],[Category and Sub-Category]],LEN(Table1[[#This Row],[Category and Sub-Category]])-FIND("/",Table1[[#This Row],[Category and Sub-Category]]))</f>
        <v>plays</v>
      </c>
      <c r="S3253" s="9">
        <f>(((Table1[[#This Row],[launched_at]]/60)/60)/24)+DATE(1970,1,1)</f>
        <v>42146.731087962966</v>
      </c>
      <c r="T3253" s="9">
        <f>(((Table1[[#This Row],[deadline]]/60)/60)/24)+DATE(1970,1,1)</f>
        <v>42176.731087962966</v>
      </c>
      <c r="U3253" s="12" t="str">
        <f>TEXT(Table1[[#This Row],[Date Created Conversion]],"yyyy")</f>
        <v>2015</v>
      </c>
      <c r="V3253" s="12" t="str">
        <f>TEXT(Table1[[#This Row],[Date Created Conversion]],"mmm")</f>
        <v>May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 s="16">
        <v>2250</v>
      </c>
      <c r="E3254">
        <v>2876</v>
      </c>
      <c r="F3254" s="12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>Table1[[#This Row],[pledged]]/Table1[[#This Row],[goal]]</f>
        <v>1.2782222222222221</v>
      </c>
      <c r="P3254">
        <f>IF(Table1[[#This Row],[pledged]]=0,0,Table1[[#This Row],[pledged]]/Table1[[#This Row],[backers_count]])</f>
        <v>57.52</v>
      </c>
      <c r="Q3254" t="str">
        <f>LEFT(Table1[[#This Row],[Category and Sub-Category]],FIND("/",Table1[[#This Row],[Category and Sub-Category]])-1)</f>
        <v>theater</v>
      </c>
      <c r="R3254" t="str">
        <f>RIGHT(Table1[[#This Row],[Category and Sub-Category]],LEN(Table1[[#This Row],[Category and Sub-Category]])-FIND("/",Table1[[#This Row],[Category and Sub-Category]]))</f>
        <v>plays</v>
      </c>
      <c r="S3254" s="9">
        <f>(((Table1[[#This Row],[launched_at]]/60)/60)/24)+DATE(1970,1,1)</f>
        <v>42590.472685185188</v>
      </c>
      <c r="T3254" s="9">
        <f>(((Table1[[#This Row],[deadline]]/60)/60)/24)+DATE(1970,1,1)</f>
        <v>42620.472685185188</v>
      </c>
      <c r="U3254" s="12" t="str">
        <f>TEXT(Table1[[#This Row],[Date Created Conversion]],"yyyy")</f>
        <v>2016</v>
      </c>
      <c r="V3254" s="12" t="str">
        <f>TEXT(Table1[[#This Row],[Date Created Conversion]],"mmm")</f>
        <v>Aug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 s="16">
        <v>20000</v>
      </c>
      <c r="E3255">
        <v>20365</v>
      </c>
      <c r="F3255" s="12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>Table1[[#This Row],[pledged]]/Table1[[#This Row],[goal]]</f>
        <v>1.0182500000000001</v>
      </c>
      <c r="P3255">
        <f>IF(Table1[[#This Row],[pledged]]=0,0,Table1[[#This Row],[pledged]]/Table1[[#This Row],[backers_count]])</f>
        <v>177.08695652173913</v>
      </c>
      <c r="Q3255" t="str">
        <f>LEFT(Table1[[#This Row],[Category and Sub-Category]],FIND("/",Table1[[#This Row],[Category and Sub-Category]])-1)</f>
        <v>theater</v>
      </c>
      <c r="R3255" t="str">
        <f>RIGHT(Table1[[#This Row],[Category and Sub-Category]],LEN(Table1[[#This Row],[Category and Sub-Category]])-FIND("/",Table1[[#This Row],[Category and Sub-Category]]))</f>
        <v>plays</v>
      </c>
      <c r="S3255" s="9">
        <f>(((Table1[[#This Row],[launched_at]]/60)/60)/24)+DATE(1970,1,1)</f>
        <v>42602.576712962968</v>
      </c>
      <c r="T3255" s="9">
        <f>(((Table1[[#This Row],[deadline]]/60)/60)/24)+DATE(1970,1,1)</f>
        <v>42621.15625</v>
      </c>
      <c r="U3255" s="12" t="str">
        <f>TEXT(Table1[[#This Row],[Date Created Conversion]],"yyyy")</f>
        <v>2016</v>
      </c>
      <c r="V3255" s="12" t="str">
        <f>TEXT(Table1[[#This Row],[Date Created Conversion]],"mmm")</f>
        <v>Aug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 s="16">
        <v>13000</v>
      </c>
      <c r="E3256">
        <v>13163.5</v>
      </c>
      <c r="F3256" s="12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>Table1[[#This Row],[pledged]]/Table1[[#This Row],[goal]]</f>
        <v>1.012576923076923</v>
      </c>
      <c r="P3256">
        <f>IF(Table1[[#This Row],[pledged]]=0,0,Table1[[#This Row],[pledged]]/Table1[[#This Row],[backers_count]])</f>
        <v>70.771505376344081</v>
      </c>
      <c r="Q3256" t="str">
        <f>LEFT(Table1[[#This Row],[Category and Sub-Category]],FIND("/",Table1[[#This Row],[Category and Sub-Category]])-1)</f>
        <v>theater</v>
      </c>
      <c r="R3256" t="str">
        <f>RIGHT(Table1[[#This Row],[Category and Sub-Category]],LEN(Table1[[#This Row],[Category and Sub-Category]])-FIND("/",Table1[[#This Row],[Category and Sub-Category]]))</f>
        <v>plays</v>
      </c>
      <c r="S3256" s="9">
        <f>(((Table1[[#This Row],[launched_at]]/60)/60)/24)+DATE(1970,1,1)</f>
        <v>42059.085752314815</v>
      </c>
      <c r="T3256" s="9">
        <f>(((Table1[[#This Row],[deadline]]/60)/60)/24)+DATE(1970,1,1)</f>
        <v>42089.044085648144</v>
      </c>
      <c r="U3256" s="12" t="str">
        <f>TEXT(Table1[[#This Row],[Date Created Conversion]],"yyyy")</f>
        <v>2015</v>
      </c>
      <c r="V3256" s="12" t="str">
        <f>TEXT(Table1[[#This Row],[Date Created Conversion]],"mmm")</f>
        <v>Feb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 s="16">
        <v>300</v>
      </c>
      <c r="E3257">
        <v>525</v>
      </c>
      <c r="F3257" s="12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>Table1[[#This Row],[pledged]]/Table1[[#This Row],[goal]]</f>
        <v>1.75</v>
      </c>
      <c r="P3257">
        <f>IF(Table1[[#This Row],[pledged]]=0,0,Table1[[#This Row],[pledged]]/Table1[[#This Row],[backers_count]])</f>
        <v>29.166666666666668</v>
      </c>
      <c r="Q3257" t="str">
        <f>LEFT(Table1[[#This Row],[Category and Sub-Category]],FIND("/",Table1[[#This Row],[Category and Sub-Category]])-1)</f>
        <v>theater</v>
      </c>
      <c r="R3257" t="str">
        <f>RIGHT(Table1[[#This Row],[Category and Sub-Category]],LEN(Table1[[#This Row],[Category and Sub-Category]])-FIND("/",Table1[[#This Row],[Category and Sub-Category]]))</f>
        <v>plays</v>
      </c>
      <c r="S3257" s="9">
        <f>(((Table1[[#This Row],[launched_at]]/60)/60)/24)+DATE(1970,1,1)</f>
        <v>41889.768229166664</v>
      </c>
      <c r="T3257" s="9">
        <f>(((Table1[[#This Row],[deadline]]/60)/60)/24)+DATE(1970,1,1)</f>
        <v>41919.768229166664</v>
      </c>
      <c r="U3257" s="12" t="str">
        <f>TEXT(Table1[[#This Row],[Date Created Conversion]],"yyyy")</f>
        <v>2014</v>
      </c>
      <c r="V3257" s="12" t="str">
        <f>TEXT(Table1[[#This Row],[Date Created Conversion]],"mmm")</f>
        <v>Sep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 s="16">
        <v>10000</v>
      </c>
      <c r="E3258">
        <v>12806</v>
      </c>
      <c r="F3258" s="12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>Table1[[#This Row],[pledged]]/Table1[[#This Row],[goal]]</f>
        <v>1.2806</v>
      </c>
      <c r="P3258">
        <f>IF(Table1[[#This Row],[pledged]]=0,0,Table1[[#This Row],[pledged]]/Table1[[#This Row],[backers_count]])</f>
        <v>72.76136363636364</v>
      </c>
      <c r="Q3258" t="str">
        <f>LEFT(Table1[[#This Row],[Category and Sub-Category]],FIND("/",Table1[[#This Row],[Category and Sub-Category]])-1)</f>
        <v>theater</v>
      </c>
      <c r="R3258" t="str">
        <f>RIGHT(Table1[[#This Row],[Category and Sub-Category]],LEN(Table1[[#This Row],[Category and Sub-Category]])-FIND("/",Table1[[#This Row],[Category and Sub-Category]]))</f>
        <v>plays</v>
      </c>
      <c r="S3258" s="9">
        <f>(((Table1[[#This Row],[launched_at]]/60)/60)/24)+DATE(1970,1,1)</f>
        <v>42144.573807870373</v>
      </c>
      <c r="T3258" s="9">
        <f>(((Table1[[#This Row],[deadline]]/60)/60)/24)+DATE(1970,1,1)</f>
        <v>42166.165972222225</v>
      </c>
      <c r="U3258" s="12" t="str">
        <f>TEXT(Table1[[#This Row],[Date Created Conversion]],"yyyy")</f>
        <v>2015</v>
      </c>
      <c r="V3258" s="12" t="str">
        <f>TEXT(Table1[[#This Row],[Date Created Conversion]],"mmm")</f>
        <v>May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 s="16">
        <v>2000</v>
      </c>
      <c r="E3259">
        <v>2125.9899999999998</v>
      </c>
      <c r="F3259" s="12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>Table1[[#This Row],[pledged]]/Table1[[#This Row],[goal]]</f>
        <v>1.0629949999999999</v>
      </c>
      <c r="P3259">
        <f>IF(Table1[[#This Row],[pledged]]=0,0,Table1[[#This Row],[pledged]]/Table1[[#This Row],[backers_count]])</f>
        <v>51.853414634146333</v>
      </c>
      <c r="Q3259" t="str">
        <f>LEFT(Table1[[#This Row],[Category and Sub-Category]],FIND("/",Table1[[#This Row],[Category and Sub-Category]])-1)</f>
        <v>theater</v>
      </c>
      <c r="R3259" t="str">
        <f>RIGHT(Table1[[#This Row],[Category and Sub-Category]],LEN(Table1[[#This Row],[Category and Sub-Category]])-FIND("/",Table1[[#This Row],[Category and Sub-Category]]))</f>
        <v>plays</v>
      </c>
      <c r="S3259" s="9">
        <f>(((Table1[[#This Row],[launched_at]]/60)/60)/24)+DATE(1970,1,1)</f>
        <v>42758.559629629628</v>
      </c>
      <c r="T3259" s="9">
        <f>(((Table1[[#This Row],[deadline]]/60)/60)/24)+DATE(1970,1,1)</f>
        <v>42788.559629629628</v>
      </c>
      <c r="U3259" s="12" t="str">
        <f>TEXT(Table1[[#This Row],[Date Created Conversion]],"yyyy")</f>
        <v>2017</v>
      </c>
      <c r="V3259" s="12" t="str">
        <f>TEXT(Table1[[#This Row],[Date Created Conversion]],"mmm")</f>
        <v>Jan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 s="16">
        <v>7000</v>
      </c>
      <c r="E3260">
        <v>7365</v>
      </c>
      <c r="F3260" s="12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>Table1[[#This Row],[pledged]]/Table1[[#This Row],[goal]]</f>
        <v>1.052142857142857</v>
      </c>
      <c r="P3260">
        <f>IF(Table1[[#This Row],[pledged]]=0,0,Table1[[#This Row],[pledged]]/Table1[[#This Row],[backers_count]])</f>
        <v>98.2</v>
      </c>
      <c r="Q3260" t="str">
        <f>LEFT(Table1[[#This Row],[Category and Sub-Category]],FIND("/",Table1[[#This Row],[Category and Sub-Category]])-1)</f>
        <v>theater</v>
      </c>
      <c r="R3260" t="str">
        <f>RIGHT(Table1[[#This Row],[Category and Sub-Category]],LEN(Table1[[#This Row],[Category and Sub-Category]])-FIND("/",Table1[[#This Row],[Category and Sub-Category]]))</f>
        <v>plays</v>
      </c>
      <c r="S3260" s="9">
        <f>(((Table1[[#This Row],[launched_at]]/60)/60)/24)+DATE(1970,1,1)</f>
        <v>41982.887280092589</v>
      </c>
      <c r="T3260" s="9">
        <f>(((Table1[[#This Row],[deadline]]/60)/60)/24)+DATE(1970,1,1)</f>
        <v>42012.887280092589</v>
      </c>
      <c r="U3260" s="12" t="str">
        <f>TEXT(Table1[[#This Row],[Date Created Conversion]],"yyyy")</f>
        <v>2014</v>
      </c>
      <c r="V3260" s="12" t="str">
        <f>TEXT(Table1[[#This Row],[Date Created Conversion]],"mmm")</f>
        <v>Dec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 s="16">
        <v>23000</v>
      </c>
      <c r="E3261">
        <v>24418.6</v>
      </c>
      <c r="F3261" s="12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>Table1[[#This Row],[pledged]]/Table1[[#This Row],[goal]]</f>
        <v>1.0616782608695652</v>
      </c>
      <c r="P3261">
        <f>IF(Table1[[#This Row],[pledged]]=0,0,Table1[[#This Row],[pledged]]/Table1[[#This Row],[backers_count]])</f>
        <v>251.7381443298969</v>
      </c>
      <c r="Q3261" t="str">
        <f>LEFT(Table1[[#This Row],[Category and Sub-Category]],FIND("/",Table1[[#This Row],[Category and Sub-Category]])-1)</f>
        <v>theater</v>
      </c>
      <c r="R3261" t="str">
        <f>RIGHT(Table1[[#This Row],[Category and Sub-Category]],LEN(Table1[[#This Row],[Category and Sub-Category]])-FIND("/",Table1[[#This Row],[Category and Sub-Category]]))</f>
        <v>plays</v>
      </c>
      <c r="S3261" s="9">
        <f>(((Table1[[#This Row],[launched_at]]/60)/60)/24)+DATE(1970,1,1)</f>
        <v>42614.760937500003</v>
      </c>
      <c r="T3261" s="9">
        <f>(((Table1[[#This Row],[deadline]]/60)/60)/24)+DATE(1970,1,1)</f>
        <v>42644.165972222225</v>
      </c>
      <c r="U3261" s="12" t="str">
        <f>TEXT(Table1[[#This Row],[Date Created Conversion]],"yyyy")</f>
        <v>2016</v>
      </c>
      <c r="V3261" s="12" t="str">
        <f>TEXT(Table1[[#This Row],[Date Created Conversion]],"mmm")</f>
        <v>Sep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 s="16">
        <v>5000</v>
      </c>
      <c r="E3262">
        <v>5462</v>
      </c>
      <c r="F3262" s="1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>Table1[[#This Row],[pledged]]/Table1[[#This Row],[goal]]</f>
        <v>1.0924</v>
      </c>
      <c r="P3262">
        <f>IF(Table1[[#This Row],[pledged]]=0,0,Table1[[#This Row],[pledged]]/Table1[[#This Row],[backers_count]])</f>
        <v>74.821917808219183</v>
      </c>
      <c r="Q3262" t="str">
        <f>LEFT(Table1[[#This Row],[Category and Sub-Category]],FIND("/",Table1[[#This Row],[Category and Sub-Category]])-1)</f>
        <v>theater</v>
      </c>
      <c r="R3262" t="str">
        <f>RIGHT(Table1[[#This Row],[Category and Sub-Category]],LEN(Table1[[#This Row],[Category and Sub-Category]])-FIND("/",Table1[[#This Row],[Category and Sub-Category]]))</f>
        <v>plays</v>
      </c>
      <c r="S3262" s="9">
        <f>(((Table1[[#This Row],[launched_at]]/60)/60)/24)+DATE(1970,1,1)</f>
        <v>42303.672662037032</v>
      </c>
      <c r="T3262" s="9">
        <f>(((Table1[[#This Row],[deadline]]/60)/60)/24)+DATE(1970,1,1)</f>
        <v>42338.714328703703</v>
      </c>
      <c r="U3262" s="12" t="str">
        <f>TEXT(Table1[[#This Row],[Date Created Conversion]],"yyyy")</f>
        <v>2015</v>
      </c>
      <c r="V3262" s="12" t="str">
        <f>TEXT(Table1[[#This Row],[Date Created Conversion]],"mmm")</f>
        <v>Oct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 s="16">
        <v>3300</v>
      </c>
      <c r="E3263">
        <v>3315</v>
      </c>
      <c r="F3263" s="12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>Table1[[#This Row],[pledged]]/Table1[[#This Row],[goal]]</f>
        <v>1.0045454545454546</v>
      </c>
      <c r="P3263">
        <f>IF(Table1[[#This Row],[pledged]]=0,0,Table1[[#This Row],[pledged]]/Table1[[#This Row],[backers_count]])</f>
        <v>67.65306122448979</v>
      </c>
      <c r="Q3263" t="str">
        <f>LEFT(Table1[[#This Row],[Category and Sub-Category]],FIND("/",Table1[[#This Row],[Category and Sub-Category]])-1)</f>
        <v>theater</v>
      </c>
      <c r="R3263" t="str">
        <f>RIGHT(Table1[[#This Row],[Category and Sub-Category]],LEN(Table1[[#This Row],[Category and Sub-Category]])-FIND("/",Table1[[#This Row],[Category and Sub-Category]]))</f>
        <v>plays</v>
      </c>
      <c r="S3263" s="9">
        <f>(((Table1[[#This Row],[launched_at]]/60)/60)/24)+DATE(1970,1,1)</f>
        <v>42171.725416666668</v>
      </c>
      <c r="T3263" s="9">
        <f>(((Table1[[#This Row],[deadline]]/60)/60)/24)+DATE(1970,1,1)</f>
        <v>42201.725416666668</v>
      </c>
      <c r="U3263" s="12" t="str">
        <f>TEXT(Table1[[#This Row],[Date Created Conversion]],"yyyy")</f>
        <v>2015</v>
      </c>
      <c r="V3263" s="12" t="str">
        <f>TEXT(Table1[[#This Row],[Date Created Conversion]],"mmm")</f>
        <v>Jun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 s="16">
        <v>12200</v>
      </c>
      <c r="E3264">
        <v>12571</v>
      </c>
      <c r="F3264" s="12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>Table1[[#This Row],[pledged]]/Table1[[#This Row],[goal]]</f>
        <v>1.0304098360655738</v>
      </c>
      <c r="P3264">
        <f>IF(Table1[[#This Row],[pledged]]=0,0,Table1[[#This Row],[pledged]]/Table1[[#This Row],[backers_count]])</f>
        <v>93.81343283582089</v>
      </c>
      <c r="Q3264" t="str">
        <f>LEFT(Table1[[#This Row],[Category and Sub-Category]],FIND("/",Table1[[#This Row],[Category and Sub-Category]])-1)</f>
        <v>theater</v>
      </c>
      <c r="R3264" t="str">
        <f>RIGHT(Table1[[#This Row],[Category and Sub-Category]],LEN(Table1[[#This Row],[Category and Sub-Category]])-FIND("/",Table1[[#This Row],[Category and Sub-Category]]))</f>
        <v>plays</v>
      </c>
      <c r="S3264" s="9">
        <f>(((Table1[[#This Row],[launched_at]]/60)/60)/24)+DATE(1970,1,1)</f>
        <v>41964.315532407403</v>
      </c>
      <c r="T3264" s="9">
        <f>(((Table1[[#This Row],[deadline]]/60)/60)/24)+DATE(1970,1,1)</f>
        <v>41995.166666666672</v>
      </c>
      <c r="U3264" s="12" t="str">
        <f>TEXT(Table1[[#This Row],[Date Created Conversion]],"yyyy")</f>
        <v>2014</v>
      </c>
      <c r="V3264" s="12" t="str">
        <f>TEXT(Table1[[#This Row],[Date Created Conversion]],"mmm")</f>
        <v>Nov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 s="16">
        <v>2500</v>
      </c>
      <c r="E3265">
        <v>2804.16</v>
      </c>
      <c r="F3265" s="12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>Table1[[#This Row],[pledged]]/Table1[[#This Row],[goal]]</f>
        <v>1.121664</v>
      </c>
      <c r="P3265">
        <f>IF(Table1[[#This Row],[pledged]]=0,0,Table1[[#This Row],[pledged]]/Table1[[#This Row],[backers_count]])</f>
        <v>41.237647058823526</v>
      </c>
      <c r="Q3265" t="str">
        <f>LEFT(Table1[[#This Row],[Category and Sub-Category]],FIND("/",Table1[[#This Row],[Category and Sub-Category]])-1)</f>
        <v>theater</v>
      </c>
      <c r="R3265" t="str">
        <f>RIGHT(Table1[[#This Row],[Category and Sub-Category]],LEN(Table1[[#This Row],[Category and Sub-Category]])-FIND("/",Table1[[#This Row],[Category and Sub-Category]]))</f>
        <v>plays</v>
      </c>
      <c r="S3265" s="9">
        <f>(((Table1[[#This Row],[launched_at]]/60)/60)/24)+DATE(1970,1,1)</f>
        <v>42284.516064814816</v>
      </c>
      <c r="T3265" s="9">
        <f>(((Table1[[#This Row],[deadline]]/60)/60)/24)+DATE(1970,1,1)</f>
        <v>42307.875</v>
      </c>
      <c r="U3265" s="12" t="str">
        <f>TEXT(Table1[[#This Row],[Date Created Conversion]],"yyyy")</f>
        <v>2015</v>
      </c>
      <c r="V3265" s="12" t="str">
        <f>TEXT(Table1[[#This Row],[Date Created Conversion]],"mmm")</f>
        <v>Oct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 s="16">
        <v>2500</v>
      </c>
      <c r="E3266">
        <v>2575</v>
      </c>
      <c r="F3266" s="12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>Table1[[#This Row],[pledged]]/Table1[[#This Row],[goal]]</f>
        <v>1.03</v>
      </c>
      <c r="P3266">
        <f>IF(Table1[[#This Row],[pledged]]=0,0,Table1[[#This Row],[pledged]]/Table1[[#This Row],[backers_count]])</f>
        <v>52.551020408163268</v>
      </c>
      <c r="Q3266" t="str">
        <f>LEFT(Table1[[#This Row],[Category and Sub-Category]],FIND("/",Table1[[#This Row],[Category and Sub-Category]])-1)</f>
        <v>theater</v>
      </c>
      <c r="R3266" t="str">
        <f>RIGHT(Table1[[#This Row],[Category and Sub-Category]],LEN(Table1[[#This Row],[Category and Sub-Category]])-FIND("/",Table1[[#This Row],[Category and Sub-Category]]))</f>
        <v>plays</v>
      </c>
      <c r="S3266" s="9">
        <f>(((Table1[[#This Row],[launched_at]]/60)/60)/24)+DATE(1970,1,1)</f>
        <v>42016.800208333334</v>
      </c>
      <c r="T3266" s="9">
        <f>(((Table1[[#This Row],[deadline]]/60)/60)/24)+DATE(1970,1,1)</f>
        <v>42032.916666666672</v>
      </c>
      <c r="U3266" s="12" t="str">
        <f>TEXT(Table1[[#This Row],[Date Created Conversion]],"yyyy")</f>
        <v>2015</v>
      </c>
      <c r="V3266" s="12" t="str">
        <f>TEXT(Table1[[#This Row],[Date Created Conversion]],"mmm")</f>
        <v>Jan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 s="16">
        <v>2700</v>
      </c>
      <c r="E3267">
        <v>4428</v>
      </c>
      <c r="F3267" s="12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>Table1[[#This Row],[pledged]]/Table1[[#This Row],[goal]]</f>
        <v>1.64</v>
      </c>
      <c r="P3267">
        <f>IF(Table1[[#This Row],[pledged]]=0,0,Table1[[#This Row],[pledged]]/Table1[[#This Row],[backers_count]])</f>
        <v>70.285714285714292</v>
      </c>
      <c r="Q3267" t="str">
        <f>LEFT(Table1[[#This Row],[Category and Sub-Category]],FIND("/",Table1[[#This Row],[Category and Sub-Category]])-1)</f>
        <v>theater</v>
      </c>
      <c r="R3267" t="str">
        <f>RIGHT(Table1[[#This Row],[Category and Sub-Category]],LEN(Table1[[#This Row],[Category and Sub-Category]])-FIND("/",Table1[[#This Row],[Category and Sub-Category]]))</f>
        <v>plays</v>
      </c>
      <c r="S3267" s="9">
        <f>(((Table1[[#This Row],[launched_at]]/60)/60)/24)+DATE(1970,1,1)</f>
        <v>42311.711979166663</v>
      </c>
      <c r="T3267" s="9">
        <f>(((Table1[[#This Row],[deadline]]/60)/60)/24)+DATE(1970,1,1)</f>
        <v>42341.708333333328</v>
      </c>
      <c r="U3267" s="12" t="str">
        <f>TEXT(Table1[[#This Row],[Date Created Conversion]],"yyyy")</f>
        <v>2015</v>
      </c>
      <c r="V3267" s="12" t="str">
        <f>TEXT(Table1[[#This Row],[Date Created Conversion]],"mmm")</f>
        <v>Nov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 s="16">
        <v>6000</v>
      </c>
      <c r="E3268">
        <v>7877</v>
      </c>
      <c r="F3268" s="12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>Table1[[#This Row],[pledged]]/Table1[[#This Row],[goal]]</f>
        <v>1.3128333333333333</v>
      </c>
      <c r="P3268">
        <f>IF(Table1[[#This Row],[pledged]]=0,0,Table1[[#This Row],[pledged]]/Table1[[#This Row],[backers_count]])</f>
        <v>48.325153374233132</v>
      </c>
      <c r="Q3268" t="str">
        <f>LEFT(Table1[[#This Row],[Category and Sub-Category]],FIND("/",Table1[[#This Row],[Category and Sub-Category]])-1)</f>
        <v>theater</v>
      </c>
      <c r="R3268" t="str">
        <f>RIGHT(Table1[[#This Row],[Category and Sub-Category]],LEN(Table1[[#This Row],[Category and Sub-Category]])-FIND("/",Table1[[#This Row],[Category and Sub-Category]]))</f>
        <v>plays</v>
      </c>
      <c r="S3268" s="9">
        <f>(((Table1[[#This Row],[launched_at]]/60)/60)/24)+DATE(1970,1,1)</f>
        <v>42136.536134259266</v>
      </c>
      <c r="T3268" s="9">
        <f>(((Table1[[#This Row],[deadline]]/60)/60)/24)+DATE(1970,1,1)</f>
        <v>42167.875</v>
      </c>
      <c r="U3268" s="12" t="str">
        <f>TEXT(Table1[[#This Row],[Date Created Conversion]],"yyyy")</f>
        <v>2015</v>
      </c>
      <c r="V3268" s="12" t="str">
        <f>TEXT(Table1[[#This Row],[Date Created Conversion]],"mmm")</f>
        <v>May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 s="16">
        <v>15000</v>
      </c>
      <c r="E3269">
        <v>15315</v>
      </c>
      <c r="F3269" s="12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>Table1[[#This Row],[pledged]]/Table1[[#This Row],[goal]]</f>
        <v>1.0209999999999999</v>
      </c>
      <c r="P3269">
        <f>IF(Table1[[#This Row],[pledged]]=0,0,Table1[[#This Row],[pledged]]/Table1[[#This Row],[backers_count]])</f>
        <v>53.177083333333336</v>
      </c>
      <c r="Q3269" t="str">
        <f>LEFT(Table1[[#This Row],[Category and Sub-Category]],FIND("/",Table1[[#This Row],[Category and Sub-Category]])-1)</f>
        <v>theater</v>
      </c>
      <c r="R3269" t="str">
        <f>RIGHT(Table1[[#This Row],[Category and Sub-Category]],LEN(Table1[[#This Row],[Category and Sub-Category]])-FIND("/",Table1[[#This Row],[Category and Sub-Category]]))</f>
        <v>plays</v>
      </c>
      <c r="S3269" s="9">
        <f>(((Table1[[#This Row],[launched_at]]/60)/60)/24)+DATE(1970,1,1)</f>
        <v>42172.757638888885</v>
      </c>
      <c r="T3269" s="9">
        <f>(((Table1[[#This Row],[deadline]]/60)/60)/24)+DATE(1970,1,1)</f>
        <v>42202.757638888885</v>
      </c>
      <c r="U3269" s="12" t="str">
        <f>TEXT(Table1[[#This Row],[Date Created Conversion]],"yyyy")</f>
        <v>2015</v>
      </c>
      <c r="V3269" s="12" t="str">
        <f>TEXT(Table1[[#This Row],[Date Created Conversion]],"mmm")</f>
        <v>Jun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 s="16">
        <v>2000</v>
      </c>
      <c r="E3270">
        <v>2560</v>
      </c>
      <c r="F3270" s="12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>Table1[[#This Row],[pledged]]/Table1[[#This Row],[goal]]</f>
        <v>1.28</v>
      </c>
      <c r="P3270">
        <f>IF(Table1[[#This Row],[pledged]]=0,0,Table1[[#This Row],[pledged]]/Table1[[#This Row],[backers_count]])</f>
        <v>60.952380952380949</v>
      </c>
      <c r="Q3270" t="str">
        <f>LEFT(Table1[[#This Row],[Category and Sub-Category]],FIND("/",Table1[[#This Row],[Category and Sub-Category]])-1)</f>
        <v>theater</v>
      </c>
      <c r="R3270" t="str">
        <f>RIGHT(Table1[[#This Row],[Category and Sub-Category]],LEN(Table1[[#This Row],[Category and Sub-Category]])-FIND("/",Table1[[#This Row],[Category and Sub-Category]]))</f>
        <v>plays</v>
      </c>
      <c r="S3270" s="9">
        <f>(((Table1[[#This Row],[launched_at]]/60)/60)/24)+DATE(1970,1,1)</f>
        <v>42590.90425925926</v>
      </c>
      <c r="T3270" s="9">
        <f>(((Table1[[#This Row],[deadline]]/60)/60)/24)+DATE(1970,1,1)</f>
        <v>42606.90425925926</v>
      </c>
      <c r="U3270" s="12" t="str">
        <f>TEXT(Table1[[#This Row],[Date Created Conversion]],"yyyy")</f>
        <v>2016</v>
      </c>
      <c r="V3270" s="12" t="str">
        <f>TEXT(Table1[[#This Row],[Date Created Conversion]],"mmm")</f>
        <v>Aug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 s="16">
        <v>8000</v>
      </c>
      <c r="E3271">
        <v>8120</v>
      </c>
      <c r="F3271" s="12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>Table1[[#This Row],[pledged]]/Table1[[#This Row],[goal]]</f>
        <v>1.0149999999999999</v>
      </c>
      <c r="P3271">
        <f>IF(Table1[[#This Row],[pledged]]=0,0,Table1[[#This Row],[pledged]]/Table1[[#This Row],[backers_count]])</f>
        <v>116</v>
      </c>
      <c r="Q3271" t="str">
        <f>LEFT(Table1[[#This Row],[Category and Sub-Category]],FIND("/",Table1[[#This Row],[Category and Sub-Category]])-1)</f>
        <v>theater</v>
      </c>
      <c r="R3271" t="str">
        <f>RIGHT(Table1[[#This Row],[Category and Sub-Category]],LEN(Table1[[#This Row],[Category and Sub-Category]])-FIND("/",Table1[[#This Row],[Category and Sub-Category]]))</f>
        <v>plays</v>
      </c>
      <c r="S3271" s="9">
        <f>(((Table1[[#This Row],[launched_at]]/60)/60)/24)+DATE(1970,1,1)</f>
        <v>42137.395798611105</v>
      </c>
      <c r="T3271" s="9">
        <f>(((Table1[[#This Row],[deadline]]/60)/60)/24)+DATE(1970,1,1)</f>
        <v>42171.458333333328</v>
      </c>
      <c r="U3271" s="12" t="str">
        <f>TEXT(Table1[[#This Row],[Date Created Conversion]],"yyyy")</f>
        <v>2015</v>
      </c>
      <c r="V3271" s="12" t="str">
        <f>TEXT(Table1[[#This Row],[Date Created Conversion]],"mmm")</f>
        <v>May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 s="16">
        <v>1800</v>
      </c>
      <c r="E3272">
        <v>1830</v>
      </c>
      <c r="F3272" s="1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>Table1[[#This Row],[pledged]]/Table1[[#This Row],[goal]]</f>
        <v>1.0166666666666666</v>
      </c>
      <c r="P3272">
        <f>IF(Table1[[#This Row],[pledged]]=0,0,Table1[[#This Row],[pledged]]/Table1[[#This Row],[backers_count]])</f>
        <v>61</v>
      </c>
      <c r="Q3272" t="str">
        <f>LEFT(Table1[[#This Row],[Category and Sub-Category]],FIND("/",Table1[[#This Row],[Category and Sub-Category]])-1)</f>
        <v>theater</v>
      </c>
      <c r="R3272" t="str">
        <f>RIGHT(Table1[[#This Row],[Category and Sub-Category]],LEN(Table1[[#This Row],[Category and Sub-Category]])-FIND("/",Table1[[#This Row],[Category and Sub-Category]]))</f>
        <v>plays</v>
      </c>
      <c r="S3272" s="9">
        <f>(((Table1[[#This Row],[launched_at]]/60)/60)/24)+DATE(1970,1,1)</f>
        <v>42167.533159722225</v>
      </c>
      <c r="T3272" s="9">
        <f>(((Table1[[#This Row],[deadline]]/60)/60)/24)+DATE(1970,1,1)</f>
        <v>42197.533159722225</v>
      </c>
      <c r="U3272" s="12" t="str">
        <f>TEXT(Table1[[#This Row],[Date Created Conversion]],"yyyy")</f>
        <v>2015</v>
      </c>
      <c r="V3272" s="12" t="str">
        <f>TEXT(Table1[[#This Row],[Date Created Conversion]],"mmm")</f>
        <v>Jun</v>
      </c>
    </row>
    <row r="3273" spans="1:22" x14ac:dyDescent="0.35">
      <c r="A3273">
        <v>3271</v>
      </c>
      <c r="B3273" s="3" t="s">
        <v>3271</v>
      </c>
      <c r="C3273" s="3" t="s">
        <v>7381</v>
      </c>
      <c r="D3273" s="16">
        <v>1500</v>
      </c>
      <c r="E3273">
        <v>1950</v>
      </c>
      <c r="F3273" s="12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>Table1[[#This Row],[pledged]]/Table1[[#This Row],[goal]]</f>
        <v>1.3</v>
      </c>
      <c r="P3273">
        <f>IF(Table1[[#This Row],[pledged]]=0,0,Table1[[#This Row],[pledged]]/Table1[[#This Row],[backers_count]])</f>
        <v>38.235294117647058</v>
      </c>
      <c r="Q3273" t="str">
        <f>LEFT(Table1[[#This Row],[Category and Sub-Category]],FIND("/",Table1[[#This Row],[Category and Sub-Category]])-1)</f>
        <v>theater</v>
      </c>
      <c r="R3273" t="str">
        <f>RIGHT(Table1[[#This Row],[Category and Sub-Category]],LEN(Table1[[#This Row],[Category and Sub-Category]])-FIND("/",Table1[[#This Row],[Category and Sub-Category]]))</f>
        <v>plays</v>
      </c>
      <c r="S3273" s="9">
        <f>(((Table1[[#This Row],[launched_at]]/60)/60)/24)+DATE(1970,1,1)</f>
        <v>41915.437210648146</v>
      </c>
      <c r="T3273" s="9">
        <f>(((Table1[[#This Row],[deadline]]/60)/60)/24)+DATE(1970,1,1)</f>
        <v>41945.478877314818</v>
      </c>
      <c r="U3273" s="12" t="str">
        <f>TEXT(Table1[[#This Row],[Date Created Conversion]],"yyyy")</f>
        <v>2014</v>
      </c>
      <c r="V3273" s="12" t="str">
        <f>TEXT(Table1[[#This Row],[Date Created Conversion]],"mmm")</f>
        <v>Oct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 s="16">
        <v>10000</v>
      </c>
      <c r="E3274">
        <v>15443</v>
      </c>
      <c r="F3274" s="12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>Table1[[#This Row],[pledged]]/Table1[[#This Row],[goal]]</f>
        <v>1.5443</v>
      </c>
      <c r="P3274">
        <f>IF(Table1[[#This Row],[pledged]]=0,0,Table1[[#This Row],[pledged]]/Table1[[#This Row],[backers_count]])</f>
        <v>106.50344827586207</v>
      </c>
      <c r="Q3274" t="str">
        <f>LEFT(Table1[[#This Row],[Category and Sub-Category]],FIND("/",Table1[[#This Row],[Category and Sub-Category]])-1)</f>
        <v>theater</v>
      </c>
      <c r="R3274" t="str">
        <f>RIGHT(Table1[[#This Row],[Category and Sub-Category]],LEN(Table1[[#This Row],[Category and Sub-Category]])-FIND("/",Table1[[#This Row],[Category and Sub-Category]]))</f>
        <v>plays</v>
      </c>
      <c r="S3274" s="9">
        <f>(((Table1[[#This Row],[launched_at]]/60)/60)/24)+DATE(1970,1,1)</f>
        <v>42284.500104166669</v>
      </c>
      <c r="T3274" s="9">
        <f>(((Table1[[#This Row],[deadline]]/60)/60)/24)+DATE(1970,1,1)</f>
        <v>42314.541770833333</v>
      </c>
      <c r="U3274" s="12" t="str">
        <f>TEXT(Table1[[#This Row],[Date Created Conversion]],"yyyy")</f>
        <v>2015</v>
      </c>
      <c r="V3274" s="12" t="str">
        <f>TEXT(Table1[[#This Row],[Date Created Conversion]],"mmm")</f>
        <v>Oct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 s="16">
        <v>4000</v>
      </c>
      <c r="E3275">
        <v>4296</v>
      </c>
      <c r="F3275" s="12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>Table1[[#This Row],[pledged]]/Table1[[#This Row],[goal]]</f>
        <v>1.0740000000000001</v>
      </c>
      <c r="P3275">
        <f>IF(Table1[[#This Row],[pledged]]=0,0,Table1[[#This Row],[pledged]]/Table1[[#This Row],[backers_count]])</f>
        <v>204.57142857142858</v>
      </c>
      <c r="Q3275" t="str">
        <f>LEFT(Table1[[#This Row],[Category and Sub-Category]],FIND("/",Table1[[#This Row],[Category and Sub-Category]])-1)</f>
        <v>theater</v>
      </c>
      <c r="R3275" t="str">
        <f>RIGHT(Table1[[#This Row],[Category and Sub-Category]],LEN(Table1[[#This Row],[Category and Sub-Category]])-FIND("/",Table1[[#This Row],[Category and Sub-Category]]))</f>
        <v>plays</v>
      </c>
      <c r="S3275" s="9">
        <f>(((Table1[[#This Row],[launched_at]]/60)/60)/24)+DATE(1970,1,1)</f>
        <v>42611.801412037035</v>
      </c>
      <c r="T3275" s="9">
        <f>(((Table1[[#This Row],[deadline]]/60)/60)/24)+DATE(1970,1,1)</f>
        <v>42627.791666666672</v>
      </c>
      <c r="U3275" s="12" t="str">
        <f>TEXT(Table1[[#This Row],[Date Created Conversion]],"yyyy")</f>
        <v>2016</v>
      </c>
      <c r="V3275" s="12" t="str">
        <f>TEXT(Table1[[#This Row],[Date Created Conversion]],"mmm")</f>
        <v>Aug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 s="16">
        <v>15500</v>
      </c>
      <c r="E3276">
        <v>15705</v>
      </c>
      <c r="F3276" s="12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>Table1[[#This Row],[pledged]]/Table1[[#This Row],[goal]]</f>
        <v>1.0132258064516129</v>
      </c>
      <c r="P3276">
        <f>IF(Table1[[#This Row],[pledged]]=0,0,Table1[[#This Row],[pledged]]/Table1[[#This Row],[backers_count]])</f>
        <v>54.912587412587413</v>
      </c>
      <c r="Q3276" t="str">
        <f>LEFT(Table1[[#This Row],[Category and Sub-Category]],FIND("/",Table1[[#This Row],[Category and Sub-Category]])-1)</f>
        <v>theater</v>
      </c>
      <c r="R3276" t="str">
        <f>RIGHT(Table1[[#This Row],[Category and Sub-Category]],LEN(Table1[[#This Row],[Category and Sub-Category]])-FIND("/",Table1[[#This Row],[Category and Sub-Category]]))</f>
        <v>plays</v>
      </c>
      <c r="S3276" s="9">
        <f>(((Table1[[#This Row],[launched_at]]/60)/60)/24)+DATE(1970,1,1)</f>
        <v>42400.704537037032</v>
      </c>
      <c r="T3276" s="9">
        <f>(((Table1[[#This Row],[deadline]]/60)/60)/24)+DATE(1970,1,1)</f>
        <v>42444.875</v>
      </c>
      <c r="U3276" s="12" t="str">
        <f>TEXT(Table1[[#This Row],[Date Created Conversion]],"yyyy")</f>
        <v>2016</v>
      </c>
      <c r="V3276" s="12" t="str">
        <f>TEXT(Table1[[#This Row],[Date Created Conversion]],"mmm")</f>
        <v>Jan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 s="16">
        <v>1800</v>
      </c>
      <c r="E3277">
        <v>1805</v>
      </c>
      <c r="F3277" s="12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>Table1[[#This Row],[pledged]]/Table1[[#This Row],[goal]]</f>
        <v>1.0027777777777778</v>
      </c>
      <c r="P3277">
        <f>IF(Table1[[#This Row],[pledged]]=0,0,Table1[[#This Row],[pledged]]/Table1[[#This Row],[backers_count]])</f>
        <v>150.41666666666666</v>
      </c>
      <c r="Q3277" t="str">
        <f>LEFT(Table1[[#This Row],[Category and Sub-Category]],FIND("/",Table1[[#This Row],[Category and Sub-Category]])-1)</f>
        <v>theater</v>
      </c>
      <c r="R3277" t="str">
        <f>RIGHT(Table1[[#This Row],[Category and Sub-Category]],LEN(Table1[[#This Row],[Category and Sub-Category]])-FIND("/",Table1[[#This Row],[Category and Sub-Category]]))</f>
        <v>plays</v>
      </c>
      <c r="S3277" s="9">
        <f>(((Table1[[#This Row],[launched_at]]/60)/60)/24)+DATE(1970,1,1)</f>
        <v>42017.88045138889</v>
      </c>
      <c r="T3277" s="9">
        <f>(((Table1[[#This Row],[deadline]]/60)/60)/24)+DATE(1970,1,1)</f>
        <v>42044.1875</v>
      </c>
      <c r="U3277" s="12" t="str">
        <f>TEXT(Table1[[#This Row],[Date Created Conversion]],"yyyy")</f>
        <v>2015</v>
      </c>
      <c r="V3277" s="12" t="str">
        <f>TEXT(Table1[[#This Row],[Date Created Conversion]],"mmm")</f>
        <v>Jan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 s="16">
        <v>4500</v>
      </c>
      <c r="E3278">
        <v>5258</v>
      </c>
      <c r="F3278" s="12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>Table1[[#This Row],[pledged]]/Table1[[#This Row],[goal]]</f>
        <v>1.1684444444444444</v>
      </c>
      <c r="P3278">
        <f>IF(Table1[[#This Row],[pledged]]=0,0,Table1[[#This Row],[pledged]]/Table1[[#This Row],[backers_count]])</f>
        <v>52.58</v>
      </c>
      <c r="Q3278" t="str">
        <f>LEFT(Table1[[#This Row],[Category and Sub-Category]],FIND("/",Table1[[#This Row],[Category and Sub-Category]])-1)</f>
        <v>theater</v>
      </c>
      <c r="R3278" t="str">
        <f>RIGHT(Table1[[#This Row],[Category and Sub-Category]],LEN(Table1[[#This Row],[Category and Sub-Category]])-FIND("/",Table1[[#This Row],[Category and Sub-Category]]))</f>
        <v>plays</v>
      </c>
      <c r="S3278" s="9">
        <f>(((Table1[[#This Row],[launched_at]]/60)/60)/24)+DATE(1970,1,1)</f>
        <v>42426.949988425928</v>
      </c>
      <c r="T3278" s="9">
        <f>(((Table1[[#This Row],[deadline]]/60)/60)/24)+DATE(1970,1,1)</f>
        <v>42461.165972222225</v>
      </c>
      <c r="U3278" s="12" t="str">
        <f>TEXT(Table1[[#This Row],[Date Created Conversion]],"yyyy")</f>
        <v>2016</v>
      </c>
      <c r="V3278" s="12" t="str">
        <f>TEXT(Table1[[#This Row],[Date Created Conversion]],"mmm")</f>
        <v>Feb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 s="16">
        <v>5000</v>
      </c>
      <c r="E3279">
        <v>5430</v>
      </c>
      <c r="F3279" s="12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>Table1[[#This Row],[pledged]]/Table1[[#This Row],[goal]]</f>
        <v>1.0860000000000001</v>
      </c>
      <c r="P3279">
        <f>IF(Table1[[#This Row],[pledged]]=0,0,Table1[[#This Row],[pledged]]/Table1[[#This Row],[backers_count]])</f>
        <v>54.3</v>
      </c>
      <c r="Q3279" t="str">
        <f>LEFT(Table1[[#This Row],[Category and Sub-Category]],FIND("/",Table1[[#This Row],[Category and Sub-Category]])-1)</f>
        <v>theater</v>
      </c>
      <c r="R3279" t="str">
        <f>RIGHT(Table1[[#This Row],[Category and Sub-Category]],LEN(Table1[[#This Row],[Category and Sub-Category]])-FIND("/",Table1[[#This Row],[Category and Sub-Category]]))</f>
        <v>plays</v>
      </c>
      <c r="S3279" s="9">
        <f>(((Table1[[#This Row],[launched_at]]/60)/60)/24)+DATE(1970,1,1)</f>
        <v>41931.682939814818</v>
      </c>
      <c r="T3279" s="9">
        <f>(((Table1[[#This Row],[deadline]]/60)/60)/24)+DATE(1970,1,1)</f>
        <v>41961.724606481483</v>
      </c>
      <c r="U3279" s="12" t="str">
        <f>TEXT(Table1[[#This Row],[Date Created Conversion]],"yyyy")</f>
        <v>2014</v>
      </c>
      <c r="V3279" s="12" t="str">
        <f>TEXT(Table1[[#This Row],[Date Created Conversion]],"mmm")</f>
        <v>Oct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 s="16">
        <v>2500</v>
      </c>
      <c r="E3280">
        <v>2585</v>
      </c>
      <c r="F3280" s="12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>Table1[[#This Row],[pledged]]/Table1[[#This Row],[goal]]</f>
        <v>1.034</v>
      </c>
      <c r="P3280">
        <f>IF(Table1[[#This Row],[pledged]]=0,0,Table1[[#This Row],[pledged]]/Table1[[#This Row],[backers_count]])</f>
        <v>76.029411764705884</v>
      </c>
      <c r="Q3280" t="str">
        <f>LEFT(Table1[[#This Row],[Category and Sub-Category]],FIND("/",Table1[[#This Row],[Category and Sub-Category]])-1)</f>
        <v>theater</v>
      </c>
      <c r="R3280" t="str">
        <f>RIGHT(Table1[[#This Row],[Category and Sub-Category]],LEN(Table1[[#This Row],[Category and Sub-Category]])-FIND("/",Table1[[#This Row],[Category and Sub-Category]]))</f>
        <v>plays</v>
      </c>
      <c r="S3280" s="9">
        <f>(((Table1[[#This Row],[launched_at]]/60)/60)/24)+DATE(1970,1,1)</f>
        <v>42124.848414351851</v>
      </c>
      <c r="T3280" s="9">
        <f>(((Table1[[#This Row],[deadline]]/60)/60)/24)+DATE(1970,1,1)</f>
        <v>42154.848414351851</v>
      </c>
      <c r="U3280" s="12" t="str">
        <f>TEXT(Table1[[#This Row],[Date Created Conversion]],"yyyy")</f>
        <v>2015</v>
      </c>
      <c r="V3280" s="12" t="str">
        <f>TEXT(Table1[[#This Row],[Date Created Conversion]],"mmm")</f>
        <v>Apr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 s="16">
        <v>5800</v>
      </c>
      <c r="E3281">
        <v>6628</v>
      </c>
      <c r="F3281" s="12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>Table1[[#This Row],[pledged]]/Table1[[#This Row],[goal]]</f>
        <v>1.1427586206896552</v>
      </c>
      <c r="P3281">
        <f>IF(Table1[[#This Row],[pledged]]=0,0,Table1[[#This Row],[pledged]]/Table1[[#This Row],[backers_count]])</f>
        <v>105.2063492063492</v>
      </c>
      <c r="Q3281" t="str">
        <f>LEFT(Table1[[#This Row],[Category and Sub-Category]],FIND("/",Table1[[#This Row],[Category and Sub-Category]])-1)</f>
        <v>theater</v>
      </c>
      <c r="R3281" t="str">
        <f>RIGHT(Table1[[#This Row],[Category and Sub-Category]],LEN(Table1[[#This Row],[Category and Sub-Category]])-FIND("/",Table1[[#This Row],[Category and Sub-Category]]))</f>
        <v>plays</v>
      </c>
      <c r="S3281" s="9">
        <f>(((Table1[[#This Row],[launched_at]]/60)/60)/24)+DATE(1970,1,1)</f>
        <v>42431.102534722217</v>
      </c>
      <c r="T3281" s="9">
        <f>(((Table1[[#This Row],[deadline]]/60)/60)/24)+DATE(1970,1,1)</f>
        <v>42461.06086805556</v>
      </c>
      <c r="U3281" s="12" t="str">
        <f>TEXT(Table1[[#This Row],[Date Created Conversion]],"yyyy")</f>
        <v>2016</v>
      </c>
      <c r="V3281" s="12" t="str">
        <f>TEXT(Table1[[#This Row],[Date Created Conversion]],"mmm")</f>
        <v>Mar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 s="16">
        <v>2000</v>
      </c>
      <c r="E3282">
        <v>2060</v>
      </c>
      <c r="F3282" s="1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>Table1[[#This Row],[pledged]]/Table1[[#This Row],[goal]]</f>
        <v>1.03</v>
      </c>
      <c r="P3282">
        <f>IF(Table1[[#This Row],[pledged]]=0,0,Table1[[#This Row],[pledged]]/Table1[[#This Row],[backers_count]])</f>
        <v>68.666666666666671</v>
      </c>
      <c r="Q3282" t="str">
        <f>LEFT(Table1[[#This Row],[Category and Sub-Category]],FIND("/",Table1[[#This Row],[Category and Sub-Category]])-1)</f>
        <v>theater</v>
      </c>
      <c r="R3282" t="str">
        <f>RIGHT(Table1[[#This Row],[Category and Sub-Category]],LEN(Table1[[#This Row],[Category and Sub-Category]])-FIND("/",Table1[[#This Row],[Category and Sub-Category]]))</f>
        <v>plays</v>
      </c>
      <c r="S3282" s="9">
        <f>(((Table1[[#This Row],[launched_at]]/60)/60)/24)+DATE(1970,1,1)</f>
        <v>42121.756921296299</v>
      </c>
      <c r="T3282" s="9">
        <f>(((Table1[[#This Row],[deadline]]/60)/60)/24)+DATE(1970,1,1)</f>
        <v>42156.208333333328</v>
      </c>
      <c r="U3282" s="12" t="str">
        <f>TEXT(Table1[[#This Row],[Date Created Conversion]],"yyyy")</f>
        <v>2015</v>
      </c>
      <c r="V3282" s="12" t="str">
        <f>TEXT(Table1[[#This Row],[Date Created Conversion]],"mmm")</f>
        <v>Apr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 s="16">
        <v>5000</v>
      </c>
      <c r="E3283">
        <v>6080</v>
      </c>
      <c r="F3283" s="12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>Table1[[#This Row],[pledged]]/Table1[[#This Row],[goal]]</f>
        <v>1.216</v>
      </c>
      <c r="P3283">
        <f>IF(Table1[[#This Row],[pledged]]=0,0,Table1[[#This Row],[pledged]]/Table1[[#This Row],[backers_count]])</f>
        <v>129.36170212765958</v>
      </c>
      <c r="Q3283" t="str">
        <f>LEFT(Table1[[#This Row],[Category and Sub-Category]],FIND("/",Table1[[#This Row],[Category and Sub-Category]])-1)</f>
        <v>theater</v>
      </c>
      <c r="R3283" t="str">
        <f>RIGHT(Table1[[#This Row],[Category and Sub-Category]],LEN(Table1[[#This Row],[Category and Sub-Category]])-FIND("/",Table1[[#This Row],[Category and Sub-Category]]))</f>
        <v>plays</v>
      </c>
      <c r="S3283" s="9">
        <f>(((Table1[[#This Row],[launched_at]]/60)/60)/24)+DATE(1970,1,1)</f>
        <v>42219.019733796296</v>
      </c>
      <c r="T3283" s="9">
        <f>(((Table1[[#This Row],[deadline]]/60)/60)/24)+DATE(1970,1,1)</f>
        <v>42249.019733796296</v>
      </c>
      <c r="U3283" s="12" t="str">
        <f>TEXT(Table1[[#This Row],[Date Created Conversion]],"yyyy")</f>
        <v>2015</v>
      </c>
      <c r="V3283" s="12" t="str">
        <f>TEXT(Table1[[#This Row],[Date Created Conversion]],"mmm")</f>
        <v>Aug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 s="16">
        <v>31000</v>
      </c>
      <c r="E3284">
        <v>31820.5</v>
      </c>
      <c r="F3284" s="12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>Table1[[#This Row],[pledged]]/Table1[[#This Row],[goal]]</f>
        <v>1.026467741935484</v>
      </c>
      <c r="P3284">
        <f>IF(Table1[[#This Row],[pledged]]=0,0,Table1[[#This Row],[pledged]]/Table1[[#This Row],[backers_count]])</f>
        <v>134.26371308016877</v>
      </c>
      <c r="Q3284" t="str">
        <f>LEFT(Table1[[#This Row],[Category and Sub-Category]],FIND("/",Table1[[#This Row],[Category and Sub-Category]])-1)</f>
        <v>theater</v>
      </c>
      <c r="R3284" t="str">
        <f>RIGHT(Table1[[#This Row],[Category and Sub-Category]],LEN(Table1[[#This Row],[Category and Sub-Category]])-FIND("/",Table1[[#This Row],[Category and Sub-Category]]))</f>
        <v>plays</v>
      </c>
      <c r="S3284" s="9">
        <f>(((Table1[[#This Row],[launched_at]]/60)/60)/24)+DATE(1970,1,1)</f>
        <v>42445.19430555556</v>
      </c>
      <c r="T3284" s="9">
        <f>(((Table1[[#This Row],[deadline]]/60)/60)/24)+DATE(1970,1,1)</f>
        <v>42489.19430555556</v>
      </c>
      <c r="U3284" s="12" t="str">
        <f>TEXT(Table1[[#This Row],[Date Created Conversion]],"yyyy")</f>
        <v>2016</v>
      </c>
      <c r="V3284" s="12" t="str">
        <f>TEXT(Table1[[#This Row],[Date Created Conversion]],"mmm")</f>
        <v>Mar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 s="16">
        <v>800</v>
      </c>
      <c r="E3285">
        <v>838</v>
      </c>
      <c r="F3285" s="12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>Table1[[#This Row],[pledged]]/Table1[[#This Row],[goal]]</f>
        <v>1.0475000000000001</v>
      </c>
      <c r="P3285">
        <f>IF(Table1[[#This Row],[pledged]]=0,0,Table1[[#This Row],[pledged]]/Table1[[#This Row],[backers_count]])</f>
        <v>17.829787234042552</v>
      </c>
      <c r="Q3285" t="str">
        <f>LEFT(Table1[[#This Row],[Category and Sub-Category]],FIND("/",Table1[[#This Row],[Category and Sub-Category]])-1)</f>
        <v>theater</v>
      </c>
      <c r="R3285" t="str">
        <f>RIGHT(Table1[[#This Row],[Category and Sub-Category]],LEN(Table1[[#This Row],[Category and Sub-Category]])-FIND("/",Table1[[#This Row],[Category and Sub-Category]]))</f>
        <v>plays</v>
      </c>
      <c r="S3285" s="9">
        <f>(((Table1[[#This Row],[launched_at]]/60)/60)/24)+DATE(1970,1,1)</f>
        <v>42379.74418981481</v>
      </c>
      <c r="T3285" s="9">
        <f>(((Table1[[#This Row],[deadline]]/60)/60)/24)+DATE(1970,1,1)</f>
        <v>42410.875</v>
      </c>
      <c r="U3285" s="12" t="str">
        <f>TEXT(Table1[[#This Row],[Date Created Conversion]],"yyyy")</f>
        <v>2016</v>
      </c>
      <c r="V3285" s="12" t="str">
        <f>TEXT(Table1[[#This Row],[Date Created Conversion]],"mmm")</f>
        <v>Jan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 s="16">
        <v>3000</v>
      </c>
      <c r="E3286">
        <v>3048</v>
      </c>
      <c r="F3286" s="12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>Table1[[#This Row],[pledged]]/Table1[[#This Row],[goal]]</f>
        <v>1.016</v>
      </c>
      <c r="P3286">
        <f>IF(Table1[[#This Row],[pledged]]=0,0,Table1[[#This Row],[pledged]]/Table1[[#This Row],[backers_count]])</f>
        <v>203.2</v>
      </c>
      <c r="Q3286" t="str">
        <f>LEFT(Table1[[#This Row],[Category and Sub-Category]],FIND("/",Table1[[#This Row],[Category and Sub-Category]])-1)</f>
        <v>theater</v>
      </c>
      <c r="R3286" t="str">
        <f>RIGHT(Table1[[#This Row],[Category and Sub-Category]],LEN(Table1[[#This Row],[Category and Sub-Category]])-FIND("/",Table1[[#This Row],[Category and Sub-Category]]))</f>
        <v>plays</v>
      </c>
      <c r="S3286" s="9">
        <f>(((Table1[[#This Row],[launched_at]]/60)/60)/24)+DATE(1970,1,1)</f>
        <v>42380.884872685187</v>
      </c>
      <c r="T3286" s="9">
        <f>(((Table1[[#This Row],[deadline]]/60)/60)/24)+DATE(1970,1,1)</f>
        <v>42398.249305555553</v>
      </c>
      <c r="U3286" s="12" t="str">
        <f>TEXT(Table1[[#This Row],[Date Created Conversion]],"yyyy")</f>
        <v>2016</v>
      </c>
      <c r="V3286" s="12" t="str">
        <f>TEXT(Table1[[#This Row],[Date Created Conversion]],"mmm")</f>
        <v>Jan</v>
      </c>
    </row>
    <row r="3287" spans="1:22" x14ac:dyDescent="0.35">
      <c r="A3287">
        <v>3285</v>
      </c>
      <c r="B3287" s="3" t="s">
        <v>3285</v>
      </c>
      <c r="C3287" s="3" t="s">
        <v>7395</v>
      </c>
      <c r="D3287" s="16">
        <v>4999</v>
      </c>
      <c r="E3287">
        <v>5604</v>
      </c>
      <c r="F3287" s="12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>Table1[[#This Row],[pledged]]/Table1[[#This Row],[goal]]</f>
        <v>1.1210242048409682</v>
      </c>
      <c r="P3287">
        <f>IF(Table1[[#This Row],[pledged]]=0,0,Table1[[#This Row],[pledged]]/Table1[[#This Row],[backers_count]])</f>
        <v>69.18518518518519</v>
      </c>
      <c r="Q3287" t="str">
        <f>LEFT(Table1[[#This Row],[Category and Sub-Category]],FIND("/",Table1[[#This Row],[Category and Sub-Category]])-1)</f>
        <v>theater</v>
      </c>
      <c r="R3287" t="str">
        <f>RIGHT(Table1[[#This Row],[Category and Sub-Category]],LEN(Table1[[#This Row],[Category and Sub-Category]])-FIND("/",Table1[[#This Row],[Category and Sub-Category]]))</f>
        <v>plays</v>
      </c>
      <c r="S3287" s="9">
        <f>(((Table1[[#This Row],[launched_at]]/60)/60)/24)+DATE(1970,1,1)</f>
        <v>42762.942430555559</v>
      </c>
      <c r="T3287" s="9">
        <f>(((Table1[[#This Row],[deadline]]/60)/60)/24)+DATE(1970,1,1)</f>
        <v>42794.208333333328</v>
      </c>
      <c r="U3287" s="12" t="str">
        <f>TEXT(Table1[[#This Row],[Date Created Conversion]],"yyyy")</f>
        <v>2017</v>
      </c>
      <c r="V3287" s="12" t="str">
        <f>TEXT(Table1[[#This Row],[Date Created Conversion]],"mmm")</f>
        <v>Jan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 s="16">
        <v>15000</v>
      </c>
      <c r="E3288">
        <v>15265</v>
      </c>
      <c r="F3288" s="12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>Table1[[#This Row],[pledged]]/Table1[[#This Row],[goal]]</f>
        <v>1.0176666666666667</v>
      </c>
      <c r="P3288">
        <f>IF(Table1[[#This Row],[pledged]]=0,0,Table1[[#This Row],[pledged]]/Table1[[#This Row],[backers_count]])</f>
        <v>125.12295081967213</v>
      </c>
      <c r="Q3288" t="str">
        <f>LEFT(Table1[[#This Row],[Category and Sub-Category]],FIND("/",Table1[[#This Row],[Category and Sub-Category]])-1)</f>
        <v>theater</v>
      </c>
      <c r="R3288" t="str">
        <f>RIGHT(Table1[[#This Row],[Category and Sub-Category]],LEN(Table1[[#This Row],[Category and Sub-Category]])-FIND("/",Table1[[#This Row],[Category and Sub-Category]]))</f>
        <v>plays</v>
      </c>
      <c r="S3288" s="9">
        <f>(((Table1[[#This Row],[launched_at]]/60)/60)/24)+DATE(1970,1,1)</f>
        <v>42567.840069444443</v>
      </c>
      <c r="T3288" s="9">
        <f>(((Table1[[#This Row],[deadline]]/60)/60)/24)+DATE(1970,1,1)</f>
        <v>42597.840069444443</v>
      </c>
      <c r="U3288" s="12" t="str">
        <f>TEXT(Table1[[#This Row],[Date Created Conversion]],"yyyy")</f>
        <v>2016</v>
      </c>
      <c r="V3288" s="12" t="str">
        <f>TEXT(Table1[[#This Row],[Date Created Conversion]],"mmm")</f>
        <v>Jul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 s="16">
        <v>2500</v>
      </c>
      <c r="E3289">
        <v>2500</v>
      </c>
      <c r="F3289" s="12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>Table1[[#This Row],[pledged]]/Table1[[#This Row],[goal]]</f>
        <v>1</v>
      </c>
      <c r="P3289">
        <f>IF(Table1[[#This Row],[pledged]]=0,0,Table1[[#This Row],[pledged]]/Table1[[#This Row],[backers_count]])</f>
        <v>73.529411764705884</v>
      </c>
      <c r="Q3289" t="str">
        <f>LEFT(Table1[[#This Row],[Category and Sub-Category]],FIND("/",Table1[[#This Row],[Category and Sub-Category]])-1)</f>
        <v>theater</v>
      </c>
      <c r="R3289" t="str">
        <f>RIGHT(Table1[[#This Row],[Category and Sub-Category]],LEN(Table1[[#This Row],[Category and Sub-Category]])-FIND("/",Table1[[#This Row],[Category and Sub-Category]]))</f>
        <v>plays</v>
      </c>
      <c r="S3289" s="9">
        <f>(((Table1[[#This Row],[launched_at]]/60)/60)/24)+DATE(1970,1,1)</f>
        <v>42311.750324074077</v>
      </c>
      <c r="T3289" s="9">
        <f>(((Table1[[#This Row],[deadline]]/60)/60)/24)+DATE(1970,1,1)</f>
        <v>42336.750324074077</v>
      </c>
      <c r="U3289" s="12" t="str">
        <f>TEXT(Table1[[#This Row],[Date Created Conversion]],"yyyy")</f>
        <v>2015</v>
      </c>
      <c r="V3289" s="12" t="str">
        <f>TEXT(Table1[[#This Row],[Date Created Conversion]],"mmm")</f>
        <v>Nov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 s="16">
        <v>10000</v>
      </c>
      <c r="E3290">
        <v>10026.49</v>
      </c>
      <c r="F3290" s="12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>Table1[[#This Row],[pledged]]/Table1[[#This Row],[goal]]</f>
        <v>1.0026489999999999</v>
      </c>
      <c r="P3290">
        <f>IF(Table1[[#This Row],[pledged]]=0,0,Table1[[#This Row],[pledged]]/Table1[[#This Row],[backers_count]])</f>
        <v>48.437149758454105</v>
      </c>
      <c r="Q3290" t="str">
        <f>LEFT(Table1[[#This Row],[Category and Sub-Category]],FIND("/",Table1[[#This Row],[Category and Sub-Category]])-1)</f>
        <v>theater</v>
      </c>
      <c r="R3290" t="str">
        <f>RIGHT(Table1[[#This Row],[Category and Sub-Category]],LEN(Table1[[#This Row],[Category and Sub-Category]])-FIND("/",Table1[[#This Row],[Category and Sub-Category]]))</f>
        <v>plays</v>
      </c>
      <c r="S3290" s="9">
        <f>(((Table1[[#This Row],[launched_at]]/60)/60)/24)+DATE(1970,1,1)</f>
        <v>42505.774479166663</v>
      </c>
      <c r="T3290" s="9">
        <f>(((Table1[[#This Row],[deadline]]/60)/60)/24)+DATE(1970,1,1)</f>
        <v>42541.958333333328</v>
      </c>
      <c r="U3290" s="12" t="str">
        <f>TEXT(Table1[[#This Row],[Date Created Conversion]],"yyyy")</f>
        <v>2016</v>
      </c>
      <c r="V3290" s="12" t="str">
        <f>TEXT(Table1[[#This Row],[Date Created Conversion]],"mmm")</f>
        <v>May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 s="16">
        <v>500</v>
      </c>
      <c r="E3291">
        <v>665.21</v>
      </c>
      <c r="F3291" s="12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>Table1[[#This Row],[pledged]]/Table1[[#This Row],[goal]]</f>
        <v>1.3304200000000002</v>
      </c>
      <c r="P3291">
        <f>IF(Table1[[#This Row],[pledged]]=0,0,Table1[[#This Row],[pledged]]/Table1[[#This Row],[backers_count]])</f>
        <v>26.608400000000003</v>
      </c>
      <c r="Q3291" t="str">
        <f>LEFT(Table1[[#This Row],[Category and Sub-Category]],FIND("/",Table1[[#This Row],[Category and Sub-Category]])-1)</f>
        <v>theater</v>
      </c>
      <c r="R3291" t="str">
        <f>RIGHT(Table1[[#This Row],[Category and Sub-Category]],LEN(Table1[[#This Row],[Category and Sub-Category]])-FIND("/",Table1[[#This Row],[Category and Sub-Category]]))</f>
        <v>plays</v>
      </c>
      <c r="S3291" s="9">
        <f>(((Table1[[#This Row],[launched_at]]/60)/60)/24)+DATE(1970,1,1)</f>
        <v>42758.368078703701</v>
      </c>
      <c r="T3291" s="9">
        <f>(((Table1[[#This Row],[deadline]]/60)/60)/24)+DATE(1970,1,1)</f>
        <v>42786.368078703701</v>
      </c>
      <c r="U3291" s="12" t="str">
        <f>TEXT(Table1[[#This Row],[Date Created Conversion]],"yyyy")</f>
        <v>2017</v>
      </c>
      <c r="V3291" s="12" t="str">
        <f>TEXT(Table1[[#This Row],[Date Created Conversion]],"mmm")</f>
        <v>Jan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 s="16">
        <v>2000</v>
      </c>
      <c r="E3292">
        <v>2424</v>
      </c>
      <c r="F3292" s="1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>Table1[[#This Row],[pledged]]/Table1[[#This Row],[goal]]</f>
        <v>1.212</v>
      </c>
      <c r="P3292">
        <f>IF(Table1[[#This Row],[pledged]]=0,0,Table1[[#This Row],[pledged]]/Table1[[#This Row],[backers_count]])</f>
        <v>33.666666666666664</v>
      </c>
      <c r="Q3292" t="str">
        <f>LEFT(Table1[[#This Row],[Category and Sub-Category]],FIND("/",Table1[[#This Row],[Category and Sub-Category]])-1)</f>
        <v>theater</v>
      </c>
      <c r="R3292" t="str">
        <f>RIGHT(Table1[[#This Row],[Category and Sub-Category]],LEN(Table1[[#This Row],[Category and Sub-Category]])-FIND("/",Table1[[#This Row],[Category and Sub-Category]]))</f>
        <v>plays</v>
      </c>
      <c r="S3292" s="9">
        <f>(((Table1[[#This Row],[launched_at]]/60)/60)/24)+DATE(1970,1,1)</f>
        <v>42775.51494212963</v>
      </c>
      <c r="T3292" s="9">
        <f>(((Table1[[#This Row],[deadline]]/60)/60)/24)+DATE(1970,1,1)</f>
        <v>42805.51494212963</v>
      </c>
      <c r="U3292" s="12" t="str">
        <f>TEXT(Table1[[#This Row],[Date Created Conversion]],"yyyy")</f>
        <v>2017</v>
      </c>
      <c r="V3292" s="12" t="str">
        <f>TEXT(Table1[[#This Row],[Date Created Conversion]],"mmm")</f>
        <v>Feb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 s="16">
        <v>500</v>
      </c>
      <c r="E3293">
        <v>570</v>
      </c>
      <c r="F3293" s="12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>Table1[[#This Row],[pledged]]/Table1[[#This Row],[goal]]</f>
        <v>1.1399999999999999</v>
      </c>
      <c r="P3293">
        <f>IF(Table1[[#This Row],[pledged]]=0,0,Table1[[#This Row],[pledged]]/Table1[[#This Row],[backers_count]])</f>
        <v>40.714285714285715</v>
      </c>
      <c r="Q3293" t="str">
        <f>LEFT(Table1[[#This Row],[Category and Sub-Category]],FIND("/",Table1[[#This Row],[Category and Sub-Category]])-1)</f>
        <v>theater</v>
      </c>
      <c r="R3293" t="str">
        <f>RIGHT(Table1[[#This Row],[Category and Sub-Category]],LEN(Table1[[#This Row],[Category and Sub-Category]])-FIND("/",Table1[[#This Row],[Category and Sub-Category]]))</f>
        <v>plays</v>
      </c>
      <c r="S3293" s="9">
        <f>(((Table1[[#This Row],[launched_at]]/60)/60)/24)+DATE(1970,1,1)</f>
        <v>42232.702546296292</v>
      </c>
      <c r="T3293" s="9">
        <f>(((Table1[[#This Row],[deadline]]/60)/60)/24)+DATE(1970,1,1)</f>
        <v>42264.165972222225</v>
      </c>
      <c r="U3293" s="12" t="str">
        <f>TEXT(Table1[[#This Row],[Date Created Conversion]],"yyyy")</f>
        <v>2015</v>
      </c>
      <c r="V3293" s="12" t="str">
        <f>TEXT(Table1[[#This Row],[Date Created Conversion]],"mmm")</f>
        <v>Aug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 s="16">
        <v>101</v>
      </c>
      <c r="E3294">
        <v>289</v>
      </c>
      <c r="F3294" s="12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>Table1[[#This Row],[pledged]]/Table1[[#This Row],[goal]]</f>
        <v>2.8613861386138613</v>
      </c>
      <c r="P3294">
        <f>IF(Table1[[#This Row],[pledged]]=0,0,Table1[[#This Row],[pledged]]/Table1[[#This Row],[backers_count]])</f>
        <v>19.266666666666666</v>
      </c>
      <c r="Q3294" t="str">
        <f>LEFT(Table1[[#This Row],[Category and Sub-Category]],FIND("/",Table1[[#This Row],[Category and Sub-Category]])-1)</f>
        <v>theater</v>
      </c>
      <c r="R3294" t="str">
        <f>RIGHT(Table1[[#This Row],[Category and Sub-Category]],LEN(Table1[[#This Row],[Category and Sub-Category]])-FIND("/",Table1[[#This Row],[Category and Sub-Category]]))</f>
        <v>plays</v>
      </c>
      <c r="S3294" s="9">
        <f>(((Table1[[#This Row],[launched_at]]/60)/60)/24)+DATE(1970,1,1)</f>
        <v>42282.770231481481</v>
      </c>
      <c r="T3294" s="9">
        <f>(((Table1[[#This Row],[deadline]]/60)/60)/24)+DATE(1970,1,1)</f>
        <v>42342.811898148153</v>
      </c>
      <c r="U3294" s="12" t="str">
        <f>TEXT(Table1[[#This Row],[Date Created Conversion]],"yyyy")</f>
        <v>2015</v>
      </c>
      <c r="V3294" s="12" t="str">
        <f>TEXT(Table1[[#This Row],[Date Created Conversion]],"mmm")</f>
        <v>Oct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 s="16">
        <v>4500</v>
      </c>
      <c r="E3295">
        <v>7670</v>
      </c>
      <c r="F3295" s="12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>Table1[[#This Row],[pledged]]/Table1[[#This Row],[goal]]</f>
        <v>1.7044444444444444</v>
      </c>
      <c r="P3295">
        <f>IF(Table1[[#This Row],[pledged]]=0,0,Table1[[#This Row],[pledged]]/Table1[[#This Row],[backers_count]])</f>
        <v>84.285714285714292</v>
      </c>
      <c r="Q3295" t="str">
        <f>LEFT(Table1[[#This Row],[Category and Sub-Category]],FIND("/",Table1[[#This Row],[Category and Sub-Category]])-1)</f>
        <v>theater</v>
      </c>
      <c r="R3295" t="str">
        <f>RIGHT(Table1[[#This Row],[Category and Sub-Category]],LEN(Table1[[#This Row],[Category and Sub-Category]])-FIND("/",Table1[[#This Row],[Category and Sub-Category]]))</f>
        <v>plays</v>
      </c>
      <c r="S3295" s="9">
        <f>(((Table1[[#This Row],[launched_at]]/60)/60)/24)+DATE(1970,1,1)</f>
        <v>42768.425370370373</v>
      </c>
      <c r="T3295" s="9">
        <f>(((Table1[[#This Row],[deadline]]/60)/60)/24)+DATE(1970,1,1)</f>
        <v>42798.425370370373</v>
      </c>
      <c r="U3295" s="12" t="str">
        <f>TEXT(Table1[[#This Row],[Date Created Conversion]],"yyyy")</f>
        <v>2017</v>
      </c>
      <c r="V3295" s="12" t="str">
        <f>TEXT(Table1[[#This Row],[Date Created Conversion]],"mmm")</f>
        <v>Feb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 s="16">
        <v>600</v>
      </c>
      <c r="E3296">
        <v>710</v>
      </c>
      <c r="F3296" s="12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>Table1[[#This Row],[pledged]]/Table1[[#This Row],[goal]]</f>
        <v>1.1833333333333333</v>
      </c>
      <c r="P3296">
        <f>IF(Table1[[#This Row],[pledged]]=0,0,Table1[[#This Row],[pledged]]/Table1[[#This Row],[backers_count]])</f>
        <v>29.583333333333332</v>
      </c>
      <c r="Q3296" t="str">
        <f>LEFT(Table1[[#This Row],[Category and Sub-Category]],FIND("/",Table1[[#This Row],[Category and Sub-Category]])-1)</f>
        <v>theater</v>
      </c>
      <c r="R3296" t="str">
        <f>RIGHT(Table1[[#This Row],[Category and Sub-Category]],LEN(Table1[[#This Row],[Category and Sub-Category]])-FIND("/",Table1[[#This Row],[Category and Sub-Category]]))</f>
        <v>plays</v>
      </c>
      <c r="S3296" s="9">
        <f>(((Table1[[#This Row],[launched_at]]/60)/60)/24)+DATE(1970,1,1)</f>
        <v>42141.541134259256</v>
      </c>
      <c r="T3296" s="9">
        <f>(((Table1[[#This Row],[deadline]]/60)/60)/24)+DATE(1970,1,1)</f>
        <v>42171.541134259256</v>
      </c>
      <c r="U3296" s="12" t="str">
        <f>TEXT(Table1[[#This Row],[Date Created Conversion]],"yyyy")</f>
        <v>2015</v>
      </c>
      <c r="V3296" s="12" t="str">
        <f>TEXT(Table1[[#This Row],[Date Created Conversion]],"mmm")</f>
        <v>May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 s="16">
        <v>700</v>
      </c>
      <c r="E3297">
        <v>720.01</v>
      </c>
      <c r="F3297" s="12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>Table1[[#This Row],[pledged]]/Table1[[#This Row],[goal]]</f>
        <v>1.0285857142857142</v>
      </c>
      <c r="P3297">
        <f>IF(Table1[[#This Row],[pledged]]=0,0,Table1[[#This Row],[pledged]]/Table1[[#This Row],[backers_count]])</f>
        <v>26.667037037037037</v>
      </c>
      <c r="Q3297" t="str">
        <f>LEFT(Table1[[#This Row],[Category and Sub-Category]],FIND("/",Table1[[#This Row],[Category and Sub-Category]])-1)</f>
        <v>theater</v>
      </c>
      <c r="R3297" t="str">
        <f>RIGHT(Table1[[#This Row],[Category and Sub-Category]],LEN(Table1[[#This Row],[Category and Sub-Category]])-FIND("/",Table1[[#This Row],[Category and Sub-Category]]))</f>
        <v>plays</v>
      </c>
      <c r="S3297" s="9">
        <f>(((Table1[[#This Row],[launched_at]]/60)/60)/24)+DATE(1970,1,1)</f>
        <v>42609.442465277782</v>
      </c>
      <c r="T3297" s="9">
        <f>(((Table1[[#This Row],[deadline]]/60)/60)/24)+DATE(1970,1,1)</f>
        <v>42639.442465277782</v>
      </c>
      <c r="U3297" s="12" t="str">
        <f>TEXT(Table1[[#This Row],[Date Created Conversion]],"yyyy")</f>
        <v>2016</v>
      </c>
      <c r="V3297" s="12" t="str">
        <f>TEXT(Table1[[#This Row],[Date Created Conversion]],"mmm")</f>
        <v>Aug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 s="16">
        <v>1500</v>
      </c>
      <c r="E3298">
        <v>2161</v>
      </c>
      <c r="F3298" s="12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>Table1[[#This Row],[pledged]]/Table1[[#This Row],[goal]]</f>
        <v>1.4406666666666668</v>
      </c>
      <c r="P3298">
        <f>IF(Table1[[#This Row],[pledged]]=0,0,Table1[[#This Row],[pledged]]/Table1[[#This Row],[backers_count]])</f>
        <v>45.978723404255319</v>
      </c>
      <c r="Q3298" t="str">
        <f>LEFT(Table1[[#This Row],[Category and Sub-Category]],FIND("/",Table1[[#This Row],[Category and Sub-Category]])-1)</f>
        <v>theater</v>
      </c>
      <c r="R3298" t="str">
        <f>RIGHT(Table1[[#This Row],[Category and Sub-Category]],LEN(Table1[[#This Row],[Category and Sub-Category]])-FIND("/",Table1[[#This Row],[Category and Sub-Category]]))</f>
        <v>plays</v>
      </c>
      <c r="S3298" s="9">
        <f>(((Table1[[#This Row],[launched_at]]/60)/60)/24)+DATE(1970,1,1)</f>
        <v>42309.756620370375</v>
      </c>
      <c r="T3298" s="9">
        <f>(((Table1[[#This Row],[deadline]]/60)/60)/24)+DATE(1970,1,1)</f>
        <v>42330.916666666672</v>
      </c>
      <c r="U3298" s="12" t="str">
        <f>TEXT(Table1[[#This Row],[Date Created Conversion]],"yyyy")</f>
        <v>2015</v>
      </c>
      <c r="V3298" s="12" t="str">
        <f>TEXT(Table1[[#This Row],[Date Created Conversion]],"mmm")</f>
        <v>Nov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 s="16">
        <v>5500</v>
      </c>
      <c r="E3299">
        <v>5504</v>
      </c>
      <c r="F3299" s="12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>Table1[[#This Row],[pledged]]/Table1[[#This Row],[goal]]</f>
        <v>1.0007272727272727</v>
      </c>
      <c r="P3299">
        <f>IF(Table1[[#This Row],[pledged]]=0,0,Table1[[#This Row],[pledged]]/Table1[[#This Row],[backers_count]])</f>
        <v>125.09090909090909</v>
      </c>
      <c r="Q3299" t="str">
        <f>LEFT(Table1[[#This Row],[Category and Sub-Category]],FIND("/",Table1[[#This Row],[Category and Sub-Category]])-1)</f>
        <v>theater</v>
      </c>
      <c r="R3299" t="str">
        <f>RIGHT(Table1[[#This Row],[Category and Sub-Category]],LEN(Table1[[#This Row],[Category and Sub-Category]])-FIND("/",Table1[[#This Row],[Category and Sub-Category]]))</f>
        <v>plays</v>
      </c>
      <c r="S3299" s="9">
        <f>(((Table1[[#This Row],[launched_at]]/60)/60)/24)+DATE(1970,1,1)</f>
        <v>42193.771481481483</v>
      </c>
      <c r="T3299" s="9">
        <f>(((Table1[[#This Row],[deadline]]/60)/60)/24)+DATE(1970,1,1)</f>
        <v>42212.957638888889</v>
      </c>
      <c r="U3299" s="12" t="str">
        <f>TEXT(Table1[[#This Row],[Date Created Conversion]],"yyyy")</f>
        <v>2015</v>
      </c>
      <c r="V3299" s="12" t="str">
        <f>TEXT(Table1[[#This Row],[Date Created Conversion]],"mmm")</f>
        <v>Jul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 s="16">
        <v>10000</v>
      </c>
      <c r="E3300">
        <v>10173</v>
      </c>
      <c r="F3300" s="12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>Table1[[#This Row],[pledged]]/Table1[[#This Row],[goal]]</f>
        <v>1.0173000000000001</v>
      </c>
      <c r="P3300">
        <f>IF(Table1[[#This Row],[pledged]]=0,0,Table1[[#This Row],[pledged]]/Table1[[#This Row],[backers_count]])</f>
        <v>141.29166666666666</v>
      </c>
      <c r="Q3300" t="str">
        <f>LEFT(Table1[[#This Row],[Category and Sub-Category]],FIND("/",Table1[[#This Row],[Category and Sub-Category]])-1)</f>
        <v>theater</v>
      </c>
      <c r="R3300" t="str">
        <f>RIGHT(Table1[[#This Row],[Category and Sub-Category]],LEN(Table1[[#This Row],[Category and Sub-Category]])-FIND("/",Table1[[#This Row],[Category and Sub-Category]]))</f>
        <v>plays</v>
      </c>
      <c r="S3300" s="9">
        <f>(((Table1[[#This Row],[launched_at]]/60)/60)/24)+DATE(1970,1,1)</f>
        <v>42239.957962962959</v>
      </c>
      <c r="T3300" s="9">
        <f>(((Table1[[#This Row],[deadline]]/60)/60)/24)+DATE(1970,1,1)</f>
        <v>42260</v>
      </c>
      <c r="U3300" s="12" t="str">
        <f>TEXT(Table1[[#This Row],[Date Created Conversion]],"yyyy")</f>
        <v>2015</v>
      </c>
      <c r="V3300" s="12" t="str">
        <f>TEXT(Table1[[#This Row],[Date Created Conversion]],"mmm")</f>
        <v>Aug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 s="16">
        <v>3000</v>
      </c>
      <c r="E3301">
        <v>3486</v>
      </c>
      <c r="F3301" s="12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>Table1[[#This Row],[pledged]]/Table1[[#This Row],[goal]]</f>
        <v>1.1619999999999999</v>
      </c>
      <c r="P3301">
        <f>IF(Table1[[#This Row],[pledged]]=0,0,Table1[[#This Row],[pledged]]/Table1[[#This Row],[backers_count]])</f>
        <v>55.333333333333336</v>
      </c>
      <c r="Q3301" t="str">
        <f>LEFT(Table1[[#This Row],[Category and Sub-Category]],FIND("/",Table1[[#This Row],[Category and Sub-Category]])-1)</f>
        <v>theater</v>
      </c>
      <c r="R3301" t="str">
        <f>RIGHT(Table1[[#This Row],[Category and Sub-Category]],LEN(Table1[[#This Row],[Category and Sub-Category]])-FIND("/",Table1[[#This Row],[Category and Sub-Category]]))</f>
        <v>plays</v>
      </c>
      <c r="S3301" s="9">
        <f>(((Table1[[#This Row],[launched_at]]/60)/60)/24)+DATE(1970,1,1)</f>
        <v>42261.917395833334</v>
      </c>
      <c r="T3301" s="9">
        <f>(((Table1[[#This Row],[deadline]]/60)/60)/24)+DATE(1970,1,1)</f>
        <v>42291.917395833334</v>
      </c>
      <c r="U3301" s="12" t="str">
        <f>TEXT(Table1[[#This Row],[Date Created Conversion]],"yyyy")</f>
        <v>2015</v>
      </c>
      <c r="V3301" s="12" t="str">
        <f>TEXT(Table1[[#This Row],[Date Created Conversion]],"mmm")</f>
        <v>Sep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 s="16">
        <v>3000</v>
      </c>
      <c r="E3302">
        <v>4085</v>
      </c>
      <c r="F3302" s="1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>Table1[[#This Row],[pledged]]/Table1[[#This Row],[goal]]</f>
        <v>1.3616666666666666</v>
      </c>
      <c r="P3302">
        <f>IF(Table1[[#This Row],[pledged]]=0,0,Table1[[#This Row],[pledged]]/Table1[[#This Row],[backers_count]])</f>
        <v>46.420454545454547</v>
      </c>
      <c r="Q3302" t="str">
        <f>LEFT(Table1[[#This Row],[Category and Sub-Category]],FIND("/",Table1[[#This Row],[Category and Sub-Category]])-1)</f>
        <v>theater</v>
      </c>
      <c r="R3302" t="str">
        <f>RIGHT(Table1[[#This Row],[Category and Sub-Category]],LEN(Table1[[#This Row],[Category and Sub-Category]])-FIND("/",Table1[[#This Row],[Category and Sub-Category]]))</f>
        <v>plays</v>
      </c>
      <c r="S3302" s="9">
        <f>(((Table1[[#This Row],[launched_at]]/60)/60)/24)+DATE(1970,1,1)</f>
        <v>42102.743773148148</v>
      </c>
      <c r="T3302" s="9">
        <f>(((Table1[[#This Row],[deadline]]/60)/60)/24)+DATE(1970,1,1)</f>
        <v>42123.743773148148</v>
      </c>
      <c r="U3302" s="12" t="str">
        <f>TEXT(Table1[[#This Row],[Date Created Conversion]],"yyyy")</f>
        <v>2015</v>
      </c>
      <c r="V3302" s="12" t="str">
        <f>TEXT(Table1[[#This Row],[Date Created Conversion]],"mmm")</f>
        <v>Apr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 s="16">
        <v>3000</v>
      </c>
      <c r="E3303">
        <v>4004</v>
      </c>
      <c r="F3303" s="12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>Table1[[#This Row],[pledged]]/Table1[[#This Row],[goal]]</f>
        <v>1.3346666666666667</v>
      </c>
      <c r="P3303">
        <f>IF(Table1[[#This Row],[pledged]]=0,0,Table1[[#This Row],[pledged]]/Table1[[#This Row],[backers_count]])</f>
        <v>57.2</v>
      </c>
      <c r="Q3303" t="str">
        <f>LEFT(Table1[[#This Row],[Category and Sub-Category]],FIND("/",Table1[[#This Row],[Category and Sub-Category]])-1)</f>
        <v>theater</v>
      </c>
      <c r="R3303" t="str">
        <f>RIGHT(Table1[[#This Row],[Category and Sub-Category]],LEN(Table1[[#This Row],[Category and Sub-Category]])-FIND("/",Table1[[#This Row],[Category and Sub-Category]]))</f>
        <v>plays</v>
      </c>
      <c r="S3303" s="9">
        <f>(((Table1[[#This Row],[launched_at]]/60)/60)/24)+DATE(1970,1,1)</f>
        <v>42538.73583333334</v>
      </c>
      <c r="T3303" s="9">
        <f>(((Table1[[#This Row],[deadline]]/60)/60)/24)+DATE(1970,1,1)</f>
        <v>42583.290972222225</v>
      </c>
      <c r="U3303" s="12" t="str">
        <f>TEXT(Table1[[#This Row],[Date Created Conversion]],"yyyy")</f>
        <v>2016</v>
      </c>
      <c r="V3303" s="12" t="str">
        <f>TEXT(Table1[[#This Row],[Date Created Conversion]],"mmm")</f>
        <v>Jun</v>
      </c>
    </row>
    <row r="3304" spans="1:22" x14ac:dyDescent="0.35">
      <c r="A3304">
        <v>3302</v>
      </c>
      <c r="B3304" s="3" t="s">
        <v>3302</v>
      </c>
      <c r="C3304" s="3" t="s">
        <v>7412</v>
      </c>
      <c r="D3304" s="16">
        <v>8400</v>
      </c>
      <c r="E3304">
        <v>8685</v>
      </c>
      <c r="F3304" s="12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>Table1[[#This Row],[pledged]]/Table1[[#This Row],[goal]]</f>
        <v>1.0339285714285715</v>
      </c>
      <c r="P3304">
        <f>IF(Table1[[#This Row],[pledged]]=0,0,Table1[[#This Row],[pledged]]/Table1[[#This Row],[backers_count]])</f>
        <v>173.7</v>
      </c>
      <c r="Q3304" t="str">
        <f>LEFT(Table1[[#This Row],[Category and Sub-Category]],FIND("/",Table1[[#This Row],[Category and Sub-Category]])-1)</f>
        <v>theater</v>
      </c>
      <c r="R3304" t="str">
        <f>RIGHT(Table1[[#This Row],[Category and Sub-Category]],LEN(Table1[[#This Row],[Category and Sub-Category]])-FIND("/",Table1[[#This Row],[Category and Sub-Category]]))</f>
        <v>plays</v>
      </c>
      <c r="S3304" s="9">
        <f>(((Table1[[#This Row],[launched_at]]/60)/60)/24)+DATE(1970,1,1)</f>
        <v>42681.35157407407</v>
      </c>
      <c r="T3304" s="9">
        <f>(((Table1[[#This Row],[deadline]]/60)/60)/24)+DATE(1970,1,1)</f>
        <v>42711.35157407407</v>
      </c>
      <c r="U3304" s="12" t="str">
        <f>TEXT(Table1[[#This Row],[Date Created Conversion]],"yyyy")</f>
        <v>2016</v>
      </c>
      <c r="V3304" s="12" t="str">
        <f>TEXT(Table1[[#This Row],[Date Created Conversion]],"mmm")</f>
        <v>Nov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 s="16">
        <v>1800</v>
      </c>
      <c r="E3305">
        <v>2086</v>
      </c>
      <c r="F3305" s="12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>Table1[[#This Row],[pledged]]/Table1[[#This Row],[goal]]</f>
        <v>1.1588888888888889</v>
      </c>
      <c r="P3305">
        <f>IF(Table1[[#This Row],[pledged]]=0,0,Table1[[#This Row],[pledged]]/Table1[[#This Row],[backers_count]])</f>
        <v>59.6</v>
      </c>
      <c r="Q3305" t="str">
        <f>LEFT(Table1[[#This Row],[Category and Sub-Category]],FIND("/",Table1[[#This Row],[Category and Sub-Category]])-1)</f>
        <v>theater</v>
      </c>
      <c r="R3305" t="str">
        <f>RIGHT(Table1[[#This Row],[Category and Sub-Category]],LEN(Table1[[#This Row],[Category and Sub-Category]])-FIND("/",Table1[[#This Row],[Category and Sub-Category]]))</f>
        <v>plays</v>
      </c>
      <c r="S3305" s="9">
        <f>(((Table1[[#This Row],[launched_at]]/60)/60)/24)+DATE(1970,1,1)</f>
        <v>42056.65143518518</v>
      </c>
      <c r="T3305" s="9">
        <f>(((Table1[[#This Row],[deadline]]/60)/60)/24)+DATE(1970,1,1)</f>
        <v>42091.609768518523</v>
      </c>
      <c r="U3305" s="12" t="str">
        <f>TEXT(Table1[[#This Row],[Date Created Conversion]],"yyyy")</f>
        <v>2015</v>
      </c>
      <c r="V3305" s="12" t="str">
        <f>TEXT(Table1[[#This Row],[Date Created Conversion]],"mmm")</f>
        <v>Feb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 s="16">
        <v>15000</v>
      </c>
      <c r="E3306">
        <v>15677.5</v>
      </c>
      <c r="F3306" s="12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>Table1[[#This Row],[pledged]]/Table1[[#This Row],[goal]]</f>
        <v>1.0451666666666666</v>
      </c>
      <c r="P3306">
        <f>IF(Table1[[#This Row],[pledged]]=0,0,Table1[[#This Row],[pledged]]/Table1[[#This Row],[backers_count]])</f>
        <v>89.585714285714289</v>
      </c>
      <c r="Q3306" t="str">
        <f>LEFT(Table1[[#This Row],[Category and Sub-Category]],FIND("/",Table1[[#This Row],[Category and Sub-Category]])-1)</f>
        <v>theater</v>
      </c>
      <c r="R3306" t="str">
        <f>RIGHT(Table1[[#This Row],[Category and Sub-Category]],LEN(Table1[[#This Row],[Category and Sub-Category]])-FIND("/",Table1[[#This Row],[Category and Sub-Category]]))</f>
        <v>plays</v>
      </c>
      <c r="S3306" s="9">
        <f>(((Table1[[#This Row],[launched_at]]/60)/60)/24)+DATE(1970,1,1)</f>
        <v>42696.624444444446</v>
      </c>
      <c r="T3306" s="9">
        <f>(((Table1[[#This Row],[deadline]]/60)/60)/24)+DATE(1970,1,1)</f>
        <v>42726.624444444446</v>
      </c>
      <c r="U3306" s="12" t="str">
        <f>TEXT(Table1[[#This Row],[Date Created Conversion]],"yyyy")</f>
        <v>2016</v>
      </c>
      <c r="V3306" s="12" t="str">
        <f>TEXT(Table1[[#This Row],[Date Created Conversion]],"mmm")</f>
        <v>Nov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 s="16">
        <v>4000</v>
      </c>
      <c r="E3307">
        <v>4081</v>
      </c>
      <c r="F3307" s="12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>Table1[[#This Row],[pledged]]/Table1[[#This Row],[goal]]</f>
        <v>1.0202500000000001</v>
      </c>
      <c r="P3307">
        <f>IF(Table1[[#This Row],[pledged]]=0,0,Table1[[#This Row],[pledged]]/Table1[[#This Row],[backers_count]])</f>
        <v>204.05</v>
      </c>
      <c r="Q3307" t="str">
        <f>LEFT(Table1[[#This Row],[Category and Sub-Category]],FIND("/",Table1[[#This Row],[Category and Sub-Category]])-1)</f>
        <v>theater</v>
      </c>
      <c r="R3307" t="str">
        <f>RIGHT(Table1[[#This Row],[Category and Sub-Category]],LEN(Table1[[#This Row],[Category and Sub-Category]])-FIND("/",Table1[[#This Row],[Category and Sub-Category]]))</f>
        <v>plays</v>
      </c>
      <c r="S3307" s="9">
        <f>(((Table1[[#This Row],[launched_at]]/60)/60)/24)+DATE(1970,1,1)</f>
        <v>42186.855879629627</v>
      </c>
      <c r="T3307" s="9">
        <f>(((Table1[[#This Row],[deadline]]/60)/60)/24)+DATE(1970,1,1)</f>
        <v>42216.855879629627</v>
      </c>
      <c r="U3307" s="12" t="str">
        <f>TEXT(Table1[[#This Row],[Date Created Conversion]],"yyyy")</f>
        <v>2015</v>
      </c>
      <c r="V3307" s="12" t="str">
        <f>TEXT(Table1[[#This Row],[Date Created Conversion]],"mmm")</f>
        <v>Jul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 s="16">
        <v>1500</v>
      </c>
      <c r="E3308">
        <v>2630</v>
      </c>
      <c r="F3308" s="12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>Table1[[#This Row],[pledged]]/Table1[[#This Row],[goal]]</f>
        <v>1.7533333333333334</v>
      </c>
      <c r="P3308">
        <f>IF(Table1[[#This Row],[pledged]]=0,0,Table1[[#This Row],[pledged]]/Table1[[#This Row],[backers_count]])</f>
        <v>48.703703703703702</v>
      </c>
      <c r="Q3308" t="str">
        <f>LEFT(Table1[[#This Row],[Category and Sub-Category]],FIND("/",Table1[[#This Row],[Category and Sub-Category]])-1)</f>
        <v>theater</v>
      </c>
      <c r="R3308" t="str">
        <f>RIGHT(Table1[[#This Row],[Category and Sub-Category]],LEN(Table1[[#This Row],[Category and Sub-Category]])-FIND("/",Table1[[#This Row],[Category and Sub-Category]]))</f>
        <v>plays</v>
      </c>
      <c r="S3308" s="9">
        <f>(((Table1[[#This Row],[launched_at]]/60)/60)/24)+DATE(1970,1,1)</f>
        <v>42493.219236111108</v>
      </c>
      <c r="T3308" s="9">
        <f>(((Table1[[#This Row],[deadline]]/60)/60)/24)+DATE(1970,1,1)</f>
        <v>42531.125</v>
      </c>
      <c r="U3308" s="12" t="str">
        <f>TEXT(Table1[[#This Row],[Date Created Conversion]],"yyyy")</f>
        <v>2016</v>
      </c>
      <c r="V3308" s="12" t="str">
        <f>TEXT(Table1[[#This Row],[Date Created Conversion]],"mmm")</f>
        <v>May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 s="16">
        <v>1000</v>
      </c>
      <c r="E3309">
        <v>1066.8</v>
      </c>
      <c r="F3309" s="12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>Table1[[#This Row],[pledged]]/Table1[[#This Row],[goal]]</f>
        <v>1.0668</v>
      </c>
      <c r="P3309">
        <f>IF(Table1[[#This Row],[pledged]]=0,0,Table1[[#This Row],[pledged]]/Table1[[#This Row],[backers_count]])</f>
        <v>53.339999999999996</v>
      </c>
      <c r="Q3309" t="str">
        <f>LEFT(Table1[[#This Row],[Category and Sub-Category]],FIND("/",Table1[[#This Row],[Category and Sub-Category]])-1)</f>
        <v>theater</v>
      </c>
      <c r="R3309" t="str">
        <f>RIGHT(Table1[[#This Row],[Category and Sub-Category]],LEN(Table1[[#This Row],[Category and Sub-Category]])-FIND("/",Table1[[#This Row],[Category and Sub-Category]]))</f>
        <v>plays</v>
      </c>
      <c r="S3309" s="9">
        <f>(((Table1[[#This Row],[launched_at]]/60)/60)/24)+DATE(1970,1,1)</f>
        <v>42475.057164351849</v>
      </c>
      <c r="T3309" s="9">
        <f>(((Table1[[#This Row],[deadline]]/60)/60)/24)+DATE(1970,1,1)</f>
        <v>42505.057164351849</v>
      </c>
      <c r="U3309" s="12" t="str">
        <f>TEXT(Table1[[#This Row],[Date Created Conversion]],"yyyy")</f>
        <v>2016</v>
      </c>
      <c r="V3309" s="12" t="str">
        <f>TEXT(Table1[[#This Row],[Date Created Conversion]],"mmm")</f>
        <v>Apr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 s="16">
        <v>3500</v>
      </c>
      <c r="E3310">
        <v>4280</v>
      </c>
      <c r="F3310" s="12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>Table1[[#This Row],[pledged]]/Table1[[#This Row],[goal]]</f>
        <v>1.2228571428571429</v>
      </c>
      <c r="P3310">
        <f>IF(Table1[[#This Row],[pledged]]=0,0,Table1[[#This Row],[pledged]]/Table1[[#This Row],[backers_count]])</f>
        <v>75.087719298245617</v>
      </c>
      <c r="Q3310" t="str">
        <f>LEFT(Table1[[#This Row],[Category and Sub-Category]],FIND("/",Table1[[#This Row],[Category and Sub-Category]])-1)</f>
        <v>theater</v>
      </c>
      <c r="R3310" t="str">
        <f>RIGHT(Table1[[#This Row],[Category and Sub-Category]],LEN(Table1[[#This Row],[Category and Sub-Category]])-FIND("/",Table1[[#This Row],[Category and Sub-Category]]))</f>
        <v>plays</v>
      </c>
      <c r="S3310" s="9">
        <f>(((Table1[[#This Row],[launched_at]]/60)/60)/24)+DATE(1970,1,1)</f>
        <v>42452.876909722225</v>
      </c>
      <c r="T3310" s="9">
        <f>(((Table1[[#This Row],[deadline]]/60)/60)/24)+DATE(1970,1,1)</f>
        <v>42473.876909722225</v>
      </c>
      <c r="U3310" s="12" t="str">
        <f>TEXT(Table1[[#This Row],[Date Created Conversion]],"yyyy")</f>
        <v>2016</v>
      </c>
      <c r="V3310" s="12" t="str">
        <f>TEXT(Table1[[#This Row],[Date Created Conversion]],"mmm")</f>
        <v>Mar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 s="16">
        <v>350</v>
      </c>
      <c r="E3311">
        <v>558</v>
      </c>
      <c r="F3311" s="12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>Table1[[#This Row],[pledged]]/Table1[[#This Row],[goal]]</f>
        <v>1.5942857142857143</v>
      </c>
      <c r="P3311">
        <f>IF(Table1[[#This Row],[pledged]]=0,0,Table1[[#This Row],[pledged]]/Table1[[#This Row],[backers_count]])</f>
        <v>18</v>
      </c>
      <c r="Q3311" t="str">
        <f>LEFT(Table1[[#This Row],[Category and Sub-Category]],FIND("/",Table1[[#This Row],[Category and Sub-Category]])-1)</f>
        <v>theater</v>
      </c>
      <c r="R3311" t="str">
        <f>RIGHT(Table1[[#This Row],[Category and Sub-Category]],LEN(Table1[[#This Row],[Category and Sub-Category]])-FIND("/",Table1[[#This Row],[Category and Sub-Category]]))</f>
        <v>plays</v>
      </c>
      <c r="S3311" s="9">
        <f>(((Table1[[#This Row],[launched_at]]/60)/60)/24)+DATE(1970,1,1)</f>
        <v>42628.650208333333</v>
      </c>
      <c r="T3311" s="9">
        <f>(((Table1[[#This Row],[deadline]]/60)/60)/24)+DATE(1970,1,1)</f>
        <v>42659.650208333333</v>
      </c>
      <c r="U3311" s="12" t="str">
        <f>TEXT(Table1[[#This Row],[Date Created Conversion]],"yyyy")</f>
        <v>2016</v>
      </c>
      <c r="V3311" s="12" t="str">
        <f>TEXT(Table1[[#This Row],[Date Created Conversion]],"mmm")</f>
        <v>Sep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 s="16">
        <v>6500</v>
      </c>
      <c r="E3312">
        <v>6505</v>
      </c>
      <c r="F3312" s="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>Table1[[#This Row],[pledged]]/Table1[[#This Row],[goal]]</f>
        <v>1.0007692307692309</v>
      </c>
      <c r="P3312">
        <f>IF(Table1[[#This Row],[pledged]]=0,0,Table1[[#This Row],[pledged]]/Table1[[#This Row],[backers_count]])</f>
        <v>209.83870967741936</v>
      </c>
      <c r="Q3312" t="str">
        <f>LEFT(Table1[[#This Row],[Category and Sub-Category]],FIND("/",Table1[[#This Row],[Category and Sub-Category]])-1)</f>
        <v>theater</v>
      </c>
      <c r="R3312" t="str">
        <f>RIGHT(Table1[[#This Row],[Category and Sub-Category]],LEN(Table1[[#This Row],[Category and Sub-Category]])-FIND("/",Table1[[#This Row],[Category and Sub-Category]]))</f>
        <v>plays</v>
      </c>
      <c r="S3312" s="9">
        <f>(((Table1[[#This Row],[launched_at]]/60)/60)/24)+DATE(1970,1,1)</f>
        <v>42253.928530092591</v>
      </c>
      <c r="T3312" s="9">
        <f>(((Table1[[#This Row],[deadline]]/60)/60)/24)+DATE(1970,1,1)</f>
        <v>42283.928530092591</v>
      </c>
      <c r="U3312" s="12" t="str">
        <f>TEXT(Table1[[#This Row],[Date Created Conversion]],"yyyy")</f>
        <v>2015</v>
      </c>
      <c r="V3312" s="12" t="str">
        <f>TEXT(Table1[[#This Row],[Date Created Conversion]],"mmm")</f>
        <v>Sep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 s="16">
        <v>2500</v>
      </c>
      <c r="E3313">
        <v>2746</v>
      </c>
      <c r="F3313" s="12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>Table1[[#This Row],[pledged]]/Table1[[#This Row],[goal]]</f>
        <v>1.0984</v>
      </c>
      <c r="P3313">
        <f>IF(Table1[[#This Row],[pledged]]=0,0,Table1[[#This Row],[pledged]]/Table1[[#This Row],[backers_count]])</f>
        <v>61.022222222222226</v>
      </c>
      <c r="Q3313" t="str">
        <f>LEFT(Table1[[#This Row],[Category and Sub-Category]],FIND("/",Table1[[#This Row],[Category and Sub-Category]])-1)</f>
        <v>theater</v>
      </c>
      <c r="R3313" t="str">
        <f>RIGHT(Table1[[#This Row],[Category and Sub-Category]],LEN(Table1[[#This Row],[Category and Sub-Category]])-FIND("/",Table1[[#This Row],[Category and Sub-Category]]))</f>
        <v>plays</v>
      </c>
      <c r="S3313" s="9">
        <f>(((Table1[[#This Row],[launched_at]]/60)/60)/24)+DATE(1970,1,1)</f>
        <v>42264.29178240741</v>
      </c>
      <c r="T3313" s="9">
        <f>(((Table1[[#This Row],[deadline]]/60)/60)/24)+DATE(1970,1,1)</f>
        <v>42294.29178240741</v>
      </c>
      <c r="U3313" s="12" t="str">
        <f>TEXT(Table1[[#This Row],[Date Created Conversion]],"yyyy")</f>
        <v>2015</v>
      </c>
      <c r="V3313" s="12" t="str">
        <f>TEXT(Table1[[#This Row],[Date Created Conversion]],"mmm")</f>
        <v>Sep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 s="16">
        <v>2500</v>
      </c>
      <c r="E3314">
        <v>2501</v>
      </c>
      <c r="F3314" s="12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>Table1[[#This Row],[pledged]]/Table1[[#This Row],[goal]]</f>
        <v>1.0004</v>
      </c>
      <c r="P3314">
        <f>IF(Table1[[#This Row],[pledged]]=0,0,Table1[[#This Row],[pledged]]/Table1[[#This Row],[backers_count]])</f>
        <v>61</v>
      </c>
      <c r="Q3314" t="str">
        <f>LEFT(Table1[[#This Row],[Category and Sub-Category]],FIND("/",Table1[[#This Row],[Category and Sub-Category]])-1)</f>
        <v>theater</v>
      </c>
      <c r="R3314" t="str">
        <f>RIGHT(Table1[[#This Row],[Category and Sub-Category]],LEN(Table1[[#This Row],[Category and Sub-Category]])-FIND("/",Table1[[#This Row],[Category and Sub-Category]]))</f>
        <v>plays</v>
      </c>
      <c r="S3314" s="9">
        <f>(((Table1[[#This Row],[launched_at]]/60)/60)/24)+DATE(1970,1,1)</f>
        <v>42664.809560185182</v>
      </c>
      <c r="T3314" s="9">
        <f>(((Table1[[#This Row],[deadline]]/60)/60)/24)+DATE(1970,1,1)</f>
        <v>42685.916666666672</v>
      </c>
      <c r="U3314" s="12" t="str">
        <f>TEXT(Table1[[#This Row],[Date Created Conversion]],"yyyy")</f>
        <v>2016</v>
      </c>
      <c r="V3314" s="12" t="str">
        <f>TEXT(Table1[[#This Row],[Date Created Conversion]],"mmm")</f>
        <v>Oct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 s="16">
        <v>2000</v>
      </c>
      <c r="E3315">
        <v>2321</v>
      </c>
      <c r="F3315" s="12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>Table1[[#This Row],[pledged]]/Table1[[#This Row],[goal]]</f>
        <v>1.1605000000000001</v>
      </c>
      <c r="P3315">
        <f>IF(Table1[[#This Row],[pledged]]=0,0,Table1[[#This Row],[pledged]]/Table1[[#This Row],[backers_count]])</f>
        <v>80.034482758620683</v>
      </c>
      <c r="Q3315" t="str">
        <f>LEFT(Table1[[#This Row],[Category and Sub-Category]],FIND("/",Table1[[#This Row],[Category and Sub-Category]])-1)</f>
        <v>theater</v>
      </c>
      <c r="R3315" t="str">
        <f>RIGHT(Table1[[#This Row],[Category and Sub-Category]],LEN(Table1[[#This Row],[Category and Sub-Category]])-FIND("/",Table1[[#This Row],[Category and Sub-Category]]))</f>
        <v>plays</v>
      </c>
      <c r="S3315" s="9">
        <f>(((Table1[[#This Row],[launched_at]]/60)/60)/24)+DATE(1970,1,1)</f>
        <v>42382.244409722218</v>
      </c>
      <c r="T3315" s="9">
        <f>(((Table1[[#This Row],[deadline]]/60)/60)/24)+DATE(1970,1,1)</f>
        <v>42396.041666666672</v>
      </c>
      <c r="U3315" s="12" t="str">
        <f>TEXT(Table1[[#This Row],[Date Created Conversion]],"yyyy")</f>
        <v>2016</v>
      </c>
      <c r="V3315" s="12" t="str">
        <f>TEXT(Table1[[#This Row],[Date Created Conversion]],"mmm")</f>
        <v>Jan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 s="16">
        <v>800</v>
      </c>
      <c r="E3316">
        <v>1686</v>
      </c>
      <c r="F3316" s="12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>Table1[[#This Row],[pledged]]/Table1[[#This Row],[goal]]</f>
        <v>2.1074999999999999</v>
      </c>
      <c r="P3316">
        <f>IF(Table1[[#This Row],[pledged]]=0,0,Table1[[#This Row],[pledged]]/Table1[[#This Row],[backers_count]])</f>
        <v>29.068965517241381</v>
      </c>
      <c r="Q3316" t="str">
        <f>LEFT(Table1[[#This Row],[Category and Sub-Category]],FIND("/",Table1[[#This Row],[Category and Sub-Category]])-1)</f>
        <v>theater</v>
      </c>
      <c r="R3316" t="str">
        <f>RIGHT(Table1[[#This Row],[Category and Sub-Category]],LEN(Table1[[#This Row],[Category and Sub-Category]])-FIND("/",Table1[[#This Row],[Category and Sub-Category]]))</f>
        <v>plays</v>
      </c>
      <c r="S3316" s="9">
        <f>(((Table1[[#This Row],[launched_at]]/60)/60)/24)+DATE(1970,1,1)</f>
        <v>42105.267488425925</v>
      </c>
      <c r="T3316" s="9">
        <f>(((Table1[[#This Row],[deadline]]/60)/60)/24)+DATE(1970,1,1)</f>
        <v>42132.836805555555</v>
      </c>
      <c r="U3316" s="12" t="str">
        <f>TEXT(Table1[[#This Row],[Date Created Conversion]],"yyyy")</f>
        <v>2015</v>
      </c>
      <c r="V3316" s="12" t="str">
        <f>TEXT(Table1[[#This Row],[Date Created Conversion]],"mmm")</f>
        <v>Apr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 s="16">
        <v>4000</v>
      </c>
      <c r="E3317">
        <v>4400</v>
      </c>
      <c r="F3317" s="12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>Table1[[#This Row],[pledged]]/Table1[[#This Row],[goal]]</f>
        <v>1.1000000000000001</v>
      </c>
      <c r="P3317">
        <f>IF(Table1[[#This Row],[pledged]]=0,0,Table1[[#This Row],[pledged]]/Table1[[#This Row],[backers_count]])</f>
        <v>49.438202247191015</v>
      </c>
      <c r="Q3317" t="str">
        <f>LEFT(Table1[[#This Row],[Category and Sub-Category]],FIND("/",Table1[[#This Row],[Category and Sub-Category]])-1)</f>
        <v>theater</v>
      </c>
      <c r="R3317" t="str">
        <f>RIGHT(Table1[[#This Row],[Category and Sub-Category]],LEN(Table1[[#This Row],[Category and Sub-Category]])-FIND("/",Table1[[#This Row],[Category and Sub-Category]]))</f>
        <v>plays</v>
      </c>
      <c r="S3317" s="9">
        <f>(((Table1[[#This Row],[launched_at]]/60)/60)/24)+DATE(1970,1,1)</f>
        <v>42466.303715277783</v>
      </c>
      <c r="T3317" s="9">
        <f>(((Table1[[#This Row],[deadline]]/60)/60)/24)+DATE(1970,1,1)</f>
        <v>42496.303715277783</v>
      </c>
      <c r="U3317" s="12" t="str">
        <f>TEXT(Table1[[#This Row],[Date Created Conversion]],"yyyy")</f>
        <v>2016</v>
      </c>
      <c r="V3317" s="12" t="str">
        <f>TEXT(Table1[[#This Row],[Date Created Conversion]],"mmm")</f>
        <v>Apr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 s="16">
        <v>11737</v>
      </c>
      <c r="E3318">
        <v>11747.18</v>
      </c>
      <c r="F3318" s="12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>Table1[[#This Row],[pledged]]/Table1[[#This Row],[goal]]</f>
        <v>1.0008673425918038</v>
      </c>
      <c r="P3318">
        <f>IF(Table1[[#This Row],[pledged]]=0,0,Table1[[#This Row],[pledged]]/Table1[[#This Row],[backers_count]])</f>
        <v>93.977440000000001</v>
      </c>
      <c r="Q3318" t="str">
        <f>LEFT(Table1[[#This Row],[Category and Sub-Category]],FIND("/",Table1[[#This Row],[Category and Sub-Category]])-1)</f>
        <v>theater</v>
      </c>
      <c r="R3318" t="str">
        <f>RIGHT(Table1[[#This Row],[Category and Sub-Category]],LEN(Table1[[#This Row],[Category and Sub-Category]])-FIND("/",Table1[[#This Row],[Category and Sub-Category]]))</f>
        <v>plays</v>
      </c>
      <c r="S3318" s="9">
        <f>(((Table1[[#This Row],[launched_at]]/60)/60)/24)+DATE(1970,1,1)</f>
        <v>41826.871238425927</v>
      </c>
      <c r="T3318" s="9">
        <f>(((Table1[[#This Row],[deadline]]/60)/60)/24)+DATE(1970,1,1)</f>
        <v>41859.57916666667</v>
      </c>
      <c r="U3318" s="12" t="str">
        <f>TEXT(Table1[[#This Row],[Date Created Conversion]],"yyyy")</f>
        <v>2014</v>
      </c>
      <c r="V3318" s="12" t="str">
        <f>TEXT(Table1[[#This Row],[Date Created Conversion]],"mmm")</f>
        <v>Jul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 s="16">
        <v>1050</v>
      </c>
      <c r="E3319">
        <v>1115</v>
      </c>
      <c r="F3319" s="12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>Table1[[#This Row],[pledged]]/Table1[[#This Row],[goal]]</f>
        <v>1.0619047619047619</v>
      </c>
      <c r="P3319">
        <f>IF(Table1[[#This Row],[pledged]]=0,0,Table1[[#This Row],[pledged]]/Table1[[#This Row],[backers_count]])</f>
        <v>61.944444444444443</v>
      </c>
      <c r="Q3319" t="str">
        <f>LEFT(Table1[[#This Row],[Category and Sub-Category]],FIND("/",Table1[[#This Row],[Category and Sub-Category]])-1)</f>
        <v>theater</v>
      </c>
      <c r="R3319" t="str">
        <f>RIGHT(Table1[[#This Row],[Category and Sub-Category]],LEN(Table1[[#This Row],[Category and Sub-Category]])-FIND("/",Table1[[#This Row],[Category and Sub-Category]]))</f>
        <v>plays</v>
      </c>
      <c r="S3319" s="9">
        <f>(((Table1[[#This Row],[launched_at]]/60)/60)/24)+DATE(1970,1,1)</f>
        <v>42499.039629629624</v>
      </c>
      <c r="T3319" s="9">
        <f>(((Table1[[#This Row],[deadline]]/60)/60)/24)+DATE(1970,1,1)</f>
        <v>42529.039629629624</v>
      </c>
      <c r="U3319" s="12" t="str">
        <f>TEXT(Table1[[#This Row],[Date Created Conversion]],"yyyy")</f>
        <v>2016</v>
      </c>
      <c r="V3319" s="12" t="str">
        <f>TEXT(Table1[[#This Row],[Date Created Conversion]],"mmm")</f>
        <v>May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 s="16">
        <v>2000</v>
      </c>
      <c r="E3320">
        <v>2512</v>
      </c>
      <c r="F3320" s="12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>Table1[[#This Row],[pledged]]/Table1[[#This Row],[goal]]</f>
        <v>1.256</v>
      </c>
      <c r="P3320">
        <f>IF(Table1[[#This Row],[pledged]]=0,0,Table1[[#This Row],[pledged]]/Table1[[#This Row],[backers_count]])</f>
        <v>78.5</v>
      </c>
      <c r="Q3320" t="str">
        <f>LEFT(Table1[[#This Row],[Category and Sub-Category]],FIND("/",Table1[[#This Row],[Category and Sub-Category]])-1)</f>
        <v>theater</v>
      </c>
      <c r="R3320" t="str">
        <f>RIGHT(Table1[[#This Row],[Category and Sub-Category]],LEN(Table1[[#This Row],[Category and Sub-Category]])-FIND("/",Table1[[#This Row],[Category and Sub-Category]]))</f>
        <v>plays</v>
      </c>
      <c r="S3320" s="9">
        <f>(((Table1[[#This Row],[launched_at]]/60)/60)/24)+DATE(1970,1,1)</f>
        <v>42431.302002314813</v>
      </c>
      <c r="T3320" s="9">
        <f>(((Table1[[#This Row],[deadline]]/60)/60)/24)+DATE(1970,1,1)</f>
        <v>42471.104166666672</v>
      </c>
      <c r="U3320" s="12" t="str">
        <f>TEXT(Table1[[#This Row],[Date Created Conversion]],"yyyy")</f>
        <v>2016</v>
      </c>
      <c r="V3320" s="12" t="str">
        <f>TEXT(Table1[[#This Row],[Date Created Conversion]],"mmm")</f>
        <v>Mar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 s="16">
        <v>500</v>
      </c>
      <c r="E3321">
        <v>540</v>
      </c>
      <c r="F3321" s="12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>Table1[[#This Row],[pledged]]/Table1[[#This Row],[goal]]</f>
        <v>1.08</v>
      </c>
      <c r="P3321">
        <f>IF(Table1[[#This Row],[pledged]]=0,0,Table1[[#This Row],[pledged]]/Table1[[#This Row],[backers_count]])</f>
        <v>33.75</v>
      </c>
      <c r="Q3321" t="str">
        <f>LEFT(Table1[[#This Row],[Category and Sub-Category]],FIND("/",Table1[[#This Row],[Category and Sub-Category]])-1)</f>
        <v>theater</v>
      </c>
      <c r="R3321" t="str">
        <f>RIGHT(Table1[[#This Row],[Category and Sub-Category]],LEN(Table1[[#This Row],[Category and Sub-Category]])-FIND("/",Table1[[#This Row],[Category and Sub-Category]]))</f>
        <v>plays</v>
      </c>
      <c r="S3321" s="9">
        <f>(((Table1[[#This Row],[launched_at]]/60)/60)/24)+DATE(1970,1,1)</f>
        <v>41990.585486111115</v>
      </c>
      <c r="T3321" s="9">
        <f>(((Table1[[#This Row],[deadline]]/60)/60)/24)+DATE(1970,1,1)</f>
        <v>42035.585486111115</v>
      </c>
      <c r="U3321" s="12" t="str">
        <f>TEXT(Table1[[#This Row],[Date Created Conversion]],"yyyy")</f>
        <v>2014</v>
      </c>
      <c r="V3321" s="12" t="str">
        <f>TEXT(Table1[[#This Row],[Date Created Conversion]],"mmm")</f>
        <v>Dec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 s="16">
        <v>2500</v>
      </c>
      <c r="E3322">
        <v>2525</v>
      </c>
      <c r="F3322" s="1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>Table1[[#This Row],[pledged]]/Table1[[#This Row],[goal]]</f>
        <v>1.01</v>
      </c>
      <c r="P3322">
        <f>IF(Table1[[#This Row],[pledged]]=0,0,Table1[[#This Row],[pledged]]/Table1[[#This Row],[backers_count]])</f>
        <v>66.44736842105263</v>
      </c>
      <c r="Q3322" t="str">
        <f>LEFT(Table1[[#This Row],[Category and Sub-Category]],FIND("/",Table1[[#This Row],[Category and Sub-Category]])-1)</f>
        <v>theater</v>
      </c>
      <c r="R3322" t="str">
        <f>RIGHT(Table1[[#This Row],[Category and Sub-Category]],LEN(Table1[[#This Row],[Category and Sub-Category]])-FIND("/",Table1[[#This Row],[Category and Sub-Category]]))</f>
        <v>plays</v>
      </c>
      <c r="S3322" s="9">
        <f>(((Table1[[#This Row],[launched_at]]/60)/60)/24)+DATE(1970,1,1)</f>
        <v>42513.045798611114</v>
      </c>
      <c r="T3322" s="9">
        <f>(((Table1[[#This Row],[deadline]]/60)/60)/24)+DATE(1970,1,1)</f>
        <v>42543.045798611114</v>
      </c>
      <c r="U3322" s="12" t="str">
        <f>TEXT(Table1[[#This Row],[Date Created Conversion]],"yyyy")</f>
        <v>2016</v>
      </c>
      <c r="V3322" s="12" t="str">
        <f>TEXT(Table1[[#This Row],[Date Created Conversion]],"mmm")</f>
        <v>May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 s="16">
        <v>500</v>
      </c>
      <c r="E3323">
        <v>537</v>
      </c>
      <c r="F3323" s="12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>Table1[[#This Row],[pledged]]/Table1[[#This Row],[goal]]</f>
        <v>1.0740000000000001</v>
      </c>
      <c r="P3323">
        <f>IF(Table1[[#This Row],[pledged]]=0,0,Table1[[#This Row],[pledged]]/Table1[[#This Row],[backers_count]])</f>
        <v>35.799999999999997</v>
      </c>
      <c r="Q3323" t="str">
        <f>LEFT(Table1[[#This Row],[Category and Sub-Category]],FIND("/",Table1[[#This Row],[Category and Sub-Category]])-1)</f>
        <v>theater</v>
      </c>
      <c r="R3323" t="str">
        <f>RIGHT(Table1[[#This Row],[Category and Sub-Category]],LEN(Table1[[#This Row],[Category and Sub-Category]])-FIND("/",Table1[[#This Row],[Category and Sub-Category]]))</f>
        <v>plays</v>
      </c>
      <c r="S3323" s="9">
        <f>(((Table1[[#This Row],[launched_at]]/60)/60)/24)+DATE(1970,1,1)</f>
        <v>41914.100289351853</v>
      </c>
      <c r="T3323" s="9">
        <f>(((Table1[[#This Row],[deadline]]/60)/60)/24)+DATE(1970,1,1)</f>
        <v>41928.165972222225</v>
      </c>
      <c r="U3323" s="12" t="str">
        <f>TEXT(Table1[[#This Row],[Date Created Conversion]],"yyyy")</f>
        <v>2014</v>
      </c>
      <c r="V3323" s="12" t="str">
        <f>TEXT(Table1[[#This Row],[Date Created Conversion]],"mmm")</f>
        <v>Oct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 s="16">
        <v>3300</v>
      </c>
      <c r="E3324">
        <v>3350</v>
      </c>
      <c r="F3324" s="12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>Table1[[#This Row],[pledged]]/Table1[[#This Row],[goal]]</f>
        <v>1.0151515151515151</v>
      </c>
      <c r="P3324">
        <f>IF(Table1[[#This Row],[pledged]]=0,0,Table1[[#This Row],[pledged]]/Table1[[#This Row],[backers_count]])</f>
        <v>145.65217391304347</v>
      </c>
      <c r="Q3324" t="str">
        <f>LEFT(Table1[[#This Row],[Category and Sub-Category]],FIND("/",Table1[[#This Row],[Category and Sub-Category]])-1)</f>
        <v>theater</v>
      </c>
      <c r="R3324" t="str">
        <f>RIGHT(Table1[[#This Row],[Category and Sub-Category]],LEN(Table1[[#This Row],[Category and Sub-Category]])-FIND("/",Table1[[#This Row],[Category and Sub-Category]]))</f>
        <v>plays</v>
      </c>
      <c r="S3324" s="9">
        <f>(((Table1[[#This Row],[launched_at]]/60)/60)/24)+DATE(1970,1,1)</f>
        <v>42521.010370370372</v>
      </c>
      <c r="T3324" s="9">
        <f>(((Table1[[#This Row],[deadline]]/60)/60)/24)+DATE(1970,1,1)</f>
        <v>42543.163194444445</v>
      </c>
      <c r="U3324" s="12" t="str">
        <f>TEXT(Table1[[#This Row],[Date Created Conversion]],"yyyy")</f>
        <v>2016</v>
      </c>
      <c r="V3324" s="12" t="str">
        <f>TEXT(Table1[[#This Row],[Date Created Conversion]],"mmm")</f>
        <v>May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 s="16">
        <v>1000</v>
      </c>
      <c r="E3325">
        <v>1259</v>
      </c>
      <c r="F3325" s="12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>Table1[[#This Row],[pledged]]/Table1[[#This Row],[goal]]</f>
        <v>1.2589999999999999</v>
      </c>
      <c r="P3325">
        <f>IF(Table1[[#This Row],[pledged]]=0,0,Table1[[#This Row],[pledged]]/Table1[[#This Row],[backers_count]])</f>
        <v>25.693877551020407</v>
      </c>
      <c r="Q3325" t="str">
        <f>LEFT(Table1[[#This Row],[Category and Sub-Category]],FIND("/",Table1[[#This Row],[Category and Sub-Category]])-1)</f>
        <v>theater</v>
      </c>
      <c r="R3325" t="str">
        <f>RIGHT(Table1[[#This Row],[Category and Sub-Category]],LEN(Table1[[#This Row],[Category and Sub-Category]])-FIND("/",Table1[[#This Row],[Category and Sub-Category]]))</f>
        <v>plays</v>
      </c>
      <c r="S3325" s="9">
        <f>(((Table1[[#This Row],[launched_at]]/60)/60)/24)+DATE(1970,1,1)</f>
        <v>42608.36583333333</v>
      </c>
      <c r="T3325" s="9">
        <f>(((Table1[[#This Row],[deadline]]/60)/60)/24)+DATE(1970,1,1)</f>
        <v>42638.36583333333</v>
      </c>
      <c r="U3325" s="12" t="str">
        <f>TEXT(Table1[[#This Row],[Date Created Conversion]],"yyyy")</f>
        <v>2016</v>
      </c>
      <c r="V3325" s="12" t="str">
        <f>TEXT(Table1[[#This Row],[Date Created Conversion]],"mmm")</f>
        <v>Aug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 s="16">
        <v>1500</v>
      </c>
      <c r="E3326">
        <v>1525</v>
      </c>
      <c r="F3326" s="12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>Table1[[#This Row],[pledged]]/Table1[[#This Row],[goal]]</f>
        <v>1.0166666666666666</v>
      </c>
      <c r="P3326">
        <f>IF(Table1[[#This Row],[pledged]]=0,0,Table1[[#This Row],[pledged]]/Table1[[#This Row],[backers_count]])</f>
        <v>152.5</v>
      </c>
      <c r="Q3326" t="str">
        <f>LEFT(Table1[[#This Row],[Category and Sub-Category]],FIND("/",Table1[[#This Row],[Category and Sub-Category]])-1)</f>
        <v>theater</v>
      </c>
      <c r="R3326" t="str">
        <f>RIGHT(Table1[[#This Row],[Category and Sub-Category]],LEN(Table1[[#This Row],[Category and Sub-Category]])-FIND("/",Table1[[#This Row],[Category and Sub-Category]]))</f>
        <v>plays</v>
      </c>
      <c r="S3326" s="9">
        <f>(((Table1[[#This Row],[launched_at]]/60)/60)/24)+DATE(1970,1,1)</f>
        <v>42512.58321759259</v>
      </c>
      <c r="T3326" s="9">
        <f>(((Table1[[#This Row],[deadline]]/60)/60)/24)+DATE(1970,1,1)</f>
        <v>42526.58321759259</v>
      </c>
      <c r="U3326" s="12" t="str">
        <f>TEXT(Table1[[#This Row],[Date Created Conversion]],"yyyy")</f>
        <v>2016</v>
      </c>
      <c r="V3326" s="12" t="str">
        <f>TEXT(Table1[[#This Row],[Date Created Conversion]],"mmm")</f>
        <v>May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 s="16">
        <v>400</v>
      </c>
      <c r="E3327">
        <v>450</v>
      </c>
      <c r="F3327" s="12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>Table1[[#This Row],[pledged]]/Table1[[#This Row],[goal]]</f>
        <v>1.125</v>
      </c>
      <c r="P3327">
        <f>IF(Table1[[#This Row],[pledged]]=0,0,Table1[[#This Row],[pledged]]/Table1[[#This Row],[backers_count]])</f>
        <v>30</v>
      </c>
      <c r="Q3327" t="str">
        <f>LEFT(Table1[[#This Row],[Category and Sub-Category]],FIND("/",Table1[[#This Row],[Category and Sub-Category]])-1)</f>
        <v>theater</v>
      </c>
      <c r="R3327" t="str">
        <f>RIGHT(Table1[[#This Row],[Category and Sub-Category]],LEN(Table1[[#This Row],[Category and Sub-Category]])-FIND("/",Table1[[#This Row],[Category and Sub-Category]]))</f>
        <v>plays</v>
      </c>
      <c r="S3327" s="9">
        <f>(((Table1[[#This Row],[launched_at]]/60)/60)/24)+DATE(1970,1,1)</f>
        <v>42064.785613425927</v>
      </c>
      <c r="T3327" s="9">
        <f>(((Table1[[#This Row],[deadline]]/60)/60)/24)+DATE(1970,1,1)</f>
        <v>42099.743946759263</v>
      </c>
      <c r="U3327" s="12" t="str">
        <f>TEXT(Table1[[#This Row],[Date Created Conversion]],"yyyy")</f>
        <v>2015</v>
      </c>
      <c r="V3327" s="12" t="str">
        <f>TEXT(Table1[[#This Row],[Date Created Conversion]],"mmm")</f>
        <v>Mar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 s="16">
        <v>8000</v>
      </c>
      <c r="E3328">
        <v>8110</v>
      </c>
      <c r="F3328" s="12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>Table1[[#This Row],[pledged]]/Table1[[#This Row],[goal]]</f>
        <v>1.0137499999999999</v>
      </c>
      <c r="P3328">
        <f>IF(Table1[[#This Row],[pledged]]=0,0,Table1[[#This Row],[pledged]]/Table1[[#This Row],[backers_count]])</f>
        <v>142.28070175438597</v>
      </c>
      <c r="Q3328" t="str">
        <f>LEFT(Table1[[#This Row],[Category and Sub-Category]],FIND("/",Table1[[#This Row],[Category and Sub-Category]])-1)</f>
        <v>theater</v>
      </c>
      <c r="R3328" t="str">
        <f>RIGHT(Table1[[#This Row],[Category and Sub-Category]],LEN(Table1[[#This Row],[Category and Sub-Category]])-FIND("/",Table1[[#This Row],[Category and Sub-Category]]))</f>
        <v>plays</v>
      </c>
      <c r="S3328" s="9">
        <f>(((Table1[[#This Row],[launched_at]]/60)/60)/24)+DATE(1970,1,1)</f>
        <v>42041.714178240742</v>
      </c>
      <c r="T3328" s="9">
        <f>(((Table1[[#This Row],[deadline]]/60)/60)/24)+DATE(1970,1,1)</f>
        <v>42071.67251157407</v>
      </c>
      <c r="U3328" s="12" t="str">
        <f>TEXT(Table1[[#This Row],[Date Created Conversion]],"yyyy")</f>
        <v>2015</v>
      </c>
      <c r="V3328" s="12" t="str">
        <f>TEXT(Table1[[#This Row],[Date Created Conversion]],"mmm")</f>
        <v>Feb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 s="16">
        <v>800</v>
      </c>
      <c r="E3329">
        <v>810</v>
      </c>
      <c r="F3329" s="12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>Table1[[#This Row],[pledged]]/Table1[[#This Row],[goal]]</f>
        <v>1.0125</v>
      </c>
      <c r="P3329">
        <f>IF(Table1[[#This Row],[pledged]]=0,0,Table1[[#This Row],[pledged]]/Table1[[#This Row],[backers_count]])</f>
        <v>24.545454545454547</v>
      </c>
      <c r="Q3329" t="str">
        <f>LEFT(Table1[[#This Row],[Category and Sub-Category]],FIND("/",Table1[[#This Row],[Category and Sub-Category]])-1)</f>
        <v>theater</v>
      </c>
      <c r="R3329" t="str">
        <f>RIGHT(Table1[[#This Row],[Category and Sub-Category]],LEN(Table1[[#This Row],[Category and Sub-Category]])-FIND("/",Table1[[#This Row],[Category and Sub-Category]]))</f>
        <v>plays</v>
      </c>
      <c r="S3329" s="9">
        <f>(((Table1[[#This Row],[launched_at]]/60)/60)/24)+DATE(1970,1,1)</f>
        <v>42468.374606481477</v>
      </c>
      <c r="T3329" s="9">
        <f>(((Table1[[#This Row],[deadline]]/60)/60)/24)+DATE(1970,1,1)</f>
        <v>42498.374606481477</v>
      </c>
      <c r="U3329" s="12" t="str">
        <f>TEXT(Table1[[#This Row],[Date Created Conversion]],"yyyy")</f>
        <v>2016</v>
      </c>
      <c r="V3329" s="12" t="str">
        <f>TEXT(Table1[[#This Row],[Date Created Conversion]],"mmm")</f>
        <v>Apr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 s="16">
        <v>1800</v>
      </c>
      <c r="E3330">
        <v>2635</v>
      </c>
      <c r="F3330" s="12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>Table1[[#This Row],[pledged]]/Table1[[#This Row],[goal]]</f>
        <v>1.4638888888888888</v>
      </c>
      <c r="P3330">
        <f>IF(Table1[[#This Row],[pledged]]=0,0,Table1[[#This Row],[pledged]]/Table1[[#This Row],[backers_count]])</f>
        <v>292.77777777777777</v>
      </c>
      <c r="Q3330" t="str">
        <f>LEFT(Table1[[#This Row],[Category and Sub-Category]],FIND("/",Table1[[#This Row],[Category and Sub-Category]])-1)</f>
        <v>theater</v>
      </c>
      <c r="R3330" t="str">
        <f>RIGHT(Table1[[#This Row],[Category and Sub-Category]],LEN(Table1[[#This Row],[Category and Sub-Category]])-FIND("/",Table1[[#This Row],[Category and Sub-Category]]))</f>
        <v>plays</v>
      </c>
      <c r="S3330" s="9">
        <f>(((Table1[[#This Row],[launched_at]]/60)/60)/24)+DATE(1970,1,1)</f>
        <v>41822.57503472222</v>
      </c>
      <c r="T3330" s="9">
        <f>(((Table1[[#This Row],[deadline]]/60)/60)/24)+DATE(1970,1,1)</f>
        <v>41825.041666666664</v>
      </c>
      <c r="U3330" s="12" t="str">
        <f>TEXT(Table1[[#This Row],[Date Created Conversion]],"yyyy")</f>
        <v>2014</v>
      </c>
      <c r="V3330" s="12" t="str">
        <f>TEXT(Table1[[#This Row],[Date Created Conversion]],"mmm")</f>
        <v>Jul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 s="16">
        <v>1000</v>
      </c>
      <c r="E3331">
        <v>1168</v>
      </c>
      <c r="F3331" s="12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>Table1[[#This Row],[pledged]]/Table1[[#This Row],[goal]]</f>
        <v>1.1679999999999999</v>
      </c>
      <c r="P3331">
        <f>IF(Table1[[#This Row],[pledged]]=0,0,Table1[[#This Row],[pledged]]/Table1[[#This Row],[backers_count]])</f>
        <v>44.92307692307692</v>
      </c>
      <c r="Q3331" t="str">
        <f>LEFT(Table1[[#This Row],[Category and Sub-Category]],FIND("/",Table1[[#This Row],[Category and Sub-Category]])-1)</f>
        <v>theater</v>
      </c>
      <c r="R3331" t="str">
        <f>RIGHT(Table1[[#This Row],[Category and Sub-Category]],LEN(Table1[[#This Row],[Category and Sub-Category]])-FIND("/",Table1[[#This Row],[Category and Sub-Category]]))</f>
        <v>plays</v>
      </c>
      <c r="S3331" s="9">
        <f>(((Table1[[#This Row],[launched_at]]/60)/60)/24)+DATE(1970,1,1)</f>
        <v>41837.323009259257</v>
      </c>
      <c r="T3331" s="9">
        <f>(((Table1[[#This Row],[deadline]]/60)/60)/24)+DATE(1970,1,1)</f>
        <v>41847.958333333336</v>
      </c>
      <c r="U3331" s="12" t="str">
        <f>TEXT(Table1[[#This Row],[Date Created Conversion]],"yyyy")</f>
        <v>2014</v>
      </c>
      <c r="V3331" s="12" t="str">
        <f>TEXT(Table1[[#This Row],[Date Created Conversion]],"mmm")</f>
        <v>Jul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 s="16">
        <v>1500</v>
      </c>
      <c r="E3332">
        <v>1594</v>
      </c>
      <c r="F3332" s="1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>Table1[[#This Row],[pledged]]/Table1[[#This Row],[goal]]</f>
        <v>1.0626666666666666</v>
      </c>
      <c r="P3332">
        <f>IF(Table1[[#This Row],[pledged]]=0,0,Table1[[#This Row],[pledged]]/Table1[[#This Row],[backers_count]])</f>
        <v>23.10144927536232</v>
      </c>
      <c r="Q3332" t="str">
        <f>LEFT(Table1[[#This Row],[Category and Sub-Category]],FIND("/",Table1[[#This Row],[Category and Sub-Category]])-1)</f>
        <v>theater</v>
      </c>
      <c r="R3332" t="str">
        <f>RIGHT(Table1[[#This Row],[Category and Sub-Category]],LEN(Table1[[#This Row],[Category and Sub-Category]])-FIND("/",Table1[[#This Row],[Category and Sub-Category]]))</f>
        <v>plays</v>
      </c>
      <c r="S3332" s="9">
        <f>(((Table1[[#This Row],[launched_at]]/60)/60)/24)+DATE(1970,1,1)</f>
        <v>42065.887361111112</v>
      </c>
      <c r="T3332" s="9">
        <f>(((Table1[[#This Row],[deadline]]/60)/60)/24)+DATE(1970,1,1)</f>
        <v>42095.845694444448</v>
      </c>
      <c r="U3332" s="12" t="str">
        <f>TEXT(Table1[[#This Row],[Date Created Conversion]],"yyyy")</f>
        <v>2015</v>
      </c>
      <c r="V3332" s="12" t="str">
        <f>TEXT(Table1[[#This Row],[Date Created Conversion]],"mmm")</f>
        <v>Mar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 s="16">
        <v>5000</v>
      </c>
      <c r="E3333">
        <v>5226</v>
      </c>
      <c r="F3333" s="12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>Table1[[#This Row],[pledged]]/Table1[[#This Row],[goal]]</f>
        <v>1.0451999999999999</v>
      </c>
      <c r="P3333">
        <f>IF(Table1[[#This Row],[pledged]]=0,0,Table1[[#This Row],[pledged]]/Table1[[#This Row],[backers_count]])</f>
        <v>80.400000000000006</v>
      </c>
      <c r="Q3333" t="str">
        <f>LEFT(Table1[[#This Row],[Category and Sub-Category]],FIND("/",Table1[[#This Row],[Category and Sub-Category]])-1)</f>
        <v>theater</v>
      </c>
      <c r="R3333" t="str">
        <f>RIGHT(Table1[[#This Row],[Category and Sub-Category]],LEN(Table1[[#This Row],[Category and Sub-Category]])-FIND("/",Table1[[#This Row],[Category and Sub-Category]]))</f>
        <v>plays</v>
      </c>
      <c r="S3333" s="9">
        <f>(((Table1[[#This Row],[launched_at]]/60)/60)/24)+DATE(1970,1,1)</f>
        <v>42248.697754629626</v>
      </c>
      <c r="T3333" s="9">
        <f>(((Table1[[#This Row],[deadline]]/60)/60)/24)+DATE(1970,1,1)</f>
        <v>42283.697754629626</v>
      </c>
      <c r="U3333" s="12" t="str">
        <f>TEXT(Table1[[#This Row],[Date Created Conversion]],"yyyy")</f>
        <v>2015</v>
      </c>
      <c r="V3333" s="12" t="str">
        <f>TEXT(Table1[[#This Row],[Date Created Conversion]],"mmm")</f>
        <v>Sep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 s="16">
        <v>6000</v>
      </c>
      <c r="E3334">
        <v>6000</v>
      </c>
      <c r="F3334" s="12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>Table1[[#This Row],[pledged]]/Table1[[#This Row],[goal]]</f>
        <v>1</v>
      </c>
      <c r="P3334">
        <f>IF(Table1[[#This Row],[pledged]]=0,0,Table1[[#This Row],[pledged]]/Table1[[#This Row],[backers_count]])</f>
        <v>72.289156626506028</v>
      </c>
      <c r="Q3334" t="str">
        <f>LEFT(Table1[[#This Row],[Category and Sub-Category]],FIND("/",Table1[[#This Row],[Category and Sub-Category]])-1)</f>
        <v>theater</v>
      </c>
      <c r="R3334" t="str">
        <f>RIGHT(Table1[[#This Row],[Category and Sub-Category]],LEN(Table1[[#This Row],[Category and Sub-Category]])-FIND("/",Table1[[#This Row],[Category and Sub-Category]]))</f>
        <v>plays</v>
      </c>
      <c r="S3334" s="9">
        <f>(((Table1[[#This Row],[launched_at]]/60)/60)/24)+DATE(1970,1,1)</f>
        <v>41809.860300925924</v>
      </c>
      <c r="T3334" s="9">
        <f>(((Table1[[#This Row],[deadline]]/60)/60)/24)+DATE(1970,1,1)</f>
        <v>41839.860300925924</v>
      </c>
      <c r="U3334" s="12" t="str">
        <f>TEXT(Table1[[#This Row],[Date Created Conversion]],"yyyy")</f>
        <v>2014</v>
      </c>
      <c r="V3334" s="12" t="str">
        <f>TEXT(Table1[[#This Row],[Date Created Conversion]],"mmm")</f>
        <v>Jun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 s="16">
        <v>3500</v>
      </c>
      <c r="E3335">
        <v>3660</v>
      </c>
      <c r="F3335" s="12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>Table1[[#This Row],[pledged]]/Table1[[#This Row],[goal]]</f>
        <v>1.0457142857142858</v>
      </c>
      <c r="P3335">
        <f>IF(Table1[[#This Row],[pledged]]=0,0,Table1[[#This Row],[pledged]]/Table1[[#This Row],[backers_count]])</f>
        <v>32.972972972972975</v>
      </c>
      <c r="Q3335" t="str">
        <f>LEFT(Table1[[#This Row],[Category and Sub-Category]],FIND("/",Table1[[#This Row],[Category and Sub-Category]])-1)</f>
        <v>theater</v>
      </c>
      <c r="R3335" t="str">
        <f>RIGHT(Table1[[#This Row],[Category and Sub-Category]],LEN(Table1[[#This Row],[Category and Sub-Category]])-FIND("/",Table1[[#This Row],[Category and Sub-Category]]))</f>
        <v>plays</v>
      </c>
      <c r="S3335" s="9">
        <f>(((Table1[[#This Row],[launched_at]]/60)/60)/24)+DATE(1970,1,1)</f>
        <v>42148.676851851851</v>
      </c>
      <c r="T3335" s="9">
        <f>(((Table1[[#This Row],[deadline]]/60)/60)/24)+DATE(1970,1,1)</f>
        <v>42170.676851851851</v>
      </c>
      <c r="U3335" s="12" t="str">
        <f>TEXT(Table1[[#This Row],[Date Created Conversion]],"yyyy")</f>
        <v>2015</v>
      </c>
      <c r="V3335" s="12" t="str">
        <f>TEXT(Table1[[#This Row],[Date Created Conversion]],"mmm")</f>
        <v>May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 s="16">
        <v>3871</v>
      </c>
      <c r="E3336">
        <v>5366</v>
      </c>
      <c r="F3336" s="12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>Table1[[#This Row],[pledged]]/Table1[[#This Row],[goal]]</f>
        <v>1.3862051149573753</v>
      </c>
      <c r="P3336">
        <f>IF(Table1[[#This Row],[pledged]]=0,0,Table1[[#This Row],[pledged]]/Table1[[#This Row],[backers_count]])</f>
        <v>116.65217391304348</v>
      </c>
      <c r="Q3336" t="str">
        <f>LEFT(Table1[[#This Row],[Category and Sub-Category]],FIND("/",Table1[[#This Row],[Category and Sub-Category]])-1)</f>
        <v>theater</v>
      </c>
      <c r="R3336" t="str">
        <f>RIGHT(Table1[[#This Row],[Category and Sub-Category]],LEN(Table1[[#This Row],[Category and Sub-Category]])-FIND("/",Table1[[#This Row],[Category and Sub-Category]]))</f>
        <v>plays</v>
      </c>
      <c r="S3336" s="9">
        <f>(((Table1[[#This Row],[launched_at]]/60)/60)/24)+DATE(1970,1,1)</f>
        <v>42185.521087962959</v>
      </c>
      <c r="T3336" s="9">
        <f>(((Table1[[#This Row],[deadline]]/60)/60)/24)+DATE(1970,1,1)</f>
        <v>42215.521087962959</v>
      </c>
      <c r="U3336" s="12" t="str">
        <f>TEXT(Table1[[#This Row],[Date Created Conversion]],"yyyy")</f>
        <v>2015</v>
      </c>
      <c r="V3336" s="12" t="str">
        <f>TEXT(Table1[[#This Row],[Date Created Conversion]],"mmm")</f>
        <v>Jun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 s="16">
        <v>5000</v>
      </c>
      <c r="E3337">
        <v>5016</v>
      </c>
      <c r="F3337" s="12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>Table1[[#This Row],[pledged]]/Table1[[#This Row],[goal]]</f>
        <v>1.0032000000000001</v>
      </c>
      <c r="P3337">
        <f>IF(Table1[[#This Row],[pledged]]=0,0,Table1[[#This Row],[pledged]]/Table1[[#This Row],[backers_count]])</f>
        <v>79.61904761904762</v>
      </c>
      <c r="Q3337" t="str">
        <f>LEFT(Table1[[#This Row],[Category and Sub-Category]],FIND("/",Table1[[#This Row],[Category and Sub-Category]])-1)</f>
        <v>theater</v>
      </c>
      <c r="R3337" t="str">
        <f>RIGHT(Table1[[#This Row],[Category and Sub-Category]],LEN(Table1[[#This Row],[Category and Sub-Category]])-FIND("/",Table1[[#This Row],[Category and Sub-Category]]))</f>
        <v>plays</v>
      </c>
      <c r="S3337" s="9">
        <f>(((Table1[[#This Row],[launched_at]]/60)/60)/24)+DATE(1970,1,1)</f>
        <v>41827.674143518518</v>
      </c>
      <c r="T3337" s="9">
        <f>(((Table1[[#This Row],[deadline]]/60)/60)/24)+DATE(1970,1,1)</f>
        <v>41854.958333333336</v>
      </c>
      <c r="U3337" s="12" t="str">
        <f>TEXT(Table1[[#This Row],[Date Created Conversion]],"yyyy")</f>
        <v>2014</v>
      </c>
      <c r="V3337" s="12" t="str">
        <f>TEXT(Table1[[#This Row],[Date Created Conversion]],"mmm")</f>
        <v>Jul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 s="16">
        <v>250</v>
      </c>
      <c r="E3338">
        <v>250</v>
      </c>
      <c r="F3338" s="12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>Table1[[#This Row],[pledged]]/Table1[[#This Row],[goal]]</f>
        <v>1</v>
      </c>
      <c r="P3338">
        <f>IF(Table1[[#This Row],[pledged]]=0,0,Table1[[#This Row],[pledged]]/Table1[[#This Row],[backers_count]])</f>
        <v>27.777777777777779</v>
      </c>
      <c r="Q3338" t="str">
        <f>LEFT(Table1[[#This Row],[Category and Sub-Category]],FIND("/",Table1[[#This Row],[Category and Sub-Category]])-1)</f>
        <v>theater</v>
      </c>
      <c r="R3338" t="str">
        <f>RIGHT(Table1[[#This Row],[Category and Sub-Category]],LEN(Table1[[#This Row],[Category and Sub-Category]])-FIND("/",Table1[[#This Row],[Category and Sub-Category]]))</f>
        <v>plays</v>
      </c>
      <c r="S3338" s="9">
        <f>(((Table1[[#This Row],[launched_at]]/60)/60)/24)+DATE(1970,1,1)</f>
        <v>42437.398680555561</v>
      </c>
      <c r="T3338" s="9">
        <f>(((Table1[[#This Row],[deadline]]/60)/60)/24)+DATE(1970,1,1)</f>
        <v>42465.35701388889</v>
      </c>
      <c r="U3338" s="12" t="str">
        <f>TEXT(Table1[[#This Row],[Date Created Conversion]],"yyyy")</f>
        <v>2016</v>
      </c>
      <c r="V3338" s="12" t="str">
        <f>TEXT(Table1[[#This Row],[Date Created Conversion]],"mmm")</f>
        <v>Mar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 s="16">
        <v>2500</v>
      </c>
      <c r="E3339">
        <v>2755</v>
      </c>
      <c r="F3339" s="12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>Table1[[#This Row],[pledged]]/Table1[[#This Row],[goal]]</f>
        <v>1.1020000000000001</v>
      </c>
      <c r="P3339">
        <f>IF(Table1[[#This Row],[pledged]]=0,0,Table1[[#This Row],[pledged]]/Table1[[#This Row],[backers_count]])</f>
        <v>81.029411764705884</v>
      </c>
      <c r="Q3339" t="str">
        <f>LEFT(Table1[[#This Row],[Category and Sub-Category]],FIND("/",Table1[[#This Row],[Category and Sub-Category]])-1)</f>
        <v>theater</v>
      </c>
      <c r="R3339" t="str">
        <f>RIGHT(Table1[[#This Row],[Category and Sub-Category]],LEN(Table1[[#This Row],[Category and Sub-Category]])-FIND("/",Table1[[#This Row],[Category and Sub-Category]]))</f>
        <v>plays</v>
      </c>
      <c r="S3339" s="9">
        <f>(((Table1[[#This Row],[launched_at]]/60)/60)/24)+DATE(1970,1,1)</f>
        <v>41901.282025462962</v>
      </c>
      <c r="T3339" s="9">
        <f>(((Table1[[#This Row],[deadline]]/60)/60)/24)+DATE(1970,1,1)</f>
        <v>41922.875</v>
      </c>
      <c r="U3339" s="12" t="str">
        <f>TEXT(Table1[[#This Row],[Date Created Conversion]],"yyyy")</f>
        <v>2014</v>
      </c>
      <c r="V3339" s="12" t="str">
        <f>TEXT(Table1[[#This Row],[Date Created Conversion]],"mmm")</f>
        <v>Sep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 s="16">
        <v>15000</v>
      </c>
      <c r="E3340">
        <v>15327</v>
      </c>
      <c r="F3340" s="12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>Table1[[#This Row],[pledged]]/Table1[[#This Row],[goal]]</f>
        <v>1.0218</v>
      </c>
      <c r="P3340">
        <f>IF(Table1[[#This Row],[pledged]]=0,0,Table1[[#This Row],[pledged]]/Table1[[#This Row],[backers_count]])</f>
        <v>136.84821428571428</v>
      </c>
      <c r="Q3340" t="str">
        <f>LEFT(Table1[[#This Row],[Category and Sub-Category]],FIND("/",Table1[[#This Row],[Category and Sub-Category]])-1)</f>
        <v>theater</v>
      </c>
      <c r="R3340" t="str">
        <f>RIGHT(Table1[[#This Row],[Category and Sub-Category]],LEN(Table1[[#This Row],[Category and Sub-Category]])-FIND("/",Table1[[#This Row],[Category and Sub-Category]]))</f>
        <v>plays</v>
      </c>
      <c r="S3340" s="9">
        <f>(((Table1[[#This Row],[launched_at]]/60)/60)/24)+DATE(1970,1,1)</f>
        <v>42769.574999999997</v>
      </c>
      <c r="T3340" s="9">
        <f>(((Table1[[#This Row],[deadline]]/60)/60)/24)+DATE(1970,1,1)</f>
        <v>42790.574999999997</v>
      </c>
      <c r="U3340" s="12" t="str">
        <f>TEXT(Table1[[#This Row],[Date Created Conversion]],"yyyy")</f>
        <v>2017</v>
      </c>
      <c r="V3340" s="12" t="str">
        <f>TEXT(Table1[[#This Row],[Date Created Conversion]],"mmm")</f>
        <v>Feb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 s="16">
        <v>8000</v>
      </c>
      <c r="E3341">
        <v>8348</v>
      </c>
      <c r="F3341" s="12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>Table1[[#This Row],[pledged]]/Table1[[#This Row],[goal]]</f>
        <v>1.0435000000000001</v>
      </c>
      <c r="P3341">
        <f>IF(Table1[[#This Row],[pledged]]=0,0,Table1[[#This Row],[pledged]]/Table1[[#This Row],[backers_count]])</f>
        <v>177.61702127659575</v>
      </c>
      <c r="Q3341" t="str">
        <f>LEFT(Table1[[#This Row],[Category and Sub-Category]],FIND("/",Table1[[#This Row],[Category and Sub-Category]])-1)</f>
        <v>theater</v>
      </c>
      <c r="R3341" t="str">
        <f>RIGHT(Table1[[#This Row],[Category and Sub-Category]],LEN(Table1[[#This Row],[Category and Sub-Category]])-FIND("/",Table1[[#This Row],[Category and Sub-Category]]))</f>
        <v>plays</v>
      </c>
      <c r="S3341" s="9">
        <f>(((Table1[[#This Row],[launched_at]]/60)/60)/24)+DATE(1970,1,1)</f>
        <v>42549.665717592594</v>
      </c>
      <c r="T3341" s="9">
        <f>(((Table1[[#This Row],[deadline]]/60)/60)/24)+DATE(1970,1,1)</f>
        <v>42579.665717592594</v>
      </c>
      <c r="U3341" s="12" t="str">
        <f>TEXT(Table1[[#This Row],[Date Created Conversion]],"yyyy")</f>
        <v>2016</v>
      </c>
      <c r="V3341" s="12" t="str">
        <f>TEXT(Table1[[#This Row],[Date Created Conversion]],"mmm")</f>
        <v>Jun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 s="16">
        <v>3000</v>
      </c>
      <c r="E3342">
        <v>4145</v>
      </c>
      <c r="F3342" s="1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>Table1[[#This Row],[pledged]]/Table1[[#This Row],[goal]]</f>
        <v>1.3816666666666666</v>
      </c>
      <c r="P3342">
        <f>IF(Table1[[#This Row],[pledged]]=0,0,Table1[[#This Row],[pledged]]/Table1[[#This Row],[backers_count]])</f>
        <v>109.07894736842105</v>
      </c>
      <c r="Q3342" t="str">
        <f>LEFT(Table1[[#This Row],[Category and Sub-Category]],FIND("/",Table1[[#This Row],[Category and Sub-Category]])-1)</f>
        <v>theater</v>
      </c>
      <c r="R3342" t="str">
        <f>RIGHT(Table1[[#This Row],[Category and Sub-Category]],LEN(Table1[[#This Row],[Category and Sub-Category]])-FIND("/",Table1[[#This Row],[Category and Sub-Category]]))</f>
        <v>plays</v>
      </c>
      <c r="S3342" s="9">
        <f>(((Table1[[#This Row],[launched_at]]/60)/60)/24)+DATE(1970,1,1)</f>
        <v>42685.974004629628</v>
      </c>
      <c r="T3342" s="9">
        <f>(((Table1[[#This Row],[deadline]]/60)/60)/24)+DATE(1970,1,1)</f>
        <v>42710.974004629628</v>
      </c>
      <c r="U3342" s="12" t="str">
        <f>TEXT(Table1[[#This Row],[Date Created Conversion]],"yyyy")</f>
        <v>2016</v>
      </c>
      <c r="V3342" s="12" t="str">
        <f>TEXT(Table1[[#This Row],[Date Created Conversion]],"mmm")</f>
        <v>Nov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 s="16">
        <v>3350</v>
      </c>
      <c r="E3343">
        <v>3350</v>
      </c>
      <c r="F3343" s="12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>Table1[[#This Row],[pledged]]/Table1[[#This Row],[goal]]</f>
        <v>1</v>
      </c>
      <c r="P3343">
        <f>IF(Table1[[#This Row],[pledged]]=0,0,Table1[[#This Row],[pledged]]/Table1[[#This Row],[backers_count]])</f>
        <v>119.64285714285714</v>
      </c>
      <c r="Q3343" t="str">
        <f>LEFT(Table1[[#This Row],[Category and Sub-Category]],FIND("/",Table1[[#This Row],[Category and Sub-Category]])-1)</f>
        <v>theater</v>
      </c>
      <c r="R3343" t="str">
        <f>RIGHT(Table1[[#This Row],[Category and Sub-Category]],LEN(Table1[[#This Row],[Category and Sub-Category]])-FIND("/",Table1[[#This Row],[Category and Sub-Category]]))</f>
        <v>plays</v>
      </c>
      <c r="S3343" s="9">
        <f>(((Table1[[#This Row],[launched_at]]/60)/60)/24)+DATE(1970,1,1)</f>
        <v>42510.798854166671</v>
      </c>
      <c r="T3343" s="9">
        <f>(((Table1[[#This Row],[deadline]]/60)/60)/24)+DATE(1970,1,1)</f>
        <v>42533.708333333328</v>
      </c>
      <c r="U3343" s="12" t="str">
        <f>TEXT(Table1[[#This Row],[Date Created Conversion]],"yyyy")</f>
        <v>2016</v>
      </c>
      <c r="V3343" s="12" t="str">
        <f>TEXT(Table1[[#This Row],[Date Created Conversion]],"mmm")</f>
        <v>May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 s="16">
        <v>6000</v>
      </c>
      <c r="E3344">
        <v>6100</v>
      </c>
      <c r="F3344" s="12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>Table1[[#This Row],[pledged]]/Table1[[#This Row],[goal]]</f>
        <v>1.0166666666666666</v>
      </c>
      <c r="P3344">
        <f>IF(Table1[[#This Row],[pledged]]=0,0,Table1[[#This Row],[pledged]]/Table1[[#This Row],[backers_count]])</f>
        <v>78.205128205128204</v>
      </c>
      <c r="Q3344" t="str">
        <f>LEFT(Table1[[#This Row],[Category and Sub-Category]],FIND("/",Table1[[#This Row],[Category and Sub-Category]])-1)</f>
        <v>theater</v>
      </c>
      <c r="R3344" t="str">
        <f>RIGHT(Table1[[#This Row],[Category and Sub-Category]],LEN(Table1[[#This Row],[Category and Sub-Category]])-FIND("/",Table1[[#This Row],[Category and Sub-Category]]))</f>
        <v>plays</v>
      </c>
      <c r="S3344" s="9">
        <f>(((Table1[[#This Row],[launched_at]]/60)/60)/24)+DATE(1970,1,1)</f>
        <v>42062.296412037031</v>
      </c>
      <c r="T3344" s="9">
        <f>(((Table1[[#This Row],[deadline]]/60)/60)/24)+DATE(1970,1,1)</f>
        <v>42095.207638888889</v>
      </c>
      <c r="U3344" s="12" t="str">
        <f>TEXT(Table1[[#This Row],[Date Created Conversion]],"yyyy")</f>
        <v>2015</v>
      </c>
      <c r="V3344" s="12" t="str">
        <f>TEXT(Table1[[#This Row],[Date Created Conversion]],"mmm")</f>
        <v>Feb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 s="16">
        <v>700</v>
      </c>
      <c r="E3345">
        <v>1200</v>
      </c>
      <c r="F3345" s="12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>Table1[[#This Row],[pledged]]/Table1[[#This Row],[goal]]</f>
        <v>1.7142857142857142</v>
      </c>
      <c r="P3345">
        <f>IF(Table1[[#This Row],[pledged]]=0,0,Table1[[#This Row],[pledged]]/Table1[[#This Row],[backers_count]])</f>
        <v>52.173913043478258</v>
      </c>
      <c r="Q3345" t="str">
        <f>LEFT(Table1[[#This Row],[Category and Sub-Category]],FIND("/",Table1[[#This Row],[Category and Sub-Category]])-1)</f>
        <v>theater</v>
      </c>
      <c r="R3345" t="str">
        <f>RIGHT(Table1[[#This Row],[Category and Sub-Category]],LEN(Table1[[#This Row],[Category and Sub-Category]])-FIND("/",Table1[[#This Row],[Category and Sub-Category]]))</f>
        <v>plays</v>
      </c>
      <c r="S3345" s="9">
        <f>(((Table1[[#This Row],[launched_at]]/60)/60)/24)+DATE(1970,1,1)</f>
        <v>42452.916481481487</v>
      </c>
      <c r="T3345" s="9">
        <f>(((Table1[[#This Row],[deadline]]/60)/60)/24)+DATE(1970,1,1)</f>
        <v>42473.554166666669</v>
      </c>
      <c r="U3345" s="12" t="str">
        <f>TEXT(Table1[[#This Row],[Date Created Conversion]],"yyyy")</f>
        <v>2016</v>
      </c>
      <c r="V3345" s="12" t="str">
        <f>TEXT(Table1[[#This Row],[Date Created Conversion]],"mmm")</f>
        <v>Mar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 s="16">
        <v>4500</v>
      </c>
      <c r="E3346">
        <v>4565</v>
      </c>
      <c r="F3346" s="12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>Table1[[#This Row],[pledged]]/Table1[[#This Row],[goal]]</f>
        <v>1.0144444444444445</v>
      </c>
      <c r="P3346">
        <f>IF(Table1[[#This Row],[pledged]]=0,0,Table1[[#This Row],[pledged]]/Table1[[#This Row],[backers_count]])</f>
        <v>114.125</v>
      </c>
      <c r="Q3346" t="str">
        <f>LEFT(Table1[[#This Row],[Category and Sub-Category]],FIND("/",Table1[[#This Row],[Category and Sub-Category]])-1)</f>
        <v>theater</v>
      </c>
      <c r="R3346" t="str">
        <f>RIGHT(Table1[[#This Row],[Category and Sub-Category]],LEN(Table1[[#This Row],[Category and Sub-Category]])-FIND("/",Table1[[#This Row],[Category and Sub-Category]]))</f>
        <v>plays</v>
      </c>
      <c r="S3346" s="9">
        <f>(((Table1[[#This Row],[launched_at]]/60)/60)/24)+DATE(1970,1,1)</f>
        <v>41851.200150462959</v>
      </c>
      <c r="T3346" s="9">
        <f>(((Table1[[#This Row],[deadline]]/60)/60)/24)+DATE(1970,1,1)</f>
        <v>41881.200150462959</v>
      </c>
      <c r="U3346" s="12" t="str">
        <f>TEXT(Table1[[#This Row],[Date Created Conversion]],"yyyy")</f>
        <v>2014</v>
      </c>
      <c r="V3346" s="12" t="str">
        <f>TEXT(Table1[[#This Row],[Date Created Conversion]],"mmm")</f>
        <v>Jul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 s="16">
        <v>500</v>
      </c>
      <c r="E3347">
        <v>650</v>
      </c>
      <c r="F3347" s="12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>Table1[[#This Row],[pledged]]/Table1[[#This Row],[goal]]</f>
        <v>1.3</v>
      </c>
      <c r="P3347">
        <f>IF(Table1[[#This Row],[pledged]]=0,0,Table1[[#This Row],[pledged]]/Table1[[#This Row],[backers_count]])</f>
        <v>50</v>
      </c>
      <c r="Q3347" t="str">
        <f>LEFT(Table1[[#This Row],[Category and Sub-Category]],FIND("/",Table1[[#This Row],[Category and Sub-Category]])-1)</f>
        <v>theater</v>
      </c>
      <c r="R3347" t="str">
        <f>RIGHT(Table1[[#This Row],[Category and Sub-Category]],LEN(Table1[[#This Row],[Category and Sub-Category]])-FIND("/",Table1[[#This Row],[Category and Sub-Category]]))</f>
        <v>plays</v>
      </c>
      <c r="S3347" s="9">
        <f>(((Table1[[#This Row],[launched_at]]/60)/60)/24)+DATE(1970,1,1)</f>
        <v>42053.106111111112</v>
      </c>
      <c r="T3347" s="9">
        <f>(((Table1[[#This Row],[deadline]]/60)/60)/24)+DATE(1970,1,1)</f>
        <v>42112.025694444441</v>
      </c>
      <c r="U3347" s="12" t="str">
        <f>TEXT(Table1[[#This Row],[Date Created Conversion]],"yyyy")</f>
        <v>2015</v>
      </c>
      <c r="V3347" s="12" t="str">
        <f>TEXT(Table1[[#This Row],[Date Created Conversion]],"mmm")</f>
        <v>Feb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 s="16">
        <v>1500</v>
      </c>
      <c r="E3348">
        <v>1650</v>
      </c>
      <c r="F3348" s="12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>Table1[[#This Row],[pledged]]/Table1[[#This Row],[goal]]</f>
        <v>1.1000000000000001</v>
      </c>
      <c r="P3348">
        <f>IF(Table1[[#This Row],[pledged]]=0,0,Table1[[#This Row],[pledged]]/Table1[[#This Row],[backers_count]])</f>
        <v>91.666666666666671</v>
      </c>
      <c r="Q3348" t="str">
        <f>LEFT(Table1[[#This Row],[Category and Sub-Category]],FIND("/",Table1[[#This Row],[Category and Sub-Category]])-1)</f>
        <v>theater</v>
      </c>
      <c r="R3348" t="str">
        <f>RIGHT(Table1[[#This Row],[Category and Sub-Category]],LEN(Table1[[#This Row],[Category and Sub-Category]])-FIND("/",Table1[[#This Row],[Category and Sub-Category]]))</f>
        <v>plays</v>
      </c>
      <c r="S3348" s="9">
        <f>(((Table1[[#This Row],[launched_at]]/60)/60)/24)+DATE(1970,1,1)</f>
        <v>42054.024421296301</v>
      </c>
      <c r="T3348" s="9">
        <f>(((Table1[[#This Row],[deadline]]/60)/60)/24)+DATE(1970,1,1)</f>
        <v>42061.024421296301</v>
      </c>
      <c r="U3348" s="12" t="str">
        <f>TEXT(Table1[[#This Row],[Date Created Conversion]],"yyyy")</f>
        <v>2015</v>
      </c>
      <c r="V3348" s="12" t="str">
        <f>TEXT(Table1[[#This Row],[Date Created Conversion]],"mmm")</f>
        <v>Feb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 s="16">
        <v>2000</v>
      </c>
      <c r="E3349">
        <v>2389</v>
      </c>
      <c r="F3349" s="12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>Table1[[#This Row],[pledged]]/Table1[[#This Row],[goal]]</f>
        <v>1.1944999999999999</v>
      </c>
      <c r="P3349">
        <f>IF(Table1[[#This Row],[pledged]]=0,0,Table1[[#This Row],[pledged]]/Table1[[#This Row],[backers_count]])</f>
        <v>108.59090909090909</v>
      </c>
      <c r="Q3349" t="str">
        <f>LEFT(Table1[[#This Row],[Category and Sub-Category]],FIND("/",Table1[[#This Row],[Category and Sub-Category]])-1)</f>
        <v>theater</v>
      </c>
      <c r="R3349" t="str">
        <f>RIGHT(Table1[[#This Row],[Category and Sub-Category]],LEN(Table1[[#This Row],[Category and Sub-Category]])-FIND("/",Table1[[#This Row],[Category and Sub-Category]]))</f>
        <v>plays</v>
      </c>
      <c r="S3349" s="9">
        <f>(((Table1[[#This Row],[launched_at]]/60)/60)/24)+DATE(1970,1,1)</f>
        <v>42484.551550925928</v>
      </c>
      <c r="T3349" s="9">
        <f>(((Table1[[#This Row],[deadline]]/60)/60)/24)+DATE(1970,1,1)</f>
        <v>42498.875</v>
      </c>
      <c r="U3349" s="12" t="str">
        <f>TEXT(Table1[[#This Row],[Date Created Conversion]],"yyyy")</f>
        <v>2016</v>
      </c>
      <c r="V3349" s="12" t="str">
        <f>TEXT(Table1[[#This Row],[Date Created Conversion]],"mmm")</f>
        <v>Apr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 s="16">
        <v>5500</v>
      </c>
      <c r="E3350">
        <v>5516</v>
      </c>
      <c r="F3350" s="12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>Table1[[#This Row],[pledged]]/Table1[[#This Row],[goal]]</f>
        <v>1.002909090909091</v>
      </c>
      <c r="P3350">
        <f>IF(Table1[[#This Row],[pledged]]=0,0,Table1[[#This Row],[pledged]]/Table1[[#This Row],[backers_count]])</f>
        <v>69.822784810126578</v>
      </c>
      <c r="Q3350" t="str">
        <f>LEFT(Table1[[#This Row],[Category and Sub-Category]],FIND("/",Table1[[#This Row],[Category and Sub-Category]])-1)</f>
        <v>theater</v>
      </c>
      <c r="R3350" t="str">
        <f>RIGHT(Table1[[#This Row],[Category and Sub-Category]],LEN(Table1[[#This Row],[Category and Sub-Category]])-FIND("/",Table1[[#This Row],[Category and Sub-Category]]))</f>
        <v>plays</v>
      </c>
      <c r="S3350" s="9">
        <f>(((Table1[[#This Row],[launched_at]]/60)/60)/24)+DATE(1970,1,1)</f>
        <v>42466.558796296296</v>
      </c>
      <c r="T3350" s="9">
        <f>(((Table1[[#This Row],[deadline]]/60)/60)/24)+DATE(1970,1,1)</f>
        <v>42490.165972222225</v>
      </c>
      <c r="U3350" s="12" t="str">
        <f>TEXT(Table1[[#This Row],[Date Created Conversion]],"yyyy")</f>
        <v>2016</v>
      </c>
      <c r="V3350" s="12" t="str">
        <f>TEXT(Table1[[#This Row],[Date Created Conversion]],"mmm")</f>
        <v>Apr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 s="16">
        <v>1000</v>
      </c>
      <c r="E3351">
        <v>1534</v>
      </c>
      <c r="F3351" s="12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>Table1[[#This Row],[pledged]]/Table1[[#This Row],[goal]]</f>
        <v>1.534</v>
      </c>
      <c r="P3351">
        <f>IF(Table1[[#This Row],[pledged]]=0,0,Table1[[#This Row],[pledged]]/Table1[[#This Row],[backers_count]])</f>
        <v>109.57142857142857</v>
      </c>
      <c r="Q3351" t="str">
        <f>LEFT(Table1[[#This Row],[Category and Sub-Category]],FIND("/",Table1[[#This Row],[Category and Sub-Category]])-1)</f>
        <v>theater</v>
      </c>
      <c r="R3351" t="str">
        <f>RIGHT(Table1[[#This Row],[Category and Sub-Category]],LEN(Table1[[#This Row],[Category and Sub-Category]])-FIND("/",Table1[[#This Row],[Category and Sub-Category]]))</f>
        <v>plays</v>
      </c>
      <c r="S3351" s="9">
        <f>(((Table1[[#This Row],[launched_at]]/60)/60)/24)+DATE(1970,1,1)</f>
        <v>42513.110787037032</v>
      </c>
      <c r="T3351" s="9">
        <f>(((Table1[[#This Row],[deadline]]/60)/60)/24)+DATE(1970,1,1)</f>
        <v>42534.708333333328</v>
      </c>
      <c r="U3351" s="12" t="str">
        <f>TEXT(Table1[[#This Row],[Date Created Conversion]],"yyyy")</f>
        <v>2016</v>
      </c>
      <c r="V3351" s="12" t="str">
        <f>TEXT(Table1[[#This Row],[Date Created Conversion]],"mmm")</f>
        <v>May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 s="16">
        <v>3500</v>
      </c>
      <c r="E3352">
        <v>3655</v>
      </c>
      <c r="F3352" s="1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>Table1[[#This Row],[pledged]]/Table1[[#This Row],[goal]]</f>
        <v>1.0442857142857143</v>
      </c>
      <c r="P3352">
        <f>IF(Table1[[#This Row],[pledged]]=0,0,Table1[[#This Row],[pledged]]/Table1[[#This Row],[backers_count]])</f>
        <v>71.666666666666671</v>
      </c>
      <c r="Q3352" t="str">
        <f>LEFT(Table1[[#This Row],[Category and Sub-Category]],FIND("/",Table1[[#This Row],[Category and Sub-Category]])-1)</f>
        <v>theater</v>
      </c>
      <c r="R3352" t="str">
        <f>RIGHT(Table1[[#This Row],[Category and Sub-Category]],LEN(Table1[[#This Row],[Category and Sub-Category]])-FIND("/",Table1[[#This Row],[Category and Sub-Category]]))</f>
        <v>plays</v>
      </c>
      <c r="S3352" s="9">
        <f>(((Table1[[#This Row],[launched_at]]/60)/60)/24)+DATE(1970,1,1)</f>
        <v>42302.701516203699</v>
      </c>
      <c r="T3352" s="9">
        <f>(((Table1[[#This Row],[deadline]]/60)/60)/24)+DATE(1970,1,1)</f>
        <v>42337.958333333328</v>
      </c>
      <c r="U3352" s="12" t="str">
        <f>TEXT(Table1[[#This Row],[Date Created Conversion]],"yyyy")</f>
        <v>2015</v>
      </c>
      <c r="V3352" s="12" t="str">
        <f>TEXT(Table1[[#This Row],[Date Created Conversion]],"mmm")</f>
        <v>Oct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 s="16">
        <v>5000</v>
      </c>
      <c r="E3353">
        <v>5055</v>
      </c>
      <c r="F3353" s="12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>Table1[[#This Row],[pledged]]/Table1[[#This Row],[goal]]</f>
        <v>1.0109999999999999</v>
      </c>
      <c r="P3353">
        <f>IF(Table1[[#This Row],[pledged]]=0,0,Table1[[#This Row],[pledged]]/Table1[[#This Row],[backers_count]])</f>
        <v>93.611111111111114</v>
      </c>
      <c r="Q3353" t="str">
        <f>LEFT(Table1[[#This Row],[Category and Sub-Category]],FIND("/",Table1[[#This Row],[Category and Sub-Category]])-1)</f>
        <v>theater</v>
      </c>
      <c r="R3353" t="str">
        <f>RIGHT(Table1[[#This Row],[Category and Sub-Category]],LEN(Table1[[#This Row],[Category and Sub-Category]])-FIND("/",Table1[[#This Row],[Category and Sub-Category]]))</f>
        <v>plays</v>
      </c>
      <c r="S3353" s="9">
        <f>(((Table1[[#This Row],[launched_at]]/60)/60)/24)+DATE(1970,1,1)</f>
        <v>41806.395428240743</v>
      </c>
      <c r="T3353" s="9">
        <f>(((Table1[[#This Row],[deadline]]/60)/60)/24)+DATE(1970,1,1)</f>
        <v>41843.458333333336</v>
      </c>
      <c r="U3353" s="12" t="str">
        <f>TEXT(Table1[[#This Row],[Date Created Conversion]],"yyyy")</f>
        <v>2014</v>
      </c>
      <c r="V3353" s="12" t="str">
        <f>TEXT(Table1[[#This Row],[Date Created Conversion]],"mmm")</f>
        <v>Jun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 s="16">
        <v>5000</v>
      </c>
      <c r="E3354">
        <v>5376</v>
      </c>
      <c r="F3354" s="12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>Table1[[#This Row],[pledged]]/Table1[[#This Row],[goal]]</f>
        <v>1.0751999999999999</v>
      </c>
      <c r="P3354">
        <f>IF(Table1[[#This Row],[pledged]]=0,0,Table1[[#This Row],[pledged]]/Table1[[#This Row],[backers_count]])</f>
        <v>76.8</v>
      </c>
      <c r="Q3354" t="str">
        <f>LEFT(Table1[[#This Row],[Category and Sub-Category]],FIND("/",Table1[[#This Row],[Category and Sub-Category]])-1)</f>
        <v>theater</v>
      </c>
      <c r="R3354" t="str">
        <f>RIGHT(Table1[[#This Row],[Category and Sub-Category]],LEN(Table1[[#This Row],[Category and Sub-Category]])-FIND("/",Table1[[#This Row],[Category and Sub-Category]]))</f>
        <v>plays</v>
      </c>
      <c r="S3354" s="9">
        <f>(((Table1[[#This Row],[launched_at]]/60)/60)/24)+DATE(1970,1,1)</f>
        <v>42495.992800925931</v>
      </c>
      <c r="T3354" s="9">
        <f>(((Table1[[#This Row],[deadline]]/60)/60)/24)+DATE(1970,1,1)</f>
        <v>42552.958333333328</v>
      </c>
      <c r="U3354" s="12" t="str">
        <f>TEXT(Table1[[#This Row],[Date Created Conversion]],"yyyy")</f>
        <v>2016</v>
      </c>
      <c r="V3354" s="12" t="str">
        <f>TEXT(Table1[[#This Row],[Date Created Conversion]],"mmm")</f>
        <v>May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 s="16">
        <v>500</v>
      </c>
      <c r="E3355">
        <v>1575</v>
      </c>
      <c r="F3355" s="12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>Table1[[#This Row],[pledged]]/Table1[[#This Row],[goal]]</f>
        <v>3.15</v>
      </c>
      <c r="P3355">
        <f>IF(Table1[[#This Row],[pledged]]=0,0,Table1[[#This Row],[pledged]]/Table1[[#This Row],[backers_count]])</f>
        <v>35.795454545454547</v>
      </c>
      <c r="Q3355" t="str">
        <f>LEFT(Table1[[#This Row],[Category and Sub-Category]],FIND("/",Table1[[#This Row],[Category and Sub-Category]])-1)</f>
        <v>theater</v>
      </c>
      <c r="R3355" t="str">
        <f>RIGHT(Table1[[#This Row],[Category and Sub-Category]],LEN(Table1[[#This Row],[Category and Sub-Category]])-FIND("/",Table1[[#This Row],[Category and Sub-Category]]))</f>
        <v>plays</v>
      </c>
      <c r="S3355" s="9">
        <f>(((Table1[[#This Row],[launched_at]]/60)/60)/24)+DATE(1970,1,1)</f>
        <v>42479.432291666672</v>
      </c>
      <c r="T3355" s="9">
        <f>(((Table1[[#This Row],[deadline]]/60)/60)/24)+DATE(1970,1,1)</f>
        <v>42492.958333333328</v>
      </c>
      <c r="U3355" s="12" t="str">
        <f>TEXT(Table1[[#This Row],[Date Created Conversion]],"yyyy")</f>
        <v>2016</v>
      </c>
      <c r="V3355" s="12" t="str">
        <f>TEXT(Table1[[#This Row],[Date Created Conversion]],"mmm")</f>
        <v>Apr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 s="16">
        <v>3000</v>
      </c>
      <c r="E3356">
        <v>3058</v>
      </c>
      <c r="F3356" s="12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>Table1[[#This Row],[pledged]]/Table1[[#This Row],[goal]]</f>
        <v>1.0193333333333334</v>
      </c>
      <c r="P3356">
        <f>IF(Table1[[#This Row],[pledged]]=0,0,Table1[[#This Row],[pledged]]/Table1[[#This Row],[backers_count]])</f>
        <v>55.6</v>
      </c>
      <c r="Q3356" t="str">
        <f>LEFT(Table1[[#This Row],[Category and Sub-Category]],FIND("/",Table1[[#This Row],[Category and Sub-Category]])-1)</f>
        <v>theater</v>
      </c>
      <c r="R3356" t="str">
        <f>RIGHT(Table1[[#This Row],[Category and Sub-Category]],LEN(Table1[[#This Row],[Category and Sub-Category]])-FIND("/",Table1[[#This Row],[Category and Sub-Category]]))</f>
        <v>plays</v>
      </c>
      <c r="S3356" s="9">
        <f>(((Table1[[#This Row],[launched_at]]/60)/60)/24)+DATE(1970,1,1)</f>
        <v>42270.7269212963</v>
      </c>
      <c r="T3356" s="9">
        <f>(((Table1[[#This Row],[deadline]]/60)/60)/24)+DATE(1970,1,1)</f>
        <v>42306.167361111111</v>
      </c>
      <c r="U3356" s="12" t="str">
        <f>TEXT(Table1[[#This Row],[Date Created Conversion]],"yyyy")</f>
        <v>2015</v>
      </c>
      <c r="V3356" s="12" t="str">
        <f>TEXT(Table1[[#This Row],[Date Created Conversion]],"mmm")</f>
        <v>Sep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 s="16">
        <v>1750</v>
      </c>
      <c r="E3357">
        <v>2210</v>
      </c>
      <c r="F3357" s="12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>Table1[[#This Row],[pledged]]/Table1[[#This Row],[goal]]</f>
        <v>1.2628571428571429</v>
      </c>
      <c r="P3357">
        <f>IF(Table1[[#This Row],[pledged]]=0,0,Table1[[#This Row],[pledged]]/Table1[[#This Row],[backers_count]])</f>
        <v>147.33333333333334</v>
      </c>
      <c r="Q3357" t="str">
        <f>LEFT(Table1[[#This Row],[Category and Sub-Category]],FIND("/",Table1[[#This Row],[Category and Sub-Category]])-1)</f>
        <v>theater</v>
      </c>
      <c r="R3357" t="str">
        <f>RIGHT(Table1[[#This Row],[Category and Sub-Category]],LEN(Table1[[#This Row],[Category and Sub-Category]])-FIND("/",Table1[[#This Row],[Category and Sub-Category]]))</f>
        <v>plays</v>
      </c>
      <c r="S3357" s="9">
        <f>(((Table1[[#This Row],[launched_at]]/60)/60)/24)+DATE(1970,1,1)</f>
        <v>42489.619525462964</v>
      </c>
      <c r="T3357" s="9">
        <f>(((Table1[[#This Row],[deadline]]/60)/60)/24)+DATE(1970,1,1)</f>
        <v>42500.470138888893</v>
      </c>
      <c r="U3357" s="12" t="str">
        <f>TEXT(Table1[[#This Row],[Date Created Conversion]],"yyyy")</f>
        <v>2016</v>
      </c>
      <c r="V3357" s="12" t="str">
        <f>TEXT(Table1[[#This Row],[Date Created Conversion]],"mmm")</f>
        <v>Apr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 s="16">
        <v>1500</v>
      </c>
      <c r="E3358">
        <v>1521</v>
      </c>
      <c r="F3358" s="12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>Table1[[#This Row],[pledged]]/Table1[[#This Row],[goal]]</f>
        <v>1.014</v>
      </c>
      <c r="P3358">
        <f>IF(Table1[[#This Row],[pledged]]=0,0,Table1[[#This Row],[pledged]]/Table1[[#This Row],[backers_count]])</f>
        <v>56.333333333333336</v>
      </c>
      <c r="Q3358" t="str">
        <f>LEFT(Table1[[#This Row],[Category and Sub-Category]],FIND("/",Table1[[#This Row],[Category and Sub-Category]])-1)</f>
        <v>theater</v>
      </c>
      <c r="R3358" t="str">
        <f>RIGHT(Table1[[#This Row],[Category and Sub-Category]],LEN(Table1[[#This Row],[Category and Sub-Category]])-FIND("/",Table1[[#This Row],[Category and Sub-Category]]))</f>
        <v>plays</v>
      </c>
      <c r="S3358" s="9">
        <f>(((Table1[[#This Row],[launched_at]]/60)/60)/24)+DATE(1970,1,1)</f>
        <v>42536.815648148149</v>
      </c>
      <c r="T3358" s="9">
        <f>(((Table1[[#This Row],[deadline]]/60)/60)/24)+DATE(1970,1,1)</f>
        <v>42566.815648148149</v>
      </c>
      <c r="U3358" s="12" t="str">
        <f>TEXT(Table1[[#This Row],[Date Created Conversion]],"yyyy")</f>
        <v>2016</v>
      </c>
      <c r="V3358" s="12" t="str">
        <f>TEXT(Table1[[#This Row],[Date Created Conversion]],"mmm")</f>
        <v>Jun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 s="16">
        <v>2000</v>
      </c>
      <c r="E3359">
        <v>2020</v>
      </c>
      <c r="F3359" s="12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>Table1[[#This Row],[pledged]]/Table1[[#This Row],[goal]]</f>
        <v>1.01</v>
      </c>
      <c r="P3359">
        <f>IF(Table1[[#This Row],[pledged]]=0,0,Table1[[#This Row],[pledged]]/Table1[[#This Row],[backers_count]])</f>
        <v>96.19047619047619</v>
      </c>
      <c r="Q3359" t="str">
        <f>LEFT(Table1[[#This Row],[Category and Sub-Category]],FIND("/",Table1[[#This Row],[Category and Sub-Category]])-1)</f>
        <v>theater</v>
      </c>
      <c r="R3359" t="str">
        <f>RIGHT(Table1[[#This Row],[Category and Sub-Category]],LEN(Table1[[#This Row],[Category and Sub-Category]])-FIND("/",Table1[[#This Row],[Category and Sub-Category]]))</f>
        <v>plays</v>
      </c>
      <c r="S3359" s="9">
        <f>(((Table1[[#This Row],[launched_at]]/60)/60)/24)+DATE(1970,1,1)</f>
        <v>41822.417939814812</v>
      </c>
      <c r="T3359" s="9">
        <f>(((Table1[[#This Row],[deadline]]/60)/60)/24)+DATE(1970,1,1)</f>
        <v>41852.417939814812</v>
      </c>
      <c r="U3359" s="12" t="str">
        <f>TEXT(Table1[[#This Row],[Date Created Conversion]],"yyyy")</f>
        <v>2014</v>
      </c>
      <c r="V3359" s="12" t="str">
        <f>TEXT(Table1[[#This Row],[Date Created Conversion]],"mmm")</f>
        <v>Jul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 s="16">
        <v>10000</v>
      </c>
      <c r="E3360">
        <v>10299</v>
      </c>
      <c r="F3360" s="12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>Table1[[#This Row],[pledged]]/Table1[[#This Row],[goal]]</f>
        <v>1.0299</v>
      </c>
      <c r="P3360">
        <f>IF(Table1[[#This Row],[pledged]]=0,0,Table1[[#This Row],[pledged]]/Table1[[#This Row],[backers_count]])</f>
        <v>63.574074074074076</v>
      </c>
      <c r="Q3360" t="str">
        <f>LEFT(Table1[[#This Row],[Category and Sub-Category]],FIND("/",Table1[[#This Row],[Category and Sub-Category]])-1)</f>
        <v>theater</v>
      </c>
      <c r="R3360" t="str">
        <f>RIGHT(Table1[[#This Row],[Category and Sub-Category]],LEN(Table1[[#This Row],[Category and Sub-Category]])-FIND("/",Table1[[#This Row],[Category and Sub-Category]]))</f>
        <v>plays</v>
      </c>
      <c r="S3360" s="9">
        <f>(((Table1[[#This Row],[launched_at]]/60)/60)/24)+DATE(1970,1,1)</f>
        <v>41932.311099537037</v>
      </c>
      <c r="T3360" s="9">
        <f>(((Table1[[#This Row],[deadline]]/60)/60)/24)+DATE(1970,1,1)</f>
        <v>41962.352766203709</v>
      </c>
      <c r="U3360" s="12" t="str">
        <f>TEXT(Table1[[#This Row],[Date Created Conversion]],"yyyy")</f>
        <v>2014</v>
      </c>
      <c r="V3360" s="12" t="str">
        <f>TEXT(Table1[[#This Row],[Date Created Conversion]],"mmm")</f>
        <v>Oct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 s="16">
        <v>4000</v>
      </c>
      <c r="E3361">
        <v>4250</v>
      </c>
      <c r="F3361" s="12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>Table1[[#This Row],[pledged]]/Table1[[#This Row],[goal]]</f>
        <v>1.0625</v>
      </c>
      <c r="P3361">
        <f>IF(Table1[[#This Row],[pledged]]=0,0,Table1[[#This Row],[pledged]]/Table1[[#This Row],[backers_count]])</f>
        <v>184.78260869565219</v>
      </c>
      <c r="Q3361" t="str">
        <f>LEFT(Table1[[#This Row],[Category and Sub-Category]],FIND("/",Table1[[#This Row],[Category and Sub-Category]])-1)</f>
        <v>theater</v>
      </c>
      <c r="R3361" t="str">
        <f>RIGHT(Table1[[#This Row],[Category and Sub-Category]],LEN(Table1[[#This Row],[Category and Sub-Category]])-FIND("/",Table1[[#This Row],[Category and Sub-Category]]))</f>
        <v>plays</v>
      </c>
      <c r="S3361" s="9">
        <f>(((Table1[[#This Row],[launched_at]]/60)/60)/24)+DATE(1970,1,1)</f>
        <v>42746.057106481487</v>
      </c>
      <c r="T3361" s="9">
        <f>(((Table1[[#This Row],[deadline]]/60)/60)/24)+DATE(1970,1,1)</f>
        <v>42791.057106481487</v>
      </c>
      <c r="U3361" s="12" t="str">
        <f>TEXT(Table1[[#This Row],[Date Created Conversion]],"yyyy")</f>
        <v>2017</v>
      </c>
      <c r="V3361" s="12" t="str">
        <f>TEXT(Table1[[#This Row],[Date Created Conversion]],"mmm")</f>
        <v>Jan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 s="16">
        <v>9000</v>
      </c>
      <c r="E3362">
        <v>9124</v>
      </c>
      <c r="F3362" s="1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>Table1[[#This Row],[pledged]]/Table1[[#This Row],[goal]]</f>
        <v>1.0137777777777779</v>
      </c>
      <c r="P3362">
        <f>IF(Table1[[#This Row],[pledged]]=0,0,Table1[[#This Row],[pledged]]/Table1[[#This Row],[backers_count]])</f>
        <v>126.72222222222223</v>
      </c>
      <c r="Q3362" t="str">
        <f>LEFT(Table1[[#This Row],[Category and Sub-Category]],FIND("/",Table1[[#This Row],[Category and Sub-Category]])-1)</f>
        <v>theater</v>
      </c>
      <c r="R3362" t="str">
        <f>RIGHT(Table1[[#This Row],[Category and Sub-Category]],LEN(Table1[[#This Row],[Category and Sub-Category]])-FIND("/",Table1[[#This Row],[Category and Sub-Category]]))</f>
        <v>plays</v>
      </c>
      <c r="S3362" s="9">
        <f>(((Table1[[#This Row],[launched_at]]/60)/60)/24)+DATE(1970,1,1)</f>
        <v>42697.082673611112</v>
      </c>
      <c r="T3362" s="9">
        <f>(((Table1[[#This Row],[deadline]]/60)/60)/24)+DATE(1970,1,1)</f>
        <v>42718.665972222225</v>
      </c>
      <c r="U3362" s="12" t="str">
        <f>TEXT(Table1[[#This Row],[Date Created Conversion]],"yyyy")</f>
        <v>2016</v>
      </c>
      <c r="V3362" s="12" t="str">
        <f>TEXT(Table1[[#This Row],[Date Created Conversion]],"mmm")</f>
        <v>Nov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 s="16">
        <v>5000</v>
      </c>
      <c r="E3363">
        <v>5673</v>
      </c>
      <c r="F3363" s="12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>Table1[[#This Row],[pledged]]/Table1[[#This Row],[goal]]</f>
        <v>1.1346000000000001</v>
      </c>
      <c r="P3363">
        <f>IF(Table1[[#This Row],[pledged]]=0,0,Table1[[#This Row],[pledged]]/Table1[[#This Row],[backers_count]])</f>
        <v>83.42647058823529</v>
      </c>
      <c r="Q3363" t="str">
        <f>LEFT(Table1[[#This Row],[Category and Sub-Category]],FIND("/",Table1[[#This Row],[Category and Sub-Category]])-1)</f>
        <v>theater</v>
      </c>
      <c r="R3363" t="str">
        <f>RIGHT(Table1[[#This Row],[Category and Sub-Category]],LEN(Table1[[#This Row],[Category and Sub-Category]])-FIND("/",Table1[[#This Row],[Category and Sub-Category]]))</f>
        <v>plays</v>
      </c>
      <c r="S3363" s="9">
        <f>(((Table1[[#This Row],[launched_at]]/60)/60)/24)+DATE(1970,1,1)</f>
        <v>41866.025347222225</v>
      </c>
      <c r="T3363" s="9">
        <f>(((Table1[[#This Row],[deadline]]/60)/60)/24)+DATE(1970,1,1)</f>
        <v>41883.665972222225</v>
      </c>
      <c r="U3363" s="12" t="str">
        <f>TEXT(Table1[[#This Row],[Date Created Conversion]],"yyyy")</f>
        <v>2014</v>
      </c>
      <c r="V3363" s="12" t="str">
        <f>TEXT(Table1[[#This Row],[Date Created Conversion]],"mmm")</f>
        <v>Aug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 s="16">
        <v>500</v>
      </c>
      <c r="E3364">
        <v>1090</v>
      </c>
      <c r="F3364" s="12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>Table1[[#This Row],[pledged]]/Table1[[#This Row],[goal]]</f>
        <v>2.1800000000000002</v>
      </c>
      <c r="P3364">
        <f>IF(Table1[[#This Row],[pledged]]=0,0,Table1[[#This Row],[pledged]]/Table1[[#This Row],[backers_count]])</f>
        <v>54.5</v>
      </c>
      <c r="Q3364" t="str">
        <f>LEFT(Table1[[#This Row],[Category and Sub-Category]],FIND("/",Table1[[#This Row],[Category and Sub-Category]])-1)</f>
        <v>theater</v>
      </c>
      <c r="R3364" t="str">
        <f>RIGHT(Table1[[#This Row],[Category and Sub-Category]],LEN(Table1[[#This Row],[Category and Sub-Category]])-FIND("/",Table1[[#This Row],[Category and Sub-Category]]))</f>
        <v>plays</v>
      </c>
      <c r="S3364" s="9">
        <f>(((Table1[[#This Row],[launched_at]]/60)/60)/24)+DATE(1970,1,1)</f>
        <v>42056.091631944444</v>
      </c>
      <c r="T3364" s="9">
        <f>(((Table1[[#This Row],[deadline]]/60)/60)/24)+DATE(1970,1,1)</f>
        <v>42070.204861111109</v>
      </c>
      <c r="U3364" s="12" t="str">
        <f>TEXT(Table1[[#This Row],[Date Created Conversion]],"yyyy")</f>
        <v>2015</v>
      </c>
      <c r="V3364" s="12" t="str">
        <f>TEXT(Table1[[#This Row],[Date Created Conversion]],"mmm")</f>
        <v>Feb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 s="16">
        <v>7750</v>
      </c>
      <c r="E3365">
        <v>7860</v>
      </c>
      <c r="F3365" s="12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>Table1[[#This Row],[pledged]]/Table1[[#This Row],[goal]]</f>
        <v>1.0141935483870967</v>
      </c>
      <c r="P3365">
        <f>IF(Table1[[#This Row],[pledged]]=0,0,Table1[[#This Row],[pledged]]/Table1[[#This Row],[backers_count]])</f>
        <v>302.30769230769232</v>
      </c>
      <c r="Q3365" t="str">
        <f>LEFT(Table1[[#This Row],[Category and Sub-Category]],FIND("/",Table1[[#This Row],[Category and Sub-Category]])-1)</f>
        <v>theater</v>
      </c>
      <c r="R3365" t="str">
        <f>RIGHT(Table1[[#This Row],[Category and Sub-Category]],LEN(Table1[[#This Row],[Category and Sub-Category]])-FIND("/",Table1[[#This Row],[Category and Sub-Category]]))</f>
        <v>plays</v>
      </c>
      <c r="S3365" s="9">
        <f>(((Table1[[#This Row],[launched_at]]/60)/60)/24)+DATE(1970,1,1)</f>
        <v>41851.771354166667</v>
      </c>
      <c r="T3365" s="9">
        <f>(((Table1[[#This Row],[deadline]]/60)/60)/24)+DATE(1970,1,1)</f>
        <v>41870.666666666664</v>
      </c>
      <c r="U3365" s="12" t="str">
        <f>TEXT(Table1[[#This Row],[Date Created Conversion]],"yyyy")</f>
        <v>2014</v>
      </c>
      <c r="V3365" s="12" t="str">
        <f>TEXT(Table1[[#This Row],[Date Created Conversion]],"mmm")</f>
        <v>Jul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 s="16">
        <v>3000</v>
      </c>
      <c r="E3366">
        <v>3178</v>
      </c>
      <c r="F3366" s="12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>Table1[[#This Row],[pledged]]/Table1[[#This Row],[goal]]</f>
        <v>1.0593333333333332</v>
      </c>
      <c r="P3366">
        <f>IF(Table1[[#This Row],[pledged]]=0,0,Table1[[#This Row],[pledged]]/Table1[[#This Row],[backers_count]])</f>
        <v>44.138888888888886</v>
      </c>
      <c r="Q3366" t="str">
        <f>LEFT(Table1[[#This Row],[Category and Sub-Category]],FIND("/",Table1[[#This Row],[Category and Sub-Category]])-1)</f>
        <v>theater</v>
      </c>
      <c r="R3366" t="str">
        <f>RIGHT(Table1[[#This Row],[Category and Sub-Category]],LEN(Table1[[#This Row],[Category and Sub-Category]])-FIND("/",Table1[[#This Row],[Category and Sub-Category]]))</f>
        <v>plays</v>
      </c>
      <c r="S3366" s="9">
        <f>(((Table1[[#This Row],[launched_at]]/60)/60)/24)+DATE(1970,1,1)</f>
        <v>42422.977418981478</v>
      </c>
      <c r="T3366" s="9">
        <f>(((Table1[[#This Row],[deadline]]/60)/60)/24)+DATE(1970,1,1)</f>
        <v>42444.875</v>
      </c>
      <c r="U3366" s="12" t="str">
        <f>TEXT(Table1[[#This Row],[Date Created Conversion]],"yyyy")</f>
        <v>2016</v>
      </c>
      <c r="V3366" s="12" t="str">
        <f>TEXT(Table1[[#This Row],[Date Created Conversion]],"mmm")</f>
        <v>Feb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 s="16">
        <v>2500</v>
      </c>
      <c r="E3367">
        <v>2600</v>
      </c>
      <c r="F3367" s="12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>Table1[[#This Row],[pledged]]/Table1[[#This Row],[goal]]</f>
        <v>1.04</v>
      </c>
      <c r="P3367">
        <f>IF(Table1[[#This Row],[pledged]]=0,0,Table1[[#This Row],[pledged]]/Table1[[#This Row],[backers_count]])</f>
        <v>866.66666666666663</v>
      </c>
      <c r="Q3367" t="str">
        <f>LEFT(Table1[[#This Row],[Category and Sub-Category]],FIND("/",Table1[[#This Row],[Category and Sub-Category]])-1)</f>
        <v>theater</v>
      </c>
      <c r="R3367" t="str">
        <f>RIGHT(Table1[[#This Row],[Category and Sub-Category]],LEN(Table1[[#This Row],[Category and Sub-Category]])-FIND("/",Table1[[#This Row],[Category and Sub-Category]]))</f>
        <v>plays</v>
      </c>
      <c r="S3367" s="9">
        <f>(((Table1[[#This Row],[launched_at]]/60)/60)/24)+DATE(1970,1,1)</f>
        <v>42321.101759259262</v>
      </c>
      <c r="T3367" s="9">
        <f>(((Table1[[#This Row],[deadline]]/60)/60)/24)+DATE(1970,1,1)</f>
        <v>42351.101759259262</v>
      </c>
      <c r="U3367" s="12" t="str">
        <f>TEXT(Table1[[#This Row],[Date Created Conversion]],"yyyy")</f>
        <v>2015</v>
      </c>
      <c r="V3367" s="12" t="str">
        <f>TEXT(Table1[[#This Row],[Date Created Conversion]],"mmm")</f>
        <v>Nov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 s="16">
        <v>500</v>
      </c>
      <c r="E3368">
        <v>1105</v>
      </c>
      <c r="F3368" s="12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>Table1[[#This Row],[pledged]]/Table1[[#This Row],[goal]]</f>
        <v>2.21</v>
      </c>
      <c r="P3368">
        <f>IF(Table1[[#This Row],[pledged]]=0,0,Table1[[#This Row],[pledged]]/Table1[[#This Row],[backers_count]])</f>
        <v>61.388888888888886</v>
      </c>
      <c r="Q3368" t="str">
        <f>LEFT(Table1[[#This Row],[Category and Sub-Category]],FIND("/",Table1[[#This Row],[Category and Sub-Category]])-1)</f>
        <v>theater</v>
      </c>
      <c r="R3368" t="str">
        <f>RIGHT(Table1[[#This Row],[Category and Sub-Category]],LEN(Table1[[#This Row],[Category and Sub-Category]])-FIND("/",Table1[[#This Row],[Category and Sub-Category]]))</f>
        <v>plays</v>
      </c>
      <c r="S3368" s="9">
        <f>(((Table1[[#This Row],[launched_at]]/60)/60)/24)+DATE(1970,1,1)</f>
        <v>42107.067557870367</v>
      </c>
      <c r="T3368" s="9">
        <f>(((Table1[[#This Row],[deadline]]/60)/60)/24)+DATE(1970,1,1)</f>
        <v>42137.067557870367</v>
      </c>
      <c r="U3368" s="12" t="str">
        <f>TEXT(Table1[[#This Row],[Date Created Conversion]],"yyyy")</f>
        <v>2015</v>
      </c>
      <c r="V3368" s="12" t="str">
        <f>TEXT(Table1[[#This Row],[Date Created Conversion]],"mmm")</f>
        <v>Apr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 s="16">
        <v>750</v>
      </c>
      <c r="E3369">
        <v>890</v>
      </c>
      <c r="F3369" s="12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>Table1[[#This Row],[pledged]]/Table1[[#This Row],[goal]]</f>
        <v>1.1866666666666668</v>
      </c>
      <c r="P3369">
        <f>IF(Table1[[#This Row],[pledged]]=0,0,Table1[[#This Row],[pledged]]/Table1[[#This Row],[backers_count]])</f>
        <v>29.666666666666668</v>
      </c>
      <c r="Q3369" t="str">
        <f>LEFT(Table1[[#This Row],[Category and Sub-Category]],FIND("/",Table1[[#This Row],[Category and Sub-Category]])-1)</f>
        <v>theater</v>
      </c>
      <c r="R3369" t="str">
        <f>RIGHT(Table1[[#This Row],[Category and Sub-Category]],LEN(Table1[[#This Row],[Category and Sub-Category]])-FIND("/",Table1[[#This Row],[Category and Sub-Category]]))</f>
        <v>plays</v>
      </c>
      <c r="S3369" s="9">
        <f>(((Table1[[#This Row],[launched_at]]/60)/60)/24)+DATE(1970,1,1)</f>
        <v>42192.933958333335</v>
      </c>
      <c r="T3369" s="9">
        <f>(((Table1[[#This Row],[deadline]]/60)/60)/24)+DATE(1970,1,1)</f>
        <v>42217.933958333335</v>
      </c>
      <c r="U3369" s="12" t="str">
        <f>TEXT(Table1[[#This Row],[Date Created Conversion]],"yyyy")</f>
        <v>2015</v>
      </c>
      <c r="V3369" s="12" t="str">
        <f>TEXT(Table1[[#This Row],[Date Created Conversion]],"mmm")</f>
        <v>Jul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 s="16">
        <v>1000</v>
      </c>
      <c r="E3370">
        <v>1046</v>
      </c>
      <c r="F3370" s="12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>Table1[[#This Row],[pledged]]/Table1[[#This Row],[goal]]</f>
        <v>1.046</v>
      </c>
      <c r="P3370">
        <f>IF(Table1[[#This Row],[pledged]]=0,0,Table1[[#This Row],[pledged]]/Table1[[#This Row],[backers_count]])</f>
        <v>45.478260869565219</v>
      </c>
      <c r="Q3370" t="str">
        <f>LEFT(Table1[[#This Row],[Category and Sub-Category]],FIND("/",Table1[[#This Row],[Category and Sub-Category]])-1)</f>
        <v>theater</v>
      </c>
      <c r="R3370" t="str">
        <f>RIGHT(Table1[[#This Row],[Category and Sub-Category]],LEN(Table1[[#This Row],[Category and Sub-Category]])-FIND("/",Table1[[#This Row],[Category and Sub-Category]]))</f>
        <v>plays</v>
      </c>
      <c r="S3370" s="9">
        <f>(((Table1[[#This Row],[launched_at]]/60)/60)/24)+DATE(1970,1,1)</f>
        <v>41969.199756944443</v>
      </c>
      <c r="T3370" s="9">
        <f>(((Table1[[#This Row],[deadline]]/60)/60)/24)+DATE(1970,1,1)</f>
        <v>42005.208333333328</v>
      </c>
      <c r="U3370" s="12" t="str">
        <f>TEXT(Table1[[#This Row],[Date Created Conversion]],"yyyy")</f>
        <v>2014</v>
      </c>
      <c r="V3370" s="12" t="str">
        <f>TEXT(Table1[[#This Row],[Date Created Conversion]],"mmm")</f>
        <v>Nov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 s="16">
        <v>5000</v>
      </c>
      <c r="E3371">
        <v>5195</v>
      </c>
      <c r="F3371" s="12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>Table1[[#This Row],[pledged]]/Table1[[#This Row],[goal]]</f>
        <v>1.0389999999999999</v>
      </c>
      <c r="P3371">
        <f>IF(Table1[[#This Row],[pledged]]=0,0,Table1[[#This Row],[pledged]]/Table1[[#This Row],[backers_count]])</f>
        <v>96.203703703703709</v>
      </c>
      <c r="Q3371" t="str">
        <f>LEFT(Table1[[#This Row],[Category and Sub-Category]],FIND("/",Table1[[#This Row],[Category and Sub-Category]])-1)</f>
        <v>theater</v>
      </c>
      <c r="R3371" t="str">
        <f>RIGHT(Table1[[#This Row],[Category and Sub-Category]],LEN(Table1[[#This Row],[Category and Sub-Category]])-FIND("/",Table1[[#This Row],[Category and Sub-Category]]))</f>
        <v>plays</v>
      </c>
      <c r="S3371" s="9">
        <f>(((Table1[[#This Row],[launched_at]]/60)/60)/24)+DATE(1970,1,1)</f>
        <v>42690.041435185187</v>
      </c>
      <c r="T3371" s="9">
        <f>(((Table1[[#This Row],[deadline]]/60)/60)/24)+DATE(1970,1,1)</f>
        <v>42750.041435185187</v>
      </c>
      <c r="U3371" s="12" t="str">
        <f>TEXT(Table1[[#This Row],[Date Created Conversion]],"yyyy")</f>
        <v>2016</v>
      </c>
      <c r="V3371" s="12" t="str">
        <f>TEXT(Table1[[#This Row],[Date Created Conversion]],"mmm")</f>
        <v>Nov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 s="16">
        <v>1500</v>
      </c>
      <c r="E3372">
        <v>1766</v>
      </c>
      <c r="F3372" s="1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>Table1[[#This Row],[pledged]]/Table1[[#This Row],[goal]]</f>
        <v>1.1773333333333333</v>
      </c>
      <c r="P3372">
        <f>IF(Table1[[#This Row],[pledged]]=0,0,Table1[[#This Row],[pledged]]/Table1[[#This Row],[backers_count]])</f>
        <v>67.92307692307692</v>
      </c>
      <c r="Q3372" t="str">
        <f>LEFT(Table1[[#This Row],[Category and Sub-Category]],FIND("/",Table1[[#This Row],[Category and Sub-Category]])-1)</f>
        <v>theater</v>
      </c>
      <c r="R3372" t="str">
        <f>RIGHT(Table1[[#This Row],[Category and Sub-Category]],LEN(Table1[[#This Row],[Category and Sub-Category]])-FIND("/",Table1[[#This Row],[Category and Sub-Category]]))</f>
        <v>plays</v>
      </c>
      <c r="S3372" s="9">
        <f>(((Table1[[#This Row],[launched_at]]/60)/60)/24)+DATE(1970,1,1)</f>
        <v>42690.334317129629</v>
      </c>
      <c r="T3372" s="9">
        <f>(((Table1[[#This Row],[deadline]]/60)/60)/24)+DATE(1970,1,1)</f>
        <v>42721.333333333328</v>
      </c>
      <c r="U3372" s="12" t="str">
        <f>TEXT(Table1[[#This Row],[Date Created Conversion]],"yyyy")</f>
        <v>2016</v>
      </c>
      <c r="V3372" s="12" t="str">
        <f>TEXT(Table1[[#This Row],[Date Created Conversion]],"mmm")</f>
        <v>Nov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 s="16">
        <v>200</v>
      </c>
      <c r="E3373">
        <v>277</v>
      </c>
      <c r="F3373" s="12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>Table1[[#This Row],[pledged]]/Table1[[#This Row],[goal]]</f>
        <v>1.385</v>
      </c>
      <c r="P3373">
        <f>IF(Table1[[#This Row],[pledged]]=0,0,Table1[[#This Row],[pledged]]/Table1[[#This Row],[backers_count]])</f>
        <v>30.777777777777779</v>
      </c>
      <c r="Q3373" t="str">
        <f>LEFT(Table1[[#This Row],[Category and Sub-Category]],FIND("/",Table1[[#This Row],[Category and Sub-Category]])-1)</f>
        <v>theater</v>
      </c>
      <c r="R3373" t="str">
        <f>RIGHT(Table1[[#This Row],[Category and Sub-Category]],LEN(Table1[[#This Row],[Category and Sub-Category]])-FIND("/",Table1[[#This Row],[Category and Sub-Category]]))</f>
        <v>plays</v>
      </c>
      <c r="S3373" s="9">
        <f>(((Table1[[#This Row],[launched_at]]/60)/60)/24)+DATE(1970,1,1)</f>
        <v>42312.874594907407</v>
      </c>
      <c r="T3373" s="9">
        <f>(((Table1[[#This Row],[deadline]]/60)/60)/24)+DATE(1970,1,1)</f>
        <v>42340.874594907407</v>
      </c>
      <c r="U3373" s="12" t="str">
        <f>TEXT(Table1[[#This Row],[Date Created Conversion]],"yyyy")</f>
        <v>2015</v>
      </c>
      <c r="V3373" s="12" t="str">
        <f>TEXT(Table1[[#This Row],[Date Created Conversion]],"mmm")</f>
        <v>Nov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 s="16">
        <v>1000</v>
      </c>
      <c r="E3374">
        <v>1035</v>
      </c>
      <c r="F3374" s="12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>Table1[[#This Row],[pledged]]/Table1[[#This Row],[goal]]</f>
        <v>1.0349999999999999</v>
      </c>
      <c r="P3374">
        <f>IF(Table1[[#This Row],[pledged]]=0,0,Table1[[#This Row],[pledged]]/Table1[[#This Row],[backers_count]])</f>
        <v>38.333333333333336</v>
      </c>
      <c r="Q3374" t="str">
        <f>LEFT(Table1[[#This Row],[Category and Sub-Category]],FIND("/",Table1[[#This Row],[Category and Sub-Category]])-1)</f>
        <v>theater</v>
      </c>
      <c r="R3374" t="str">
        <f>RIGHT(Table1[[#This Row],[Category and Sub-Category]],LEN(Table1[[#This Row],[Category and Sub-Category]])-FIND("/",Table1[[#This Row],[Category and Sub-Category]]))</f>
        <v>plays</v>
      </c>
      <c r="S3374" s="9">
        <f>(((Table1[[#This Row],[launched_at]]/60)/60)/24)+DATE(1970,1,1)</f>
        <v>41855.548101851848</v>
      </c>
      <c r="T3374" s="9">
        <f>(((Table1[[#This Row],[deadline]]/60)/60)/24)+DATE(1970,1,1)</f>
        <v>41876.207638888889</v>
      </c>
      <c r="U3374" s="12" t="str">
        <f>TEXT(Table1[[#This Row],[Date Created Conversion]],"yyyy")</f>
        <v>2014</v>
      </c>
      <c r="V3374" s="12" t="str">
        <f>TEXT(Table1[[#This Row],[Date Created Conversion]],"mmm")</f>
        <v>Aug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 s="16">
        <v>2000</v>
      </c>
      <c r="E3375">
        <v>2005</v>
      </c>
      <c r="F3375" s="12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>Table1[[#This Row],[pledged]]/Table1[[#This Row],[goal]]</f>
        <v>1.0024999999999999</v>
      </c>
      <c r="P3375">
        <f>IF(Table1[[#This Row],[pledged]]=0,0,Table1[[#This Row],[pledged]]/Table1[[#This Row],[backers_count]])</f>
        <v>66.833333333333329</v>
      </c>
      <c r="Q3375" t="str">
        <f>LEFT(Table1[[#This Row],[Category and Sub-Category]],FIND("/",Table1[[#This Row],[Category and Sub-Category]])-1)</f>
        <v>theater</v>
      </c>
      <c r="R3375" t="str">
        <f>RIGHT(Table1[[#This Row],[Category and Sub-Category]],LEN(Table1[[#This Row],[Category and Sub-Category]])-FIND("/",Table1[[#This Row],[Category and Sub-Category]]))</f>
        <v>plays</v>
      </c>
      <c r="S3375" s="9">
        <f>(((Table1[[#This Row],[launched_at]]/60)/60)/24)+DATE(1970,1,1)</f>
        <v>42179.854629629626</v>
      </c>
      <c r="T3375" s="9">
        <f>(((Table1[[#This Row],[deadline]]/60)/60)/24)+DATE(1970,1,1)</f>
        <v>42203.666666666672</v>
      </c>
      <c r="U3375" s="12" t="str">
        <f>TEXT(Table1[[#This Row],[Date Created Conversion]],"yyyy")</f>
        <v>2015</v>
      </c>
      <c r="V3375" s="12" t="str">
        <f>TEXT(Table1[[#This Row],[Date Created Conversion]],"mmm")</f>
        <v>Jun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 s="16">
        <v>3500</v>
      </c>
      <c r="E3376">
        <v>3730</v>
      </c>
      <c r="F3376" s="12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>Table1[[#This Row],[pledged]]/Table1[[#This Row],[goal]]</f>
        <v>1.0657142857142856</v>
      </c>
      <c r="P3376">
        <f>IF(Table1[[#This Row],[pledged]]=0,0,Table1[[#This Row],[pledged]]/Table1[[#This Row],[backers_count]])</f>
        <v>71.730769230769226</v>
      </c>
      <c r="Q3376" t="str">
        <f>LEFT(Table1[[#This Row],[Category and Sub-Category]],FIND("/",Table1[[#This Row],[Category and Sub-Category]])-1)</f>
        <v>theater</v>
      </c>
      <c r="R3376" t="str">
        <f>RIGHT(Table1[[#This Row],[Category and Sub-Category]],LEN(Table1[[#This Row],[Category and Sub-Category]])-FIND("/",Table1[[#This Row],[Category and Sub-Category]]))</f>
        <v>plays</v>
      </c>
      <c r="S3376" s="9">
        <f>(((Table1[[#This Row],[launched_at]]/60)/60)/24)+DATE(1970,1,1)</f>
        <v>42275.731666666667</v>
      </c>
      <c r="T3376" s="9">
        <f>(((Table1[[#This Row],[deadline]]/60)/60)/24)+DATE(1970,1,1)</f>
        <v>42305.731666666667</v>
      </c>
      <c r="U3376" s="12" t="str">
        <f>TEXT(Table1[[#This Row],[Date Created Conversion]],"yyyy")</f>
        <v>2015</v>
      </c>
      <c r="V3376" s="12" t="str">
        <f>TEXT(Table1[[#This Row],[Date Created Conversion]],"mmm")</f>
        <v>Sep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 s="16">
        <v>3000</v>
      </c>
      <c r="E3377">
        <v>3000</v>
      </c>
      <c r="F3377" s="12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>Table1[[#This Row],[pledged]]/Table1[[#This Row],[goal]]</f>
        <v>1</v>
      </c>
      <c r="P3377">
        <f>IF(Table1[[#This Row],[pledged]]=0,0,Table1[[#This Row],[pledged]]/Table1[[#This Row],[backers_count]])</f>
        <v>176.47058823529412</v>
      </c>
      <c r="Q3377" t="str">
        <f>LEFT(Table1[[#This Row],[Category and Sub-Category]],FIND("/",Table1[[#This Row],[Category and Sub-Category]])-1)</f>
        <v>theater</v>
      </c>
      <c r="R3377" t="str">
        <f>RIGHT(Table1[[#This Row],[Category and Sub-Category]],LEN(Table1[[#This Row],[Category and Sub-Category]])-FIND("/",Table1[[#This Row],[Category and Sub-Category]]))</f>
        <v>plays</v>
      </c>
      <c r="S3377" s="9">
        <f>(((Table1[[#This Row],[launched_at]]/60)/60)/24)+DATE(1970,1,1)</f>
        <v>41765.610798611109</v>
      </c>
      <c r="T3377" s="9">
        <f>(((Table1[[#This Row],[deadline]]/60)/60)/24)+DATE(1970,1,1)</f>
        <v>41777.610798611109</v>
      </c>
      <c r="U3377" s="12" t="str">
        <f>TEXT(Table1[[#This Row],[Date Created Conversion]],"yyyy")</f>
        <v>2014</v>
      </c>
      <c r="V3377" s="12" t="str">
        <f>TEXT(Table1[[#This Row],[Date Created Conversion]],"mmm")</f>
        <v>May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 s="16">
        <v>8000</v>
      </c>
      <c r="E3378">
        <v>8001</v>
      </c>
      <c r="F3378" s="12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>Table1[[#This Row],[pledged]]/Table1[[#This Row],[goal]]</f>
        <v>1.0001249999999999</v>
      </c>
      <c r="P3378">
        <f>IF(Table1[[#This Row],[pledged]]=0,0,Table1[[#This Row],[pledged]]/Table1[[#This Row],[backers_count]])</f>
        <v>421.10526315789474</v>
      </c>
      <c r="Q3378" t="str">
        <f>LEFT(Table1[[#This Row],[Category and Sub-Category]],FIND("/",Table1[[#This Row],[Category and Sub-Category]])-1)</f>
        <v>theater</v>
      </c>
      <c r="R3378" t="str">
        <f>RIGHT(Table1[[#This Row],[Category and Sub-Category]],LEN(Table1[[#This Row],[Category and Sub-Category]])-FIND("/",Table1[[#This Row],[Category and Sub-Category]]))</f>
        <v>plays</v>
      </c>
      <c r="S3378" s="9">
        <f>(((Table1[[#This Row],[launched_at]]/60)/60)/24)+DATE(1970,1,1)</f>
        <v>42059.701319444444</v>
      </c>
      <c r="T3378" s="9">
        <f>(((Table1[[#This Row],[deadline]]/60)/60)/24)+DATE(1970,1,1)</f>
        <v>42119.659652777773</v>
      </c>
      <c r="U3378" s="12" t="str">
        <f>TEXT(Table1[[#This Row],[Date Created Conversion]],"yyyy")</f>
        <v>2015</v>
      </c>
      <c r="V3378" s="12" t="str">
        <f>TEXT(Table1[[#This Row],[Date Created Conversion]],"mmm")</f>
        <v>Feb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 s="16">
        <v>8000</v>
      </c>
      <c r="E3379">
        <v>8084</v>
      </c>
      <c r="F3379" s="12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>Table1[[#This Row],[pledged]]/Table1[[#This Row],[goal]]</f>
        <v>1.0105</v>
      </c>
      <c r="P3379">
        <f>IF(Table1[[#This Row],[pledged]]=0,0,Table1[[#This Row],[pledged]]/Table1[[#This Row],[backers_count]])</f>
        <v>104.98701298701299</v>
      </c>
      <c r="Q3379" t="str">
        <f>LEFT(Table1[[#This Row],[Category and Sub-Category]],FIND("/",Table1[[#This Row],[Category and Sub-Category]])-1)</f>
        <v>theater</v>
      </c>
      <c r="R3379" t="str">
        <f>RIGHT(Table1[[#This Row],[Category and Sub-Category]],LEN(Table1[[#This Row],[Category and Sub-Category]])-FIND("/",Table1[[#This Row],[Category and Sub-Category]]))</f>
        <v>plays</v>
      </c>
      <c r="S3379" s="9">
        <f>(((Table1[[#This Row],[launched_at]]/60)/60)/24)+DATE(1970,1,1)</f>
        <v>42053.732627314821</v>
      </c>
      <c r="T3379" s="9">
        <f>(((Table1[[#This Row],[deadline]]/60)/60)/24)+DATE(1970,1,1)</f>
        <v>42083.705555555556</v>
      </c>
      <c r="U3379" s="12" t="str">
        <f>TEXT(Table1[[#This Row],[Date Created Conversion]],"yyyy")</f>
        <v>2015</v>
      </c>
      <c r="V3379" s="12" t="str">
        <f>TEXT(Table1[[#This Row],[Date Created Conversion]],"mmm")</f>
        <v>Feb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 s="16">
        <v>550</v>
      </c>
      <c r="E3380">
        <v>592</v>
      </c>
      <c r="F3380" s="12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>Table1[[#This Row],[pledged]]/Table1[[#This Row],[goal]]</f>
        <v>1.0763636363636364</v>
      </c>
      <c r="P3380">
        <f>IF(Table1[[#This Row],[pledged]]=0,0,Table1[[#This Row],[pledged]]/Table1[[#This Row],[backers_count]])</f>
        <v>28.19047619047619</v>
      </c>
      <c r="Q3380" t="str">
        <f>LEFT(Table1[[#This Row],[Category and Sub-Category]],FIND("/",Table1[[#This Row],[Category and Sub-Category]])-1)</f>
        <v>theater</v>
      </c>
      <c r="R3380" t="str">
        <f>RIGHT(Table1[[#This Row],[Category and Sub-Category]],LEN(Table1[[#This Row],[Category and Sub-Category]])-FIND("/",Table1[[#This Row],[Category and Sub-Category]]))</f>
        <v>plays</v>
      </c>
      <c r="S3380" s="9">
        <f>(((Table1[[#This Row],[launched_at]]/60)/60)/24)+DATE(1970,1,1)</f>
        <v>41858.355393518519</v>
      </c>
      <c r="T3380" s="9">
        <f>(((Table1[[#This Row],[deadline]]/60)/60)/24)+DATE(1970,1,1)</f>
        <v>41882.547222222223</v>
      </c>
      <c r="U3380" s="12" t="str">
        <f>TEXT(Table1[[#This Row],[Date Created Conversion]],"yyyy")</f>
        <v>2014</v>
      </c>
      <c r="V3380" s="12" t="str">
        <f>TEXT(Table1[[#This Row],[Date Created Conversion]],"mmm")</f>
        <v>Aug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 s="16">
        <v>2000</v>
      </c>
      <c r="E3381">
        <v>2073</v>
      </c>
      <c r="F3381" s="12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>Table1[[#This Row],[pledged]]/Table1[[#This Row],[goal]]</f>
        <v>1.0365</v>
      </c>
      <c r="P3381">
        <f>IF(Table1[[#This Row],[pledged]]=0,0,Table1[[#This Row],[pledged]]/Table1[[#This Row],[backers_count]])</f>
        <v>54.55263157894737</v>
      </c>
      <c r="Q3381" t="str">
        <f>LEFT(Table1[[#This Row],[Category and Sub-Category]],FIND("/",Table1[[#This Row],[Category and Sub-Category]])-1)</f>
        <v>theater</v>
      </c>
      <c r="R3381" t="str">
        <f>RIGHT(Table1[[#This Row],[Category and Sub-Category]],LEN(Table1[[#This Row],[Category and Sub-Category]])-FIND("/",Table1[[#This Row],[Category and Sub-Category]]))</f>
        <v>plays</v>
      </c>
      <c r="S3381" s="9">
        <f>(((Table1[[#This Row],[launched_at]]/60)/60)/24)+DATE(1970,1,1)</f>
        <v>42225.513888888891</v>
      </c>
      <c r="T3381" s="9">
        <f>(((Table1[[#This Row],[deadline]]/60)/60)/24)+DATE(1970,1,1)</f>
        <v>42242.958333333328</v>
      </c>
      <c r="U3381" s="12" t="str">
        <f>TEXT(Table1[[#This Row],[Date Created Conversion]],"yyyy")</f>
        <v>2015</v>
      </c>
      <c r="V3381" s="12" t="str">
        <f>TEXT(Table1[[#This Row],[Date Created Conversion]],"mmm")</f>
        <v>Aug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 s="16">
        <v>3000</v>
      </c>
      <c r="E3382">
        <v>3133</v>
      </c>
      <c r="F3382" s="1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>Table1[[#This Row],[pledged]]/Table1[[#This Row],[goal]]</f>
        <v>1.0443333333333333</v>
      </c>
      <c r="P3382">
        <f>IF(Table1[[#This Row],[pledged]]=0,0,Table1[[#This Row],[pledged]]/Table1[[#This Row],[backers_count]])</f>
        <v>111.89285714285714</v>
      </c>
      <c r="Q3382" t="str">
        <f>LEFT(Table1[[#This Row],[Category and Sub-Category]],FIND("/",Table1[[#This Row],[Category and Sub-Category]])-1)</f>
        <v>theater</v>
      </c>
      <c r="R3382" t="str">
        <f>RIGHT(Table1[[#This Row],[Category and Sub-Category]],LEN(Table1[[#This Row],[Category and Sub-Category]])-FIND("/",Table1[[#This Row],[Category and Sub-Category]]))</f>
        <v>plays</v>
      </c>
      <c r="S3382" s="9">
        <f>(((Table1[[#This Row],[launched_at]]/60)/60)/24)+DATE(1970,1,1)</f>
        <v>41937.95344907407</v>
      </c>
      <c r="T3382" s="9">
        <f>(((Table1[[#This Row],[deadline]]/60)/60)/24)+DATE(1970,1,1)</f>
        <v>41972.995115740734</v>
      </c>
      <c r="U3382" s="12" t="str">
        <f>TEXT(Table1[[#This Row],[Date Created Conversion]],"yyyy")</f>
        <v>2014</v>
      </c>
      <c r="V3382" s="12" t="str">
        <f>TEXT(Table1[[#This Row],[Date Created Conversion]],"mmm")</f>
        <v>Oct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 s="16">
        <v>4000</v>
      </c>
      <c r="E3383">
        <v>4090</v>
      </c>
      <c r="F3383" s="12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>Table1[[#This Row],[pledged]]/Table1[[#This Row],[goal]]</f>
        <v>1.0225</v>
      </c>
      <c r="P3383">
        <f>IF(Table1[[#This Row],[pledged]]=0,0,Table1[[#This Row],[pledged]]/Table1[[#This Row],[backers_count]])</f>
        <v>85.208333333333329</v>
      </c>
      <c r="Q3383" t="str">
        <f>LEFT(Table1[[#This Row],[Category and Sub-Category]],FIND("/",Table1[[#This Row],[Category and Sub-Category]])-1)</f>
        <v>theater</v>
      </c>
      <c r="R3383" t="str">
        <f>RIGHT(Table1[[#This Row],[Category and Sub-Category]],LEN(Table1[[#This Row],[Category and Sub-Category]])-FIND("/",Table1[[#This Row],[Category and Sub-Category]]))</f>
        <v>plays</v>
      </c>
      <c r="S3383" s="9">
        <f>(((Table1[[#This Row],[launched_at]]/60)/60)/24)+DATE(1970,1,1)</f>
        <v>42044.184988425928</v>
      </c>
      <c r="T3383" s="9">
        <f>(((Table1[[#This Row],[deadline]]/60)/60)/24)+DATE(1970,1,1)</f>
        <v>42074.143321759257</v>
      </c>
      <c r="U3383" s="12" t="str">
        <f>TEXT(Table1[[#This Row],[Date Created Conversion]],"yyyy")</f>
        <v>2015</v>
      </c>
      <c r="V3383" s="12" t="str">
        <f>TEXT(Table1[[#This Row],[Date Created Conversion]],"mmm")</f>
        <v>Feb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 s="16">
        <v>3500</v>
      </c>
      <c r="E3384">
        <v>3526</v>
      </c>
      <c r="F3384" s="12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>Table1[[#This Row],[pledged]]/Table1[[#This Row],[goal]]</f>
        <v>1.0074285714285713</v>
      </c>
      <c r="P3384">
        <f>IF(Table1[[#This Row],[pledged]]=0,0,Table1[[#This Row],[pledged]]/Table1[[#This Row],[backers_count]])</f>
        <v>76.652173913043484</v>
      </c>
      <c r="Q3384" t="str">
        <f>LEFT(Table1[[#This Row],[Category and Sub-Category]],FIND("/",Table1[[#This Row],[Category and Sub-Category]])-1)</f>
        <v>theater</v>
      </c>
      <c r="R3384" t="str">
        <f>RIGHT(Table1[[#This Row],[Category and Sub-Category]],LEN(Table1[[#This Row],[Category and Sub-Category]])-FIND("/",Table1[[#This Row],[Category and Sub-Category]]))</f>
        <v>plays</v>
      </c>
      <c r="S3384" s="9">
        <f>(((Table1[[#This Row],[launched_at]]/60)/60)/24)+DATE(1970,1,1)</f>
        <v>42559.431203703702</v>
      </c>
      <c r="T3384" s="9">
        <f>(((Table1[[#This Row],[deadline]]/60)/60)/24)+DATE(1970,1,1)</f>
        <v>42583.957638888889</v>
      </c>
      <c r="U3384" s="12" t="str">
        <f>TEXT(Table1[[#This Row],[Date Created Conversion]],"yyyy")</f>
        <v>2016</v>
      </c>
      <c r="V3384" s="12" t="str">
        <f>TEXT(Table1[[#This Row],[Date Created Conversion]],"mmm")</f>
        <v>Jul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 s="16">
        <v>1750</v>
      </c>
      <c r="E3385">
        <v>1955</v>
      </c>
      <c r="F3385" s="12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>Table1[[#This Row],[pledged]]/Table1[[#This Row],[goal]]</f>
        <v>1.1171428571428572</v>
      </c>
      <c r="P3385">
        <f>IF(Table1[[#This Row],[pledged]]=0,0,Table1[[#This Row],[pledged]]/Table1[[#This Row],[backers_count]])</f>
        <v>65.166666666666671</v>
      </c>
      <c r="Q3385" t="str">
        <f>LEFT(Table1[[#This Row],[Category and Sub-Category]],FIND("/",Table1[[#This Row],[Category and Sub-Category]])-1)</f>
        <v>theater</v>
      </c>
      <c r="R3385" t="str">
        <f>RIGHT(Table1[[#This Row],[Category and Sub-Category]],LEN(Table1[[#This Row],[Category and Sub-Category]])-FIND("/",Table1[[#This Row],[Category and Sub-Category]]))</f>
        <v>plays</v>
      </c>
      <c r="S3385" s="9">
        <f>(((Table1[[#This Row],[launched_at]]/60)/60)/24)+DATE(1970,1,1)</f>
        <v>42524.782638888893</v>
      </c>
      <c r="T3385" s="9">
        <f>(((Table1[[#This Row],[deadline]]/60)/60)/24)+DATE(1970,1,1)</f>
        <v>42544.782638888893</v>
      </c>
      <c r="U3385" s="12" t="str">
        <f>TEXT(Table1[[#This Row],[Date Created Conversion]],"yyyy")</f>
        <v>2016</v>
      </c>
      <c r="V3385" s="12" t="str">
        <f>TEXT(Table1[[#This Row],[Date Created Conversion]],"mmm")</f>
        <v>Jun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 s="16">
        <v>6000</v>
      </c>
      <c r="E3386">
        <v>6000.66</v>
      </c>
      <c r="F3386" s="12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>Table1[[#This Row],[pledged]]/Table1[[#This Row],[goal]]</f>
        <v>1.0001100000000001</v>
      </c>
      <c r="P3386">
        <f>IF(Table1[[#This Row],[pledged]]=0,0,Table1[[#This Row],[pledged]]/Table1[[#This Row],[backers_count]])</f>
        <v>93.760312499999998</v>
      </c>
      <c r="Q3386" t="str">
        <f>LEFT(Table1[[#This Row],[Category and Sub-Category]],FIND("/",Table1[[#This Row],[Category and Sub-Category]])-1)</f>
        <v>theater</v>
      </c>
      <c r="R3386" t="str">
        <f>RIGHT(Table1[[#This Row],[Category and Sub-Category]],LEN(Table1[[#This Row],[Category and Sub-Category]])-FIND("/",Table1[[#This Row],[Category and Sub-Category]]))</f>
        <v>plays</v>
      </c>
      <c r="S3386" s="9">
        <f>(((Table1[[#This Row],[launched_at]]/60)/60)/24)+DATE(1970,1,1)</f>
        <v>42292.087592592594</v>
      </c>
      <c r="T3386" s="9">
        <f>(((Table1[[#This Row],[deadline]]/60)/60)/24)+DATE(1970,1,1)</f>
        <v>42329.125</v>
      </c>
      <c r="U3386" s="12" t="str">
        <f>TEXT(Table1[[#This Row],[Date Created Conversion]],"yyyy")</f>
        <v>2015</v>
      </c>
      <c r="V3386" s="12" t="str">
        <f>TEXT(Table1[[#This Row],[Date Created Conversion]],"mmm")</f>
        <v>Oct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 s="16">
        <v>2000</v>
      </c>
      <c r="E3387">
        <v>2000</v>
      </c>
      <c r="F3387" s="12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>Table1[[#This Row],[pledged]]/Table1[[#This Row],[goal]]</f>
        <v>1</v>
      </c>
      <c r="P3387">
        <f>IF(Table1[[#This Row],[pledged]]=0,0,Table1[[#This Row],[pledged]]/Table1[[#This Row],[backers_count]])</f>
        <v>133.33333333333334</v>
      </c>
      <c r="Q3387" t="str">
        <f>LEFT(Table1[[#This Row],[Category and Sub-Category]],FIND("/",Table1[[#This Row],[Category and Sub-Category]])-1)</f>
        <v>theater</v>
      </c>
      <c r="R3387" t="str">
        <f>RIGHT(Table1[[#This Row],[Category and Sub-Category]],LEN(Table1[[#This Row],[Category and Sub-Category]])-FIND("/",Table1[[#This Row],[Category and Sub-Category]]))</f>
        <v>plays</v>
      </c>
      <c r="S3387" s="9">
        <f>(((Table1[[#This Row],[launched_at]]/60)/60)/24)+DATE(1970,1,1)</f>
        <v>41953.8675</v>
      </c>
      <c r="T3387" s="9">
        <f>(((Table1[[#This Row],[deadline]]/60)/60)/24)+DATE(1970,1,1)</f>
        <v>41983.8675</v>
      </c>
      <c r="U3387" s="12" t="str">
        <f>TEXT(Table1[[#This Row],[Date Created Conversion]],"yyyy")</f>
        <v>2014</v>
      </c>
      <c r="V3387" s="12" t="str">
        <f>TEXT(Table1[[#This Row],[Date Created Conversion]],"mmm")</f>
        <v>Nov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 s="16">
        <v>2000</v>
      </c>
      <c r="E3388">
        <v>2100</v>
      </c>
      <c r="F3388" s="12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>Table1[[#This Row],[pledged]]/Table1[[#This Row],[goal]]</f>
        <v>1.05</v>
      </c>
      <c r="P3388">
        <f>IF(Table1[[#This Row],[pledged]]=0,0,Table1[[#This Row],[pledged]]/Table1[[#This Row],[backers_count]])</f>
        <v>51.219512195121951</v>
      </c>
      <c r="Q3388" t="str">
        <f>LEFT(Table1[[#This Row],[Category and Sub-Category]],FIND("/",Table1[[#This Row],[Category and Sub-Category]])-1)</f>
        <v>theater</v>
      </c>
      <c r="R3388" t="str">
        <f>RIGHT(Table1[[#This Row],[Category and Sub-Category]],LEN(Table1[[#This Row],[Category and Sub-Category]])-FIND("/",Table1[[#This Row],[Category and Sub-Category]]))</f>
        <v>plays</v>
      </c>
      <c r="S3388" s="9">
        <f>(((Table1[[#This Row],[launched_at]]/60)/60)/24)+DATE(1970,1,1)</f>
        <v>41946.644745370373</v>
      </c>
      <c r="T3388" s="9">
        <f>(((Table1[[#This Row],[deadline]]/60)/60)/24)+DATE(1970,1,1)</f>
        <v>41976.644745370373</v>
      </c>
      <c r="U3388" s="12" t="str">
        <f>TEXT(Table1[[#This Row],[Date Created Conversion]],"yyyy")</f>
        <v>2014</v>
      </c>
      <c r="V3388" s="12" t="str">
        <f>TEXT(Table1[[#This Row],[Date Created Conversion]],"mmm")</f>
        <v>Nov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 s="16">
        <v>3000</v>
      </c>
      <c r="E3389">
        <v>3506</v>
      </c>
      <c r="F3389" s="12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>Table1[[#This Row],[pledged]]/Table1[[#This Row],[goal]]</f>
        <v>1.1686666666666667</v>
      </c>
      <c r="P3389">
        <f>IF(Table1[[#This Row],[pledged]]=0,0,Table1[[#This Row],[pledged]]/Table1[[#This Row],[backers_count]])</f>
        <v>100.17142857142858</v>
      </c>
      <c r="Q3389" t="str">
        <f>LEFT(Table1[[#This Row],[Category and Sub-Category]],FIND("/",Table1[[#This Row],[Category and Sub-Category]])-1)</f>
        <v>theater</v>
      </c>
      <c r="R3389" t="str">
        <f>RIGHT(Table1[[#This Row],[Category and Sub-Category]],LEN(Table1[[#This Row],[Category and Sub-Category]])-FIND("/",Table1[[#This Row],[Category and Sub-Category]]))</f>
        <v>plays</v>
      </c>
      <c r="S3389" s="9">
        <f>(((Table1[[#This Row],[launched_at]]/60)/60)/24)+DATE(1970,1,1)</f>
        <v>41947.762592592589</v>
      </c>
      <c r="T3389" s="9">
        <f>(((Table1[[#This Row],[deadline]]/60)/60)/24)+DATE(1970,1,1)</f>
        <v>41987.762592592597</v>
      </c>
      <c r="U3389" s="12" t="str">
        <f>TEXT(Table1[[#This Row],[Date Created Conversion]],"yyyy")</f>
        <v>2014</v>
      </c>
      <c r="V3389" s="12" t="str">
        <f>TEXT(Table1[[#This Row],[Date Created Conversion]],"mmm")</f>
        <v>Nov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 s="16">
        <v>1500</v>
      </c>
      <c r="E3390">
        <v>1557</v>
      </c>
      <c r="F3390" s="12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>Table1[[#This Row],[pledged]]/Table1[[#This Row],[goal]]</f>
        <v>1.038</v>
      </c>
      <c r="P3390">
        <f>IF(Table1[[#This Row],[pledged]]=0,0,Table1[[#This Row],[pledged]]/Table1[[#This Row],[backers_count]])</f>
        <v>34.6</v>
      </c>
      <c r="Q3390" t="str">
        <f>LEFT(Table1[[#This Row],[Category and Sub-Category]],FIND("/",Table1[[#This Row],[Category and Sub-Category]])-1)</f>
        <v>theater</v>
      </c>
      <c r="R3390" t="str">
        <f>RIGHT(Table1[[#This Row],[Category and Sub-Category]],LEN(Table1[[#This Row],[Category and Sub-Category]])-FIND("/",Table1[[#This Row],[Category and Sub-Category]]))</f>
        <v>plays</v>
      </c>
      <c r="S3390" s="9">
        <f>(((Table1[[#This Row],[launched_at]]/60)/60)/24)+DATE(1970,1,1)</f>
        <v>42143.461122685185</v>
      </c>
      <c r="T3390" s="9">
        <f>(((Table1[[#This Row],[deadline]]/60)/60)/24)+DATE(1970,1,1)</f>
        <v>42173.461122685185</v>
      </c>
      <c r="U3390" s="12" t="str">
        <f>TEXT(Table1[[#This Row],[Date Created Conversion]],"yyyy")</f>
        <v>2015</v>
      </c>
      <c r="V3390" s="12" t="str">
        <f>TEXT(Table1[[#This Row],[Date Created Conversion]],"mmm")</f>
        <v>May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 s="16">
        <v>10000</v>
      </c>
      <c r="E3391">
        <v>11450</v>
      </c>
      <c r="F3391" s="12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>Table1[[#This Row],[pledged]]/Table1[[#This Row],[goal]]</f>
        <v>1.145</v>
      </c>
      <c r="P3391">
        <f>IF(Table1[[#This Row],[pledged]]=0,0,Table1[[#This Row],[pledged]]/Table1[[#This Row],[backers_count]])</f>
        <v>184.67741935483872</v>
      </c>
      <c r="Q3391" t="str">
        <f>LEFT(Table1[[#This Row],[Category and Sub-Category]],FIND("/",Table1[[#This Row],[Category and Sub-Category]])-1)</f>
        <v>theater</v>
      </c>
      <c r="R3391" t="str">
        <f>RIGHT(Table1[[#This Row],[Category and Sub-Category]],LEN(Table1[[#This Row],[Category and Sub-Category]])-FIND("/",Table1[[#This Row],[Category and Sub-Category]]))</f>
        <v>plays</v>
      </c>
      <c r="S3391" s="9">
        <f>(((Table1[[#This Row],[launched_at]]/60)/60)/24)+DATE(1970,1,1)</f>
        <v>42494.563449074078</v>
      </c>
      <c r="T3391" s="9">
        <f>(((Table1[[#This Row],[deadline]]/60)/60)/24)+DATE(1970,1,1)</f>
        <v>42524.563449074078</v>
      </c>
      <c r="U3391" s="12" t="str">
        <f>TEXT(Table1[[#This Row],[Date Created Conversion]],"yyyy")</f>
        <v>2016</v>
      </c>
      <c r="V3391" s="12" t="str">
        <f>TEXT(Table1[[#This Row],[Date Created Conversion]],"mmm")</f>
        <v>May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 s="16">
        <v>1500</v>
      </c>
      <c r="E3392">
        <v>1536</v>
      </c>
      <c r="F3392" s="1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>Table1[[#This Row],[pledged]]/Table1[[#This Row],[goal]]</f>
        <v>1.024</v>
      </c>
      <c r="P3392">
        <f>IF(Table1[[#This Row],[pledged]]=0,0,Table1[[#This Row],[pledged]]/Table1[[#This Row],[backers_count]])</f>
        <v>69.818181818181813</v>
      </c>
      <c r="Q3392" t="str">
        <f>LEFT(Table1[[#This Row],[Category and Sub-Category]],FIND("/",Table1[[#This Row],[Category and Sub-Category]])-1)</f>
        <v>theater</v>
      </c>
      <c r="R3392" t="str">
        <f>RIGHT(Table1[[#This Row],[Category and Sub-Category]],LEN(Table1[[#This Row],[Category and Sub-Category]])-FIND("/",Table1[[#This Row],[Category and Sub-Category]]))</f>
        <v>plays</v>
      </c>
      <c r="S3392" s="9">
        <f>(((Table1[[#This Row],[launched_at]]/60)/60)/24)+DATE(1970,1,1)</f>
        <v>41815.774826388886</v>
      </c>
      <c r="T3392" s="9">
        <f>(((Table1[[#This Row],[deadline]]/60)/60)/24)+DATE(1970,1,1)</f>
        <v>41830.774826388886</v>
      </c>
      <c r="U3392" s="12" t="str">
        <f>TEXT(Table1[[#This Row],[Date Created Conversion]],"yyyy")</f>
        <v>2014</v>
      </c>
      <c r="V3392" s="12" t="str">
        <f>TEXT(Table1[[#This Row],[Date Created Conversion]],"mmm")</f>
        <v>Jun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 s="16">
        <v>500</v>
      </c>
      <c r="E3393">
        <v>1115</v>
      </c>
      <c r="F3393" s="12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>Table1[[#This Row],[pledged]]/Table1[[#This Row],[goal]]</f>
        <v>2.23</v>
      </c>
      <c r="P3393">
        <f>IF(Table1[[#This Row],[pledged]]=0,0,Table1[[#This Row],[pledged]]/Table1[[#This Row],[backers_count]])</f>
        <v>61.944444444444443</v>
      </c>
      <c r="Q3393" t="str">
        <f>LEFT(Table1[[#This Row],[Category and Sub-Category]],FIND("/",Table1[[#This Row],[Category and Sub-Category]])-1)</f>
        <v>theater</v>
      </c>
      <c r="R3393" t="str">
        <f>RIGHT(Table1[[#This Row],[Category and Sub-Category]],LEN(Table1[[#This Row],[Category and Sub-Category]])-FIND("/",Table1[[#This Row],[Category and Sub-Category]]))</f>
        <v>plays</v>
      </c>
      <c r="S3393" s="9">
        <f>(((Table1[[#This Row],[launched_at]]/60)/60)/24)+DATE(1970,1,1)</f>
        <v>41830.545694444445</v>
      </c>
      <c r="T3393" s="9">
        <f>(((Table1[[#This Row],[deadline]]/60)/60)/24)+DATE(1970,1,1)</f>
        <v>41859.936111111114</v>
      </c>
      <c r="U3393" s="12" t="str">
        <f>TEXT(Table1[[#This Row],[Date Created Conversion]],"yyyy")</f>
        <v>2014</v>
      </c>
      <c r="V3393" s="12" t="str">
        <f>TEXT(Table1[[#This Row],[Date Created Conversion]],"mmm")</f>
        <v>Jul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 s="16">
        <v>500</v>
      </c>
      <c r="E3394">
        <v>500</v>
      </c>
      <c r="F3394" s="12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>Table1[[#This Row],[pledged]]/Table1[[#This Row],[goal]]</f>
        <v>1</v>
      </c>
      <c r="P3394">
        <f>IF(Table1[[#This Row],[pledged]]=0,0,Table1[[#This Row],[pledged]]/Table1[[#This Row],[backers_count]])</f>
        <v>41.666666666666664</v>
      </c>
      <c r="Q3394" t="str">
        <f>LEFT(Table1[[#This Row],[Category and Sub-Category]],FIND("/",Table1[[#This Row],[Category and Sub-Category]])-1)</f>
        <v>theater</v>
      </c>
      <c r="R3394" t="str">
        <f>RIGHT(Table1[[#This Row],[Category and Sub-Category]],LEN(Table1[[#This Row],[Category and Sub-Category]])-FIND("/",Table1[[#This Row],[Category and Sub-Category]]))</f>
        <v>plays</v>
      </c>
      <c r="S3394" s="9">
        <f>(((Table1[[#This Row],[launched_at]]/60)/60)/24)+DATE(1970,1,1)</f>
        <v>42446.845543981486</v>
      </c>
      <c r="T3394" s="9">
        <f>(((Table1[[#This Row],[deadline]]/60)/60)/24)+DATE(1970,1,1)</f>
        <v>42496.845543981486</v>
      </c>
      <c r="U3394" s="12" t="str">
        <f>TEXT(Table1[[#This Row],[Date Created Conversion]],"yyyy")</f>
        <v>2016</v>
      </c>
      <c r="V3394" s="12" t="str">
        <f>TEXT(Table1[[#This Row],[Date Created Conversion]],"mmm")</f>
        <v>Mar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 s="16">
        <v>1500</v>
      </c>
      <c r="E3395">
        <v>1587</v>
      </c>
      <c r="F3395" s="12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>Table1[[#This Row],[pledged]]/Table1[[#This Row],[goal]]</f>
        <v>1.0580000000000001</v>
      </c>
      <c r="P3395">
        <f>IF(Table1[[#This Row],[pledged]]=0,0,Table1[[#This Row],[pledged]]/Table1[[#This Row],[backers_count]])</f>
        <v>36.06818181818182</v>
      </c>
      <c r="Q3395" t="str">
        <f>LEFT(Table1[[#This Row],[Category and Sub-Category]],FIND("/",Table1[[#This Row],[Category and Sub-Category]])-1)</f>
        <v>theater</v>
      </c>
      <c r="R3395" t="str">
        <f>RIGHT(Table1[[#This Row],[Category and Sub-Category]],LEN(Table1[[#This Row],[Category and Sub-Category]])-FIND("/",Table1[[#This Row],[Category and Sub-Category]]))</f>
        <v>plays</v>
      </c>
      <c r="S3395" s="9">
        <f>(((Table1[[#This Row],[launched_at]]/60)/60)/24)+DATE(1970,1,1)</f>
        <v>41923.921643518523</v>
      </c>
      <c r="T3395" s="9">
        <f>(((Table1[[#This Row],[deadline]]/60)/60)/24)+DATE(1970,1,1)</f>
        <v>41949.031944444447</v>
      </c>
      <c r="U3395" s="12" t="str">
        <f>TEXT(Table1[[#This Row],[Date Created Conversion]],"yyyy")</f>
        <v>2014</v>
      </c>
      <c r="V3395" s="12" t="str">
        <f>TEXT(Table1[[#This Row],[Date Created Conversion]],"mmm")</f>
        <v>Oct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 s="16">
        <v>550</v>
      </c>
      <c r="E3396">
        <v>783</v>
      </c>
      <c r="F3396" s="12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>Table1[[#This Row],[pledged]]/Table1[[#This Row],[goal]]</f>
        <v>1.4236363636363636</v>
      </c>
      <c r="P3396">
        <f>IF(Table1[[#This Row],[pledged]]=0,0,Table1[[#This Row],[pledged]]/Table1[[#This Row],[backers_count]])</f>
        <v>29</v>
      </c>
      <c r="Q3396" t="str">
        <f>LEFT(Table1[[#This Row],[Category and Sub-Category]],FIND("/",Table1[[#This Row],[Category and Sub-Category]])-1)</f>
        <v>theater</v>
      </c>
      <c r="R3396" t="str">
        <f>RIGHT(Table1[[#This Row],[Category and Sub-Category]],LEN(Table1[[#This Row],[Category and Sub-Category]])-FIND("/",Table1[[#This Row],[Category and Sub-Category]]))</f>
        <v>plays</v>
      </c>
      <c r="S3396" s="9">
        <f>(((Table1[[#This Row],[launched_at]]/60)/60)/24)+DATE(1970,1,1)</f>
        <v>41817.59542824074</v>
      </c>
      <c r="T3396" s="9">
        <f>(((Table1[[#This Row],[deadline]]/60)/60)/24)+DATE(1970,1,1)</f>
        <v>41847.59542824074</v>
      </c>
      <c r="U3396" s="12" t="str">
        <f>TEXT(Table1[[#This Row],[Date Created Conversion]],"yyyy")</f>
        <v>2014</v>
      </c>
      <c r="V3396" s="12" t="str">
        <f>TEXT(Table1[[#This Row],[Date Created Conversion]],"mmm")</f>
        <v>Jun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 s="16">
        <v>500</v>
      </c>
      <c r="E3397">
        <v>920</v>
      </c>
      <c r="F3397" s="12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>Table1[[#This Row],[pledged]]/Table1[[#This Row],[goal]]</f>
        <v>1.84</v>
      </c>
      <c r="P3397">
        <f>IF(Table1[[#This Row],[pledged]]=0,0,Table1[[#This Row],[pledged]]/Table1[[#This Row],[backers_count]])</f>
        <v>24.210526315789473</v>
      </c>
      <c r="Q3397" t="str">
        <f>LEFT(Table1[[#This Row],[Category and Sub-Category]],FIND("/",Table1[[#This Row],[Category and Sub-Category]])-1)</f>
        <v>theater</v>
      </c>
      <c r="R3397" t="str">
        <f>RIGHT(Table1[[#This Row],[Category and Sub-Category]],LEN(Table1[[#This Row],[Category and Sub-Category]])-FIND("/",Table1[[#This Row],[Category and Sub-Category]]))</f>
        <v>plays</v>
      </c>
      <c r="S3397" s="9">
        <f>(((Table1[[#This Row],[launched_at]]/60)/60)/24)+DATE(1970,1,1)</f>
        <v>42140.712314814817</v>
      </c>
      <c r="T3397" s="9">
        <f>(((Table1[[#This Row],[deadline]]/60)/60)/24)+DATE(1970,1,1)</f>
        <v>42154.756944444445</v>
      </c>
      <c r="U3397" s="12" t="str">
        <f>TEXT(Table1[[#This Row],[Date Created Conversion]],"yyyy")</f>
        <v>2015</v>
      </c>
      <c r="V3397" s="12" t="str">
        <f>TEXT(Table1[[#This Row],[Date Created Conversion]],"mmm")</f>
        <v>May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 s="16">
        <v>1500</v>
      </c>
      <c r="E3398">
        <v>1565</v>
      </c>
      <c r="F3398" s="12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>Table1[[#This Row],[pledged]]/Table1[[#This Row],[goal]]</f>
        <v>1.0433333333333332</v>
      </c>
      <c r="P3398">
        <f>IF(Table1[[#This Row],[pledged]]=0,0,Table1[[#This Row],[pledged]]/Table1[[#This Row],[backers_count]])</f>
        <v>55.892857142857146</v>
      </c>
      <c r="Q3398" t="str">
        <f>LEFT(Table1[[#This Row],[Category and Sub-Category]],FIND("/",Table1[[#This Row],[Category and Sub-Category]])-1)</f>
        <v>theater</v>
      </c>
      <c r="R3398" t="str">
        <f>RIGHT(Table1[[#This Row],[Category and Sub-Category]],LEN(Table1[[#This Row],[Category and Sub-Category]])-FIND("/",Table1[[#This Row],[Category and Sub-Category]]))</f>
        <v>plays</v>
      </c>
      <c r="S3398" s="9">
        <f>(((Table1[[#This Row],[launched_at]]/60)/60)/24)+DATE(1970,1,1)</f>
        <v>41764.44663194444</v>
      </c>
      <c r="T3398" s="9">
        <f>(((Table1[[#This Row],[deadline]]/60)/60)/24)+DATE(1970,1,1)</f>
        <v>41791.165972222225</v>
      </c>
      <c r="U3398" s="12" t="str">
        <f>TEXT(Table1[[#This Row],[Date Created Conversion]],"yyyy")</f>
        <v>2014</v>
      </c>
      <c r="V3398" s="12" t="str">
        <f>TEXT(Table1[[#This Row],[Date Created Conversion]],"mmm")</f>
        <v>May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 s="16">
        <v>250</v>
      </c>
      <c r="E3399">
        <v>280</v>
      </c>
      <c r="F3399" s="12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>Table1[[#This Row],[pledged]]/Table1[[#This Row],[goal]]</f>
        <v>1.1200000000000001</v>
      </c>
      <c r="P3399">
        <f>IF(Table1[[#This Row],[pledged]]=0,0,Table1[[#This Row],[pledged]]/Table1[[#This Row],[backers_count]])</f>
        <v>11.666666666666666</v>
      </c>
      <c r="Q3399" t="str">
        <f>LEFT(Table1[[#This Row],[Category and Sub-Category]],FIND("/",Table1[[#This Row],[Category and Sub-Category]])-1)</f>
        <v>theater</v>
      </c>
      <c r="R3399" t="str">
        <f>RIGHT(Table1[[#This Row],[Category and Sub-Category]],LEN(Table1[[#This Row],[Category and Sub-Category]])-FIND("/",Table1[[#This Row],[Category and Sub-Category]]))</f>
        <v>plays</v>
      </c>
      <c r="S3399" s="9">
        <f>(((Table1[[#This Row],[launched_at]]/60)/60)/24)+DATE(1970,1,1)</f>
        <v>42378.478344907402</v>
      </c>
      <c r="T3399" s="9">
        <f>(((Table1[[#This Row],[deadline]]/60)/60)/24)+DATE(1970,1,1)</f>
        <v>42418.916666666672</v>
      </c>
      <c r="U3399" s="12" t="str">
        <f>TEXT(Table1[[#This Row],[Date Created Conversion]],"yyyy")</f>
        <v>2016</v>
      </c>
      <c r="V3399" s="12" t="str">
        <f>TEXT(Table1[[#This Row],[Date Created Conversion]],"mmm")</f>
        <v>Jan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 s="16">
        <v>4000</v>
      </c>
      <c r="E3400">
        <v>4443</v>
      </c>
      <c r="F3400" s="12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>Table1[[#This Row],[pledged]]/Table1[[#This Row],[goal]]</f>
        <v>1.1107499999999999</v>
      </c>
      <c r="P3400">
        <f>IF(Table1[[#This Row],[pledged]]=0,0,Table1[[#This Row],[pledged]]/Table1[[#This Row],[backers_count]])</f>
        <v>68.353846153846149</v>
      </c>
      <c r="Q3400" t="str">
        <f>LEFT(Table1[[#This Row],[Category and Sub-Category]],FIND("/",Table1[[#This Row],[Category and Sub-Category]])-1)</f>
        <v>theater</v>
      </c>
      <c r="R3400" t="str">
        <f>RIGHT(Table1[[#This Row],[Category and Sub-Category]],LEN(Table1[[#This Row],[Category and Sub-Category]])-FIND("/",Table1[[#This Row],[Category and Sub-Category]]))</f>
        <v>plays</v>
      </c>
      <c r="S3400" s="9">
        <f>(((Table1[[#This Row],[launched_at]]/60)/60)/24)+DATE(1970,1,1)</f>
        <v>41941.75203703704</v>
      </c>
      <c r="T3400" s="9">
        <f>(((Table1[[#This Row],[deadline]]/60)/60)/24)+DATE(1970,1,1)</f>
        <v>41964.708333333328</v>
      </c>
      <c r="U3400" s="12" t="str">
        <f>TEXT(Table1[[#This Row],[Date Created Conversion]],"yyyy")</f>
        <v>2014</v>
      </c>
      <c r="V3400" s="12" t="str">
        <f>TEXT(Table1[[#This Row],[Date Created Conversion]],"mmm")</f>
        <v>Oct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 s="16">
        <v>1200</v>
      </c>
      <c r="E3401">
        <v>1245</v>
      </c>
      <c r="F3401" s="12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>Table1[[#This Row],[pledged]]/Table1[[#This Row],[goal]]</f>
        <v>1.0375000000000001</v>
      </c>
      <c r="P3401">
        <f>IF(Table1[[#This Row],[pledged]]=0,0,Table1[[#This Row],[pledged]]/Table1[[#This Row],[backers_count]])</f>
        <v>27.065217391304348</v>
      </c>
      <c r="Q3401" t="str">
        <f>LEFT(Table1[[#This Row],[Category and Sub-Category]],FIND("/",Table1[[#This Row],[Category and Sub-Category]])-1)</f>
        <v>theater</v>
      </c>
      <c r="R3401" t="str">
        <f>RIGHT(Table1[[#This Row],[Category and Sub-Category]],LEN(Table1[[#This Row],[Category and Sub-Category]])-FIND("/",Table1[[#This Row],[Category and Sub-Category]]))</f>
        <v>plays</v>
      </c>
      <c r="S3401" s="9">
        <f>(((Table1[[#This Row],[launched_at]]/60)/60)/24)+DATE(1970,1,1)</f>
        <v>42026.920428240745</v>
      </c>
      <c r="T3401" s="9">
        <f>(((Table1[[#This Row],[deadline]]/60)/60)/24)+DATE(1970,1,1)</f>
        <v>42056.920428240745</v>
      </c>
      <c r="U3401" s="12" t="str">
        <f>TEXT(Table1[[#This Row],[Date Created Conversion]],"yyyy")</f>
        <v>2015</v>
      </c>
      <c r="V3401" s="12" t="str">
        <f>TEXT(Table1[[#This Row],[Date Created Conversion]],"mmm")</f>
        <v>Jan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 s="16">
        <v>10000</v>
      </c>
      <c r="E3402">
        <v>10041</v>
      </c>
      <c r="F3402" s="1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>Table1[[#This Row],[pledged]]/Table1[[#This Row],[goal]]</f>
        <v>1.0041</v>
      </c>
      <c r="P3402">
        <f>IF(Table1[[#This Row],[pledged]]=0,0,Table1[[#This Row],[pledged]]/Table1[[#This Row],[backers_count]])</f>
        <v>118.12941176470588</v>
      </c>
      <c r="Q3402" t="str">
        <f>LEFT(Table1[[#This Row],[Category and Sub-Category]],FIND("/",Table1[[#This Row],[Category and Sub-Category]])-1)</f>
        <v>theater</v>
      </c>
      <c r="R3402" t="str">
        <f>RIGHT(Table1[[#This Row],[Category and Sub-Category]],LEN(Table1[[#This Row],[Category and Sub-Category]])-FIND("/",Table1[[#This Row],[Category and Sub-Category]]))</f>
        <v>plays</v>
      </c>
      <c r="S3402" s="9">
        <f>(((Table1[[#This Row],[launched_at]]/60)/60)/24)+DATE(1970,1,1)</f>
        <v>41834.953865740739</v>
      </c>
      <c r="T3402" s="9">
        <f>(((Table1[[#This Row],[deadline]]/60)/60)/24)+DATE(1970,1,1)</f>
        <v>41879.953865740739</v>
      </c>
      <c r="U3402" s="12" t="str">
        <f>TEXT(Table1[[#This Row],[Date Created Conversion]],"yyyy")</f>
        <v>2014</v>
      </c>
      <c r="V3402" s="12" t="str">
        <f>TEXT(Table1[[#This Row],[Date Created Conversion]],"mmm")</f>
        <v>Jul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 s="16">
        <v>2900</v>
      </c>
      <c r="E3403">
        <v>2954</v>
      </c>
      <c r="F3403" s="12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>Table1[[#This Row],[pledged]]/Table1[[#This Row],[goal]]</f>
        <v>1.0186206896551724</v>
      </c>
      <c r="P3403">
        <f>IF(Table1[[#This Row],[pledged]]=0,0,Table1[[#This Row],[pledged]]/Table1[[#This Row],[backers_count]])</f>
        <v>44.757575757575758</v>
      </c>
      <c r="Q3403" t="str">
        <f>LEFT(Table1[[#This Row],[Category and Sub-Category]],FIND("/",Table1[[#This Row],[Category and Sub-Category]])-1)</f>
        <v>theater</v>
      </c>
      <c r="R3403" t="str">
        <f>RIGHT(Table1[[#This Row],[Category and Sub-Category]],LEN(Table1[[#This Row],[Category and Sub-Category]])-FIND("/",Table1[[#This Row],[Category and Sub-Category]]))</f>
        <v>plays</v>
      </c>
      <c r="S3403" s="9">
        <f>(((Table1[[#This Row],[launched_at]]/60)/60)/24)+DATE(1970,1,1)</f>
        <v>42193.723912037036</v>
      </c>
      <c r="T3403" s="9">
        <f>(((Table1[[#This Row],[deadline]]/60)/60)/24)+DATE(1970,1,1)</f>
        <v>42223.723912037036</v>
      </c>
      <c r="U3403" s="12" t="str">
        <f>TEXT(Table1[[#This Row],[Date Created Conversion]],"yyyy")</f>
        <v>2015</v>
      </c>
      <c r="V3403" s="12" t="str">
        <f>TEXT(Table1[[#This Row],[Date Created Conversion]],"mmm")</f>
        <v>Jul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 s="16">
        <v>15000</v>
      </c>
      <c r="E3404">
        <v>16465</v>
      </c>
      <c r="F3404" s="12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>Table1[[#This Row],[pledged]]/Table1[[#This Row],[goal]]</f>
        <v>1.0976666666666666</v>
      </c>
      <c r="P3404">
        <f>IF(Table1[[#This Row],[pledged]]=0,0,Table1[[#This Row],[pledged]]/Table1[[#This Row],[backers_count]])</f>
        <v>99.787878787878782</v>
      </c>
      <c r="Q3404" t="str">
        <f>LEFT(Table1[[#This Row],[Category and Sub-Category]],FIND("/",Table1[[#This Row],[Category and Sub-Category]])-1)</f>
        <v>theater</v>
      </c>
      <c r="R3404" t="str">
        <f>RIGHT(Table1[[#This Row],[Category and Sub-Category]],LEN(Table1[[#This Row],[Category and Sub-Category]])-FIND("/",Table1[[#This Row],[Category and Sub-Category]]))</f>
        <v>plays</v>
      </c>
      <c r="S3404" s="9">
        <f>(((Table1[[#This Row],[launched_at]]/60)/60)/24)+DATE(1970,1,1)</f>
        <v>42290.61855324074</v>
      </c>
      <c r="T3404" s="9">
        <f>(((Table1[[#This Row],[deadline]]/60)/60)/24)+DATE(1970,1,1)</f>
        <v>42320.104861111111</v>
      </c>
      <c r="U3404" s="12" t="str">
        <f>TEXT(Table1[[#This Row],[Date Created Conversion]],"yyyy")</f>
        <v>2015</v>
      </c>
      <c r="V3404" s="12" t="str">
        <f>TEXT(Table1[[#This Row],[Date Created Conversion]],"mmm")</f>
        <v>Oct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 s="16">
        <v>2000</v>
      </c>
      <c r="E3405">
        <v>2000</v>
      </c>
      <c r="F3405" s="12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>Table1[[#This Row],[pledged]]/Table1[[#This Row],[goal]]</f>
        <v>1</v>
      </c>
      <c r="P3405">
        <f>IF(Table1[[#This Row],[pledged]]=0,0,Table1[[#This Row],[pledged]]/Table1[[#This Row],[backers_count]])</f>
        <v>117.64705882352941</v>
      </c>
      <c r="Q3405" t="str">
        <f>LEFT(Table1[[#This Row],[Category and Sub-Category]],FIND("/",Table1[[#This Row],[Category and Sub-Category]])-1)</f>
        <v>theater</v>
      </c>
      <c r="R3405" t="str">
        <f>RIGHT(Table1[[#This Row],[Category and Sub-Category]],LEN(Table1[[#This Row],[Category and Sub-Category]])-FIND("/",Table1[[#This Row],[Category and Sub-Category]]))</f>
        <v>plays</v>
      </c>
      <c r="S3405" s="9">
        <f>(((Table1[[#This Row],[launched_at]]/60)/60)/24)+DATE(1970,1,1)</f>
        <v>42150.462083333332</v>
      </c>
      <c r="T3405" s="9">
        <f>(((Table1[[#This Row],[deadline]]/60)/60)/24)+DATE(1970,1,1)</f>
        <v>42180.462083333332</v>
      </c>
      <c r="U3405" s="12" t="str">
        <f>TEXT(Table1[[#This Row],[Date Created Conversion]],"yyyy")</f>
        <v>2015</v>
      </c>
      <c r="V3405" s="12" t="str">
        <f>TEXT(Table1[[#This Row],[Date Created Conversion]],"mmm")</f>
        <v>May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 s="16">
        <v>500</v>
      </c>
      <c r="E3406">
        <v>610</v>
      </c>
      <c r="F3406" s="12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>Table1[[#This Row],[pledged]]/Table1[[#This Row],[goal]]</f>
        <v>1.22</v>
      </c>
      <c r="P3406">
        <f>IF(Table1[[#This Row],[pledged]]=0,0,Table1[[#This Row],[pledged]]/Table1[[#This Row],[backers_count]])</f>
        <v>203.33333333333334</v>
      </c>
      <c r="Q3406" t="str">
        <f>LEFT(Table1[[#This Row],[Category and Sub-Category]],FIND("/",Table1[[#This Row],[Category and Sub-Category]])-1)</f>
        <v>theater</v>
      </c>
      <c r="R3406" t="str">
        <f>RIGHT(Table1[[#This Row],[Category and Sub-Category]],LEN(Table1[[#This Row],[Category and Sub-Category]])-FIND("/",Table1[[#This Row],[Category and Sub-Category]]))</f>
        <v>plays</v>
      </c>
      <c r="S3406" s="9">
        <f>(((Table1[[#This Row],[launched_at]]/60)/60)/24)+DATE(1970,1,1)</f>
        <v>42152.503495370373</v>
      </c>
      <c r="T3406" s="9">
        <f>(((Table1[[#This Row],[deadline]]/60)/60)/24)+DATE(1970,1,1)</f>
        <v>42172.503495370373</v>
      </c>
      <c r="U3406" s="12" t="str">
        <f>TEXT(Table1[[#This Row],[Date Created Conversion]],"yyyy")</f>
        <v>2015</v>
      </c>
      <c r="V3406" s="12" t="str">
        <f>TEXT(Table1[[#This Row],[Date Created Conversion]],"mmm")</f>
        <v>May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 s="16">
        <v>350</v>
      </c>
      <c r="E3407">
        <v>481.5</v>
      </c>
      <c r="F3407" s="12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>Table1[[#This Row],[pledged]]/Table1[[#This Row],[goal]]</f>
        <v>1.3757142857142857</v>
      </c>
      <c r="P3407">
        <f>IF(Table1[[#This Row],[pledged]]=0,0,Table1[[#This Row],[pledged]]/Table1[[#This Row],[backers_count]])</f>
        <v>28.323529411764707</v>
      </c>
      <c r="Q3407" t="str">
        <f>LEFT(Table1[[#This Row],[Category and Sub-Category]],FIND("/",Table1[[#This Row],[Category and Sub-Category]])-1)</f>
        <v>theater</v>
      </c>
      <c r="R3407" t="str">
        <f>RIGHT(Table1[[#This Row],[Category and Sub-Category]],LEN(Table1[[#This Row],[Category and Sub-Category]])-FIND("/",Table1[[#This Row],[Category and Sub-Category]]))</f>
        <v>plays</v>
      </c>
      <c r="S3407" s="9">
        <f>(((Table1[[#This Row],[launched_at]]/60)/60)/24)+DATE(1970,1,1)</f>
        <v>42410.017199074078</v>
      </c>
      <c r="T3407" s="9">
        <f>(((Table1[[#This Row],[deadline]]/60)/60)/24)+DATE(1970,1,1)</f>
        <v>42430.999305555553</v>
      </c>
      <c r="U3407" s="12" t="str">
        <f>TEXT(Table1[[#This Row],[Date Created Conversion]],"yyyy")</f>
        <v>2016</v>
      </c>
      <c r="V3407" s="12" t="str">
        <f>TEXT(Table1[[#This Row],[Date Created Conversion]],"mmm")</f>
        <v>Feb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 s="16">
        <v>10000</v>
      </c>
      <c r="E3408">
        <v>10031</v>
      </c>
      <c r="F3408" s="12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>Table1[[#This Row],[pledged]]/Table1[[#This Row],[goal]]</f>
        <v>1.0031000000000001</v>
      </c>
      <c r="P3408">
        <f>IF(Table1[[#This Row],[pledged]]=0,0,Table1[[#This Row],[pledged]]/Table1[[#This Row],[backers_count]])</f>
        <v>110.23076923076923</v>
      </c>
      <c r="Q3408" t="str">
        <f>LEFT(Table1[[#This Row],[Category and Sub-Category]],FIND("/",Table1[[#This Row],[Category and Sub-Category]])-1)</f>
        <v>theater</v>
      </c>
      <c r="R3408" t="str">
        <f>RIGHT(Table1[[#This Row],[Category and Sub-Category]],LEN(Table1[[#This Row],[Category and Sub-Category]])-FIND("/",Table1[[#This Row],[Category and Sub-Category]]))</f>
        <v>plays</v>
      </c>
      <c r="S3408" s="9">
        <f>(((Table1[[#This Row],[launched_at]]/60)/60)/24)+DATE(1970,1,1)</f>
        <v>41791.492777777778</v>
      </c>
      <c r="T3408" s="9">
        <f>(((Table1[[#This Row],[deadline]]/60)/60)/24)+DATE(1970,1,1)</f>
        <v>41836.492777777778</v>
      </c>
      <c r="U3408" s="12" t="str">
        <f>TEXT(Table1[[#This Row],[Date Created Conversion]],"yyyy")</f>
        <v>2014</v>
      </c>
      <c r="V3408" s="12" t="str">
        <f>TEXT(Table1[[#This Row],[Date Created Conversion]],"mmm")</f>
        <v>Jun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 s="16">
        <v>2000</v>
      </c>
      <c r="E3409">
        <v>2142</v>
      </c>
      <c r="F3409" s="12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>Table1[[#This Row],[pledged]]/Table1[[#This Row],[goal]]</f>
        <v>1.071</v>
      </c>
      <c r="P3409">
        <f>IF(Table1[[#This Row],[pledged]]=0,0,Table1[[#This Row],[pledged]]/Table1[[#This Row],[backers_count]])</f>
        <v>31.970149253731343</v>
      </c>
      <c r="Q3409" t="str">
        <f>LEFT(Table1[[#This Row],[Category and Sub-Category]],FIND("/",Table1[[#This Row],[Category and Sub-Category]])-1)</f>
        <v>theater</v>
      </c>
      <c r="R3409" t="str">
        <f>RIGHT(Table1[[#This Row],[Category and Sub-Category]],LEN(Table1[[#This Row],[Category and Sub-Category]])-FIND("/",Table1[[#This Row],[Category and Sub-Category]]))</f>
        <v>plays</v>
      </c>
      <c r="S3409" s="9">
        <f>(((Table1[[#This Row],[launched_at]]/60)/60)/24)+DATE(1970,1,1)</f>
        <v>41796.422326388885</v>
      </c>
      <c r="T3409" s="9">
        <f>(((Table1[[#This Row],[deadline]]/60)/60)/24)+DATE(1970,1,1)</f>
        <v>41826.422326388885</v>
      </c>
      <c r="U3409" s="12" t="str">
        <f>TEXT(Table1[[#This Row],[Date Created Conversion]],"yyyy")</f>
        <v>2014</v>
      </c>
      <c r="V3409" s="12" t="str">
        <f>TEXT(Table1[[#This Row],[Date Created Conversion]],"mmm")</f>
        <v>Jun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 s="16">
        <v>500</v>
      </c>
      <c r="E3410">
        <v>1055</v>
      </c>
      <c r="F3410" s="12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>Table1[[#This Row],[pledged]]/Table1[[#This Row],[goal]]</f>
        <v>2.11</v>
      </c>
      <c r="P3410">
        <f>IF(Table1[[#This Row],[pledged]]=0,0,Table1[[#This Row],[pledged]]/Table1[[#This Row],[backers_count]])</f>
        <v>58.611111111111114</v>
      </c>
      <c r="Q3410" t="str">
        <f>LEFT(Table1[[#This Row],[Category and Sub-Category]],FIND("/",Table1[[#This Row],[Category and Sub-Category]])-1)</f>
        <v>theater</v>
      </c>
      <c r="R3410" t="str">
        <f>RIGHT(Table1[[#This Row],[Category and Sub-Category]],LEN(Table1[[#This Row],[Category and Sub-Category]])-FIND("/",Table1[[#This Row],[Category and Sub-Category]]))</f>
        <v>plays</v>
      </c>
      <c r="S3410" s="9">
        <f>(((Table1[[#This Row],[launched_at]]/60)/60)/24)+DATE(1970,1,1)</f>
        <v>41808.991944444446</v>
      </c>
      <c r="T3410" s="9">
        <f>(((Table1[[#This Row],[deadline]]/60)/60)/24)+DATE(1970,1,1)</f>
        <v>41838.991944444446</v>
      </c>
      <c r="U3410" s="12" t="str">
        <f>TEXT(Table1[[#This Row],[Date Created Conversion]],"yyyy")</f>
        <v>2014</v>
      </c>
      <c r="V3410" s="12" t="str">
        <f>TEXT(Table1[[#This Row],[Date Created Conversion]],"mmm")</f>
        <v>Jun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 s="16">
        <v>500</v>
      </c>
      <c r="E3411">
        <v>618</v>
      </c>
      <c r="F3411" s="12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>Table1[[#This Row],[pledged]]/Table1[[#This Row],[goal]]</f>
        <v>1.236</v>
      </c>
      <c r="P3411">
        <f>IF(Table1[[#This Row],[pledged]]=0,0,Table1[[#This Row],[pledged]]/Table1[[#This Row],[backers_count]])</f>
        <v>29.428571428571427</v>
      </c>
      <c r="Q3411" t="str">
        <f>LEFT(Table1[[#This Row],[Category and Sub-Category]],FIND("/",Table1[[#This Row],[Category and Sub-Category]])-1)</f>
        <v>theater</v>
      </c>
      <c r="R3411" t="str">
        <f>RIGHT(Table1[[#This Row],[Category and Sub-Category]],LEN(Table1[[#This Row],[Category and Sub-Category]])-FIND("/",Table1[[#This Row],[Category and Sub-Category]]))</f>
        <v>plays</v>
      </c>
      <c r="S3411" s="9">
        <f>(((Table1[[#This Row],[launched_at]]/60)/60)/24)+DATE(1970,1,1)</f>
        <v>42544.814328703709</v>
      </c>
      <c r="T3411" s="9">
        <f>(((Table1[[#This Row],[deadline]]/60)/60)/24)+DATE(1970,1,1)</f>
        <v>42582.873611111107</v>
      </c>
      <c r="U3411" s="12" t="str">
        <f>TEXT(Table1[[#This Row],[Date Created Conversion]],"yyyy")</f>
        <v>2016</v>
      </c>
      <c r="V3411" s="12" t="str">
        <f>TEXT(Table1[[#This Row],[Date Created Conversion]],"mmm")</f>
        <v>Jun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 s="16">
        <v>3000</v>
      </c>
      <c r="E3412">
        <v>3255</v>
      </c>
      <c r="F3412" s="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>Table1[[#This Row],[pledged]]/Table1[[#This Row],[goal]]</f>
        <v>1.085</v>
      </c>
      <c r="P3412">
        <f>IF(Table1[[#This Row],[pledged]]=0,0,Table1[[#This Row],[pledged]]/Table1[[#This Row],[backers_count]])</f>
        <v>81.375</v>
      </c>
      <c r="Q3412" t="str">
        <f>LEFT(Table1[[#This Row],[Category and Sub-Category]],FIND("/",Table1[[#This Row],[Category and Sub-Category]])-1)</f>
        <v>theater</v>
      </c>
      <c r="R3412" t="str">
        <f>RIGHT(Table1[[#This Row],[Category and Sub-Category]],LEN(Table1[[#This Row],[Category and Sub-Category]])-FIND("/",Table1[[#This Row],[Category and Sub-Category]]))</f>
        <v>plays</v>
      </c>
      <c r="S3412" s="9">
        <f>(((Table1[[#This Row],[launched_at]]/60)/60)/24)+DATE(1970,1,1)</f>
        <v>42500.041550925926</v>
      </c>
      <c r="T3412" s="9">
        <f>(((Table1[[#This Row],[deadline]]/60)/60)/24)+DATE(1970,1,1)</f>
        <v>42527.291666666672</v>
      </c>
      <c r="U3412" s="12" t="str">
        <f>TEXT(Table1[[#This Row],[Date Created Conversion]],"yyyy")</f>
        <v>2016</v>
      </c>
      <c r="V3412" s="12" t="str">
        <f>TEXT(Table1[[#This Row],[Date Created Conversion]],"mmm")</f>
        <v>May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 s="16">
        <v>15000</v>
      </c>
      <c r="E3413">
        <v>15535</v>
      </c>
      <c r="F3413" s="12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>Table1[[#This Row],[pledged]]/Table1[[#This Row],[goal]]</f>
        <v>1.0356666666666667</v>
      </c>
      <c r="P3413">
        <f>IF(Table1[[#This Row],[pledged]]=0,0,Table1[[#This Row],[pledged]]/Table1[[#This Row],[backers_count]])</f>
        <v>199.16666666666666</v>
      </c>
      <c r="Q3413" t="str">
        <f>LEFT(Table1[[#This Row],[Category and Sub-Category]],FIND("/",Table1[[#This Row],[Category and Sub-Category]])-1)</f>
        <v>theater</v>
      </c>
      <c r="R3413" t="str">
        <f>RIGHT(Table1[[#This Row],[Category and Sub-Category]],LEN(Table1[[#This Row],[Category and Sub-Category]])-FIND("/",Table1[[#This Row],[Category and Sub-Category]]))</f>
        <v>plays</v>
      </c>
      <c r="S3413" s="9">
        <f>(((Table1[[#This Row],[launched_at]]/60)/60)/24)+DATE(1970,1,1)</f>
        <v>42265.022824074069</v>
      </c>
      <c r="T3413" s="9">
        <f>(((Table1[[#This Row],[deadline]]/60)/60)/24)+DATE(1970,1,1)</f>
        <v>42285.022824074069</v>
      </c>
      <c r="U3413" s="12" t="str">
        <f>TEXT(Table1[[#This Row],[Date Created Conversion]],"yyyy")</f>
        <v>2015</v>
      </c>
      <c r="V3413" s="12" t="str">
        <f>TEXT(Table1[[#This Row],[Date Created Conversion]],"mmm")</f>
        <v>Sep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 s="16">
        <v>3000</v>
      </c>
      <c r="E3414">
        <v>3000</v>
      </c>
      <c r="F3414" s="12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>Table1[[#This Row],[pledged]]/Table1[[#This Row],[goal]]</f>
        <v>1</v>
      </c>
      <c r="P3414">
        <f>IF(Table1[[#This Row],[pledged]]=0,0,Table1[[#This Row],[pledged]]/Table1[[#This Row],[backers_count]])</f>
        <v>115.38461538461539</v>
      </c>
      <c r="Q3414" t="str">
        <f>LEFT(Table1[[#This Row],[Category and Sub-Category]],FIND("/",Table1[[#This Row],[Category and Sub-Category]])-1)</f>
        <v>theater</v>
      </c>
      <c r="R3414" t="str">
        <f>RIGHT(Table1[[#This Row],[Category and Sub-Category]],LEN(Table1[[#This Row],[Category and Sub-Category]])-FIND("/",Table1[[#This Row],[Category and Sub-Category]]))</f>
        <v>plays</v>
      </c>
      <c r="S3414" s="9">
        <f>(((Table1[[#This Row],[launched_at]]/60)/60)/24)+DATE(1970,1,1)</f>
        <v>41879.959050925929</v>
      </c>
      <c r="T3414" s="9">
        <f>(((Table1[[#This Row],[deadline]]/60)/60)/24)+DATE(1970,1,1)</f>
        <v>41909.959050925929</v>
      </c>
      <c r="U3414" s="12" t="str">
        <f>TEXT(Table1[[#This Row],[Date Created Conversion]],"yyyy")</f>
        <v>2014</v>
      </c>
      <c r="V3414" s="12" t="str">
        <f>TEXT(Table1[[#This Row],[Date Created Conversion]],"mmm")</f>
        <v>Aug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 s="16">
        <v>500</v>
      </c>
      <c r="E3415">
        <v>650</v>
      </c>
      <c r="F3415" s="12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>Table1[[#This Row],[pledged]]/Table1[[#This Row],[goal]]</f>
        <v>1.3</v>
      </c>
      <c r="P3415">
        <f>IF(Table1[[#This Row],[pledged]]=0,0,Table1[[#This Row],[pledged]]/Table1[[#This Row],[backers_count]])</f>
        <v>46.428571428571431</v>
      </c>
      <c r="Q3415" t="str">
        <f>LEFT(Table1[[#This Row],[Category and Sub-Category]],FIND("/",Table1[[#This Row],[Category and Sub-Category]])-1)</f>
        <v>theater</v>
      </c>
      <c r="R3415" t="str">
        <f>RIGHT(Table1[[#This Row],[Category and Sub-Category]],LEN(Table1[[#This Row],[Category and Sub-Category]])-FIND("/",Table1[[#This Row],[Category and Sub-Category]]))</f>
        <v>plays</v>
      </c>
      <c r="S3415" s="9">
        <f>(((Table1[[#This Row],[launched_at]]/60)/60)/24)+DATE(1970,1,1)</f>
        <v>42053.733078703706</v>
      </c>
      <c r="T3415" s="9">
        <f>(((Table1[[#This Row],[deadline]]/60)/60)/24)+DATE(1970,1,1)</f>
        <v>42063.207638888889</v>
      </c>
      <c r="U3415" s="12" t="str">
        <f>TEXT(Table1[[#This Row],[Date Created Conversion]],"yyyy")</f>
        <v>2015</v>
      </c>
      <c r="V3415" s="12" t="str">
        <f>TEXT(Table1[[#This Row],[Date Created Conversion]],"mmm")</f>
        <v>Feb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 s="16">
        <v>3000</v>
      </c>
      <c r="E3416">
        <v>3105</v>
      </c>
      <c r="F3416" s="12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>Table1[[#This Row],[pledged]]/Table1[[#This Row],[goal]]</f>
        <v>1.0349999999999999</v>
      </c>
      <c r="P3416">
        <f>IF(Table1[[#This Row],[pledged]]=0,0,Table1[[#This Row],[pledged]]/Table1[[#This Row],[backers_count]])</f>
        <v>70.568181818181813</v>
      </c>
      <c r="Q3416" t="str">
        <f>LEFT(Table1[[#This Row],[Category and Sub-Category]],FIND("/",Table1[[#This Row],[Category and Sub-Category]])-1)</f>
        <v>theater</v>
      </c>
      <c r="R3416" t="str">
        <f>RIGHT(Table1[[#This Row],[Category and Sub-Category]],LEN(Table1[[#This Row],[Category and Sub-Category]])-FIND("/",Table1[[#This Row],[Category and Sub-Category]]))</f>
        <v>plays</v>
      </c>
      <c r="S3416" s="9">
        <f>(((Table1[[#This Row],[launched_at]]/60)/60)/24)+DATE(1970,1,1)</f>
        <v>42675.832465277781</v>
      </c>
      <c r="T3416" s="9">
        <f>(((Table1[[#This Row],[deadline]]/60)/60)/24)+DATE(1970,1,1)</f>
        <v>42705.332638888889</v>
      </c>
      <c r="U3416" s="12" t="str">
        <f>TEXT(Table1[[#This Row],[Date Created Conversion]],"yyyy")</f>
        <v>2016</v>
      </c>
      <c r="V3416" s="12" t="str">
        <f>TEXT(Table1[[#This Row],[Date Created Conversion]],"mmm")</f>
        <v>Nov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 s="16">
        <v>200</v>
      </c>
      <c r="E3417">
        <v>200</v>
      </c>
      <c r="F3417" s="12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>Table1[[#This Row],[pledged]]/Table1[[#This Row],[goal]]</f>
        <v>1</v>
      </c>
      <c r="P3417">
        <f>IF(Table1[[#This Row],[pledged]]=0,0,Table1[[#This Row],[pledged]]/Table1[[#This Row],[backers_count]])</f>
        <v>22.222222222222221</v>
      </c>
      <c r="Q3417" t="str">
        <f>LEFT(Table1[[#This Row],[Category and Sub-Category]],FIND("/",Table1[[#This Row],[Category and Sub-Category]])-1)</f>
        <v>theater</v>
      </c>
      <c r="R3417" t="str">
        <f>RIGHT(Table1[[#This Row],[Category and Sub-Category]],LEN(Table1[[#This Row],[Category and Sub-Category]])-FIND("/",Table1[[#This Row],[Category and Sub-Category]]))</f>
        <v>plays</v>
      </c>
      <c r="S3417" s="9">
        <f>(((Table1[[#This Row],[launched_at]]/60)/60)/24)+DATE(1970,1,1)</f>
        <v>42467.144166666665</v>
      </c>
      <c r="T3417" s="9">
        <f>(((Table1[[#This Row],[deadline]]/60)/60)/24)+DATE(1970,1,1)</f>
        <v>42477.979166666672</v>
      </c>
      <c r="U3417" s="12" t="str">
        <f>TEXT(Table1[[#This Row],[Date Created Conversion]],"yyyy")</f>
        <v>2016</v>
      </c>
      <c r="V3417" s="12" t="str">
        <f>TEXT(Table1[[#This Row],[Date Created Conversion]],"mmm")</f>
        <v>Apr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 s="16">
        <v>4000</v>
      </c>
      <c r="E3418">
        <v>4784</v>
      </c>
      <c r="F3418" s="12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>Table1[[#This Row],[pledged]]/Table1[[#This Row],[goal]]</f>
        <v>1.196</v>
      </c>
      <c r="P3418">
        <f>IF(Table1[[#This Row],[pledged]]=0,0,Table1[[#This Row],[pledged]]/Table1[[#This Row],[backers_count]])</f>
        <v>159.46666666666667</v>
      </c>
      <c r="Q3418" t="str">
        <f>LEFT(Table1[[#This Row],[Category and Sub-Category]],FIND("/",Table1[[#This Row],[Category and Sub-Category]])-1)</f>
        <v>theater</v>
      </c>
      <c r="R3418" t="str">
        <f>RIGHT(Table1[[#This Row],[Category and Sub-Category]],LEN(Table1[[#This Row],[Category and Sub-Category]])-FIND("/",Table1[[#This Row],[Category and Sub-Category]]))</f>
        <v>plays</v>
      </c>
      <c r="S3418" s="9">
        <f>(((Table1[[#This Row],[launched_at]]/60)/60)/24)+DATE(1970,1,1)</f>
        <v>42089.412557870368</v>
      </c>
      <c r="T3418" s="9">
        <f>(((Table1[[#This Row],[deadline]]/60)/60)/24)+DATE(1970,1,1)</f>
        <v>42117.770833333328</v>
      </c>
      <c r="U3418" s="12" t="str">
        <f>TEXT(Table1[[#This Row],[Date Created Conversion]],"yyyy")</f>
        <v>2015</v>
      </c>
      <c r="V3418" s="12" t="str">
        <f>TEXT(Table1[[#This Row],[Date Created Conversion]],"mmm")</f>
        <v>Mar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 s="16">
        <v>1700</v>
      </c>
      <c r="E3419">
        <v>1700.01</v>
      </c>
      <c r="F3419" s="12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>Table1[[#This Row],[pledged]]/Table1[[#This Row],[goal]]</f>
        <v>1.0000058823529412</v>
      </c>
      <c r="P3419">
        <f>IF(Table1[[#This Row],[pledged]]=0,0,Table1[[#This Row],[pledged]]/Table1[[#This Row],[backers_count]])</f>
        <v>37.777999999999999</v>
      </c>
      <c r="Q3419" t="str">
        <f>LEFT(Table1[[#This Row],[Category and Sub-Category]],FIND("/",Table1[[#This Row],[Category and Sub-Category]])-1)</f>
        <v>theater</v>
      </c>
      <c r="R3419" t="str">
        <f>RIGHT(Table1[[#This Row],[Category and Sub-Category]],LEN(Table1[[#This Row],[Category and Sub-Category]])-FIND("/",Table1[[#This Row],[Category and Sub-Category]]))</f>
        <v>plays</v>
      </c>
      <c r="S3419" s="9">
        <f>(((Table1[[#This Row],[launched_at]]/60)/60)/24)+DATE(1970,1,1)</f>
        <v>41894.91375</v>
      </c>
      <c r="T3419" s="9">
        <f>(((Table1[[#This Row],[deadline]]/60)/60)/24)+DATE(1970,1,1)</f>
        <v>41938.029861111114</v>
      </c>
      <c r="U3419" s="12" t="str">
        <f>TEXT(Table1[[#This Row],[Date Created Conversion]],"yyyy")</f>
        <v>2014</v>
      </c>
      <c r="V3419" s="12" t="str">
        <f>TEXT(Table1[[#This Row],[Date Created Conversion]],"mmm")</f>
        <v>Sep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 s="16">
        <v>4000</v>
      </c>
      <c r="E3420">
        <v>4035</v>
      </c>
      <c r="F3420" s="12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>Table1[[#This Row],[pledged]]/Table1[[#This Row],[goal]]</f>
        <v>1.00875</v>
      </c>
      <c r="P3420">
        <f>IF(Table1[[#This Row],[pledged]]=0,0,Table1[[#This Row],[pledged]]/Table1[[#This Row],[backers_count]])</f>
        <v>72.053571428571431</v>
      </c>
      <c r="Q3420" t="str">
        <f>LEFT(Table1[[#This Row],[Category and Sub-Category]],FIND("/",Table1[[#This Row],[Category and Sub-Category]])-1)</f>
        <v>theater</v>
      </c>
      <c r="R3420" t="str">
        <f>RIGHT(Table1[[#This Row],[Category and Sub-Category]],LEN(Table1[[#This Row],[Category and Sub-Category]])-FIND("/",Table1[[#This Row],[Category and Sub-Category]]))</f>
        <v>plays</v>
      </c>
      <c r="S3420" s="9">
        <f>(((Table1[[#This Row],[launched_at]]/60)/60)/24)+DATE(1970,1,1)</f>
        <v>41752.83457175926</v>
      </c>
      <c r="T3420" s="9">
        <f>(((Table1[[#This Row],[deadline]]/60)/60)/24)+DATE(1970,1,1)</f>
        <v>41782.83457175926</v>
      </c>
      <c r="U3420" s="12" t="str">
        <f>TEXT(Table1[[#This Row],[Date Created Conversion]],"yyyy")</f>
        <v>2014</v>
      </c>
      <c r="V3420" s="12" t="str">
        <f>TEXT(Table1[[#This Row],[Date Created Conversion]],"mmm")</f>
        <v>Apr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 s="16">
        <v>2750</v>
      </c>
      <c r="E3421">
        <v>2930</v>
      </c>
      <c r="F3421" s="12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>Table1[[#This Row],[pledged]]/Table1[[#This Row],[goal]]</f>
        <v>1.0654545454545454</v>
      </c>
      <c r="P3421">
        <f>IF(Table1[[#This Row],[pledged]]=0,0,Table1[[#This Row],[pledged]]/Table1[[#This Row],[backers_count]])</f>
        <v>63.695652173913047</v>
      </c>
      <c r="Q3421" t="str">
        <f>LEFT(Table1[[#This Row],[Category and Sub-Category]],FIND("/",Table1[[#This Row],[Category and Sub-Category]])-1)</f>
        <v>theater</v>
      </c>
      <c r="R3421" t="str">
        <f>RIGHT(Table1[[#This Row],[Category and Sub-Category]],LEN(Table1[[#This Row],[Category and Sub-Category]])-FIND("/",Table1[[#This Row],[Category and Sub-Category]]))</f>
        <v>plays</v>
      </c>
      <c r="S3421" s="9">
        <f>(((Table1[[#This Row],[launched_at]]/60)/60)/24)+DATE(1970,1,1)</f>
        <v>42448.821585648147</v>
      </c>
      <c r="T3421" s="9">
        <f>(((Table1[[#This Row],[deadline]]/60)/60)/24)+DATE(1970,1,1)</f>
        <v>42466.895833333328</v>
      </c>
      <c r="U3421" s="12" t="str">
        <f>TEXT(Table1[[#This Row],[Date Created Conversion]],"yyyy")</f>
        <v>2016</v>
      </c>
      <c r="V3421" s="12" t="str">
        <f>TEXT(Table1[[#This Row],[Date Created Conversion]],"mmm")</f>
        <v>Mar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 s="16">
        <v>700</v>
      </c>
      <c r="E3422">
        <v>966</v>
      </c>
      <c r="F3422" s="1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>Table1[[#This Row],[pledged]]/Table1[[#This Row],[goal]]</f>
        <v>1.38</v>
      </c>
      <c r="P3422">
        <f>IF(Table1[[#This Row],[pledged]]=0,0,Table1[[#This Row],[pledged]]/Table1[[#This Row],[backers_count]])</f>
        <v>28.411764705882351</v>
      </c>
      <c r="Q3422" t="str">
        <f>LEFT(Table1[[#This Row],[Category and Sub-Category]],FIND("/",Table1[[#This Row],[Category and Sub-Category]])-1)</f>
        <v>theater</v>
      </c>
      <c r="R3422" t="str">
        <f>RIGHT(Table1[[#This Row],[Category and Sub-Category]],LEN(Table1[[#This Row],[Category and Sub-Category]])-FIND("/",Table1[[#This Row],[Category and Sub-Category]]))</f>
        <v>plays</v>
      </c>
      <c r="S3422" s="9">
        <f>(((Table1[[#This Row],[launched_at]]/60)/60)/24)+DATE(1970,1,1)</f>
        <v>42405.090300925927</v>
      </c>
      <c r="T3422" s="9">
        <f>(((Table1[[#This Row],[deadline]]/60)/60)/24)+DATE(1970,1,1)</f>
        <v>42414</v>
      </c>
      <c r="U3422" s="12" t="str">
        <f>TEXT(Table1[[#This Row],[Date Created Conversion]],"yyyy")</f>
        <v>2016</v>
      </c>
      <c r="V3422" s="12" t="str">
        <f>TEXT(Table1[[#This Row],[Date Created Conversion]],"mmm")</f>
        <v>Feb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 s="16">
        <v>10000</v>
      </c>
      <c r="E3423">
        <v>10115</v>
      </c>
      <c r="F3423" s="12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>Table1[[#This Row],[pledged]]/Table1[[#This Row],[goal]]</f>
        <v>1.0115000000000001</v>
      </c>
      <c r="P3423">
        <f>IF(Table1[[#This Row],[pledged]]=0,0,Table1[[#This Row],[pledged]]/Table1[[#This Row],[backers_count]])</f>
        <v>103.21428571428571</v>
      </c>
      <c r="Q3423" t="str">
        <f>LEFT(Table1[[#This Row],[Category and Sub-Category]],FIND("/",Table1[[#This Row],[Category and Sub-Category]])-1)</f>
        <v>theater</v>
      </c>
      <c r="R3423" t="str">
        <f>RIGHT(Table1[[#This Row],[Category and Sub-Category]],LEN(Table1[[#This Row],[Category and Sub-Category]])-FIND("/",Table1[[#This Row],[Category and Sub-Category]]))</f>
        <v>plays</v>
      </c>
      <c r="S3423" s="9">
        <f>(((Table1[[#This Row],[launched_at]]/60)/60)/24)+DATE(1970,1,1)</f>
        <v>42037.791238425925</v>
      </c>
      <c r="T3423" s="9">
        <f>(((Table1[[#This Row],[deadline]]/60)/60)/24)+DATE(1970,1,1)</f>
        <v>42067.791238425925</v>
      </c>
      <c r="U3423" s="12" t="str">
        <f>TEXT(Table1[[#This Row],[Date Created Conversion]],"yyyy")</f>
        <v>2015</v>
      </c>
      <c r="V3423" s="12" t="str">
        <f>TEXT(Table1[[#This Row],[Date Created Conversion]],"mmm")</f>
        <v>Feb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 s="16">
        <v>3000</v>
      </c>
      <c r="E3424">
        <v>3273</v>
      </c>
      <c r="F3424" s="12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>Table1[[#This Row],[pledged]]/Table1[[#This Row],[goal]]</f>
        <v>1.091</v>
      </c>
      <c r="P3424">
        <f>IF(Table1[[#This Row],[pledged]]=0,0,Table1[[#This Row],[pledged]]/Table1[[#This Row],[backers_count]])</f>
        <v>71.152173913043484</v>
      </c>
      <c r="Q3424" t="str">
        <f>LEFT(Table1[[#This Row],[Category and Sub-Category]],FIND("/",Table1[[#This Row],[Category and Sub-Category]])-1)</f>
        <v>theater</v>
      </c>
      <c r="R3424" t="str">
        <f>RIGHT(Table1[[#This Row],[Category and Sub-Category]],LEN(Table1[[#This Row],[Category and Sub-Category]])-FIND("/",Table1[[#This Row],[Category and Sub-Category]]))</f>
        <v>plays</v>
      </c>
      <c r="S3424" s="9">
        <f>(((Table1[[#This Row],[launched_at]]/60)/60)/24)+DATE(1970,1,1)</f>
        <v>42323.562222222223</v>
      </c>
      <c r="T3424" s="9">
        <f>(((Table1[[#This Row],[deadline]]/60)/60)/24)+DATE(1970,1,1)</f>
        <v>42352</v>
      </c>
      <c r="U3424" s="12" t="str">
        <f>TEXT(Table1[[#This Row],[Date Created Conversion]],"yyyy")</f>
        <v>2015</v>
      </c>
      <c r="V3424" s="12" t="str">
        <f>TEXT(Table1[[#This Row],[Date Created Conversion]],"mmm")</f>
        <v>Nov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 s="16">
        <v>250</v>
      </c>
      <c r="E3425">
        <v>350</v>
      </c>
      <c r="F3425" s="12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>Table1[[#This Row],[pledged]]/Table1[[#This Row],[goal]]</f>
        <v>1.4</v>
      </c>
      <c r="P3425">
        <f>IF(Table1[[#This Row],[pledged]]=0,0,Table1[[#This Row],[pledged]]/Table1[[#This Row],[backers_count]])</f>
        <v>35</v>
      </c>
      <c r="Q3425" t="str">
        <f>LEFT(Table1[[#This Row],[Category and Sub-Category]],FIND("/",Table1[[#This Row],[Category and Sub-Category]])-1)</f>
        <v>theater</v>
      </c>
      <c r="R3425" t="str">
        <f>RIGHT(Table1[[#This Row],[Category and Sub-Category]],LEN(Table1[[#This Row],[Category and Sub-Category]])-FIND("/",Table1[[#This Row],[Category and Sub-Category]]))</f>
        <v>plays</v>
      </c>
      <c r="S3425" s="9">
        <f>(((Table1[[#This Row],[launched_at]]/60)/60)/24)+DATE(1970,1,1)</f>
        <v>42088.911354166667</v>
      </c>
      <c r="T3425" s="9">
        <f>(((Table1[[#This Row],[deadline]]/60)/60)/24)+DATE(1970,1,1)</f>
        <v>42118.911354166667</v>
      </c>
      <c r="U3425" s="12" t="str">
        <f>TEXT(Table1[[#This Row],[Date Created Conversion]],"yyyy")</f>
        <v>2015</v>
      </c>
      <c r="V3425" s="12" t="str">
        <f>TEXT(Table1[[#This Row],[Date Created Conversion]],"mmm")</f>
        <v>Mar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 s="16">
        <v>6000</v>
      </c>
      <c r="E3426">
        <v>6215</v>
      </c>
      <c r="F3426" s="12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>Table1[[#This Row],[pledged]]/Table1[[#This Row],[goal]]</f>
        <v>1.0358333333333334</v>
      </c>
      <c r="P3426">
        <f>IF(Table1[[#This Row],[pledged]]=0,0,Table1[[#This Row],[pledged]]/Table1[[#This Row],[backers_count]])</f>
        <v>81.776315789473685</v>
      </c>
      <c r="Q3426" t="str">
        <f>LEFT(Table1[[#This Row],[Category and Sub-Category]],FIND("/",Table1[[#This Row],[Category and Sub-Category]])-1)</f>
        <v>theater</v>
      </c>
      <c r="R3426" t="str">
        <f>RIGHT(Table1[[#This Row],[Category and Sub-Category]],LEN(Table1[[#This Row],[Category and Sub-Category]])-FIND("/",Table1[[#This Row],[Category and Sub-Category]]))</f>
        <v>plays</v>
      </c>
      <c r="S3426" s="9">
        <f>(((Table1[[#This Row],[launched_at]]/60)/60)/24)+DATE(1970,1,1)</f>
        <v>42018.676898148144</v>
      </c>
      <c r="T3426" s="9">
        <f>(((Table1[[#This Row],[deadline]]/60)/60)/24)+DATE(1970,1,1)</f>
        <v>42040.290972222225</v>
      </c>
      <c r="U3426" s="12" t="str">
        <f>TEXT(Table1[[#This Row],[Date Created Conversion]],"yyyy")</f>
        <v>2015</v>
      </c>
      <c r="V3426" s="12" t="str">
        <f>TEXT(Table1[[#This Row],[Date Created Conversion]],"mmm")</f>
        <v>Jan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 s="16">
        <v>30000</v>
      </c>
      <c r="E3427">
        <v>30891.1</v>
      </c>
      <c r="F3427" s="12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>Table1[[#This Row],[pledged]]/Table1[[#This Row],[goal]]</f>
        <v>1.0297033333333332</v>
      </c>
      <c r="P3427">
        <f>IF(Table1[[#This Row],[pledged]]=0,0,Table1[[#This Row],[pledged]]/Table1[[#This Row],[backers_count]])</f>
        <v>297.02980769230766</v>
      </c>
      <c r="Q3427" t="str">
        <f>LEFT(Table1[[#This Row],[Category and Sub-Category]],FIND("/",Table1[[#This Row],[Category and Sub-Category]])-1)</f>
        <v>theater</v>
      </c>
      <c r="R3427" t="str">
        <f>RIGHT(Table1[[#This Row],[Category and Sub-Category]],LEN(Table1[[#This Row],[Category and Sub-Category]])-FIND("/",Table1[[#This Row],[Category and Sub-Category]]))</f>
        <v>plays</v>
      </c>
      <c r="S3427" s="9">
        <f>(((Table1[[#This Row],[launched_at]]/60)/60)/24)+DATE(1970,1,1)</f>
        <v>41884.617314814815</v>
      </c>
      <c r="T3427" s="9">
        <f>(((Table1[[#This Row],[deadline]]/60)/60)/24)+DATE(1970,1,1)</f>
        <v>41916.617314814815</v>
      </c>
      <c r="U3427" s="12" t="str">
        <f>TEXT(Table1[[#This Row],[Date Created Conversion]],"yyyy")</f>
        <v>2014</v>
      </c>
      <c r="V3427" s="12" t="str">
        <f>TEXT(Table1[[#This Row],[Date Created Conversion]],"mmm")</f>
        <v>Sep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 s="16">
        <v>3750</v>
      </c>
      <c r="E3428">
        <v>4055</v>
      </c>
      <c r="F3428" s="12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>Table1[[#This Row],[pledged]]/Table1[[#This Row],[goal]]</f>
        <v>1.0813333333333333</v>
      </c>
      <c r="P3428">
        <f>IF(Table1[[#This Row],[pledged]]=0,0,Table1[[#This Row],[pledged]]/Table1[[#This Row],[backers_count]])</f>
        <v>46.609195402298852</v>
      </c>
      <c r="Q3428" t="str">
        <f>LEFT(Table1[[#This Row],[Category and Sub-Category]],FIND("/",Table1[[#This Row],[Category and Sub-Category]])-1)</f>
        <v>theater</v>
      </c>
      <c r="R3428" t="str">
        <f>RIGHT(Table1[[#This Row],[Category and Sub-Category]],LEN(Table1[[#This Row],[Category and Sub-Category]])-FIND("/",Table1[[#This Row],[Category and Sub-Category]]))</f>
        <v>plays</v>
      </c>
      <c r="S3428" s="9">
        <f>(((Table1[[#This Row],[launched_at]]/60)/60)/24)+DATE(1970,1,1)</f>
        <v>41884.056747685187</v>
      </c>
      <c r="T3428" s="9">
        <f>(((Table1[[#This Row],[deadline]]/60)/60)/24)+DATE(1970,1,1)</f>
        <v>41903.083333333336</v>
      </c>
      <c r="U3428" s="12" t="str">
        <f>TEXT(Table1[[#This Row],[Date Created Conversion]],"yyyy")</f>
        <v>2014</v>
      </c>
      <c r="V3428" s="12" t="str">
        <f>TEXT(Table1[[#This Row],[Date Created Conversion]],"mmm")</f>
        <v>Sep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 s="16">
        <v>1500</v>
      </c>
      <c r="E3429">
        <v>1500</v>
      </c>
      <c r="F3429" s="12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>Table1[[#This Row],[pledged]]/Table1[[#This Row],[goal]]</f>
        <v>1</v>
      </c>
      <c r="P3429">
        <f>IF(Table1[[#This Row],[pledged]]=0,0,Table1[[#This Row],[pledged]]/Table1[[#This Row],[backers_count]])</f>
        <v>51.724137931034484</v>
      </c>
      <c r="Q3429" t="str">
        <f>LEFT(Table1[[#This Row],[Category and Sub-Category]],FIND("/",Table1[[#This Row],[Category and Sub-Category]])-1)</f>
        <v>theater</v>
      </c>
      <c r="R3429" t="str">
        <f>RIGHT(Table1[[#This Row],[Category and Sub-Category]],LEN(Table1[[#This Row],[Category and Sub-Category]])-FIND("/",Table1[[#This Row],[Category and Sub-Category]]))</f>
        <v>plays</v>
      </c>
      <c r="S3429" s="9">
        <f>(((Table1[[#This Row],[launched_at]]/60)/60)/24)+DATE(1970,1,1)</f>
        <v>41792.645277777774</v>
      </c>
      <c r="T3429" s="9">
        <f>(((Table1[[#This Row],[deadline]]/60)/60)/24)+DATE(1970,1,1)</f>
        <v>41822.645277777774</v>
      </c>
      <c r="U3429" s="12" t="str">
        <f>TEXT(Table1[[#This Row],[Date Created Conversion]],"yyyy")</f>
        <v>2014</v>
      </c>
      <c r="V3429" s="12" t="str">
        <f>TEXT(Table1[[#This Row],[Date Created Conversion]],"mmm")</f>
        <v>Jun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 s="16">
        <v>2000</v>
      </c>
      <c r="E3430">
        <v>2055</v>
      </c>
      <c r="F3430" s="12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>Table1[[#This Row],[pledged]]/Table1[[#This Row],[goal]]</f>
        <v>1.0275000000000001</v>
      </c>
      <c r="P3430">
        <f>IF(Table1[[#This Row],[pledged]]=0,0,Table1[[#This Row],[pledged]]/Table1[[#This Row],[backers_count]])</f>
        <v>40.294117647058826</v>
      </c>
      <c r="Q3430" t="str">
        <f>LEFT(Table1[[#This Row],[Category and Sub-Category]],FIND("/",Table1[[#This Row],[Category and Sub-Category]])-1)</f>
        <v>theater</v>
      </c>
      <c r="R3430" t="str">
        <f>RIGHT(Table1[[#This Row],[Category and Sub-Category]],LEN(Table1[[#This Row],[Category and Sub-Category]])-FIND("/",Table1[[#This Row],[Category and Sub-Category]]))</f>
        <v>plays</v>
      </c>
      <c r="S3430" s="9">
        <f>(((Table1[[#This Row],[launched_at]]/60)/60)/24)+DATE(1970,1,1)</f>
        <v>42038.720451388886</v>
      </c>
      <c r="T3430" s="9">
        <f>(((Table1[[#This Row],[deadline]]/60)/60)/24)+DATE(1970,1,1)</f>
        <v>42063.708333333328</v>
      </c>
      <c r="U3430" s="12" t="str">
        <f>TEXT(Table1[[#This Row],[Date Created Conversion]],"yyyy")</f>
        <v>2015</v>
      </c>
      <c r="V3430" s="12" t="str">
        <f>TEXT(Table1[[#This Row],[Date Created Conversion]],"mmm")</f>
        <v>Feb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 s="16">
        <v>150</v>
      </c>
      <c r="E3431">
        <v>195</v>
      </c>
      <c r="F3431" s="12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>Table1[[#This Row],[pledged]]/Table1[[#This Row],[goal]]</f>
        <v>1.3</v>
      </c>
      <c r="P3431">
        <f>IF(Table1[[#This Row],[pledged]]=0,0,Table1[[#This Row],[pledged]]/Table1[[#This Row],[backers_count]])</f>
        <v>16.25</v>
      </c>
      <c r="Q3431" t="str">
        <f>LEFT(Table1[[#This Row],[Category and Sub-Category]],FIND("/",Table1[[#This Row],[Category and Sub-Category]])-1)</f>
        <v>theater</v>
      </c>
      <c r="R3431" t="str">
        <f>RIGHT(Table1[[#This Row],[Category and Sub-Category]],LEN(Table1[[#This Row],[Category and Sub-Category]])-FIND("/",Table1[[#This Row],[Category and Sub-Category]]))</f>
        <v>plays</v>
      </c>
      <c r="S3431" s="9">
        <f>(((Table1[[#This Row],[launched_at]]/60)/60)/24)+DATE(1970,1,1)</f>
        <v>42662.021539351852</v>
      </c>
      <c r="T3431" s="9">
        <f>(((Table1[[#This Row],[deadline]]/60)/60)/24)+DATE(1970,1,1)</f>
        <v>42676.021539351852</v>
      </c>
      <c r="U3431" s="12" t="str">
        <f>TEXT(Table1[[#This Row],[Date Created Conversion]],"yyyy")</f>
        <v>2016</v>
      </c>
      <c r="V3431" s="12" t="str">
        <f>TEXT(Table1[[#This Row],[Date Created Conversion]],"mmm")</f>
        <v>Oct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 s="16">
        <v>2000</v>
      </c>
      <c r="E3432">
        <v>2170.9899999999998</v>
      </c>
      <c r="F3432" s="1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>Table1[[#This Row],[pledged]]/Table1[[#This Row],[goal]]</f>
        <v>1.0854949999999999</v>
      </c>
      <c r="P3432">
        <f>IF(Table1[[#This Row],[pledged]]=0,0,Table1[[#This Row],[pledged]]/Table1[[#This Row],[backers_count]])</f>
        <v>30.152638888888887</v>
      </c>
      <c r="Q3432" t="str">
        <f>LEFT(Table1[[#This Row],[Category and Sub-Category]],FIND("/",Table1[[#This Row],[Category and Sub-Category]])-1)</f>
        <v>theater</v>
      </c>
      <c r="R3432" t="str">
        <f>RIGHT(Table1[[#This Row],[Category and Sub-Category]],LEN(Table1[[#This Row],[Category and Sub-Category]])-FIND("/",Table1[[#This Row],[Category and Sub-Category]]))</f>
        <v>plays</v>
      </c>
      <c r="S3432" s="9">
        <f>(((Table1[[#This Row],[launched_at]]/60)/60)/24)+DATE(1970,1,1)</f>
        <v>41820.945613425924</v>
      </c>
      <c r="T3432" s="9">
        <f>(((Table1[[#This Row],[deadline]]/60)/60)/24)+DATE(1970,1,1)</f>
        <v>41850.945613425924</v>
      </c>
      <c r="U3432" s="12" t="str">
        <f>TEXT(Table1[[#This Row],[Date Created Conversion]],"yyyy")</f>
        <v>2014</v>
      </c>
      <c r="V3432" s="12" t="str">
        <f>TEXT(Table1[[#This Row],[Date Created Conversion]],"mmm")</f>
        <v>Jun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 s="16">
        <v>2000</v>
      </c>
      <c r="E3433">
        <v>2000</v>
      </c>
      <c r="F3433" s="12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>Table1[[#This Row],[pledged]]/Table1[[#This Row],[goal]]</f>
        <v>1</v>
      </c>
      <c r="P3433">
        <f>IF(Table1[[#This Row],[pledged]]=0,0,Table1[[#This Row],[pledged]]/Table1[[#This Row],[backers_count]])</f>
        <v>95.238095238095241</v>
      </c>
      <c r="Q3433" t="str">
        <f>LEFT(Table1[[#This Row],[Category and Sub-Category]],FIND("/",Table1[[#This Row],[Category and Sub-Category]])-1)</f>
        <v>theater</v>
      </c>
      <c r="R3433" t="str">
        <f>RIGHT(Table1[[#This Row],[Category and Sub-Category]],LEN(Table1[[#This Row],[Category and Sub-Category]])-FIND("/",Table1[[#This Row],[Category and Sub-Category]]))</f>
        <v>plays</v>
      </c>
      <c r="S3433" s="9">
        <f>(((Table1[[#This Row],[launched_at]]/60)/60)/24)+DATE(1970,1,1)</f>
        <v>41839.730937500004</v>
      </c>
      <c r="T3433" s="9">
        <f>(((Table1[[#This Row],[deadline]]/60)/60)/24)+DATE(1970,1,1)</f>
        <v>41869.730937500004</v>
      </c>
      <c r="U3433" s="12" t="str">
        <f>TEXT(Table1[[#This Row],[Date Created Conversion]],"yyyy")</f>
        <v>2014</v>
      </c>
      <c r="V3433" s="12" t="str">
        <f>TEXT(Table1[[#This Row],[Date Created Conversion]],"mmm")</f>
        <v>Jul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 s="16">
        <v>2000</v>
      </c>
      <c r="E3434">
        <v>2193</v>
      </c>
      <c r="F3434" s="12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>Table1[[#This Row],[pledged]]/Table1[[#This Row],[goal]]</f>
        <v>1.0965</v>
      </c>
      <c r="P3434">
        <f>IF(Table1[[#This Row],[pledged]]=0,0,Table1[[#This Row],[pledged]]/Table1[[#This Row],[backers_count]])</f>
        <v>52.214285714285715</v>
      </c>
      <c r="Q3434" t="str">
        <f>LEFT(Table1[[#This Row],[Category and Sub-Category]],FIND("/",Table1[[#This Row],[Category and Sub-Category]])-1)</f>
        <v>theater</v>
      </c>
      <c r="R3434" t="str">
        <f>RIGHT(Table1[[#This Row],[Category and Sub-Category]],LEN(Table1[[#This Row],[Category and Sub-Category]])-FIND("/",Table1[[#This Row],[Category and Sub-Category]]))</f>
        <v>plays</v>
      </c>
      <c r="S3434" s="9">
        <f>(((Table1[[#This Row],[launched_at]]/60)/60)/24)+DATE(1970,1,1)</f>
        <v>42380.581180555557</v>
      </c>
      <c r="T3434" s="9">
        <f>(((Table1[[#This Row],[deadline]]/60)/60)/24)+DATE(1970,1,1)</f>
        <v>42405.916666666672</v>
      </c>
      <c r="U3434" s="12" t="str">
        <f>TEXT(Table1[[#This Row],[Date Created Conversion]],"yyyy")</f>
        <v>2016</v>
      </c>
      <c r="V3434" s="12" t="str">
        <f>TEXT(Table1[[#This Row],[Date Created Conversion]],"mmm")</f>
        <v>Jan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 s="16">
        <v>9500</v>
      </c>
      <c r="E3435">
        <v>9525</v>
      </c>
      <c r="F3435" s="12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>Table1[[#This Row],[pledged]]/Table1[[#This Row],[goal]]</f>
        <v>1.0026315789473683</v>
      </c>
      <c r="P3435">
        <f>IF(Table1[[#This Row],[pledged]]=0,0,Table1[[#This Row],[pledged]]/Table1[[#This Row],[backers_count]])</f>
        <v>134.1549295774648</v>
      </c>
      <c r="Q3435" t="str">
        <f>LEFT(Table1[[#This Row],[Category and Sub-Category]],FIND("/",Table1[[#This Row],[Category and Sub-Category]])-1)</f>
        <v>theater</v>
      </c>
      <c r="R3435" t="str">
        <f>RIGHT(Table1[[#This Row],[Category and Sub-Category]],LEN(Table1[[#This Row],[Category and Sub-Category]])-FIND("/",Table1[[#This Row],[Category and Sub-Category]]))</f>
        <v>plays</v>
      </c>
      <c r="S3435" s="9">
        <f>(((Table1[[#This Row],[launched_at]]/60)/60)/24)+DATE(1970,1,1)</f>
        <v>41776.063136574077</v>
      </c>
      <c r="T3435" s="9">
        <f>(((Table1[[#This Row],[deadline]]/60)/60)/24)+DATE(1970,1,1)</f>
        <v>41807.125</v>
      </c>
      <c r="U3435" s="12" t="str">
        <f>TEXT(Table1[[#This Row],[Date Created Conversion]],"yyyy")</f>
        <v>2014</v>
      </c>
      <c r="V3435" s="12" t="str">
        <f>TEXT(Table1[[#This Row],[Date Created Conversion]],"mmm")</f>
        <v>May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 s="16">
        <v>10000</v>
      </c>
      <c r="E3436">
        <v>10555</v>
      </c>
      <c r="F3436" s="12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>Table1[[#This Row],[pledged]]/Table1[[#This Row],[goal]]</f>
        <v>1.0555000000000001</v>
      </c>
      <c r="P3436">
        <f>IF(Table1[[#This Row],[pledged]]=0,0,Table1[[#This Row],[pledged]]/Table1[[#This Row],[backers_count]])</f>
        <v>62.827380952380949</v>
      </c>
      <c r="Q3436" t="str">
        <f>LEFT(Table1[[#This Row],[Category and Sub-Category]],FIND("/",Table1[[#This Row],[Category and Sub-Category]])-1)</f>
        <v>theater</v>
      </c>
      <c r="R3436" t="str">
        <f>RIGHT(Table1[[#This Row],[Category and Sub-Category]],LEN(Table1[[#This Row],[Category and Sub-Category]])-FIND("/",Table1[[#This Row],[Category and Sub-Category]]))</f>
        <v>plays</v>
      </c>
      <c r="S3436" s="9">
        <f>(((Table1[[#This Row],[launched_at]]/60)/60)/24)+DATE(1970,1,1)</f>
        <v>41800.380428240744</v>
      </c>
      <c r="T3436" s="9">
        <f>(((Table1[[#This Row],[deadline]]/60)/60)/24)+DATE(1970,1,1)</f>
        <v>41830.380428240744</v>
      </c>
      <c r="U3436" s="12" t="str">
        <f>TEXT(Table1[[#This Row],[Date Created Conversion]],"yyyy")</f>
        <v>2014</v>
      </c>
      <c r="V3436" s="12" t="str">
        <f>TEXT(Table1[[#This Row],[Date Created Conversion]],"mmm")</f>
        <v>Jun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 s="16">
        <v>1000</v>
      </c>
      <c r="E3437">
        <v>1120</v>
      </c>
      <c r="F3437" s="12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>Table1[[#This Row],[pledged]]/Table1[[#This Row],[goal]]</f>
        <v>1.1200000000000001</v>
      </c>
      <c r="P3437">
        <f>IF(Table1[[#This Row],[pledged]]=0,0,Table1[[#This Row],[pledged]]/Table1[[#This Row],[backers_count]])</f>
        <v>58.94736842105263</v>
      </c>
      <c r="Q3437" t="str">
        <f>LEFT(Table1[[#This Row],[Category and Sub-Category]],FIND("/",Table1[[#This Row],[Category and Sub-Category]])-1)</f>
        <v>theater</v>
      </c>
      <c r="R3437" t="str">
        <f>RIGHT(Table1[[#This Row],[Category and Sub-Category]],LEN(Table1[[#This Row],[Category and Sub-Category]])-FIND("/",Table1[[#This Row],[Category and Sub-Category]]))</f>
        <v>plays</v>
      </c>
      <c r="S3437" s="9">
        <f>(((Table1[[#This Row],[launched_at]]/60)/60)/24)+DATE(1970,1,1)</f>
        <v>42572.61681712963</v>
      </c>
      <c r="T3437" s="9">
        <f>(((Table1[[#This Row],[deadline]]/60)/60)/24)+DATE(1970,1,1)</f>
        <v>42589.125</v>
      </c>
      <c r="U3437" s="12" t="str">
        <f>TEXT(Table1[[#This Row],[Date Created Conversion]],"yyyy")</f>
        <v>2016</v>
      </c>
      <c r="V3437" s="12" t="str">
        <f>TEXT(Table1[[#This Row],[Date Created Conversion]],"mmm")</f>
        <v>Jul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 s="16">
        <v>5000</v>
      </c>
      <c r="E3438">
        <v>5295</v>
      </c>
      <c r="F3438" s="12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>Table1[[#This Row],[pledged]]/Table1[[#This Row],[goal]]</f>
        <v>1.0589999999999999</v>
      </c>
      <c r="P3438">
        <f>IF(Table1[[#This Row],[pledged]]=0,0,Table1[[#This Row],[pledged]]/Table1[[#This Row],[backers_count]])</f>
        <v>143.1081081081081</v>
      </c>
      <c r="Q3438" t="str">
        <f>LEFT(Table1[[#This Row],[Category and Sub-Category]],FIND("/",Table1[[#This Row],[Category and Sub-Category]])-1)</f>
        <v>theater</v>
      </c>
      <c r="R3438" t="str">
        <f>RIGHT(Table1[[#This Row],[Category and Sub-Category]],LEN(Table1[[#This Row],[Category and Sub-Category]])-FIND("/",Table1[[#This Row],[Category and Sub-Category]]))</f>
        <v>plays</v>
      </c>
      <c r="S3438" s="9">
        <f>(((Table1[[#This Row],[launched_at]]/60)/60)/24)+DATE(1970,1,1)</f>
        <v>41851.541585648149</v>
      </c>
      <c r="T3438" s="9">
        <f>(((Table1[[#This Row],[deadline]]/60)/60)/24)+DATE(1970,1,1)</f>
        <v>41872.686111111114</v>
      </c>
      <c r="U3438" s="12" t="str">
        <f>TEXT(Table1[[#This Row],[Date Created Conversion]],"yyyy")</f>
        <v>2014</v>
      </c>
      <c r="V3438" s="12" t="str">
        <f>TEXT(Table1[[#This Row],[Date Created Conversion]],"mmm")</f>
        <v>Jul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 s="16">
        <v>3000</v>
      </c>
      <c r="E3439">
        <v>3030</v>
      </c>
      <c r="F3439" s="12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>Table1[[#This Row],[pledged]]/Table1[[#This Row],[goal]]</f>
        <v>1.01</v>
      </c>
      <c r="P3439">
        <f>IF(Table1[[#This Row],[pledged]]=0,0,Table1[[#This Row],[pledged]]/Table1[[#This Row],[backers_count]])</f>
        <v>84.166666666666671</v>
      </c>
      <c r="Q3439" t="str">
        <f>LEFT(Table1[[#This Row],[Category and Sub-Category]],FIND("/",Table1[[#This Row],[Category and Sub-Category]])-1)</f>
        <v>theater</v>
      </c>
      <c r="R3439" t="str">
        <f>RIGHT(Table1[[#This Row],[Category and Sub-Category]],LEN(Table1[[#This Row],[Category and Sub-Category]])-FIND("/",Table1[[#This Row],[Category and Sub-Category]]))</f>
        <v>plays</v>
      </c>
      <c r="S3439" s="9">
        <f>(((Table1[[#This Row],[launched_at]]/60)/60)/24)+DATE(1970,1,1)</f>
        <v>42205.710879629631</v>
      </c>
      <c r="T3439" s="9">
        <f>(((Table1[[#This Row],[deadline]]/60)/60)/24)+DATE(1970,1,1)</f>
        <v>42235.710879629631</v>
      </c>
      <c r="U3439" s="12" t="str">
        <f>TEXT(Table1[[#This Row],[Date Created Conversion]],"yyyy")</f>
        <v>2015</v>
      </c>
      <c r="V3439" s="12" t="str">
        <f>TEXT(Table1[[#This Row],[Date Created Conversion]],"mmm")</f>
        <v>Jul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 s="16">
        <v>2500</v>
      </c>
      <c r="E3440">
        <v>2605</v>
      </c>
      <c r="F3440" s="12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>Table1[[#This Row],[pledged]]/Table1[[#This Row],[goal]]</f>
        <v>1.042</v>
      </c>
      <c r="P3440">
        <f>IF(Table1[[#This Row],[pledged]]=0,0,Table1[[#This Row],[pledged]]/Table1[[#This Row],[backers_count]])</f>
        <v>186.07142857142858</v>
      </c>
      <c r="Q3440" t="str">
        <f>LEFT(Table1[[#This Row],[Category and Sub-Category]],FIND("/",Table1[[#This Row],[Category and Sub-Category]])-1)</f>
        <v>theater</v>
      </c>
      <c r="R3440" t="str">
        <f>RIGHT(Table1[[#This Row],[Category and Sub-Category]],LEN(Table1[[#This Row],[Category and Sub-Category]])-FIND("/",Table1[[#This Row],[Category and Sub-Category]]))</f>
        <v>plays</v>
      </c>
      <c r="S3440" s="9">
        <f>(((Table1[[#This Row],[launched_at]]/60)/60)/24)+DATE(1970,1,1)</f>
        <v>42100.927858796291</v>
      </c>
      <c r="T3440" s="9">
        <f>(((Table1[[#This Row],[deadline]]/60)/60)/24)+DATE(1970,1,1)</f>
        <v>42126.875</v>
      </c>
      <c r="U3440" s="12" t="str">
        <f>TEXT(Table1[[#This Row],[Date Created Conversion]],"yyyy")</f>
        <v>2015</v>
      </c>
      <c r="V3440" s="12" t="str">
        <f>TEXT(Table1[[#This Row],[Date Created Conversion]],"mmm")</f>
        <v>Apr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 s="16">
        <v>1200</v>
      </c>
      <c r="E3441">
        <v>1616.14</v>
      </c>
      <c r="F3441" s="12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>Table1[[#This Row],[pledged]]/Table1[[#This Row],[goal]]</f>
        <v>1.3467833333333334</v>
      </c>
      <c r="P3441">
        <f>IF(Table1[[#This Row],[pledged]]=0,0,Table1[[#This Row],[pledged]]/Table1[[#This Row],[backers_count]])</f>
        <v>89.785555555555561</v>
      </c>
      <c r="Q3441" t="str">
        <f>LEFT(Table1[[#This Row],[Category and Sub-Category]],FIND("/",Table1[[#This Row],[Category and Sub-Category]])-1)</f>
        <v>theater</v>
      </c>
      <c r="R3441" t="str">
        <f>RIGHT(Table1[[#This Row],[Category and Sub-Category]],LEN(Table1[[#This Row],[Category and Sub-Category]])-FIND("/",Table1[[#This Row],[Category and Sub-Category]]))</f>
        <v>plays</v>
      </c>
      <c r="S3441" s="9">
        <f>(((Table1[[#This Row],[launched_at]]/60)/60)/24)+DATE(1970,1,1)</f>
        <v>42374.911226851851</v>
      </c>
      <c r="T3441" s="9">
        <f>(((Table1[[#This Row],[deadline]]/60)/60)/24)+DATE(1970,1,1)</f>
        <v>42388.207638888889</v>
      </c>
      <c r="U3441" s="12" t="str">
        <f>TEXT(Table1[[#This Row],[Date Created Conversion]],"yyyy")</f>
        <v>2016</v>
      </c>
      <c r="V3441" s="12" t="str">
        <f>TEXT(Table1[[#This Row],[Date Created Conversion]],"mmm")</f>
        <v>Jan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 s="16">
        <v>5000</v>
      </c>
      <c r="E3442">
        <v>5260.92</v>
      </c>
      <c r="F3442" s="1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>Table1[[#This Row],[pledged]]/Table1[[#This Row],[goal]]</f>
        <v>1.052184</v>
      </c>
      <c r="P3442">
        <f>IF(Table1[[#This Row],[pledged]]=0,0,Table1[[#This Row],[pledged]]/Table1[[#This Row],[backers_count]])</f>
        <v>64.157560975609755</v>
      </c>
      <c r="Q3442" t="str">
        <f>LEFT(Table1[[#This Row],[Category and Sub-Category]],FIND("/",Table1[[#This Row],[Category and Sub-Category]])-1)</f>
        <v>theater</v>
      </c>
      <c r="R3442" t="str">
        <f>RIGHT(Table1[[#This Row],[Category and Sub-Category]],LEN(Table1[[#This Row],[Category and Sub-Category]])-FIND("/",Table1[[#This Row],[Category and Sub-Category]]))</f>
        <v>plays</v>
      </c>
      <c r="S3442" s="9">
        <f>(((Table1[[#This Row],[launched_at]]/60)/60)/24)+DATE(1970,1,1)</f>
        <v>41809.12300925926</v>
      </c>
      <c r="T3442" s="9">
        <f>(((Table1[[#This Row],[deadline]]/60)/60)/24)+DATE(1970,1,1)</f>
        <v>41831.677083333336</v>
      </c>
      <c r="U3442" s="12" t="str">
        <f>TEXT(Table1[[#This Row],[Date Created Conversion]],"yyyy")</f>
        <v>2014</v>
      </c>
      <c r="V3442" s="12" t="str">
        <f>TEXT(Table1[[#This Row],[Date Created Conversion]],"mmm")</f>
        <v>Jun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 s="16">
        <v>2500</v>
      </c>
      <c r="E3443">
        <v>2565</v>
      </c>
      <c r="F3443" s="12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>Table1[[#This Row],[pledged]]/Table1[[#This Row],[goal]]</f>
        <v>1.026</v>
      </c>
      <c r="P3443">
        <f>IF(Table1[[#This Row],[pledged]]=0,0,Table1[[#This Row],[pledged]]/Table1[[#This Row],[backers_count]])</f>
        <v>59.651162790697676</v>
      </c>
      <c r="Q3443" t="str">
        <f>LEFT(Table1[[#This Row],[Category and Sub-Category]],FIND("/",Table1[[#This Row],[Category and Sub-Category]])-1)</f>
        <v>theater</v>
      </c>
      <c r="R3443" t="str">
        <f>RIGHT(Table1[[#This Row],[Category and Sub-Category]],LEN(Table1[[#This Row],[Category and Sub-Category]])-FIND("/",Table1[[#This Row],[Category and Sub-Category]]))</f>
        <v>plays</v>
      </c>
      <c r="S3443" s="9">
        <f>(((Table1[[#This Row],[launched_at]]/60)/60)/24)+DATE(1970,1,1)</f>
        <v>42294.429641203707</v>
      </c>
      <c r="T3443" s="9">
        <f>(((Table1[[#This Row],[deadline]]/60)/60)/24)+DATE(1970,1,1)</f>
        <v>42321.845138888893</v>
      </c>
      <c r="U3443" s="12" t="str">
        <f>TEXT(Table1[[#This Row],[Date Created Conversion]],"yyyy")</f>
        <v>2015</v>
      </c>
      <c r="V3443" s="12" t="str">
        <f>TEXT(Table1[[#This Row],[Date Created Conversion]],"mmm")</f>
        <v>Oct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 s="16">
        <v>250</v>
      </c>
      <c r="E3444">
        <v>250</v>
      </c>
      <c r="F3444" s="12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>Table1[[#This Row],[pledged]]/Table1[[#This Row],[goal]]</f>
        <v>1</v>
      </c>
      <c r="P3444">
        <f>IF(Table1[[#This Row],[pledged]]=0,0,Table1[[#This Row],[pledged]]/Table1[[#This Row],[backers_count]])</f>
        <v>31.25</v>
      </c>
      <c r="Q3444" t="str">
        <f>LEFT(Table1[[#This Row],[Category and Sub-Category]],FIND("/",Table1[[#This Row],[Category and Sub-Category]])-1)</f>
        <v>theater</v>
      </c>
      <c r="R3444" t="str">
        <f>RIGHT(Table1[[#This Row],[Category and Sub-Category]],LEN(Table1[[#This Row],[Category and Sub-Category]])-FIND("/",Table1[[#This Row],[Category and Sub-Category]]))</f>
        <v>plays</v>
      </c>
      <c r="S3444" s="9">
        <f>(((Table1[[#This Row],[launched_at]]/60)/60)/24)+DATE(1970,1,1)</f>
        <v>42124.841111111105</v>
      </c>
      <c r="T3444" s="9">
        <f>(((Table1[[#This Row],[deadline]]/60)/60)/24)+DATE(1970,1,1)</f>
        <v>42154.841111111105</v>
      </c>
      <c r="U3444" s="12" t="str">
        <f>TEXT(Table1[[#This Row],[Date Created Conversion]],"yyyy")</f>
        <v>2015</v>
      </c>
      <c r="V3444" s="12" t="str">
        <f>TEXT(Table1[[#This Row],[Date Created Conversion]],"mmm")</f>
        <v>Apr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 s="16">
        <v>1000</v>
      </c>
      <c r="E3445">
        <v>1855</v>
      </c>
      <c r="F3445" s="12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>Table1[[#This Row],[pledged]]/Table1[[#This Row],[goal]]</f>
        <v>1.855</v>
      </c>
      <c r="P3445">
        <f>IF(Table1[[#This Row],[pledged]]=0,0,Table1[[#This Row],[pledged]]/Table1[[#This Row],[backers_count]])</f>
        <v>41.222222222222221</v>
      </c>
      <c r="Q3445" t="str">
        <f>LEFT(Table1[[#This Row],[Category and Sub-Category]],FIND("/",Table1[[#This Row],[Category and Sub-Category]])-1)</f>
        <v>theater</v>
      </c>
      <c r="R3445" t="str">
        <f>RIGHT(Table1[[#This Row],[Category and Sub-Category]],LEN(Table1[[#This Row],[Category and Sub-Category]])-FIND("/",Table1[[#This Row],[Category and Sub-Category]]))</f>
        <v>plays</v>
      </c>
      <c r="S3445" s="9">
        <f>(((Table1[[#This Row],[launched_at]]/60)/60)/24)+DATE(1970,1,1)</f>
        <v>41861.524837962963</v>
      </c>
      <c r="T3445" s="9">
        <f>(((Table1[[#This Row],[deadline]]/60)/60)/24)+DATE(1970,1,1)</f>
        <v>41891.524837962963</v>
      </c>
      <c r="U3445" s="12" t="str">
        <f>TEXT(Table1[[#This Row],[Date Created Conversion]],"yyyy")</f>
        <v>2014</v>
      </c>
      <c r="V3445" s="12" t="str">
        <f>TEXT(Table1[[#This Row],[Date Created Conversion]],"mmm")</f>
        <v>Aug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 s="16">
        <v>300</v>
      </c>
      <c r="E3446">
        <v>867</v>
      </c>
      <c r="F3446" s="12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>Table1[[#This Row],[pledged]]/Table1[[#This Row],[goal]]</f>
        <v>2.89</v>
      </c>
      <c r="P3446">
        <f>IF(Table1[[#This Row],[pledged]]=0,0,Table1[[#This Row],[pledged]]/Table1[[#This Row],[backers_count]])</f>
        <v>43.35</v>
      </c>
      <c r="Q3446" t="str">
        <f>LEFT(Table1[[#This Row],[Category and Sub-Category]],FIND("/",Table1[[#This Row],[Category and Sub-Category]])-1)</f>
        <v>theater</v>
      </c>
      <c r="R3446" t="str">
        <f>RIGHT(Table1[[#This Row],[Category and Sub-Category]],LEN(Table1[[#This Row],[Category and Sub-Category]])-FIND("/",Table1[[#This Row],[Category and Sub-Category]]))</f>
        <v>plays</v>
      </c>
      <c r="S3446" s="9">
        <f>(((Table1[[#This Row],[launched_at]]/60)/60)/24)+DATE(1970,1,1)</f>
        <v>42521.291504629626</v>
      </c>
      <c r="T3446" s="9">
        <f>(((Table1[[#This Row],[deadline]]/60)/60)/24)+DATE(1970,1,1)</f>
        <v>42529.582638888889</v>
      </c>
      <c r="U3446" s="12" t="str">
        <f>TEXT(Table1[[#This Row],[Date Created Conversion]],"yyyy")</f>
        <v>2016</v>
      </c>
      <c r="V3446" s="12" t="str">
        <f>TEXT(Table1[[#This Row],[Date Created Conversion]],"mmm")</f>
        <v>May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 s="16">
        <v>2000</v>
      </c>
      <c r="E3447">
        <v>2000</v>
      </c>
      <c r="F3447" s="12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>Table1[[#This Row],[pledged]]/Table1[[#This Row],[goal]]</f>
        <v>1</v>
      </c>
      <c r="P3447">
        <f>IF(Table1[[#This Row],[pledged]]=0,0,Table1[[#This Row],[pledged]]/Table1[[#This Row],[backers_count]])</f>
        <v>64.516129032258064</v>
      </c>
      <c r="Q3447" t="str">
        <f>LEFT(Table1[[#This Row],[Category and Sub-Category]],FIND("/",Table1[[#This Row],[Category and Sub-Category]])-1)</f>
        <v>theater</v>
      </c>
      <c r="R3447" t="str">
        <f>RIGHT(Table1[[#This Row],[Category and Sub-Category]],LEN(Table1[[#This Row],[Category and Sub-Category]])-FIND("/",Table1[[#This Row],[Category and Sub-Category]]))</f>
        <v>plays</v>
      </c>
      <c r="S3447" s="9">
        <f>(((Table1[[#This Row],[launched_at]]/60)/60)/24)+DATE(1970,1,1)</f>
        <v>42272.530509259261</v>
      </c>
      <c r="T3447" s="9">
        <f>(((Table1[[#This Row],[deadline]]/60)/60)/24)+DATE(1970,1,1)</f>
        <v>42300.530509259261</v>
      </c>
      <c r="U3447" s="12" t="str">
        <f>TEXT(Table1[[#This Row],[Date Created Conversion]],"yyyy")</f>
        <v>2015</v>
      </c>
      <c r="V3447" s="12" t="str">
        <f>TEXT(Table1[[#This Row],[Date Created Conversion]],"mmm")</f>
        <v>Sep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 s="16">
        <v>1000</v>
      </c>
      <c r="E3448">
        <v>1082</v>
      </c>
      <c r="F3448" s="12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>Table1[[#This Row],[pledged]]/Table1[[#This Row],[goal]]</f>
        <v>1.0820000000000001</v>
      </c>
      <c r="P3448">
        <f>IF(Table1[[#This Row],[pledged]]=0,0,Table1[[#This Row],[pledged]]/Table1[[#This Row],[backers_count]])</f>
        <v>43.28</v>
      </c>
      <c r="Q3448" t="str">
        <f>LEFT(Table1[[#This Row],[Category and Sub-Category]],FIND("/",Table1[[#This Row],[Category and Sub-Category]])-1)</f>
        <v>theater</v>
      </c>
      <c r="R3448" t="str">
        <f>RIGHT(Table1[[#This Row],[Category and Sub-Category]],LEN(Table1[[#This Row],[Category and Sub-Category]])-FIND("/",Table1[[#This Row],[Category and Sub-Category]]))</f>
        <v>plays</v>
      </c>
      <c r="S3448" s="9">
        <f>(((Table1[[#This Row],[launched_at]]/60)/60)/24)+DATE(1970,1,1)</f>
        <v>42016.832465277781</v>
      </c>
      <c r="T3448" s="9">
        <f>(((Table1[[#This Row],[deadline]]/60)/60)/24)+DATE(1970,1,1)</f>
        <v>42040.513888888891</v>
      </c>
      <c r="U3448" s="12" t="str">
        <f>TEXT(Table1[[#This Row],[Date Created Conversion]],"yyyy")</f>
        <v>2015</v>
      </c>
      <c r="V3448" s="12" t="str">
        <f>TEXT(Table1[[#This Row],[Date Created Conversion]],"mmm")</f>
        <v>Jan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 s="16">
        <v>1000</v>
      </c>
      <c r="E3449">
        <v>1078</v>
      </c>
      <c r="F3449" s="12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>Table1[[#This Row],[pledged]]/Table1[[#This Row],[goal]]</f>
        <v>1.0780000000000001</v>
      </c>
      <c r="P3449">
        <f>IF(Table1[[#This Row],[pledged]]=0,0,Table1[[#This Row],[pledged]]/Table1[[#This Row],[backers_count]])</f>
        <v>77</v>
      </c>
      <c r="Q3449" t="str">
        <f>LEFT(Table1[[#This Row],[Category and Sub-Category]],FIND("/",Table1[[#This Row],[Category and Sub-Category]])-1)</f>
        <v>theater</v>
      </c>
      <c r="R3449" t="str">
        <f>RIGHT(Table1[[#This Row],[Category and Sub-Category]],LEN(Table1[[#This Row],[Category and Sub-Category]])-FIND("/",Table1[[#This Row],[Category and Sub-Category]]))</f>
        <v>plays</v>
      </c>
      <c r="S3449" s="9">
        <f>(((Table1[[#This Row],[launched_at]]/60)/60)/24)+DATE(1970,1,1)</f>
        <v>42402.889027777783</v>
      </c>
      <c r="T3449" s="9">
        <f>(((Table1[[#This Row],[deadline]]/60)/60)/24)+DATE(1970,1,1)</f>
        <v>42447.847361111111</v>
      </c>
      <c r="U3449" s="12" t="str">
        <f>TEXT(Table1[[#This Row],[Date Created Conversion]],"yyyy")</f>
        <v>2016</v>
      </c>
      <c r="V3449" s="12" t="str">
        <f>TEXT(Table1[[#This Row],[Date Created Conversion]],"mmm")</f>
        <v>Feb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 s="16">
        <v>2100</v>
      </c>
      <c r="E3450">
        <v>2305</v>
      </c>
      <c r="F3450" s="12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>Table1[[#This Row],[pledged]]/Table1[[#This Row],[goal]]</f>
        <v>1.0976190476190477</v>
      </c>
      <c r="P3450">
        <f>IF(Table1[[#This Row],[pledged]]=0,0,Table1[[#This Row],[pledged]]/Table1[[#This Row],[backers_count]])</f>
        <v>51.222222222222221</v>
      </c>
      <c r="Q3450" t="str">
        <f>LEFT(Table1[[#This Row],[Category and Sub-Category]],FIND("/",Table1[[#This Row],[Category and Sub-Category]])-1)</f>
        <v>theater</v>
      </c>
      <c r="R3450" t="str">
        <f>RIGHT(Table1[[#This Row],[Category and Sub-Category]],LEN(Table1[[#This Row],[Category and Sub-Category]])-FIND("/",Table1[[#This Row],[Category and Sub-Category]]))</f>
        <v>plays</v>
      </c>
      <c r="S3450" s="9">
        <f>(((Table1[[#This Row],[launched_at]]/60)/60)/24)+DATE(1970,1,1)</f>
        <v>41960.119085648148</v>
      </c>
      <c r="T3450" s="9">
        <f>(((Table1[[#This Row],[deadline]]/60)/60)/24)+DATE(1970,1,1)</f>
        <v>41990.119085648148</v>
      </c>
      <c r="U3450" s="12" t="str">
        <f>TEXT(Table1[[#This Row],[Date Created Conversion]],"yyyy")</f>
        <v>2014</v>
      </c>
      <c r="V3450" s="12" t="str">
        <f>TEXT(Table1[[#This Row],[Date Created Conversion]],"mmm")</f>
        <v>Nov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 s="16">
        <v>800</v>
      </c>
      <c r="E3451">
        <v>1365</v>
      </c>
      <c r="F3451" s="12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>Table1[[#This Row],[pledged]]/Table1[[#This Row],[goal]]</f>
        <v>1.70625</v>
      </c>
      <c r="P3451">
        <f>IF(Table1[[#This Row],[pledged]]=0,0,Table1[[#This Row],[pledged]]/Table1[[#This Row],[backers_count]])</f>
        <v>68.25</v>
      </c>
      <c r="Q3451" t="str">
        <f>LEFT(Table1[[#This Row],[Category and Sub-Category]],FIND("/",Table1[[#This Row],[Category and Sub-Category]])-1)</f>
        <v>theater</v>
      </c>
      <c r="R3451" t="str">
        <f>RIGHT(Table1[[#This Row],[Category and Sub-Category]],LEN(Table1[[#This Row],[Category and Sub-Category]])-FIND("/",Table1[[#This Row],[Category and Sub-Category]]))</f>
        <v>plays</v>
      </c>
      <c r="S3451" s="9">
        <f>(((Table1[[#This Row],[launched_at]]/60)/60)/24)+DATE(1970,1,1)</f>
        <v>42532.052523148144</v>
      </c>
      <c r="T3451" s="9">
        <f>(((Table1[[#This Row],[deadline]]/60)/60)/24)+DATE(1970,1,1)</f>
        <v>42560.166666666672</v>
      </c>
      <c r="U3451" s="12" t="str">
        <f>TEXT(Table1[[#This Row],[Date Created Conversion]],"yyyy")</f>
        <v>2016</v>
      </c>
      <c r="V3451" s="12" t="str">
        <f>TEXT(Table1[[#This Row],[Date Created Conversion]],"mmm")</f>
        <v>Jun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 s="16">
        <v>500</v>
      </c>
      <c r="E3452">
        <v>760</v>
      </c>
      <c r="F3452" s="1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>Table1[[#This Row],[pledged]]/Table1[[#This Row],[goal]]</f>
        <v>1.52</v>
      </c>
      <c r="P3452">
        <f>IF(Table1[[#This Row],[pledged]]=0,0,Table1[[#This Row],[pledged]]/Table1[[#This Row],[backers_count]])</f>
        <v>19.487179487179485</v>
      </c>
      <c r="Q3452" t="str">
        <f>LEFT(Table1[[#This Row],[Category and Sub-Category]],FIND("/",Table1[[#This Row],[Category and Sub-Category]])-1)</f>
        <v>theater</v>
      </c>
      <c r="R3452" t="str">
        <f>RIGHT(Table1[[#This Row],[Category and Sub-Category]],LEN(Table1[[#This Row],[Category and Sub-Category]])-FIND("/",Table1[[#This Row],[Category and Sub-Category]]))</f>
        <v>plays</v>
      </c>
      <c r="S3452" s="9">
        <f>(((Table1[[#This Row],[launched_at]]/60)/60)/24)+DATE(1970,1,1)</f>
        <v>42036.704525462963</v>
      </c>
      <c r="T3452" s="9">
        <f>(((Table1[[#This Row],[deadline]]/60)/60)/24)+DATE(1970,1,1)</f>
        <v>42096.662858796291</v>
      </c>
      <c r="U3452" s="12" t="str">
        <f>TEXT(Table1[[#This Row],[Date Created Conversion]],"yyyy")</f>
        <v>2015</v>
      </c>
      <c r="V3452" s="12" t="str">
        <f>TEXT(Table1[[#This Row],[Date Created Conversion]],"mmm")</f>
        <v>Feb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 s="16">
        <v>650</v>
      </c>
      <c r="E3453">
        <v>658</v>
      </c>
      <c r="F3453" s="12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>Table1[[#This Row],[pledged]]/Table1[[#This Row],[goal]]</f>
        <v>1.0123076923076924</v>
      </c>
      <c r="P3453">
        <f>IF(Table1[[#This Row],[pledged]]=0,0,Table1[[#This Row],[pledged]]/Table1[[#This Row],[backers_count]])</f>
        <v>41.125</v>
      </c>
      <c r="Q3453" t="str">
        <f>LEFT(Table1[[#This Row],[Category and Sub-Category]],FIND("/",Table1[[#This Row],[Category and Sub-Category]])-1)</f>
        <v>theater</v>
      </c>
      <c r="R3453" t="str">
        <f>RIGHT(Table1[[#This Row],[Category and Sub-Category]],LEN(Table1[[#This Row],[Category and Sub-Category]])-FIND("/",Table1[[#This Row],[Category and Sub-Category]]))</f>
        <v>plays</v>
      </c>
      <c r="S3453" s="9">
        <f>(((Table1[[#This Row],[launched_at]]/60)/60)/24)+DATE(1970,1,1)</f>
        <v>42088.723692129628</v>
      </c>
      <c r="T3453" s="9">
        <f>(((Table1[[#This Row],[deadline]]/60)/60)/24)+DATE(1970,1,1)</f>
        <v>42115.723692129628</v>
      </c>
      <c r="U3453" s="12" t="str">
        <f>TEXT(Table1[[#This Row],[Date Created Conversion]],"yyyy")</f>
        <v>2015</v>
      </c>
      <c r="V3453" s="12" t="str">
        <f>TEXT(Table1[[#This Row],[Date Created Conversion]],"mmm")</f>
        <v>Mar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 s="16">
        <v>1000</v>
      </c>
      <c r="E3454">
        <v>1532</v>
      </c>
      <c r="F3454" s="12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>Table1[[#This Row],[pledged]]/Table1[[#This Row],[goal]]</f>
        <v>1.532</v>
      </c>
      <c r="P3454">
        <f>IF(Table1[[#This Row],[pledged]]=0,0,Table1[[#This Row],[pledged]]/Table1[[#This Row],[backers_count]])</f>
        <v>41.405405405405403</v>
      </c>
      <c r="Q3454" t="str">
        <f>LEFT(Table1[[#This Row],[Category and Sub-Category]],FIND("/",Table1[[#This Row],[Category and Sub-Category]])-1)</f>
        <v>theater</v>
      </c>
      <c r="R3454" t="str">
        <f>RIGHT(Table1[[#This Row],[Category and Sub-Category]],LEN(Table1[[#This Row],[Category and Sub-Category]])-FIND("/",Table1[[#This Row],[Category and Sub-Category]]))</f>
        <v>plays</v>
      </c>
      <c r="S3454" s="9">
        <f>(((Table1[[#This Row],[launched_at]]/60)/60)/24)+DATE(1970,1,1)</f>
        <v>41820.639189814814</v>
      </c>
      <c r="T3454" s="9">
        <f>(((Table1[[#This Row],[deadline]]/60)/60)/24)+DATE(1970,1,1)</f>
        <v>41843.165972222225</v>
      </c>
      <c r="U3454" s="12" t="str">
        <f>TEXT(Table1[[#This Row],[Date Created Conversion]],"yyyy")</f>
        <v>2014</v>
      </c>
      <c r="V3454" s="12" t="str">
        <f>TEXT(Table1[[#This Row],[Date Created Conversion]],"mmm")</f>
        <v>Jun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 s="16">
        <v>300</v>
      </c>
      <c r="E3455">
        <v>385</v>
      </c>
      <c r="F3455" s="12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>Table1[[#This Row],[pledged]]/Table1[[#This Row],[goal]]</f>
        <v>1.2833333333333334</v>
      </c>
      <c r="P3455">
        <f>IF(Table1[[#This Row],[pledged]]=0,0,Table1[[#This Row],[pledged]]/Table1[[#This Row],[backers_count]])</f>
        <v>27.5</v>
      </c>
      <c r="Q3455" t="str">
        <f>LEFT(Table1[[#This Row],[Category and Sub-Category]],FIND("/",Table1[[#This Row],[Category and Sub-Category]])-1)</f>
        <v>theater</v>
      </c>
      <c r="R3455" t="str">
        <f>RIGHT(Table1[[#This Row],[Category and Sub-Category]],LEN(Table1[[#This Row],[Category and Sub-Category]])-FIND("/",Table1[[#This Row],[Category and Sub-Category]]))</f>
        <v>plays</v>
      </c>
      <c r="S3455" s="9">
        <f>(((Table1[[#This Row],[launched_at]]/60)/60)/24)+DATE(1970,1,1)</f>
        <v>42535.97865740741</v>
      </c>
      <c r="T3455" s="9">
        <f>(((Table1[[#This Row],[deadline]]/60)/60)/24)+DATE(1970,1,1)</f>
        <v>42595.97865740741</v>
      </c>
      <c r="U3455" s="12" t="str">
        <f>TEXT(Table1[[#This Row],[Date Created Conversion]],"yyyy")</f>
        <v>2016</v>
      </c>
      <c r="V3455" s="12" t="str">
        <f>TEXT(Table1[[#This Row],[Date Created Conversion]],"mmm")</f>
        <v>Jun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 s="16">
        <v>700</v>
      </c>
      <c r="E3456">
        <v>705</v>
      </c>
      <c r="F3456" s="12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>Table1[[#This Row],[pledged]]/Table1[[#This Row],[goal]]</f>
        <v>1.0071428571428571</v>
      </c>
      <c r="P3456">
        <f>IF(Table1[[#This Row],[pledged]]=0,0,Table1[[#This Row],[pledged]]/Table1[[#This Row],[backers_count]])</f>
        <v>33.571428571428569</v>
      </c>
      <c r="Q3456" t="str">
        <f>LEFT(Table1[[#This Row],[Category and Sub-Category]],FIND("/",Table1[[#This Row],[Category and Sub-Category]])-1)</f>
        <v>theater</v>
      </c>
      <c r="R3456" t="str">
        <f>RIGHT(Table1[[#This Row],[Category and Sub-Category]],LEN(Table1[[#This Row],[Category and Sub-Category]])-FIND("/",Table1[[#This Row],[Category and Sub-Category]]))</f>
        <v>plays</v>
      </c>
      <c r="S3456" s="9">
        <f>(((Table1[[#This Row],[launched_at]]/60)/60)/24)+DATE(1970,1,1)</f>
        <v>41821.698599537034</v>
      </c>
      <c r="T3456" s="9">
        <f>(((Table1[[#This Row],[deadline]]/60)/60)/24)+DATE(1970,1,1)</f>
        <v>41851.698599537034</v>
      </c>
      <c r="U3456" s="12" t="str">
        <f>TEXT(Table1[[#This Row],[Date Created Conversion]],"yyyy")</f>
        <v>2014</v>
      </c>
      <c r="V3456" s="12" t="str">
        <f>TEXT(Table1[[#This Row],[Date Created Conversion]],"mmm")</f>
        <v>Jul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 s="16">
        <v>10000</v>
      </c>
      <c r="E3457">
        <v>10065</v>
      </c>
      <c r="F3457" s="12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>Table1[[#This Row],[pledged]]/Table1[[#This Row],[goal]]</f>
        <v>1.0065</v>
      </c>
      <c r="P3457">
        <f>IF(Table1[[#This Row],[pledged]]=0,0,Table1[[#This Row],[pledged]]/Table1[[#This Row],[backers_count]])</f>
        <v>145.86956521739131</v>
      </c>
      <c r="Q3457" t="str">
        <f>LEFT(Table1[[#This Row],[Category and Sub-Category]],FIND("/",Table1[[#This Row],[Category and Sub-Category]])-1)</f>
        <v>theater</v>
      </c>
      <c r="R3457" t="str">
        <f>RIGHT(Table1[[#This Row],[Category and Sub-Category]],LEN(Table1[[#This Row],[Category and Sub-Category]])-FIND("/",Table1[[#This Row],[Category and Sub-Category]]))</f>
        <v>plays</v>
      </c>
      <c r="S3457" s="9">
        <f>(((Table1[[#This Row],[launched_at]]/60)/60)/24)+DATE(1970,1,1)</f>
        <v>42626.7503125</v>
      </c>
      <c r="T3457" s="9">
        <f>(((Table1[[#This Row],[deadline]]/60)/60)/24)+DATE(1970,1,1)</f>
        <v>42656.7503125</v>
      </c>
      <c r="U3457" s="12" t="str">
        <f>TEXT(Table1[[#This Row],[Date Created Conversion]],"yyyy")</f>
        <v>2016</v>
      </c>
      <c r="V3457" s="12" t="str">
        <f>TEXT(Table1[[#This Row],[Date Created Conversion]],"mmm")</f>
        <v>Sep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 s="16">
        <v>3000</v>
      </c>
      <c r="E3458">
        <v>5739</v>
      </c>
      <c r="F3458" s="12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>Table1[[#This Row],[pledged]]/Table1[[#This Row],[goal]]</f>
        <v>1.913</v>
      </c>
      <c r="P3458">
        <f>IF(Table1[[#This Row],[pledged]]=0,0,Table1[[#This Row],[pledged]]/Table1[[#This Row],[backers_count]])</f>
        <v>358.6875</v>
      </c>
      <c r="Q3458" t="str">
        <f>LEFT(Table1[[#This Row],[Category and Sub-Category]],FIND("/",Table1[[#This Row],[Category and Sub-Category]])-1)</f>
        <v>theater</v>
      </c>
      <c r="R3458" t="str">
        <f>RIGHT(Table1[[#This Row],[Category and Sub-Category]],LEN(Table1[[#This Row],[Category and Sub-Category]])-FIND("/",Table1[[#This Row],[Category and Sub-Category]]))</f>
        <v>plays</v>
      </c>
      <c r="S3458" s="9">
        <f>(((Table1[[#This Row],[launched_at]]/60)/60)/24)+DATE(1970,1,1)</f>
        <v>41821.205636574072</v>
      </c>
      <c r="T3458" s="9">
        <f>(((Table1[[#This Row],[deadline]]/60)/60)/24)+DATE(1970,1,1)</f>
        <v>41852.290972222225</v>
      </c>
      <c r="U3458" s="12" t="str">
        <f>TEXT(Table1[[#This Row],[Date Created Conversion]],"yyyy")</f>
        <v>2014</v>
      </c>
      <c r="V3458" s="12" t="str">
        <f>TEXT(Table1[[#This Row],[Date Created Conversion]],"mmm")</f>
        <v>Jul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 s="16">
        <v>2000</v>
      </c>
      <c r="E3459">
        <v>2804</v>
      </c>
      <c r="F3459" s="12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>Table1[[#This Row],[pledged]]/Table1[[#This Row],[goal]]</f>
        <v>1.4019999999999999</v>
      </c>
      <c r="P3459">
        <f>IF(Table1[[#This Row],[pledged]]=0,0,Table1[[#This Row],[pledged]]/Table1[[#This Row],[backers_count]])</f>
        <v>50.981818181818184</v>
      </c>
      <c r="Q3459" t="str">
        <f>LEFT(Table1[[#This Row],[Category and Sub-Category]],FIND("/",Table1[[#This Row],[Category and Sub-Category]])-1)</f>
        <v>theater</v>
      </c>
      <c r="R3459" t="str">
        <f>RIGHT(Table1[[#This Row],[Category and Sub-Category]],LEN(Table1[[#This Row],[Category and Sub-Category]])-FIND("/",Table1[[#This Row],[Category and Sub-Category]]))</f>
        <v>plays</v>
      </c>
      <c r="S3459" s="9">
        <f>(((Table1[[#This Row],[launched_at]]/60)/60)/24)+DATE(1970,1,1)</f>
        <v>42016.706678240742</v>
      </c>
      <c r="T3459" s="9">
        <f>(((Table1[[#This Row],[deadline]]/60)/60)/24)+DATE(1970,1,1)</f>
        <v>42047.249305555553</v>
      </c>
      <c r="U3459" s="12" t="str">
        <f>TEXT(Table1[[#This Row],[Date Created Conversion]],"yyyy")</f>
        <v>2015</v>
      </c>
      <c r="V3459" s="12" t="str">
        <f>TEXT(Table1[[#This Row],[Date Created Conversion]],"mmm")</f>
        <v>Jan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 s="16">
        <v>978</v>
      </c>
      <c r="E3460">
        <v>1216</v>
      </c>
      <c r="F3460" s="12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>Table1[[#This Row],[pledged]]/Table1[[#This Row],[goal]]</f>
        <v>1.2433537832310839</v>
      </c>
      <c r="P3460">
        <f>IF(Table1[[#This Row],[pledged]]=0,0,Table1[[#This Row],[pledged]]/Table1[[#This Row],[backers_count]])</f>
        <v>45.037037037037038</v>
      </c>
      <c r="Q3460" t="str">
        <f>LEFT(Table1[[#This Row],[Category and Sub-Category]],FIND("/",Table1[[#This Row],[Category and Sub-Category]])-1)</f>
        <v>theater</v>
      </c>
      <c r="R3460" t="str">
        <f>RIGHT(Table1[[#This Row],[Category and Sub-Category]],LEN(Table1[[#This Row],[Category and Sub-Category]])-FIND("/",Table1[[#This Row],[Category and Sub-Category]]))</f>
        <v>plays</v>
      </c>
      <c r="S3460" s="9">
        <f>(((Table1[[#This Row],[launched_at]]/60)/60)/24)+DATE(1970,1,1)</f>
        <v>42011.202581018515</v>
      </c>
      <c r="T3460" s="9">
        <f>(((Table1[[#This Row],[deadline]]/60)/60)/24)+DATE(1970,1,1)</f>
        <v>42038.185416666667</v>
      </c>
      <c r="U3460" s="12" t="str">
        <f>TEXT(Table1[[#This Row],[Date Created Conversion]],"yyyy")</f>
        <v>2015</v>
      </c>
      <c r="V3460" s="12" t="str">
        <f>TEXT(Table1[[#This Row],[Date Created Conversion]],"mmm")</f>
        <v>Jan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 s="16">
        <v>500</v>
      </c>
      <c r="E3461">
        <v>631</v>
      </c>
      <c r="F3461" s="12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>Table1[[#This Row],[pledged]]/Table1[[#This Row],[goal]]</f>
        <v>1.262</v>
      </c>
      <c r="P3461">
        <f>IF(Table1[[#This Row],[pledged]]=0,0,Table1[[#This Row],[pledged]]/Table1[[#This Row],[backers_count]])</f>
        <v>17.527777777777779</v>
      </c>
      <c r="Q3461" t="str">
        <f>LEFT(Table1[[#This Row],[Category and Sub-Category]],FIND("/",Table1[[#This Row],[Category and Sub-Category]])-1)</f>
        <v>theater</v>
      </c>
      <c r="R3461" t="str">
        <f>RIGHT(Table1[[#This Row],[Category and Sub-Category]],LEN(Table1[[#This Row],[Category and Sub-Category]])-FIND("/",Table1[[#This Row],[Category and Sub-Category]]))</f>
        <v>plays</v>
      </c>
      <c r="S3461" s="9">
        <f>(((Table1[[#This Row],[launched_at]]/60)/60)/24)+DATE(1970,1,1)</f>
        <v>42480.479861111111</v>
      </c>
      <c r="T3461" s="9">
        <f>(((Table1[[#This Row],[deadline]]/60)/60)/24)+DATE(1970,1,1)</f>
        <v>42510.479861111111</v>
      </c>
      <c r="U3461" s="12" t="str">
        <f>TEXT(Table1[[#This Row],[Date Created Conversion]],"yyyy")</f>
        <v>2016</v>
      </c>
      <c r="V3461" s="12" t="str">
        <f>TEXT(Table1[[#This Row],[Date Created Conversion]],"mmm")</f>
        <v>Apr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 s="16">
        <v>500</v>
      </c>
      <c r="E3462">
        <v>950</v>
      </c>
      <c r="F3462" s="1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>Table1[[#This Row],[pledged]]/Table1[[#This Row],[goal]]</f>
        <v>1.9</v>
      </c>
      <c r="P3462">
        <f>IF(Table1[[#This Row],[pledged]]=0,0,Table1[[#This Row],[pledged]]/Table1[[#This Row],[backers_count]])</f>
        <v>50</v>
      </c>
      <c r="Q3462" t="str">
        <f>LEFT(Table1[[#This Row],[Category and Sub-Category]],FIND("/",Table1[[#This Row],[Category and Sub-Category]])-1)</f>
        <v>theater</v>
      </c>
      <c r="R3462" t="str">
        <f>RIGHT(Table1[[#This Row],[Category and Sub-Category]],LEN(Table1[[#This Row],[Category and Sub-Category]])-FIND("/",Table1[[#This Row],[Category and Sub-Category]]))</f>
        <v>plays</v>
      </c>
      <c r="S3462" s="9">
        <f>(((Table1[[#This Row],[launched_at]]/60)/60)/24)+DATE(1970,1,1)</f>
        <v>41852.527222222219</v>
      </c>
      <c r="T3462" s="9">
        <f>(((Table1[[#This Row],[deadline]]/60)/60)/24)+DATE(1970,1,1)</f>
        <v>41866.527222222219</v>
      </c>
      <c r="U3462" s="12" t="str">
        <f>TEXT(Table1[[#This Row],[Date Created Conversion]],"yyyy")</f>
        <v>2014</v>
      </c>
      <c r="V3462" s="12" t="str">
        <f>TEXT(Table1[[#This Row],[Date Created Conversion]],"mmm")</f>
        <v>Aug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 s="16">
        <v>500</v>
      </c>
      <c r="E3463">
        <v>695</v>
      </c>
      <c r="F3463" s="12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>Table1[[#This Row],[pledged]]/Table1[[#This Row],[goal]]</f>
        <v>1.39</v>
      </c>
      <c r="P3463">
        <f>IF(Table1[[#This Row],[pledged]]=0,0,Table1[[#This Row],[pledged]]/Table1[[#This Row],[backers_count]])</f>
        <v>57.916666666666664</v>
      </c>
      <c r="Q3463" t="str">
        <f>LEFT(Table1[[#This Row],[Category and Sub-Category]],FIND("/",Table1[[#This Row],[Category and Sub-Category]])-1)</f>
        <v>theater</v>
      </c>
      <c r="R3463" t="str">
        <f>RIGHT(Table1[[#This Row],[Category and Sub-Category]],LEN(Table1[[#This Row],[Category and Sub-Category]])-FIND("/",Table1[[#This Row],[Category and Sub-Category]]))</f>
        <v>plays</v>
      </c>
      <c r="S3463" s="9">
        <f>(((Table1[[#This Row],[launched_at]]/60)/60)/24)+DATE(1970,1,1)</f>
        <v>42643.632858796293</v>
      </c>
      <c r="T3463" s="9">
        <f>(((Table1[[#This Row],[deadline]]/60)/60)/24)+DATE(1970,1,1)</f>
        <v>42672.125</v>
      </c>
      <c r="U3463" s="12" t="str">
        <f>TEXT(Table1[[#This Row],[Date Created Conversion]],"yyyy")</f>
        <v>2016</v>
      </c>
      <c r="V3463" s="12" t="str">
        <f>TEXT(Table1[[#This Row],[Date Created Conversion]],"mmm")</f>
        <v>Sep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 s="16">
        <v>250</v>
      </c>
      <c r="E3464">
        <v>505</v>
      </c>
      <c r="F3464" s="12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>Table1[[#This Row],[pledged]]/Table1[[#This Row],[goal]]</f>
        <v>2.02</v>
      </c>
      <c r="P3464">
        <f>IF(Table1[[#This Row],[pledged]]=0,0,Table1[[#This Row],[pledged]]/Table1[[#This Row],[backers_count]])</f>
        <v>29.705882352941178</v>
      </c>
      <c r="Q3464" t="str">
        <f>LEFT(Table1[[#This Row],[Category and Sub-Category]],FIND("/",Table1[[#This Row],[Category and Sub-Category]])-1)</f>
        <v>theater</v>
      </c>
      <c r="R3464" t="str">
        <f>RIGHT(Table1[[#This Row],[Category and Sub-Category]],LEN(Table1[[#This Row],[Category and Sub-Category]])-FIND("/",Table1[[#This Row],[Category and Sub-Category]]))</f>
        <v>plays</v>
      </c>
      <c r="S3464" s="9">
        <f>(((Table1[[#This Row],[launched_at]]/60)/60)/24)+DATE(1970,1,1)</f>
        <v>42179.898472222223</v>
      </c>
      <c r="T3464" s="9">
        <f>(((Table1[[#This Row],[deadline]]/60)/60)/24)+DATE(1970,1,1)</f>
        <v>42195.75</v>
      </c>
      <c r="U3464" s="12" t="str">
        <f>TEXT(Table1[[#This Row],[Date Created Conversion]],"yyyy")</f>
        <v>2015</v>
      </c>
      <c r="V3464" s="12" t="str">
        <f>TEXT(Table1[[#This Row],[Date Created Conversion]],"mmm")</f>
        <v>Jun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 s="16">
        <v>10000</v>
      </c>
      <c r="E3465">
        <v>10338</v>
      </c>
      <c r="F3465" s="12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>Table1[[#This Row],[pledged]]/Table1[[#This Row],[goal]]</f>
        <v>1.0338000000000001</v>
      </c>
      <c r="P3465">
        <f>IF(Table1[[#This Row],[pledged]]=0,0,Table1[[#This Row],[pledged]]/Table1[[#This Row],[backers_count]])</f>
        <v>90.684210526315795</v>
      </c>
      <c r="Q3465" t="str">
        <f>LEFT(Table1[[#This Row],[Category and Sub-Category]],FIND("/",Table1[[#This Row],[Category and Sub-Category]])-1)</f>
        <v>theater</v>
      </c>
      <c r="R3465" t="str">
        <f>RIGHT(Table1[[#This Row],[Category and Sub-Category]],LEN(Table1[[#This Row],[Category and Sub-Category]])-FIND("/",Table1[[#This Row],[Category and Sub-Category]]))</f>
        <v>plays</v>
      </c>
      <c r="S3465" s="9">
        <f>(((Table1[[#This Row],[launched_at]]/60)/60)/24)+DATE(1970,1,1)</f>
        <v>42612.918807870374</v>
      </c>
      <c r="T3465" s="9">
        <f>(((Table1[[#This Row],[deadline]]/60)/60)/24)+DATE(1970,1,1)</f>
        <v>42654.165972222225</v>
      </c>
      <c r="U3465" s="12" t="str">
        <f>TEXT(Table1[[#This Row],[Date Created Conversion]],"yyyy")</f>
        <v>2016</v>
      </c>
      <c r="V3465" s="12" t="str">
        <f>TEXT(Table1[[#This Row],[Date Created Conversion]],"mmm")</f>
        <v>Aug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 s="16">
        <v>5000</v>
      </c>
      <c r="E3466">
        <v>5116.18</v>
      </c>
      <c r="F3466" s="12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>Table1[[#This Row],[pledged]]/Table1[[#This Row],[goal]]</f>
        <v>1.023236</v>
      </c>
      <c r="P3466">
        <f>IF(Table1[[#This Row],[pledged]]=0,0,Table1[[#This Row],[pledged]]/Table1[[#This Row],[backers_count]])</f>
        <v>55.012688172043013</v>
      </c>
      <c r="Q3466" t="str">
        <f>LEFT(Table1[[#This Row],[Category and Sub-Category]],FIND("/",Table1[[#This Row],[Category and Sub-Category]])-1)</f>
        <v>theater</v>
      </c>
      <c r="R3466" t="str">
        <f>RIGHT(Table1[[#This Row],[Category and Sub-Category]],LEN(Table1[[#This Row],[Category and Sub-Category]])-FIND("/",Table1[[#This Row],[Category and Sub-Category]]))</f>
        <v>plays</v>
      </c>
      <c r="S3466" s="9">
        <f>(((Table1[[#This Row],[launched_at]]/60)/60)/24)+DATE(1970,1,1)</f>
        <v>42575.130057870367</v>
      </c>
      <c r="T3466" s="9">
        <f>(((Table1[[#This Row],[deadline]]/60)/60)/24)+DATE(1970,1,1)</f>
        <v>42605.130057870367</v>
      </c>
      <c r="U3466" s="12" t="str">
        <f>TEXT(Table1[[#This Row],[Date Created Conversion]],"yyyy")</f>
        <v>2016</v>
      </c>
      <c r="V3466" s="12" t="str">
        <f>TEXT(Table1[[#This Row],[Date Created Conversion]],"mmm")</f>
        <v>Jul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 s="16">
        <v>2000</v>
      </c>
      <c r="E3467">
        <v>2060</v>
      </c>
      <c r="F3467" s="12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>Table1[[#This Row],[pledged]]/Table1[[#This Row],[goal]]</f>
        <v>1.03</v>
      </c>
      <c r="P3467">
        <f>IF(Table1[[#This Row],[pledged]]=0,0,Table1[[#This Row],[pledged]]/Table1[[#This Row],[backers_count]])</f>
        <v>57.222222222222221</v>
      </c>
      <c r="Q3467" t="str">
        <f>LEFT(Table1[[#This Row],[Category and Sub-Category]],FIND("/",Table1[[#This Row],[Category and Sub-Category]])-1)</f>
        <v>theater</v>
      </c>
      <c r="R3467" t="str">
        <f>RIGHT(Table1[[#This Row],[Category and Sub-Category]],LEN(Table1[[#This Row],[Category and Sub-Category]])-FIND("/",Table1[[#This Row],[Category and Sub-Category]]))</f>
        <v>plays</v>
      </c>
      <c r="S3467" s="9">
        <f>(((Table1[[#This Row],[launched_at]]/60)/60)/24)+DATE(1970,1,1)</f>
        <v>42200.625833333332</v>
      </c>
      <c r="T3467" s="9">
        <f>(((Table1[[#This Row],[deadline]]/60)/60)/24)+DATE(1970,1,1)</f>
        <v>42225.666666666672</v>
      </c>
      <c r="U3467" s="12" t="str">
        <f>TEXT(Table1[[#This Row],[Date Created Conversion]],"yyyy")</f>
        <v>2015</v>
      </c>
      <c r="V3467" s="12" t="str">
        <f>TEXT(Table1[[#This Row],[Date Created Conversion]],"mmm")</f>
        <v>Jul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 s="16">
        <v>3500</v>
      </c>
      <c r="E3468">
        <v>4450</v>
      </c>
      <c r="F3468" s="12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>Table1[[#This Row],[pledged]]/Table1[[#This Row],[goal]]</f>
        <v>1.2714285714285714</v>
      </c>
      <c r="P3468">
        <f>IF(Table1[[#This Row],[pledged]]=0,0,Table1[[#This Row],[pledged]]/Table1[[#This Row],[backers_count]])</f>
        <v>72.950819672131146</v>
      </c>
      <c r="Q3468" t="str">
        <f>LEFT(Table1[[#This Row],[Category and Sub-Category]],FIND("/",Table1[[#This Row],[Category and Sub-Category]])-1)</f>
        <v>theater</v>
      </c>
      <c r="R3468" t="str">
        <f>RIGHT(Table1[[#This Row],[Category and Sub-Category]],LEN(Table1[[#This Row],[Category and Sub-Category]])-FIND("/",Table1[[#This Row],[Category and Sub-Category]]))</f>
        <v>plays</v>
      </c>
      <c r="S3468" s="9">
        <f>(((Table1[[#This Row],[launched_at]]/60)/60)/24)+DATE(1970,1,1)</f>
        <v>42420.019097222219</v>
      </c>
      <c r="T3468" s="9">
        <f>(((Table1[[#This Row],[deadline]]/60)/60)/24)+DATE(1970,1,1)</f>
        <v>42479.977430555555</v>
      </c>
      <c r="U3468" s="12" t="str">
        <f>TEXT(Table1[[#This Row],[Date Created Conversion]],"yyyy")</f>
        <v>2016</v>
      </c>
      <c r="V3468" s="12" t="str">
        <f>TEXT(Table1[[#This Row],[Date Created Conversion]],"mmm")</f>
        <v>Feb</v>
      </c>
    </row>
    <row r="3469" spans="1:22" x14ac:dyDescent="0.35">
      <c r="A3469">
        <v>3467</v>
      </c>
      <c r="B3469" s="3" t="s">
        <v>3466</v>
      </c>
      <c r="C3469" s="3" t="s">
        <v>7577</v>
      </c>
      <c r="D3469" s="16">
        <v>3000</v>
      </c>
      <c r="E3469">
        <v>3030</v>
      </c>
      <c r="F3469" s="12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>Table1[[#This Row],[pledged]]/Table1[[#This Row],[goal]]</f>
        <v>1.01</v>
      </c>
      <c r="P3469">
        <f>IF(Table1[[#This Row],[pledged]]=0,0,Table1[[#This Row],[pledged]]/Table1[[#This Row],[backers_count]])</f>
        <v>64.468085106382972</v>
      </c>
      <c r="Q3469" t="str">
        <f>LEFT(Table1[[#This Row],[Category and Sub-Category]],FIND("/",Table1[[#This Row],[Category and Sub-Category]])-1)</f>
        <v>theater</v>
      </c>
      <c r="R3469" t="str">
        <f>RIGHT(Table1[[#This Row],[Category and Sub-Category]],LEN(Table1[[#This Row],[Category and Sub-Category]])-FIND("/",Table1[[#This Row],[Category and Sub-Category]]))</f>
        <v>plays</v>
      </c>
      <c r="S3469" s="9">
        <f>(((Table1[[#This Row],[launched_at]]/60)/60)/24)+DATE(1970,1,1)</f>
        <v>42053.671666666662</v>
      </c>
      <c r="T3469" s="9">
        <f>(((Table1[[#This Row],[deadline]]/60)/60)/24)+DATE(1970,1,1)</f>
        <v>42083.630000000005</v>
      </c>
      <c r="U3469" s="12" t="str">
        <f>TEXT(Table1[[#This Row],[Date Created Conversion]],"yyyy")</f>
        <v>2015</v>
      </c>
      <c r="V3469" s="12" t="str">
        <f>TEXT(Table1[[#This Row],[Date Created Conversion]],"mmm")</f>
        <v>Feb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 s="16">
        <v>10000</v>
      </c>
      <c r="E3470">
        <v>12178</v>
      </c>
      <c r="F3470" s="12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>Table1[[#This Row],[pledged]]/Table1[[#This Row],[goal]]</f>
        <v>1.2178</v>
      </c>
      <c r="P3470">
        <f>IF(Table1[[#This Row],[pledged]]=0,0,Table1[[#This Row],[pledged]]/Table1[[#This Row],[backers_count]])</f>
        <v>716.35294117647061</v>
      </c>
      <c r="Q3470" t="str">
        <f>LEFT(Table1[[#This Row],[Category and Sub-Category]],FIND("/",Table1[[#This Row],[Category and Sub-Category]])-1)</f>
        <v>theater</v>
      </c>
      <c r="R3470" t="str">
        <f>RIGHT(Table1[[#This Row],[Category and Sub-Category]],LEN(Table1[[#This Row],[Category and Sub-Category]])-FIND("/",Table1[[#This Row],[Category and Sub-Category]]))</f>
        <v>plays</v>
      </c>
      <c r="S3470" s="9">
        <f>(((Table1[[#This Row],[launched_at]]/60)/60)/24)+DATE(1970,1,1)</f>
        <v>42605.765381944439</v>
      </c>
      <c r="T3470" s="9">
        <f>(((Table1[[#This Row],[deadline]]/60)/60)/24)+DATE(1970,1,1)</f>
        <v>42634.125</v>
      </c>
      <c r="U3470" s="12" t="str">
        <f>TEXT(Table1[[#This Row],[Date Created Conversion]],"yyyy")</f>
        <v>2016</v>
      </c>
      <c r="V3470" s="12" t="str">
        <f>TEXT(Table1[[#This Row],[Date Created Conversion]],"mmm")</f>
        <v>Aug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 s="16">
        <v>2800</v>
      </c>
      <c r="E3471">
        <v>3175</v>
      </c>
      <c r="F3471" s="12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>Table1[[#This Row],[pledged]]/Table1[[#This Row],[goal]]</f>
        <v>1.1339285714285714</v>
      </c>
      <c r="P3471">
        <f>IF(Table1[[#This Row],[pledged]]=0,0,Table1[[#This Row],[pledged]]/Table1[[#This Row],[backers_count]])</f>
        <v>50.396825396825399</v>
      </c>
      <c r="Q3471" t="str">
        <f>LEFT(Table1[[#This Row],[Category and Sub-Category]],FIND("/",Table1[[#This Row],[Category and Sub-Category]])-1)</f>
        <v>theater</v>
      </c>
      <c r="R3471" t="str">
        <f>RIGHT(Table1[[#This Row],[Category and Sub-Category]],LEN(Table1[[#This Row],[Category and Sub-Category]])-FIND("/",Table1[[#This Row],[Category and Sub-Category]]))</f>
        <v>plays</v>
      </c>
      <c r="S3471" s="9">
        <f>(((Table1[[#This Row],[launched_at]]/60)/60)/24)+DATE(1970,1,1)</f>
        <v>42458.641724537039</v>
      </c>
      <c r="T3471" s="9">
        <f>(((Table1[[#This Row],[deadline]]/60)/60)/24)+DATE(1970,1,1)</f>
        <v>42488.641724537039</v>
      </c>
      <c r="U3471" s="12" t="str">
        <f>TEXT(Table1[[#This Row],[Date Created Conversion]],"yyyy")</f>
        <v>2016</v>
      </c>
      <c r="V3471" s="12" t="str">
        <f>TEXT(Table1[[#This Row],[Date Created Conversion]],"mmm")</f>
        <v>Mar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 s="16">
        <v>250</v>
      </c>
      <c r="E3472">
        <v>375</v>
      </c>
      <c r="F3472" s="1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>Table1[[#This Row],[pledged]]/Table1[[#This Row],[goal]]</f>
        <v>1.5</v>
      </c>
      <c r="P3472">
        <f>IF(Table1[[#This Row],[pledged]]=0,0,Table1[[#This Row],[pledged]]/Table1[[#This Row],[backers_count]])</f>
        <v>41.666666666666664</v>
      </c>
      <c r="Q3472" t="str">
        <f>LEFT(Table1[[#This Row],[Category and Sub-Category]],FIND("/",Table1[[#This Row],[Category and Sub-Category]])-1)</f>
        <v>theater</v>
      </c>
      <c r="R3472" t="str">
        <f>RIGHT(Table1[[#This Row],[Category and Sub-Category]],LEN(Table1[[#This Row],[Category and Sub-Category]])-FIND("/",Table1[[#This Row],[Category and Sub-Category]]))</f>
        <v>plays</v>
      </c>
      <c r="S3472" s="9">
        <f>(((Table1[[#This Row],[launched_at]]/60)/60)/24)+DATE(1970,1,1)</f>
        <v>42529.022013888884</v>
      </c>
      <c r="T3472" s="9">
        <f>(((Table1[[#This Row],[deadline]]/60)/60)/24)+DATE(1970,1,1)</f>
        <v>42566.901388888888</v>
      </c>
      <c r="U3472" s="12" t="str">
        <f>TEXT(Table1[[#This Row],[Date Created Conversion]],"yyyy")</f>
        <v>2016</v>
      </c>
      <c r="V3472" s="12" t="str">
        <f>TEXT(Table1[[#This Row],[Date Created Conversion]],"mmm")</f>
        <v>Jun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 s="16">
        <v>500</v>
      </c>
      <c r="E3473">
        <v>1073</v>
      </c>
      <c r="F3473" s="12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>Table1[[#This Row],[pledged]]/Table1[[#This Row],[goal]]</f>
        <v>2.1459999999999999</v>
      </c>
      <c r="P3473">
        <f>IF(Table1[[#This Row],[pledged]]=0,0,Table1[[#This Row],[pledged]]/Table1[[#This Row],[backers_count]])</f>
        <v>35.766666666666666</v>
      </c>
      <c r="Q3473" t="str">
        <f>LEFT(Table1[[#This Row],[Category and Sub-Category]],FIND("/",Table1[[#This Row],[Category and Sub-Category]])-1)</f>
        <v>theater</v>
      </c>
      <c r="R3473" t="str">
        <f>RIGHT(Table1[[#This Row],[Category and Sub-Category]],LEN(Table1[[#This Row],[Category and Sub-Category]])-FIND("/",Table1[[#This Row],[Category and Sub-Category]]))</f>
        <v>plays</v>
      </c>
      <c r="S3473" s="9">
        <f>(((Table1[[#This Row],[launched_at]]/60)/60)/24)+DATE(1970,1,1)</f>
        <v>41841.820486111108</v>
      </c>
      <c r="T3473" s="9">
        <f>(((Table1[[#This Row],[deadline]]/60)/60)/24)+DATE(1970,1,1)</f>
        <v>41882.833333333336</v>
      </c>
      <c r="U3473" s="12" t="str">
        <f>TEXT(Table1[[#This Row],[Date Created Conversion]],"yyyy")</f>
        <v>2014</v>
      </c>
      <c r="V3473" s="12" t="str">
        <f>TEXT(Table1[[#This Row],[Date Created Conversion]],"mmm")</f>
        <v>Jul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 s="16">
        <v>2000</v>
      </c>
      <c r="E3474">
        <v>2041</v>
      </c>
      <c r="F3474" s="12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>Table1[[#This Row],[pledged]]/Table1[[#This Row],[goal]]</f>
        <v>1.0205</v>
      </c>
      <c r="P3474">
        <f>IF(Table1[[#This Row],[pledged]]=0,0,Table1[[#This Row],[pledged]]/Table1[[#This Row],[backers_count]])</f>
        <v>88.739130434782609</v>
      </c>
      <c r="Q3474" t="str">
        <f>LEFT(Table1[[#This Row],[Category and Sub-Category]],FIND("/",Table1[[#This Row],[Category and Sub-Category]])-1)</f>
        <v>theater</v>
      </c>
      <c r="R3474" t="str">
        <f>RIGHT(Table1[[#This Row],[Category and Sub-Category]],LEN(Table1[[#This Row],[Category and Sub-Category]])-FIND("/",Table1[[#This Row],[Category and Sub-Category]]))</f>
        <v>plays</v>
      </c>
      <c r="S3474" s="9">
        <f>(((Table1[[#This Row],[launched_at]]/60)/60)/24)+DATE(1970,1,1)</f>
        <v>41928.170497685183</v>
      </c>
      <c r="T3474" s="9">
        <f>(((Table1[[#This Row],[deadline]]/60)/60)/24)+DATE(1970,1,1)</f>
        <v>41949.249305555553</v>
      </c>
      <c r="U3474" s="12" t="str">
        <f>TEXT(Table1[[#This Row],[Date Created Conversion]],"yyyy")</f>
        <v>2014</v>
      </c>
      <c r="V3474" s="12" t="str">
        <f>TEXT(Table1[[#This Row],[Date Created Conversion]],"mmm")</f>
        <v>Oct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 s="16">
        <v>4900</v>
      </c>
      <c r="E3475">
        <v>4900</v>
      </c>
      <c r="F3475" s="12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>Table1[[#This Row],[pledged]]/Table1[[#This Row],[goal]]</f>
        <v>1</v>
      </c>
      <c r="P3475">
        <f>IF(Table1[[#This Row],[pledged]]=0,0,Table1[[#This Row],[pledged]]/Table1[[#This Row],[backers_count]])</f>
        <v>148.4848484848485</v>
      </c>
      <c r="Q3475" t="str">
        <f>LEFT(Table1[[#This Row],[Category and Sub-Category]],FIND("/",Table1[[#This Row],[Category and Sub-Category]])-1)</f>
        <v>theater</v>
      </c>
      <c r="R3475" t="str">
        <f>RIGHT(Table1[[#This Row],[Category and Sub-Category]],LEN(Table1[[#This Row],[Category and Sub-Category]])-FIND("/",Table1[[#This Row],[Category and Sub-Category]]))</f>
        <v>plays</v>
      </c>
      <c r="S3475" s="9">
        <f>(((Table1[[#This Row],[launched_at]]/60)/60)/24)+DATE(1970,1,1)</f>
        <v>42062.834444444445</v>
      </c>
      <c r="T3475" s="9">
        <f>(((Table1[[#This Row],[deadline]]/60)/60)/24)+DATE(1970,1,1)</f>
        <v>42083.852083333331</v>
      </c>
      <c r="U3475" s="12" t="str">
        <f>TEXT(Table1[[#This Row],[Date Created Conversion]],"yyyy")</f>
        <v>2015</v>
      </c>
      <c r="V3475" s="12" t="str">
        <f>TEXT(Table1[[#This Row],[Date Created Conversion]],"mmm")</f>
        <v>Feb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 s="16">
        <v>2000</v>
      </c>
      <c r="E3476">
        <v>2020</v>
      </c>
      <c r="F3476" s="12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>Table1[[#This Row],[pledged]]/Table1[[#This Row],[goal]]</f>
        <v>1.01</v>
      </c>
      <c r="P3476">
        <f>IF(Table1[[#This Row],[pledged]]=0,0,Table1[[#This Row],[pledged]]/Table1[[#This Row],[backers_count]])</f>
        <v>51.794871794871796</v>
      </c>
      <c r="Q3476" t="str">
        <f>LEFT(Table1[[#This Row],[Category and Sub-Category]],FIND("/",Table1[[#This Row],[Category and Sub-Category]])-1)</f>
        <v>theater</v>
      </c>
      <c r="R3476" t="str">
        <f>RIGHT(Table1[[#This Row],[Category and Sub-Category]],LEN(Table1[[#This Row],[Category and Sub-Category]])-FIND("/",Table1[[#This Row],[Category and Sub-Category]]))</f>
        <v>plays</v>
      </c>
      <c r="S3476" s="9">
        <f>(((Table1[[#This Row],[launched_at]]/60)/60)/24)+DATE(1970,1,1)</f>
        <v>42541.501516203702</v>
      </c>
      <c r="T3476" s="9">
        <f>(((Table1[[#This Row],[deadline]]/60)/60)/24)+DATE(1970,1,1)</f>
        <v>42571.501516203702</v>
      </c>
      <c r="U3476" s="12" t="str">
        <f>TEXT(Table1[[#This Row],[Date Created Conversion]],"yyyy")</f>
        <v>2016</v>
      </c>
      <c r="V3476" s="12" t="str">
        <f>TEXT(Table1[[#This Row],[Date Created Conversion]],"mmm")</f>
        <v>Jun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 s="16">
        <v>300</v>
      </c>
      <c r="E3477">
        <v>340</v>
      </c>
      <c r="F3477" s="12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>Table1[[#This Row],[pledged]]/Table1[[#This Row],[goal]]</f>
        <v>1.1333333333333333</v>
      </c>
      <c r="P3477">
        <f>IF(Table1[[#This Row],[pledged]]=0,0,Table1[[#This Row],[pledged]]/Table1[[#This Row],[backers_count]])</f>
        <v>20</v>
      </c>
      <c r="Q3477" t="str">
        <f>LEFT(Table1[[#This Row],[Category and Sub-Category]],FIND("/",Table1[[#This Row],[Category and Sub-Category]])-1)</f>
        <v>theater</v>
      </c>
      <c r="R3477" t="str">
        <f>RIGHT(Table1[[#This Row],[Category and Sub-Category]],LEN(Table1[[#This Row],[Category and Sub-Category]])-FIND("/",Table1[[#This Row],[Category and Sub-Category]]))</f>
        <v>plays</v>
      </c>
      <c r="S3477" s="9">
        <f>(((Table1[[#This Row],[launched_at]]/60)/60)/24)+DATE(1970,1,1)</f>
        <v>41918.880833333329</v>
      </c>
      <c r="T3477" s="9">
        <f>(((Table1[[#This Row],[deadline]]/60)/60)/24)+DATE(1970,1,1)</f>
        <v>41946</v>
      </c>
      <c r="U3477" s="12" t="str">
        <f>TEXT(Table1[[#This Row],[Date Created Conversion]],"yyyy")</f>
        <v>2014</v>
      </c>
      <c r="V3477" s="12" t="str">
        <f>TEXT(Table1[[#This Row],[Date Created Conversion]],"mmm")</f>
        <v>Oct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 s="16">
        <v>300</v>
      </c>
      <c r="E3478">
        <v>312</v>
      </c>
      <c r="F3478" s="12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>Table1[[#This Row],[pledged]]/Table1[[#This Row],[goal]]</f>
        <v>1.04</v>
      </c>
      <c r="P3478">
        <f>IF(Table1[[#This Row],[pledged]]=0,0,Table1[[#This Row],[pledged]]/Table1[[#This Row],[backers_count]])</f>
        <v>52</v>
      </c>
      <c r="Q3478" t="str">
        <f>LEFT(Table1[[#This Row],[Category and Sub-Category]],FIND("/",Table1[[#This Row],[Category and Sub-Category]])-1)</f>
        <v>theater</v>
      </c>
      <c r="R3478" t="str">
        <f>RIGHT(Table1[[#This Row],[Category and Sub-Category]],LEN(Table1[[#This Row],[Category and Sub-Category]])-FIND("/",Table1[[#This Row],[Category and Sub-Category]]))</f>
        <v>plays</v>
      </c>
      <c r="S3478" s="9">
        <f>(((Table1[[#This Row],[launched_at]]/60)/60)/24)+DATE(1970,1,1)</f>
        <v>41921.279976851853</v>
      </c>
      <c r="T3478" s="9">
        <f>(((Table1[[#This Row],[deadline]]/60)/60)/24)+DATE(1970,1,1)</f>
        <v>41939.125</v>
      </c>
      <c r="U3478" s="12" t="str">
        <f>TEXT(Table1[[#This Row],[Date Created Conversion]],"yyyy")</f>
        <v>2014</v>
      </c>
      <c r="V3478" s="12" t="str">
        <f>TEXT(Table1[[#This Row],[Date Created Conversion]],"mmm")</f>
        <v>Oct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 s="16">
        <v>1800</v>
      </c>
      <c r="E3479">
        <v>2076</v>
      </c>
      <c r="F3479" s="12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>Table1[[#This Row],[pledged]]/Table1[[#This Row],[goal]]</f>
        <v>1.1533333333333333</v>
      </c>
      <c r="P3479">
        <f>IF(Table1[[#This Row],[pledged]]=0,0,Table1[[#This Row],[pledged]]/Table1[[#This Row],[backers_count]])</f>
        <v>53.230769230769234</v>
      </c>
      <c r="Q3479" t="str">
        <f>LEFT(Table1[[#This Row],[Category and Sub-Category]],FIND("/",Table1[[#This Row],[Category and Sub-Category]])-1)</f>
        <v>theater</v>
      </c>
      <c r="R3479" t="str">
        <f>RIGHT(Table1[[#This Row],[Category and Sub-Category]],LEN(Table1[[#This Row],[Category and Sub-Category]])-FIND("/",Table1[[#This Row],[Category and Sub-Category]]))</f>
        <v>plays</v>
      </c>
      <c r="S3479" s="9">
        <f>(((Table1[[#This Row],[launched_at]]/60)/60)/24)+DATE(1970,1,1)</f>
        <v>42128.736608796295</v>
      </c>
      <c r="T3479" s="9">
        <f>(((Table1[[#This Row],[deadline]]/60)/60)/24)+DATE(1970,1,1)</f>
        <v>42141.125</v>
      </c>
      <c r="U3479" s="12" t="str">
        <f>TEXT(Table1[[#This Row],[Date Created Conversion]],"yyyy")</f>
        <v>2015</v>
      </c>
      <c r="V3479" s="12" t="str">
        <f>TEXT(Table1[[#This Row],[Date Created Conversion]],"mmm")</f>
        <v>May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 s="16">
        <v>2000</v>
      </c>
      <c r="E3480">
        <v>2257</v>
      </c>
      <c r="F3480" s="12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>Table1[[#This Row],[pledged]]/Table1[[#This Row],[goal]]</f>
        <v>1.1285000000000001</v>
      </c>
      <c r="P3480">
        <f>IF(Table1[[#This Row],[pledged]]=0,0,Table1[[#This Row],[pledged]]/Table1[[#This Row],[backers_count]])</f>
        <v>39.596491228070178</v>
      </c>
      <c r="Q3480" t="str">
        <f>LEFT(Table1[[#This Row],[Category and Sub-Category]],FIND("/",Table1[[#This Row],[Category and Sub-Category]])-1)</f>
        <v>theater</v>
      </c>
      <c r="R3480" t="str">
        <f>RIGHT(Table1[[#This Row],[Category and Sub-Category]],LEN(Table1[[#This Row],[Category and Sub-Category]])-FIND("/",Table1[[#This Row],[Category and Sub-Category]]))</f>
        <v>plays</v>
      </c>
      <c r="S3480" s="9">
        <f>(((Table1[[#This Row],[launched_at]]/60)/60)/24)+DATE(1970,1,1)</f>
        <v>42053.916921296302</v>
      </c>
      <c r="T3480" s="9">
        <f>(((Table1[[#This Row],[deadline]]/60)/60)/24)+DATE(1970,1,1)</f>
        <v>42079.875</v>
      </c>
      <c r="U3480" s="12" t="str">
        <f>TEXT(Table1[[#This Row],[Date Created Conversion]],"yyyy")</f>
        <v>2015</v>
      </c>
      <c r="V3480" s="12" t="str">
        <f>TEXT(Table1[[#This Row],[Date Created Conversion]],"mmm")</f>
        <v>Feb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 s="16">
        <v>1500</v>
      </c>
      <c r="E3481">
        <v>1918</v>
      </c>
      <c r="F3481" s="12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>Table1[[#This Row],[pledged]]/Table1[[#This Row],[goal]]</f>
        <v>1.2786666666666666</v>
      </c>
      <c r="P3481">
        <f>IF(Table1[[#This Row],[pledged]]=0,0,Table1[[#This Row],[pledged]]/Table1[[#This Row],[backers_count]])</f>
        <v>34.25</v>
      </c>
      <c r="Q3481" t="str">
        <f>LEFT(Table1[[#This Row],[Category and Sub-Category]],FIND("/",Table1[[#This Row],[Category and Sub-Category]])-1)</f>
        <v>theater</v>
      </c>
      <c r="R3481" t="str">
        <f>RIGHT(Table1[[#This Row],[Category and Sub-Category]],LEN(Table1[[#This Row],[Category and Sub-Category]])-FIND("/",Table1[[#This Row],[Category and Sub-Category]]))</f>
        <v>plays</v>
      </c>
      <c r="S3481" s="9">
        <f>(((Table1[[#This Row],[launched_at]]/60)/60)/24)+DATE(1970,1,1)</f>
        <v>41781.855092592588</v>
      </c>
      <c r="T3481" s="9">
        <f>(((Table1[[#This Row],[deadline]]/60)/60)/24)+DATE(1970,1,1)</f>
        <v>41811.855092592588</v>
      </c>
      <c r="U3481" s="12" t="str">
        <f>TEXT(Table1[[#This Row],[Date Created Conversion]],"yyyy")</f>
        <v>2014</v>
      </c>
      <c r="V3481" s="12" t="str">
        <f>TEXT(Table1[[#This Row],[Date Created Conversion]],"mmm")</f>
        <v>May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 s="16">
        <v>1500</v>
      </c>
      <c r="E3482">
        <v>2140</v>
      </c>
      <c r="F3482" s="1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>Table1[[#This Row],[pledged]]/Table1[[#This Row],[goal]]</f>
        <v>1.4266666666666667</v>
      </c>
      <c r="P3482">
        <f>IF(Table1[[#This Row],[pledged]]=0,0,Table1[[#This Row],[pledged]]/Table1[[#This Row],[backers_count]])</f>
        <v>164.61538461538461</v>
      </c>
      <c r="Q3482" t="str">
        <f>LEFT(Table1[[#This Row],[Category and Sub-Category]],FIND("/",Table1[[#This Row],[Category and Sub-Category]])-1)</f>
        <v>theater</v>
      </c>
      <c r="R3482" t="str">
        <f>RIGHT(Table1[[#This Row],[Category and Sub-Category]],LEN(Table1[[#This Row],[Category and Sub-Category]])-FIND("/",Table1[[#This Row],[Category and Sub-Category]]))</f>
        <v>plays</v>
      </c>
      <c r="S3482" s="9">
        <f>(((Table1[[#This Row],[launched_at]]/60)/60)/24)+DATE(1970,1,1)</f>
        <v>42171.317442129628</v>
      </c>
      <c r="T3482" s="9">
        <f>(((Table1[[#This Row],[deadline]]/60)/60)/24)+DATE(1970,1,1)</f>
        <v>42195.875</v>
      </c>
      <c r="U3482" s="12" t="str">
        <f>TEXT(Table1[[#This Row],[Date Created Conversion]],"yyyy")</f>
        <v>2015</v>
      </c>
      <c r="V3482" s="12" t="str">
        <f>TEXT(Table1[[#This Row],[Date Created Conversion]],"mmm")</f>
        <v>Jun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 s="16">
        <v>10000</v>
      </c>
      <c r="E3483">
        <v>11880</v>
      </c>
      <c r="F3483" s="12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>Table1[[#This Row],[pledged]]/Table1[[#This Row],[goal]]</f>
        <v>1.1879999999999999</v>
      </c>
      <c r="P3483">
        <f>IF(Table1[[#This Row],[pledged]]=0,0,Table1[[#This Row],[pledged]]/Table1[[#This Row],[backers_count]])</f>
        <v>125.05263157894737</v>
      </c>
      <c r="Q3483" t="str">
        <f>LEFT(Table1[[#This Row],[Category and Sub-Category]],FIND("/",Table1[[#This Row],[Category and Sub-Category]])-1)</f>
        <v>theater</v>
      </c>
      <c r="R3483" t="str">
        <f>RIGHT(Table1[[#This Row],[Category and Sub-Category]],LEN(Table1[[#This Row],[Category and Sub-Category]])-FIND("/",Table1[[#This Row],[Category and Sub-Category]]))</f>
        <v>plays</v>
      </c>
      <c r="S3483" s="9">
        <f>(((Table1[[#This Row],[launched_at]]/60)/60)/24)+DATE(1970,1,1)</f>
        <v>41989.24754629629</v>
      </c>
      <c r="T3483" s="9">
        <f>(((Table1[[#This Row],[deadline]]/60)/60)/24)+DATE(1970,1,1)</f>
        <v>42006.24754629629</v>
      </c>
      <c r="U3483" s="12" t="str">
        <f>TEXT(Table1[[#This Row],[Date Created Conversion]],"yyyy")</f>
        <v>2014</v>
      </c>
      <c r="V3483" s="12" t="str">
        <f>TEXT(Table1[[#This Row],[Date Created Conversion]],"mmm")</f>
        <v>Dec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 s="16">
        <v>3000</v>
      </c>
      <c r="E3484">
        <v>4150</v>
      </c>
      <c r="F3484" s="12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>Table1[[#This Row],[pledged]]/Table1[[#This Row],[goal]]</f>
        <v>1.3833333333333333</v>
      </c>
      <c r="P3484">
        <f>IF(Table1[[#This Row],[pledged]]=0,0,Table1[[#This Row],[pledged]]/Table1[[#This Row],[backers_count]])</f>
        <v>51.875</v>
      </c>
      <c r="Q3484" t="str">
        <f>LEFT(Table1[[#This Row],[Category and Sub-Category]],FIND("/",Table1[[#This Row],[Category and Sub-Category]])-1)</f>
        <v>theater</v>
      </c>
      <c r="R3484" t="str">
        <f>RIGHT(Table1[[#This Row],[Category and Sub-Category]],LEN(Table1[[#This Row],[Category and Sub-Category]])-FIND("/",Table1[[#This Row],[Category and Sub-Category]]))</f>
        <v>plays</v>
      </c>
      <c r="S3484" s="9">
        <f>(((Table1[[#This Row],[launched_at]]/60)/60)/24)+DATE(1970,1,1)</f>
        <v>41796.771597222221</v>
      </c>
      <c r="T3484" s="9">
        <f>(((Table1[[#This Row],[deadline]]/60)/60)/24)+DATE(1970,1,1)</f>
        <v>41826.771597222221</v>
      </c>
      <c r="U3484" s="12" t="str">
        <f>TEXT(Table1[[#This Row],[Date Created Conversion]],"yyyy")</f>
        <v>2014</v>
      </c>
      <c r="V3484" s="12" t="str">
        <f>TEXT(Table1[[#This Row],[Date Created Conversion]],"mmm")</f>
        <v>Jun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 s="16">
        <v>3350</v>
      </c>
      <c r="E3485">
        <v>5358</v>
      </c>
      <c r="F3485" s="12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>Table1[[#This Row],[pledged]]/Table1[[#This Row],[goal]]</f>
        <v>1.599402985074627</v>
      </c>
      <c r="P3485">
        <f>IF(Table1[[#This Row],[pledged]]=0,0,Table1[[#This Row],[pledged]]/Table1[[#This Row],[backers_count]])</f>
        <v>40.285714285714285</v>
      </c>
      <c r="Q3485" t="str">
        <f>LEFT(Table1[[#This Row],[Category and Sub-Category]],FIND("/",Table1[[#This Row],[Category and Sub-Category]])-1)</f>
        <v>theater</v>
      </c>
      <c r="R3485" t="str">
        <f>RIGHT(Table1[[#This Row],[Category and Sub-Category]],LEN(Table1[[#This Row],[Category and Sub-Category]])-FIND("/",Table1[[#This Row],[Category and Sub-Category]]))</f>
        <v>plays</v>
      </c>
      <c r="S3485" s="9">
        <f>(((Table1[[#This Row],[launched_at]]/60)/60)/24)+DATE(1970,1,1)</f>
        <v>41793.668761574074</v>
      </c>
      <c r="T3485" s="9">
        <f>(((Table1[[#This Row],[deadline]]/60)/60)/24)+DATE(1970,1,1)</f>
        <v>41823.668761574074</v>
      </c>
      <c r="U3485" s="12" t="str">
        <f>TEXT(Table1[[#This Row],[Date Created Conversion]],"yyyy")</f>
        <v>2014</v>
      </c>
      <c r="V3485" s="12" t="str">
        <f>TEXT(Table1[[#This Row],[Date Created Conversion]],"mmm")</f>
        <v>Jun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 s="16">
        <v>2500</v>
      </c>
      <c r="E3486">
        <v>2856</v>
      </c>
      <c r="F3486" s="12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>Table1[[#This Row],[pledged]]/Table1[[#This Row],[goal]]</f>
        <v>1.1424000000000001</v>
      </c>
      <c r="P3486">
        <f>IF(Table1[[#This Row],[pledged]]=0,0,Table1[[#This Row],[pledged]]/Table1[[#This Row],[backers_count]])</f>
        <v>64.909090909090907</v>
      </c>
      <c r="Q3486" t="str">
        <f>LEFT(Table1[[#This Row],[Category and Sub-Category]],FIND("/",Table1[[#This Row],[Category and Sub-Category]])-1)</f>
        <v>theater</v>
      </c>
      <c r="R3486" t="str">
        <f>RIGHT(Table1[[#This Row],[Category and Sub-Category]],LEN(Table1[[#This Row],[Category and Sub-Category]])-FIND("/",Table1[[#This Row],[Category and Sub-Category]]))</f>
        <v>plays</v>
      </c>
      <c r="S3486" s="9">
        <f>(((Table1[[#This Row],[launched_at]]/60)/60)/24)+DATE(1970,1,1)</f>
        <v>42506.760405092587</v>
      </c>
      <c r="T3486" s="9">
        <f>(((Table1[[#This Row],[deadline]]/60)/60)/24)+DATE(1970,1,1)</f>
        <v>42536.760405092587</v>
      </c>
      <c r="U3486" s="12" t="str">
        <f>TEXT(Table1[[#This Row],[Date Created Conversion]],"yyyy")</f>
        <v>2016</v>
      </c>
      <c r="V3486" s="12" t="str">
        <f>TEXT(Table1[[#This Row],[Date Created Conversion]],"mmm")</f>
        <v>May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 s="16">
        <v>1650</v>
      </c>
      <c r="E3487">
        <v>1660</v>
      </c>
      <c r="F3487" s="12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>Table1[[#This Row],[pledged]]/Table1[[#This Row],[goal]]</f>
        <v>1.0060606060606061</v>
      </c>
      <c r="P3487">
        <f>IF(Table1[[#This Row],[pledged]]=0,0,Table1[[#This Row],[pledged]]/Table1[[#This Row],[backers_count]])</f>
        <v>55.333333333333336</v>
      </c>
      <c r="Q3487" t="str">
        <f>LEFT(Table1[[#This Row],[Category and Sub-Category]],FIND("/",Table1[[#This Row],[Category and Sub-Category]])-1)</f>
        <v>theater</v>
      </c>
      <c r="R3487" t="str">
        <f>RIGHT(Table1[[#This Row],[Category and Sub-Category]],LEN(Table1[[#This Row],[Category and Sub-Category]])-FIND("/",Table1[[#This Row],[Category and Sub-Category]]))</f>
        <v>plays</v>
      </c>
      <c r="S3487" s="9">
        <f>(((Table1[[#This Row],[launched_at]]/60)/60)/24)+DATE(1970,1,1)</f>
        <v>42372.693055555559</v>
      </c>
      <c r="T3487" s="9">
        <f>(((Table1[[#This Row],[deadline]]/60)/60)/24)+DATE(1970,1,1)</f>
        <v>42402.693055555559</v>
      </c>
      <c r="U3487" s="12" t="str">
        <f>TEXT(Table1[[#This Row],[Date Created Conversion]],"yyyy")</f>
        <v>2016</v>
      </c>
      <c r="V3487" s="12" t="str">
        <f>TEXT(Table1[[#This Row],[Date Created Conversion]],"mmm")</f>
        <v>Jan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 s="16">
        <v>3000</v>
      </c>
      <c r="E3488">
        <v>4656</v>
      </c>
      <c r="F3488" s="12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>Table1[[#This Row],[pledged]]/Table1[[#This Row],[goal]]</f>
        <v>1.552</v>
      </c>
      <c r="P3488">
        <f>IF(Table1[[#This Row],[pledged]]=0,0,Table1[[#This Row],[pledged]]/Table1[[#This Row],[backers_count]])</f>
        <v>83.142857142857139</v>
      </c>
      <c r="Q3488" t="str">
        <f>LEFT(Table1[[#This Row],[Category and Sub-Category]],FIND("/",Table1[[#This Row],[Category and Sub-Category]])-1)</f>
        <v>theater</v>
      </c>
      <c r="R3488" t="str">
        <f>RIGHT(Table1[[#This Row],[Category and Sub-Category]],LEN(Table1[[#This Row],[Category and Sub-Category]])-FIND("/",Table1[[#This Row],[Category and Sub-Category]]))</f>
        <v>plays</v>
      </c>
      <c r="S3488" s="9">
        <f>(((Table1[[#This Row],[launched_at]]/60)/60)/24)+DATE(1970,1,1)</f>
        <v>42126.87501157407</v>
      </c>
      <c r="T3488" s="9">
        <f>(((Table1[[#This Row],[deadline]]/60)/60)/24)+DATE(1970,1,1)</f>
        <v>42158.290972222225</v>
      </c>
      <c r="U3488" s="12" t="str">
        <f>TEXT(Table1[[#This Row],[Date Created Conversion]],"yyyy")</f>
        <v>2015</v>
      </c>
      <c r="V3488" s="12" t="str">
        <f>TEXT(Table1[[#This Row],[Date Created Conversion]],"mmm")</f>
        <v>May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 s="16">
        <v>2000</v>
      </c>
      <c r="E3489">
        <v>2555</v>
      </c>
      <c r="F3489" s="12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>Table1[[#This Row],[pledged]]/Table1[[#This Row],[goal]]</f>
        <v>1.2775000000000001</v>
      </c>
      <c r="P3489">
        <f>IF(Table1[[#This Row],[pledged]]=0,0,Table1[[#This Row],[pledged]]/Table1[[#This Row],[backers_count]])</f>
        <v>38.712121212121211</v>
      </c>
      <c r="Q3489" t="str">
        <f>LEFT(Table1[[#This Row],[Category and Sub-Category]],FIND("/",Table1[[#This Row],[Category and Sub-Category]])-1)</f>
        <v>theater</v>
      </c>
      <c r="R3489" t="str">
        <f>RIGHT(Table1[[#This Row],[Category and Sub-Category]],LEN(Table1[[#This Row],[Category and Sub-Category]])-FIND("/",Table1[[#This Row],[Category and Sub-Category]]))</f>
        <v>plays</v>
      </c>
      <c r="S3489" s="9">
        <f>(((Table1[[#This Row],[launched_at]]/60)/60)/24)+DATE(1970,1,1)</f>
        <v>42149.940416666665</v>
      </c>
      <c r="T3489" s="9">
        <f>(((Table1[[#This Row],[deadline]]/60)/60)/24)+DATE(1970,1,1)</f>
        <v>42179.940416666665</v>
      </c>
      <c r="U3489" s="12" t="str">
        <f>TEXT(Table1[[#This Row],[Date Created Conversion]],"yyyy")</f>
        <v>2015</v>
      </c>
      <c r="V3489" s="12" t="str">
        <f>TEXT(Table1[[#This Row],[Date Created Conversion]],"mmm")</f>
        <v>May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 s="16">
        <v>3000</v>
      </c>
      <c r="E3490">
        <v>3636</v>
      </c>
      <c r="F3490" s="12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>Table1[[#This Row],[pledged]]/Table1[[#This Row],[goal]]</f>
        <v>1.212</v>
      </c>
      <c r="P3490">
        <f>IF(Table1[[#This Row],[pledged]]=0,0,Table1[[#This Row],[pledged]]/Table1[[#This Row],[backers_count]])</f>
        <v>125.37931034482759</v>
      </c>
      <c r="Q3490" t="str">
        <f>LEFT(Table1[[#This Row],[Category and Sub-Category]],FIND("/",Table1[[#This Row],[Category and Sub-Category]])-1)</f>
        <v>theater</v>
      </c>
      <c r="R3490" t="str">
        <f>RIGHT(Table1[[#This Row],[Category and Sub-Category]],LEN(Table1[[#This Row],[Category and Sub-Category]])-FIND("/",Table1[[#This Row],[Category and Sub-Category]]))</f>
        <v>plays</v>
      </c>
      <c r="S3490" s="9">
        <f>(((Table1[[#This Row],[launched_at]]/60)/60)/24)+DATE(1970,1,1)</f>
        <v>42087.768055555556</v>
      </c>
      <c r="T3490" s="9">
        <f>(((Table1[[#This Row],[deadline]]/60)/60)/24)+DATE(1970,1,1)</f>
        <v>42111.666666666672</v>
      </c>
      <c r="U3490" s="12" t="str">
        <f>TEXT(Table1[[#This Row],[Date Created Conversion]],"yyyy")</f>
        <v>2015</v>
      </c>
      <c r="V3490" s="12" t="str">
        <f>TEXT(Table1[[#This Row],[Date Created Conversion]],"mmm")</f>
        <v>Mar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 s="16">
        <v>5000</v>
      </c>
      <c r="E3491">
        <v>5635</v>
      </c>
      <c r="F3491" s="12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>Table1[[#This Row],[pledged]]/Table1[[#This Row],[goal]]</f>
        <v>1.127</v>
      </c>
      <c r="P3491">
        <f>IF(Table1[[#This Row],[pledged]]=0,0,Table1[[#This Row],[pledged]]/Table1[[#This Row],[backers_count]])</f>
        <v>78.263888888888886</v>
      </c>
      <c r="Q3491" t="str">
        <f>LEFT(Table1[[#This Row],[Category and Sub-Category]],FIND("/",Table1[[#This Row],[Category and Sub-Category]])-1)</f>
        <v>theater</v>
      </c>
      <c r="R3491" t="str">
        <f>RIGHT(Table1[[#This Row],[Category and Sub-Category]],LEN(Table1[[#This Row],[Category and Sub-Category]])-FIND("/",Table1[[#This Row],[Category and Sub-Category]]))</f>
        <v>plays</v>
      </c>
      <c r="S3491" s="9">
        <f>(((Table1[[#This Row],[launched_at]]/60)/60)/24)+DATE(1970,1,1)</f>
        <v>41753.635775462964</v>
      </c>
      <c r="T3491" s="9">
        <f>(((Table1[[#This Row],[deadline]]/60)/60)/24)+DATE(1970,1,1)</f>
        <v>41783.875</v>
      </c>
      <c r="U3491" s="12" t="str">
        <f>TEXT(Table1[[#This Row],[Date Created Conversion]],"yyyy")</f>
        <v>2014</v>
      </c>
      <c r="V3491" s="12" t="str">
        <f>TEXT(Table1[[#This Row],[Date Created Conversion]],"mmm")</f>
        <v>Apr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 s="16">
        <v>1000</v>
      </c>
      <c r="E3492">
        <v>1275</v>
      </c>
      <c r="F3492" s="1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>Table1[[#This Row],[pledged]]/Table1[[#This Row],[goal]]</f>
        <v>1.2749999999999999</v>
      </c>
      <c r="P3492">
        <f>IF(Table1[[#This Row],[pledged]]=0,0,Table1[[#This Row],[pledged]]/Table1[[#This Row],[backers_count]])</f>
        <v>47.222222222222221</v>
      </c>
      <c r="Q3492" t="str">
        <f>LEFT(Table1[[#This Row],[Category and Sub-Category]],FIND("/",Table1[[#This Row],[Category and Sub-Category]])-1)</f>
        <v>theater</v>
      </c>
      <c r="R3492" t="str">
        <f>RIGHT(Table1[[#This Row],[Category and Sub-Category]],LEN(Table1[[#This Row],[Category and Sub-Category]])-FIND("/",Table1[[#This Row],[Category and Sub-Category]]))</f>
        <v>plays</v>
      </c>
      <c r="S3492" s="9">
        <f>(((Table1[[#This Row],[launched_at]]/60)/60)/24)+DATE(1970,1,1)</f>
        <v>42443.802361111113</v>
      </c>
      <c r="T3492" s="9">
        <f>(((Table1[[#This Row],[deadline]]/60)/60)/24)+DATE(1970,1,1)</f>
        <v>42473.802361111113</v>
      </c>
      <c r="U3492" s="12" t="str">
        <f>TEXT(Table1[[#This Row],[Date Created Conversion]],"yyyy")</f>
        <v>2016</v>
      </c>
      <c r="V3492" s="12" t="str">
        <f>TEXT(Table1[[#This Row],[Date Created Conversion]],"mmm")</f>
        <v>Mar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 s="16">
        <v>500</v>
      </c>
      <c r="E3493">
        <v>791</v>
      </c>
      <c r="F3493" s="12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>Table1[[#This Row],[pledged]]/Table1[[#This Row],[goal]]</f>
        <v>1.5820000000000001</v>
      </c>
      <c r="P3493">
        <f>IF(Table1[[#This Row],[pledged]]=0,0,Table1[[#This Row],[pledged]]/Table1[[#This Row],[backers_count]])</f>
        <v>79.099999999999994</v>
      </c>
      <c r="Q3493" t="str">
        <f>LEFT(Table1[[#This Row],[Category and Sub-Category]],FIND("/",Table1[[#This Row],[Category and Sub-Category]])-1)</f>
        <v>theater</v>
      </c>
      <c r="R3493" t="str">
        <f>RIGHT(Table1[[#This Row],[Category and Sub-Category]],LEN(Table1[[#This Row],[Category and Sub-Category]])-FIND("/",Table1[[#This Row],[Category and Sub-Category]]))</f>
        <v>plays</v>
      </c>
      <c r="S3493" s="9">
        <f>(((Table1[[#This Row],[launched_at]]/60)/60)/24)+DATE(1970,1,1)</f>
        <v>42121.249814814815</v>
      </c>
      <c r="T3493" s="9">
        <f>(((Table1[[#This Row],[deadline]]/60)/60)/24)+DATE(1970,1,1)</f>
        <v>42142.249814814815</v>
      </c>
      <c r="U3493" s="12" t="str">
        <f>TEXT(Table1[[#This Row],[Date Created Conversion]],"yyyy")</f>
        <v>2015</v>
      </c>
      <c r="V3493" s="12" t="str">
        <f>TEXT(Table1[[#This Row],[Date Created Conversion]],"mmm")</f>
        <v>Apr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 s="16">
        <v>3800</v>
      </c>
      <c r="E3494">
        <v>4000.22</v>
      </c>
      <c r="F3494" s="12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>Table1[[#This Row],[pledged]]/Table1[[#This Row],[goal]]</f>
        <v>1.0526894736842105</v>
      </c>
      <c r="P3494">
        <f>IF(Table1[[#This Row],[pledged]]=0,0,Table1[[#This Row],[pledged]]/Table1[[#This Row],[backers_count]])</f>
        <v>114.29199999999999</v>
      </c>
      <c r="Q3494" t="str">
        <f>LEFT(Table1[[#This Row],[Category and Sub-Category]],FIND("/",Table1[[#This Row],[Category and Sub-Category]])-1)</f>
        <v>theater</v>
      </c>
      <c r="R3494" t="str">
        <f>RIGHT(Table1[[#This Row],[Category and Sub-Category]],LEN(Table1[[#This Row],[Category and Sub-Category]])-FIND("/",Table1[[#This Row],[Category and Sub-Category]]))</f>
        <v>plays</v>
      </c>
      <c r="S3494" s="9">
        <f>(((Table1[[#This Row],[launched_at]]/60)/60)/24)+DATE(1970,1,1)</f>
        <v>42268.009224537032</v>
      </c>
      <c r="T3494" s="9">
        <f>(((Table1[[#This Row],[deadline]]/60)/60)/24)+DATE(1970,1,1)</f>
        <v>42303.009224537032</v>
      </c>
      <c r="U3494" s="12" t="str">
        <f>TEXT(Table1[[#This Row],[Date Created Conversion]],"yyyy")</f>
        <v>2015</v>
      </c>
      <c r="V3494" s="12" t="str">
        <f>TEXT(Table1[[#This Row],[Date Created Conversion]],"mmm")</f>
        <v>Sep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 s="16">
        <v>1500</v>
      </c>
      <c r="E3495">
        <v>1500</v>
      </c>
      <c r="F3495" s="12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>Table1[[#This Row],[pledged]]/Table1[[#This Row],[goal]]</f>
        <v>1</v>
      </c>
      <c r="P3495">
        <f>IF(Table1[[#This Row],[pledged]]=0,0,Table1[[#This Row],[pledged]]/Table1[[#This Row],[backers_count]])</f>
        <v>51.724137931034484</v>
      </c>
      <c r="Q3495" t="str">
        <f>LEFT(Table1[[#This Row],[Category and Sub-Category]],FIND("/",Table1[[#This Row],[Category and Sub-Category]])-1)</f>
        <v>theater</v>
      </c>
      <c r="R3495" t="str">
        <f>RIGHT(Table1[[#This Row],[Category and Sub-Category]],LEN(Table1[[#This Row],[Category and Sub-Category]])-FIND("/",Table1[[#This Row],[Category and Sub-Category]]))</f>
        <v>plays</v>
      </c>
      <c r="S3495" s="9">
        <f>(((Table1[[#This Row],[launched_at]]/60)/60)/24)+DATE(1970,1,1)</f>
        <v>41848.866157407407</v>
      </c>
      <c r="T3495" s="9">
        <f>(((Table1[[#This Row],[deadline]]/60)/60)/24)+DATE(1970,1,1)</f>
        <v>41868.21597222222</v>
      </c>
      <c r="U3495" s="12" t="str">
        <f>TEXT(Table1[[#This Row],[Date Created Conversion]],"yyyy")</f>
        <v>2014</v>
      </c>
      <c r="V3495" s="12" t="str">
        <f>TEXT(Table1[[#This Row],[Date Created Conversion]],"mmm")</f>
        <v>Jul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 s="16">
        <v>400</v>
      </c>
      <c r="E3496">
        <v>400</v>
      </c>
      <c r="F3496" s="12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>Table1[[#This Row],[pledged]]/Table1[[#This Row],[goal]]</f>
        <v>1</v>
      </c>
      <c r="P3496">
        <f>IF(Table1[[#This Row],[pledged]]=0,0,Table1[[#This Row],[pledged]]/Table1[[#This Row],[backers_count]])</f>
        <v>30.76923076923077</v>
      </c>
      <c r="Q3496" t="str">
        <f>LEFT(Table1[[#This Row],[Category and Sub-Category]],FIND("/",Table1[[#This Row],[Category and Sub-Category]])-1)</f>
        <v>theater</v>
      </c>
      <c r="R3496" t="str">
        <f>RIGHT(Table1[[#This Row],[Category and Sub-Category]],LEN(Table1[[#This Row],[Category and Sub-Category]])-FIND("/",Table1[[#This Row],[Category and Sub-Category]]))</f>
        <v>plays</v>
      </c>
      <c r="S3496" s="9">
        <f>(((Table1[[#This Row],[launched_at]]/60)/60)/24)+DATE(1970,1,1)</f>
        <v>42689.214988425927</v>
      </c>
      <c r="T3496" s="9">
        <f>(((Table1[[#This Row],[deadline]]/60)/60)/24)+DATE(1970,1,1)</f>
        <v>42700.25</v>
      </c>
      <c r="U3496" s="12" t="str">
        <f>TEXT(Table1[[#This Row],[Date Created Conversion]],"yyyy")</f>
        <v>2016</v>
      </c>
      <c r="V3496" s="12" t="str">
        <f>TEXT(Table1[[#This Row],[Date Created Conversion]],"mmm")</f>
        <v>Nov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 s="16">
        <v>5000</v>
      </c>
      <c r="E3497">
        <v>5343</v>
      </c>
      <c r="F3497" s="12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>Table1[[#This Row],[pledged]]/Table1[[#This Row],[goal]]</f>
        <v>1.0686</v>
      </c>
      <c r="P3497">
        <f>IF(Table1[[#This Row],[pledged]]=0,0,Table1[[#This Row],[pledged]]/Table1[[#This Row],[backers_count]])</f>
        <v>74.208333333333329</v>
      </c>
      <c r="Q3497" t="str">
        <f>LEFT(Table1[[#This Row],[Category and Sub-Category]],FIND("/",Table1[[#This Row],[Category and Sub-Category]])-1)</f>
        <v>theater</v>
      </c>
      <c r="R3497" t="str">
        <f>RIGHT(Table1[[#This Row],[Category and Sub-Category]],LEN(Table1[[#This Row],[Category and Sub-Category]])-FIND("/",Table1[[#This Row],[Category and Sub-Category]]))</f>
        <v>plays</v>
      </c>
      <c r="S3497" s="9">
        <f>(((Table1[[#This Row],[launched_at]]/60)/60)/24)+DATE(1970,1,1)</f>
        <v>41915.762835648151</v>
      </c>
      <c r="T3497" s="9">
        <f>(((Table1[[#This Row],[deadline]]/60)/60)/24)+DATE(1970,1,1)</f>
        <v>41944.720833333333</v>
      </c>
      <c r="U3497" s="12" t="str">
        <f>TEXT(Table1[[#This Row],[Date Created Conversion]],"yyyy")</f>
        <v>2014</v>
      </c>
      <c r="V3497" s="12" t="str">
        <f>TEXT(Table1[[#This Row],[Date Created Conversion]],"mmm")</f>
        <v>Oct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 s="16">
        <v>3000</v>
      </c>
      <c r="E3498">
        <v>3732</v>
      </c>
      <c r="F3498" s="12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>Table1[[#This Row],[pledged]]/Table1[[#This Row],[goal]]</f>
        <v>1.244</v>
      </c>
      <c r="P3498">
        <f>IF(Table1[[#This Row],[pledged]]=0,0,Table1[[#This Row],[pledged]]/Table1[[#This Row],[backers_count]])</f>
        <v>47.846153846153847</v>
      </c>
      <c r="Q3498" t="str">
        <f>LEFT(Table1[[#This Row],[Category and Sub-Category]],FIND("/",Table1[[#This Row],[Category and Sub-Category]])-1)</f>
        <v>theater</v>
      </c>
      <c r="R3498" t="str">
        <f>RIGHT(Table1[[#This Row],[Category and Sub-Category]],LEN(Table1[[#This Row],[Category and Sub-Category]])-FIND("/",Table1[[#This Row],[Category and Sub-Category]]))</f>
        <v>plays</v>
      </c>
      <c r="S3498" s="9">
        <f>(((Table1[[#This Row],[launched_at]]/60)/60)/24)+DATE(1970,1,1)</f>
        <v>42584.846828703703</v>
      </c>
      <c r="T3498" s="9">
        <f>(((Table1[[#This Row],[deadline]]/60)/60)/24)+DATE(1970,1,1)</f>
        <v>42624.846828703703</v>
      </c>
      <c r="U3498" s="12" t="str">
        <f>TEXT(Table1[[#This Row],[Date Created Conversion]],"yyyy")</f>
        <v>2016</v>
      </c>
      <c r="V3498" s="12" t="str">
        <f>TEXT(Table1[[#This Row],[Date Created Conversion]],"mmm")</f>
        <v>Aug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 s="16">
        <v>1551</v>
      </c>
      <c r="E3499">
        <v>1686</v>
      </c>
      <c r="F3499" s="12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>Table1[[#This Row],[pledged]]/Table1[[#This Row],[goal]]</f>
        <v>1.0870406189555126</v>
      </c>
      <c r="P3499">
        <f>IF(Table1[[#This Row],[pledged]]=0,0,Table1[[#This Row],[pledged]]/Table1[[#This Row],[backers_count]])</f>
        <v>34.408163265306122</v>
      </c>
      <c r="Q3499" t="str">
        <f>LEFT(Table1[[#This Row],[Category and Sub-Category]],FIND("/",Table1[[#This Row],[Category and Sub-Category]])-1)</f>
        <v>theater</v>
      </c>
      <c r="R3499" t="str">
        <f>RIGHT(Table1[[#This Row],[Category and Sub-Category]],LEN(Table1[[#This Row],[Category and Sub-Category]])-FIND("/",Table1[[#This Row],[Category and Sub-Category]]))</f>
        <v>plays</v>
      </c>
      <c r="S3499" s="9">
        <f>(((Table1[[#This Row],[launched_at]]/60)/60)/24)+DATE(1970,1,1)</f>
        <v>42511.741944444439</v>
      </c>
      <c r="T3499" s="9">
        <f>(((Table1[[#This Row],[deadline]]/60)/60)/24)+DATE(1970,1,1)</f>
        <v>42523.916666666672</v>
      </c>
      <c r="U3499" s="12" t="str">
        <f>TEXT(Table1[[#This Row],[Date Created Conversion]],"yyyy")</f>
        <v>2016</v>
      </c>
      <c r="V3499" s="12" t="str">
        <f>TEXT(Table1[[#This Row],[Date Created Conversion]],"mmm")</f>
        <v>May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 s="16">
        <v>1650</v>
      </c>
      <c r="E3500">
        <v>1690</v>
      </c>
      <c r="F3500" s="12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>Table1[[#This Row],[pledged]]/Table1[[#This Row],[goal]]</f>
        <v>1.0242424242424242</v>
      </c>
      <c r="P3500">
        <f>IF(Table1[[#This Row],[pledged]]=0,0,Table1[[#This Row],[pledged]]/Table1[[#This Row],[backers_count]])</f>
        <v>40.238095238095241</v>
      </c>
      <c r="Q3500" t="str">
        <f>LEFT(Table1[[#This Row],[Category and Sub-Category]],FIND("/",Table1[[#This Row],[Category and Sub-Category]])-1)</f>
        <v>theater</v>
      </c>
      <c r="R3500" t="str">
        <f>RIGHT(Table1[[#This Row],[Category and Sub-Category]],LEN(Table1[[#This Row],[Category and Sub-Category]])-FIND("/",Table1[[#This Row],[Category and Sub-Category]]))</f>
        <v>plays</v>
      </c>
      <c r="S3500" s="9">
        <f>(((Table1[[#This Row],[launched_at]]/60)/60)/24)+DATE(1970,1,1)</f>
        <v>42459.15861111111</v>
      </c>
      <c r="T3500" s="9">
        <f>(((Table1[[#This Row],[deadline]]/60)/60)/24)+DATE(1970,1,1)</f>
        <v>42518.905555555553</v>
      </c>
      <c r="U3500" s="12" t="str">
        <f>TEXT(Table1[[#This Row],[Date Created Conversion]],"yyyy")</f>
        <v>2016</v>
      </c>
      <c r="V3500" s="12" t="str">
        <f>TEXT(Table1[[#This Row],[Date Created Conversion]],"mmm")</f>
        <v>Mar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 s="16">
        <v>2000</v>
      </c>
      <c r="E3501">
        <v>2110</v>
      </c>
      <c r="F3501" s="12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>Table1[[#This Row],[pledged]]/Table1[[#This Row],[goal]]</f>
        <v>1.0549999999999999</v>
      </c>
      <c r="P3501">
        <f>IF(Table1[[#This Row],[pledged]]=0,0,Table1[[#This Row],[pledged]]/Table1[[#This Row],[backers_count]])</f>
        <v>60.285714285714285</v>
      </c>
      <c r="Q3501" t="str">
        <f>LEFT(Table1[[#This Row],[Category and Sub-Category]],FIND("/",Table1[[#This Row],[Category and Sub-Category]])-1)</f>
        <v>theater</v>
      </c>
      <c r="R3501" t="str">
        <f>RIGHT(Table1[[#This Row],[Category and Sub-Category]],LEN(Table1[[#This Row],[Category and Sub-Category]])-FIND("/",Table1[[#This Row],[Category and Sub-Category]]))</f>
        <v>plays</v>
      </c>
      <c r="S3501" s="9">
        <f>(((Table1[[#This Row],[launched_at]]/60)/60)/24)+DATE(1970,1,1)</f>
        <v>42132.036168981482</v>
      </c>
      <c r="T3501" s="9">
        <f>(((Table1[[#This Row],[deadline]]/60)/60)/24)+DATE(1970,1,1)</f>
        <v>42186.290972222225</v>
      </c>
      <c r="U3501" s="12" t="str">
        <f>TEXT(Table1[[#This Row],[Date Created Conversion]],"yyyy")</f>
        <v>2015</v>
      </c>
      <c r="V3501" s="12" t="str">
        <f>TEXT(Table1[[#This Row],[Date Created Conversion]],"mmm")</f>
        <v>May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 s="16">
        <v>1000</v>
      </c>
      <c r="E3502">
        <v>1063</v>
      </c>
      <c r="F3502" s="1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>Table1[[#This Row],[pledged]]/Table1[[#This Row],[goal]]</f>
        <v>1.0629999999999999</v>
      </c>
      <c r="P3502">
        <f>IF(Table1[[#This Row],[pledged]]=0,0,Table1[[#This Row],[pledged]]/Table1[[#This Row],[backers_count]])</f>
        <v>25.30952380952381</v>
      </c>
      <c r="Q3502" t="str">
        <f>LEFT(Table1[[#This Row],[Category and Sub-Category]],FIND("/",Table1[[#This Row],[Category and Sub-Category]])-1)</f>
        <v>theater</v>
      </c>
      <c r="R3502" t="str">
        <f>RIGHT(Table1[[#This Row],[Category and Sub-Category]],LEN(Table1[[#This Row],[Category and Sub-Category]])-FIND("/",Table1[[#This Row],[Category and Sub-Category]]))</f>
        <v>plays</v>
      </c>
      <c r="S3502" s="9">
        <f>(((Table1[[#This Row],[launched_at]]/60)/60)/24)+DATE(1970,1,1)</f>
        <v>42419.91942129629</v>
      </c>
      <c r="T3502" s="9">
        <f>(((Table1[[#This Row],[deadline]]/60)/60)/24)+DATE(1970,1,1)</f>
        <v>42436.207638888889</v>
      </c>
      <c r="U3502" s="12" t="str">
        <f>TEXT(Table1[[#This Row],[Date Created Conversion]],"yyyy")</f>
        <v>2016</v>
      </c>
      <c r="V3502" s="12" t="str">
        <f>TEXT(Table1[[#This Row],[Date Created Conversion]],"mmm")</f>
        <v>Feb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 s="16">
        <v>1500</v>
      </c>
      <c r="E3503">
        <v>1510</v>
      </c>
      <c r="F3503" s="12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>Table1[[#This Row],[pledged]]/Table1[[#This Row],[goal]]</f>
        <v>1.0066666666666666</v>
      </c>
      <c r="P3503">
        <f>IF(Table1[[#This Row],[pledged]]=0,0,Table1[[#This Row],[pledged]]/Table1[[#This Row],[backers_count]])</f>
        <v>35.952380952380949</v>
      </c>
      <c r="Q3503" t="str">
        <f>LEFT(Table1[[#This Row],[Category and Sub-Category]],FIND("/",Table1[[#This Row],[Category and Sub-Category]])-1)</f>
        <v>theater</v>
      </c>
      <c r="R3503" t="str">
        <f>RIGHT(Table1[[#This Row],[Category and Sub-Category]],LEN(Table1[[#This Row],[Category and Sub-Category]])-FIND("/",Table1[[#This Row],[Category and Sub-Category]]))</f>
        <v>plays</v>
      </c>
      <c r="S3503" s="9">
        <f>(((Table1[[#This Row],[launched_at]]/60)/60)/24)+DATE(1970,1,1)</f>
        <v>42233.763831018514</v>
      </c>
      <c r="T3503" s="9">
        <f>(((Table1[[#This Row],[deadline]]/60)/60)/24)+DATE(1970,1,1)</f>
        <v>42258.763831018514</v>
      </c>
      <c r="U3503" s="12" t="str">
        <f>TEXT(Table1[[#This Row],[Date Created Conversion]],"yyyy")</f>
        <v>2015</v>
      </c>
      <c r="V3503" s="12" t="str">
        <f>TEXT(Table1[[#This Row],[Date Created Conversion]],"mmm")</f>
        <v>Aug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 s="16">
        <v>4000</v>
      </c>
      <c r="E3504">
        <v>4216</v>
      </c>
      <c r="F3504" s="12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>Table1[[#This Row],[pledged]]/Table1[[#This Row],[goal]]</f>
        <v>1.054</v>
      </c>
      <c r="P3504">
        <f>IF(Table1[[#This Row],[pledged]]=0,0,Table1[[#This Row],[pledged]]/Table1[[#This Row],[backers_count]])</f>
        <v>136</v>
      </c>
      <c r="Q3504" t="str">
        <f>LEFT(Table1[[#This Row],[Category and Sub-Category]],FIND("/",Table1[[#This Row],[Category and Sub-Category]])-1)</f>
        <v>theater</v>
      </c>
      <c r="R3504" t="str">
        <f>RIGHT(Table1[[#This Row],[Category and Sub-Category]],LEN(Table1[[#This Row],[Category and Sub-Category]])-FIND("/",Table1[[#This Row],[Category and Sub-Category]]))</f>
        <v>plays</v>
      </c>
      <c r="S3504" s="9">
        <f>(((Table1[[#This Row],[launched_at]]/60)/60)/24)+DATE(1970,1,1)</f>
        <v>42430.839398148149</v>
      </c>
      <c r="T3504" s="9">
        <f>(((Table1[[#This Row],[deadline]]/60)/60)/24)+DATE(1970,1,1)</f>
        <v>42445.165972222225</v>
      </c>
      <c r="U3504" s="12" t="str">
        <f>TEXT(Table1[[#This Row],[Date Created Conversion]],"yyyy")</f>
        <v>2016</v>
      </c>
      <c r="V3504" s="12" t="str">
        <f>TEXT(Table1[[#This Row],[Date Created Conversion]],"mmm")</f>
        <v>Mar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 s="16">
        <v>2500</v>
      </c>
      <c r="E3505">
        <v>2689</v>
      </c>
      <c r="F3505" s="12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>Table1[[#This Row],[pledged]]/Table1[[#This Row],[goal]]</f>
        <v>1.0755999999999999</v>
      </c>
      <c r="P3505">
        <f>IF(Table1[[#This Row],[pledged]]=0,0,Table1[[#This Row],[pledged]]/Table1[[#This Row],[backers_count]])</f>
        <v>70.763157894736835</v>
      </c>
      <c r="Q3505" t="str">
        <f>LEFT(Table1[[#This Row],[Category and Sub-Category]],FIND("/",Table1[[#This Row],[Category and Sub-Category]])-1)</f>
        <v>theater</v>
      </c>
      <c r="R3505" t="str">
        <f>RIGHT(Table1[[#This Row],[Category and Sub-Category]],LEN(Table1[[#This Row],[Category and Sub-Category]])-FIND("/",Table1[[#This Row],[Category and Sub-Category]]))</f>
        <v>plays</v>
      </c>
      <c r="S3505" s="9">
        <f>(((Table1[[#This Row],[launched_at]]/60)/60)/24)+DATE(1970,1,1)</f>
        <v>42545.478333333333</v>
      </c>
      <c r="T3505" s="9">
        <f>(((Table1[[#This Row],[deadline]]/60)/60)/24)+DATE(1970,1,1)</f>
        <v>42575.478333333333</v>
      </c>
      <c r="U3505" s="12" t="str">
        <f>TEXT(Table1[[#This Row],[Date Created Conversion]],"yyyy")</f>
        <v>2016</v>
      </c>
      <c r="V3505" s="12" t="str">
        <f>TEXT(Table1[[#This Row],[Date Created Conversion]],"mmm")</f>
        <v>Jun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 s="16">
        <v>1000</v>
      </c>
      <c r="E3506">
        <v>1000</v>
      </c>
      <c r="F3506" s="12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>Table1[[#This Row],[pledged]]/Table1[[#This Row],[goal]]</f>
        <v>1</v>
      </c>
      <c r="P3506">
        <f>IF(Table1[[#This Row],[pledged]]=0,0,Table1[[#This Row],[pledged]]/Table1[[#This Row],[backers_count]])</f>
        <v>125</v>
      </c>
      <c r="Q3506" t="str">
        <f>LEFT(Table1[[#This Row],[Category and Sub-Category]],FIND("/",Table1[[#This Row],[Category and Sub-Category]])-1)</f>
        <v>theater</v>
      </c>
      <c r="R3506" t="str">
        <f>RIGHT(Table1[[#This Row],[Category and Sub-Category]],LEN(Table1[[#This Row],[Category and Sub-Category]])-FIND("/",Table1[[#This Row],[Category and Sub-Category]]))</f>
        <v>plays</v>
      </c>
      <c r="S3506" s="9">
        <f>(((Table1[[#This Row],[launched_at]]/60)/60)/24)+DATE(1970,1,1)</f>
        <v>42297.748738425929</v>
      </c>
      <c r="T3506" s="9">
        <f>(((Table1[[#This Row],[deadline]]/60)/60)/24)+DATE(1970,1,1)</f>
        <v>42327.790405092594</v>
      </c>
      <c r="U3506" s="12" t="str">
        <f>TEXT(Table1[[#This Row],[Date Created Conversion]],"yyyy")</f>
        <v>2015</v>
      </c>
      <c r="V3506" s="12" t="str">
        <f>TEXT(Table1[[#This Row],[Date Created Conversion]],"mmm")</f>
        <v>Oct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 s="16">
        <v>2500</v>
      </c>
      <c r="E3507">
        <v>2594</v>
      </c>
      <c r="F3507" s="12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>Table1[[#This Row],[pledged]]/Table1[[#This Row],[goal]]</f>
        <v>1.0376000000000001</v>
      </c>
      <c r="P3507">
        <f>IF(Table1[[#This Row],[pledged]]=0,0,Table1[[#This Row],[pledged]]/Table1[[#This Row],[backers_count]])</f>
        <v>66.512820512820511</v>
      </c>
      <c r="Q3507" t="str">
        <f>LEFT(Table1[[#This Row],[Category and Sub-Category]],FIND("/",Table1[[#This Row],[Category and Sub-Category]])-1)</f>
        <v>theater</v>
      </c>
      <c r="R3507" t="str">
        <f>RIGHT(Table1[[#This Row],[Category and Sub-Category]],LEN(Table1[[#This Row],[Category and Sub-Category]])-FIND("/",Table1[[#This Row],[Category and Sub-Category]]))</f>
        <v>plays</v>
      </c>
      <c r="S3507" s="9">
        <f>(((Table1[[#This Row],[launched_at]]/60)/60)/24)+DATE(1970,1,1)</f>
        <v>41760.935706018521</v>
      </c>
      <c r="T3507" s="9">
        <f>(((Table1[[#This Row],[deadline]]/60)/60)/24)+DATE(1970,1,1)</f>
        <v>41772.166666666664</v>
      </c>
      <c r="U3507" s="12" t="str">
        <f>TEXT(Table1[[#This Row],[Date Created Conversion]],"yyyy")</f>
        <v>2014</v>
      </c>
      <c r="V3507" s="12" t="str">
        <f>TEXT(Table1[[#This Row],[Date Created Conversion]],"mmm")</f>
        <v>May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 s="16">
        <v>3000</v>
      </c>
      <c r="E3508">
        <v>3045</v>
      </c>
      <c r="F3508" s="12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>Table1[[#This Row],[pledged]]/Table1[[#This Row],[goal]]</f>
        <v>1.0149999999999999</v>
      </c>
      <c r="P3508">
        <f>IF(Table1[[#This Row],[pledged]]=0,0,Table1[[#This Row],[pledged]]/Table1[[#This Row],[backers_count]])</f>
        <v>105</v>
      </c>
      <c r="Q3508" t="str">
        <f>LEFT(Table1[[#This Row],[Category and Sub-Category]],FIND("/",Table1[[#This Row],[Category and Sub-Category]])-1)</f>
        <v>theater</v>
      </c>
      <c r="R3508" t="str">
        <f>RIGHT(Table1[[#This Row],[Category and Sub-Category]],LEN(Table1[[#This Row],[Category and Sub-Category]])-FIND("/",Table1[[#This Row],[Category and Sub-Category]]))</f>
        <v>plays</v>
      </c>
      <c r="S3508" s="9">
        <f>(((Table1[[#This Row],[launched_at]]/60)/60)/24)+DATE(1970,1,1)</f>
        <v>41829.734259259261</v>
      </c>
      <c r="T3508" s="9">
        <f>(((Table1[[#This Row],[deadline]]/60)/60)/24)+DATE(1970,1,1)</f>
        <v>41874.734259259261</v>
      </c>
      <c r="U3508" s="12" t="str">
        <f>TEXT(Table1[[#This Row],[Date Created Conversion]],"yyyy")</f>
        <v>2014</v>
      </c>
      <c r="V3508" s="12" t="str">
        <f>TEXT(Table1[[#This Row],[Date Created Conversion]],"mmm")</f>
        <v>Jul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 s="16">
        <v>10000</v>
      </c>
      <c r="E3509">
        <v>10440</v>
      </c>
      <c r="F3509" s="12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>Table1[[#This Row],[pledged]]/Table1[[#This Row],[goal]]</f>
        <v>1.044</v>
      </c>
      <c r="P3509">
        <f>IF(Table1[[#This Row],[pledged]]=0,0,Table1[[#This Row],[pledged]]/Table1[[#This Row],[backers_count]])</f>
        <v>145</v>
      </c>
      <c r="Q3509" t="str">
        <f>LEFT(Table1[[#This Row],[Category and Sub-Category]],FIND("/",Table1[[#This Row],[Category and Sub-Category]])-1)</f>
        <v>theater</v>
      </c>
      <c r="R3509" t="str">
        <f>RIGHT(Table1[[#This Row],[Category and Sub-Category]],LEN(Table1[[#This Row],[Category and Sub-Category]])-FIND("/",Table1[[#This Row],[Category and Sub-Category]]))</f>
        <v>plays</v>
      </c>
      <c r="S3509" s="9">
        <f>(((Table1[[#This Row],[launched_at]]/60)/60)/24)+DATE(1970,1,1)</f>
        <v>42491.92288194444</v>
      </c>
      <c r="T3509" s="9">
        <f>(((Table1[[#This Row],[deadline]]/60)/60)/24)+DATE(1970,1,1)</f>
        <v>42521.92288194444</v>
      </c>
      <c r="U3509" s="12" t="str">
        <f>TEXT(Table1[[#This Row],[Date Created Conversion]],"yyyy")</f>
        <v>2016</v>
      </c>
      <c r="V3509" s="12" t="str">
        <f>TEXT(Table1[[#This Row],[Date Created Conversion]],"mmm")</f>
        <v>May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 s="16">
        <v>100</v>
      </c>
      <c r="E3510">
        <v>180</v>
      </c>
      <c r="F3510" s="12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>Table1[[#This Row],[pledged]]/Table1[[#This Row],[goal]]</f>
        <v>1.8</v>
      </c>
      <c r="P3510">
        <f>IF(Table1[[#This Row],[pledged]]=0,0,Table1[[#This Row],[pledged]]/Table1[[#This Row],[backers_count]])</f>
        <v>12</v>
      </c>
      <c r="Q3510" t="str">
        <f>LEFT(Table1[[#This Row],[Category and Sub-Category]],FIND("/",Table1[[#This Row],[Category and Sub-Category]])-1)</f>
        <v>theater</v>
      </c>
      <c r="R3510" t="str">
        <f>RIGHT(Table1[[#This Row],[Category and Sub-Category]],LEN(Table1[[#This Row],[Category and Sub-Category]])-FIND("/",Table1[[#This Row],[Category and Sub-Category]]))</f>
        <v>plays</v>
      </c>
      <c r="S3510" s="9">
        <f>(((Table1[[#This Row],[launched_at]]/60)/60)/24)+DATE(1970,1,1)</f>
        <v>42477.729780092588</v>
      </c>
      <c r="T3510" s="9">
        <f>(((Table1[[#This Row],[deadline]]/60)/60)/24)+DATE(1970,1,1)</f>
        <v>42500.875</v>
      </c>
      <c r="U3510" s="12" t="str">
        <f>TEXT(Table1[[#This Row],[Date Created Conversion]],"yyyy")</f>
        <v>2016</v>
      </c>
      <c r="V3510" s="12" t="str">
        <f>TEXT(Table1[[#This Row],[Date Created Conversion]],"mmm")</f>
        <v>Apr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 s="16">
        <v>3000</v>
      </c>
      <c r="E3511">
        <v>3190</v>
      </c>
      <c r="F3511" s="12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>Table1[[#This Row],[pledged]]/Table1[[#This Row],[goal]]</f>
        <v>1.0633333333333332</v>
      </c>
      <c r="P3511">
        <f>IF(Table1[[#This Row],[pledged]]=0,0,Table1[[#This Row],[pledged]]/Table1[[#This Row],[backers_count]])</f>
        <v>96.666666666666671</v>
      </c>
      <c r="Q3511" t="str">
        <f>LEFT(Table1[[#This Row],[Category and Sub-Category]],FIND("/",Table1[[#This Row],[Category and Sub-Category]])-1)</f>
        <v>theater</v>
      </c>
      <c r="R3511" t="str">
        <f>RIGHT(Table1[[#This Row],[Category and Sub-Category]],LEN(Table1[[#This Row],[Category and Sub-Category]])-FIND("/",Table1[[#This Row],[Category and Sub-Category]]))</f>
        <v>plays</v>
      </c>
      <c r="S3511" s="9">
        <f>(((Table1[[#This Row],[launched_at]]/60)/60)/24)+DATE(1970,1,1)</f>
        <v>41950.859560185185</v>
      </c>
      <c r="T3511" s="9">
        <f>(((Table1[[#This Row],[deadline]]/60)/60)/24)+DATE(1970,1,1)</f>
        <v>41964.204861111109</v>
      </c>
      <c r="U3511" s="12" t="str">
        <f>TEXT(Table1[[#This Row],[Date Created Conversion]],"yyyy")</f>
        <v>2014</v>
      </c>
      <c r="V3511" s="12" t="str">
        <f>TEXT(Table1[[#This Row],[Date Created Conversion]],"mmm")</f>
        <v>Nov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 s="16">
        <v>900</v>
      </c>
      <c r="E3512">
        <v>905</v>
      </c>
      <c r="F3512" s="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>Table1[[#This Row],[pledged]]/Table1[[#This Row],[goal]]</f>
        <v>1.0055555555555555</v>
      </c>
      <c r="P3512">
        <f>IF(Table1[[#This Row],[pledged]]=0,0,Table1[[#This Row],[pledged]]/Table1[[#This Row],[backers_count]])</f>
        <v>60.333333333333336</v>
      </c>
      <c r="Q3512" t="str">
        <f>LEFT(Table1[[#This Row],[Category and Sub-Category]],FIND("/",Table1[[#This Row],[Category and Sub-Category]])-1)</f>
        <v>theater</v>
      </c>
      <c r="R3512" t="str">
        <f>RIGHT(Table1[[#This Row],[Category and Sub-Category]],LEN(Table1[[#This Row],[Category and Sub-Category]])-FIND("/",Table1[[#This Row],[Category and Sub-Category]]))</f>
        <v>plays</v>
      </c>
      <c r="S3512" s="9">
        <f>(((Table1[[#This Row],[launched_at]]/60)/60)/24)+DATE(1970,1,1)</f>
        <v>41802.62090277778</v>
      </c>
      <c r="T3512" s="9">
        <f>(((Table1[[#This Row],[deadline]]/60)/60)/24)+DATE(1970,1,1)</f>
        <v>41822.62090277778</v>
      </c>
      <c r="U3512" s="12" t="str">
        <f>TEXT(Table1[[#This Row],[Date Created Conversion]],"yyyy")</f>
        <v>2014</v>
      </c>
      <c r="V3512" s="12" t="str">
        <f>TEXT(Table1[[#This Row],[Date Created Conversion]],"mmm")</f>
        <v>Jun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 s="16">
        <v>1500</v>
      </c>
      <c r="E3513">
        <v>1518</v>
      </c>
      <c r="F3513" s="12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>Table1[[#This Row],[pledged]]/Table1[[#This Row],[goal]]</f>
        <v>1.012</v>
      </c>
      <c r="P3513">
        <f>IF(Table1[[#This Row],[pledged]]=0,0,Table1[[#This Row],[pledged]]/Table1[[#This Row],[backers_count]])</f>
        <v>79.89473684210526</v>
      </c>
      <c r="Q3513" t="str">
        <f>LEFT(Table1[[#This Row],[Category and Sub-Category]],FIND("/",Table1[[#This Row],[Category and Sub-Category]])-1)</f>
        <v>theater</v>
      </c>
      <c r="R3513" t="str">
        <f>RIGHT(Table1[[#This Row],[Category and Sub-Category]],LEN(Table1[[#This Row],[Category and Sub-Category]])-FIND("/",Table1[[#This Row],[Category and Sub-Category]]))</f>
        <v>plays</v>
      </c>
      <c r="S3513" s="9">
        <f>(((Table1[[#This Row],[launched_at]]/60)/60)/24)+DATE(1970,1,1)</f>
        <v>41927.873784722222</v>
      </c>
      <c r="T3513" s="9">
        <f>(((Table1[[#This Row],[deadline]]/60)/60)/24)+DATE(1970,1,1)</f>
        <v>41950.770833333336</v>
      </c>
      <c r="U3513" s="12" t="str">
        <f>TEXT(Table1[[#This Row],[Date Created Conversion]],"yyyy")</f>
        <v>2014</v>
      </c>
      <c r="V3513" s="12" t="str">
        <f>TEXT(Table1[[#This Row],[Date Created Conversion]],"mmm")</f>
        <v>Oct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 s="16">
        <v>1000</v>
      </c>
      <c r="E3514">
        <v>1000</v>
      </c>
      <c r="F3514" s="12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>Table1[[#This Row],[pledged]]/Table1[[#This Row],[goal]]</f>
        <v>1</v>
      </c>
      <c r="P3514">
        <f>IF(Table1[[#This Row],[pledged]]=0,0,Table1[[#This Row],[pledged]]/Table1[[#This Row],[backers_count]])</f>
        <v>58.823529411764703</v>
      </c>
      <c r="Q3514" t="str">
        <f>LEFT(Table1[[#This Row],[Category and Sub-Category]],FIND("/",Table1[[#This Row],[Category and Sub-Category]])-1)</f>
        <v>theater</v>
      </c>
      <c r="R3514" t="str">
        <f>RIGHT(Table1[[#This Row],[Category and Sub-Category]],LEN(Table1[[#This Row],[Category and Sub-Category]])-FIND("/",Table1[[#This Row],[Category and Sub-Category]]))</f>
        <v>plays</v>
      </c>
      <c r="S3514" s="9">
        <f>(((Table1[[#This Row],[launched_at]]/60)/60)/24)+DATE(1970,1,1)</f>
        <v>42057.536944444444</v>
      </c>
      <c r="T3514" s="9">
        <f>(((Table1[[#This Row],[deadline]]/60)/60)/24)+DATE(1970,1,1)</f>
        <v>42117.49527777778</v>
      </c>
      <c r="U3514" s="12" t="str">
        <f>TEXT(Table1[[#This Row],[Date Created Conversion]],"yyyy")</f>
        <v>2015</v>
      </c>
      <c r="V3514" s="12" t="str">
        <f>TEXT(Table1[[#This Row],[Date Created Conversion]],"mmm")</f>
        <v>Feb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 s="16">
        <v>2800</v>
      </c>
      <c r="E3515">
        <v>3315</v>
      </c>
      <c r="F3515" s="12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>Table1[[#This Row],[pledged]]/Table1[[#This Row],[goal]]</f>
        <v>1.1839285714285714</v>
      </c>
      <c r="P3515">
        <f>IF(Table1[[#This Row],[pledged]]=0,0,Table1[[#This Row],[pledged]]/Table1[[#This Row],[backers_count]])</f>
        <v>75.340909090909093</v>
      </c>
      <c r="Q3515" t="str">
        <f>LEFT(Table1[[#This Row],[Category and Sub-Category]],FIND("/",Table1[[#This Row],[Category and Sub-Category]])-1)</f>
        <v>theater</v>
      </c>
      <c r="R3515" t="str">
        <f>RIGHT(Table1[[#This Row],[Category and Sub-Category]],LEN(Table1[[#This Row],[Category and Sub-Category]])-FIND("/",Table1[[#This Row],[Category and Sub-Category]]))</f>
        <v>plays</v>
      </c>
      <c r="S3515" s="9">
        <f>(((Table1[[#This Row],[launched_at]]/60)/60)/24)+DATE(1970,1,1)</f>
        <v>41781.096203703702</v>
      </c>
      <c r="T3515" s="9">
        <f>(((Table1[[#This Row],[deadline]]/60)/60)/24)+DATE(1970,1,1)</f>
        <v>41794.207638888889</v>
      </c>
      <c r="U3515" s="12" t="str">
        <f>TEXT(Table1[[#This Row],[Date Created Conversion]],"yyyy")</f>
        <v>2014</v>
      </c>
      <c r="V3515" s="12" t="str">
        <f>TEXT(Table1[[#This Row],[Date Created Conversion]],"mmm")</f>
        <v>May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 s="16">
        <v>500</v>
      </c>
      <c r="E3516">
        <v>550</v>
      </c>
      <c r="F3516" s="12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>Table1[[#This Row],[pledged]]/Table1[[#This Row],[goal]]</f>
        <v>1.1000000000000001</v>
      </c>
      <c r="P3516">
        <f>IF(Table1[[#This Row],[pledged]]=0,0,Table1[[#This Row],[pledged]]/Table1[[#This Row],[backers_count]])</f>
        <v>55</v>
      </c>
      <c r="Q3516" t="str">
        <f>LEFT(Table1[[#This Row],[Category and Sub-Category]],FIND("/",Table1[[#This Row],[Category and Sub-Category]])-1)</f>
        <v>theater</v>
      </c>
      <c r="R3516" t="str">
        <f>RIGHT(Table1[[#This Row],[Category and Sub-Category]],LEN(Table1[[#This Row],[Category and Sub-Category]])-FIND("/",Table1[[#This Row],[Category and Sub-Category]]))</f>
        <v>plays</v>
      </c>
      <c r="S3516" s="9">
        <f>(((Table1[[#This Row],[launched_at]]/60)/60)/24)+DATE(1970,1,1)</f>
        <v>42020.846666666665</v>
      </c>
      <c r="T3516" s="9">
        <f>(((Table1[[#This Row],[deadline]]/60)/60)/24)+DATE(1970,1,1)</f>
        <v>42037.207638888889</v>
      </c>
      <c r="U3516" s="12" t="str">
        <f>TEXT(Table1[[#This Row],[Date Created Conversion]],"yyyy")</f>
        <v>2015</v>
      </c>
      <c r="V3516" s="12" t="str">
        <f>TEXT(Table1[[#This Row],[Date Created Conversion]],"mmm")</f>
        <v>Jan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 s="16">
        <v>3000</v>
      </c>
      <c r="E3517">
        <v>3080</v>
      </c>
      <c r="F3517" s="12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>Table1[[#This Row],[pledged]]/Table1[[#This Row],[goal]]</f>
        <v>1.0266666666666666</v>
      </c>
      <c r="P3517">
        <f>IF(Table1[[#This Row],[pledged]]=0,0,Table1[[#This Row],[pledged]]/Table1[[#This Row],[backers_count]])</f>
        <v>66.956521739130437</v>
      </c>
      <c r="Q3517" t="str">
        <f>LEFT(Table1[[#This Row],[Category and Sub-Category]],FIND("/",Table1[[#This Row],[Category and Sub-Category]])-1)</f>
        <v>theater</v>
      </c>
      <c r="R3517" t="str">
        <f>RIGHT(Table1[[#This Row],[Category and Sub-Category]],LEN(Table1[[#This Row],[Category and Sub-Category]])-FIND("/",Table1[[#This Row],[Category and Sub-Category]]))</f>
        <v>plays</v>
      </c>
      <c r="S3517" s="9">
        <f>(((Table1[[#This Row],[launched_at]]/60)/60)/24)+DATE(1970,1,1)</f>
        <v>42125.772812499999</v>
      </c>
      <c r="T3517" s="9">
        <f>(((Table1[[#This Row],[deadline]]/60)/60)/24)+DATE(1970,1,1)</f>
        <v>42155.772812499999</v>
      </c>
      <c r="U3517" s="12" t="str">
        <f>TEXT(Table1[[#This Row],[Date Created Conversion]],"yyyy")</f>
        <v>2015</v>
      </c>
      <c r="V3517" s="12" t="str">
        <f>TEXT(Table1[[#This Row],[Date Created Conversion]],"mmm")</f>
        <v>May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 s="16">
        <v>2500</v>
      </c>
      <c r="E3518">
        <v>2500</v>
      </c>
      <c r="F3518" s="12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>Table1[[#This Row],[pledged]]/Table1[[#This Row],[goal]]</f>
        <v>1</v>
      </c>
      <c r="P3518">
        <f>IF(Table1[[#This Row],[pledged]]=0,0,Table1[[#This Row],[pledged]]/Table1[[#This Row],[backers_count]])</f>
        <v>227.27272727272728</v>
      </c>
      <c r="Q3518" t="str">
        <f>LEFT(Table1[[#This Row],[Category and Sub-Category]],FIND("/",Table1[[#This Row],[Category and Sub-Category]])-1)</f>
        <v>theater</v>
      </c>
      <c r="R3518" t="str">
        <f>RIGHT(Table1[[#This Row],[Category and Sub-Category]],LEN(Table1[[#This Row],[Category and Sub-Category]])-FIND("/",Table1[[#This Row],[Category and Sub-Category]]))</f>
        <v>plays</v>
      </c>
      <c r="S3518" s="9">
        <f>(((Table1[[#This Row],[launched_at]]/60)/60)/24)+DATE(1970,1,1)</f>
        <v>41856.010069444441</v>
      </c>
      <c r="T3518" s="9">
        <f>(((Table1[[#This Row],[deadline]]/60)/60)/24)+DATE(1970,1,1)</f>
        <v>41890.125</v>
      </c>
      <c r="U3518" s="12" t="str">
        <f>TEXT(Table1[[#This Row],[Date Created Conversion]],"yyyy")</f>
        <v>2014</v>
      </c>
      <c r="V3518" s="12" t="str">
        <f>TEXT(Table1[[#This Row],[Date Created Conversion]],"mmm")</f>
        <v>Aug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 s="16">
        <v>4000</v>
      </c>
      <c r="E3519">
        <v>4000</v>
      </c>
      <c r="F3519" s="12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>Table1[[#This Row],[pledged]]/Table1[[#This Row],[goal]]</f>
        <v>1</v>
      </c>
      <c r="P3519">
        <f>IF(Table1[[#This Row],[pledged]]=0,0,Table1[[#This Row],[pledged]]/Table1[[#This Row],[backers_count]])</f>
        <v>307.69230769230768</v>
      </c>
      <c r="Q3519" t="str">
        <f>LEFT(Table1[[#This Row],[Category and Sub-Category]],FIND("/",Table1[[#This Row],[Category and Sub-Category]])-1)</f>
        <v>theater</v>
      </c>
      <c r="R3519" t="str">
        <f>RIGHT(Table1[[#This Row],[Category and Sub-Category]],LEN(Table1[[#This Row],[Category and Sub-Category]])-FIND("/",Table1[[#This Row],[Category and Sub-Category]]))</f>
        <v>plays</v>
      </c>
      <c r="S3519" s="9">
        <f>(((Table1[[#This Row],[launched_at]]/60)/60)/24)+DATE(1970,1,1)</f>
        <v>41794.817523148151</v>
      </c>
      <c r="T3519" s="9">
        <f>(((Table1[[#This Row],[deadline]]/60)/60)/24)+DATE(1970,1,1)</f>
        <v>41824.458333333336</v>
      </c>
      <c r="U3519" s="12" t="str">
        <f>TEXT(Table1[[#This Row],[Date Created Conversion]],"yyyy")</f>
        <v>2014</v>
      </c>
      <c r="V3519" s="12" t="str">
        <f>TEXT(Table1[[#This Row],[Date Created Conversion]],"mmm")</f>
        <v>Jun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 s="16">
        <v>1500</v>
      </c>
      <c r="E3520">
        <v>1650.69</v>
      </c>
      <c r="F3520" s="12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>Table1[[#This Row],[pledged]]/Table1[[#This Row],[goal]]</f>
        <v>1.10046</v>
      </c>
      <c r="P3520">
        <f>IF(Table1[[#This Row],[pledged]]=0,0,Table1[[#This Row],[pledged]]/Table1[[#This Row],[backers_count]])</f>
        <v>50.020909090909093</v>
      </c>
      <c r="Q3520" t="str">
        <f>LEFT(Table1[[#This Row],[Category and Sub-Category]],FIND("/",Table1[[#This Row],[Category and Sub-Category]])-1)</f>
        <v>theater</v>
      </c>
      <c r="R3520" t="str">
        <f>RIGHT(Table1[[#This Row],[Category and Sub-Category]],LEN(Table1[[#This Row],[Category and Sub-Category]])-FIND("/",Table1[[#This Row],[Category and Sub-Category]]))</f>
        <v>plays</v>
      </c>
      <c r="S3520" s="9">
        <f>(((Table1[[#This Row],[launched_at]]/60)/60)/24)+DATE(1970,1,1)</f>
        <v>41893.783553240741</v>
      </c>
      <c r="T3520" s="9">
        <f>(((Table1[[#This Row],[deadline]]/60)/60)/24)+DATE(1970,1,1)</f>
        <v>41914.597916666666</v>
      </c>
      <c r="U3520" s="12" t="str">
        <f>TEXT(Table1[[#This Row],[Date Created Conversion]],"yyyy")</f>
        <v>2014</v>
      </c>
      <c r="V3520" s="12" t="str">
        <f>TEXT(Table1[[#This Row],[Date Created Conversion]],"mmm")</f>
        <v>Sep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 s="16">
        <v>2000</v>
      </c>
      <c r="E3521">
        <v>2027</v>
      </c>
      <c r="F3521" s="12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>Table1[[#This Row],[pledged]]/Table1[[#This Row],[goal]]</f>
        <v>1.0135000000000001</v>
      </c>
      <c r="P3521">
        <f>IF(Table1[[#This Row],[pledged]]=0,0,Table1[[#This Row],[pledged]]/Table1[[#This Row],[backers_count]])</f>
        <v>72.392857142857139</v>
      </c>
      <c r="Q3521" t="str">
        <f>LEFT(Table1[[#This Row],[Category and Sub-Category]],FIND("/",Table1[[#This Row],[Category and Sub-Category]])-1)</f>
        <v>theater</v>
      </c>
      <c r="R3521" t="str">
        <f>RIGHT(Table1[[#This Row],[Category and Sub-Category]],LEN(Table1[[#This Row],[Category and Sub-Category]])-FIND("/",Table1[[#This Row],[Category and Sub-Category]]))</f>
        <v>plays</v>
      </c>
      <c r="S3521" s="9">
        <f>(((Table1[[#This Row],[launched_at]]/60)/60)/24)+DATE(1970,1,1)</f>
        <v>42037.598958333328</v>
      </c>
      <c r="T3521" s="9">
        <f>(((Table1[[#This Row],[deadline]]/60)/60)/24)+DATE(1970,1,1)</f>
        <v>42067.598958333328</v>
      </c>
      <c r="U3521" s="12" t="str">
        <f>TEXT(Table1[[#This Row],[Date Created Conversion]],"yyyy")</f>
        <v>2015</v>
      </c>
      <c r="V3521" s="12" t="str">
        <f>TEXT(Table1[[#This Row],[Date Created Conversion]],"mmm")</f>
        <v>Feb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 s="16">
        <v>2000</v>
      </c>
      <c r="E3522">
        <v>2015</v>
      </c>
      <c r="F3522" s="1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>Table1[[#This Row],[pledged]]/Table1[[#This Row],[goal]]</f>
        <v>1.0075000000000001</v>
      </c>
      <c r="P3522">
        <f>IF(Table1[[#This Row],[pledged]]=0,0,Table1[[#This Row],[pledged]]/Table1[[#This Row],[backers_count]])</f>
        <v>95.952380952380949</v>
      </c>
      <c r="Q3522" t="str">
        <f>LEFT(Table1[[#This Row],[Category and Sub-Category]],FIND("/",Table1[[#This Row],[Category and Sub-Category]])-1)</f>
        <v>theater</v>
      </c>
      <c r="R3522" t="str">
        <f>RIGHT(Table1[[#This Row],[Category and Sub-Category]],LEN(Table1[[#This Row],[Category and Sub-Category]])-FIND("/",Table1[[#This Row],[Category and Sub-Category]]))</f>
        <v>plays</v>
      </c>
      <c r="S3522" s="9">
        <f>(((Table1[[#This Row],[launched_at]]/60)/60)/24)+DATE(1970,1,1)</f>
        <v>42227.824212962965</v>
      </c>
      <c r="T3522" s="9">
        <f>(((Table1[[#This Row],[deadline]]/60)/60)/24)+DATE(1970,1,1)</f>
        <v>42253.57430555555</v>
      </c>
      <c r="U3522" s="12" t="str">
        <f>TEXT(Table1[[#This Row],[Date Created Conversion]],"yyyy")</f>
        <v>2015</v>
      </c>
      <c r="V3522" s="12" t="str">
        <f>TEXT(Table1[[#This Row],[Date Created Conversion]],"mmm")</f>
        <v>Aug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 s="16">
        <v>350</v>
      </c>
      <c r="E3523">
        <v>593</v>
      </c>
      <c r="F3523" s="12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>Table1[[#This Row],[pledged]]/Table1[[#This Row],[goal]]</f>
        <v>1.6942857142857144</v>
      </c>
      <c r="P3523">
        <f>IF(Table1[[#This Row],[pledged]]=0,0,Table1[[#This Row],[pledged]]/Table1[[#This Row],[backers_count]])</f>
        <v>45.615384615384613</v>
      </c>
      <c r="Q3523" t="str">
        <f>LEFT(Table1[[#This Row],[Category and Sub-Category]],FIND("/",Table1[[#This Row],[Category and Sub-Category]])-1)</f>
        <v>theater</v>
      </c>
      <c r="R3523" t="str">
        <f>RIGHT(Table1[[#This Row],[Category and Sub-Category]],LEN(Table1[[#This Row],[Category and Sub-Category]])-FIND("/",Table1[[#This Row],[Category and Sub-Category]]))</f>
        <v>plays</v>
      </c>
      <c r="S3523" s="9">
        <f>(((Table1[[#This Row],[launched_at]]/60)/60)/24)+DATE(1970,1,1)</f>
        <v>41881.361342592594</v>
      </c>
      <c r="T3523" s="9">
        <f>(((Table1[[#This Row],[deadline]]/60)/60)/24)+DATE(1970,1,1)</f>
        <v>41911.361342592594</v>
      </c>
      <c r="U3523" s="12" t="str">
        <f>TEXT(Table1[[#This Row],[Date Created Conversion]],"yyyy")</f>
        <v>2014</v>
      </c>
      <c r="V3523" s="12" t="str">
        <f>TEXT(Table1[[#This Row],[Date Created Conversion]],"mmm")</f>
        <v>Aug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 s="16">
        <v>1395</v>
      </c>
      <c r="E3524">
        <v>1395</v>
      </c>
      <c r="F3524" s="12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>Table1[[#This Row],[pledged]]/Table1[[#This Row],[goal]]</f>
        <v>1</v>
      </c>
      <c r="P3524">
        <f>IF(Table1[[#This Row],[pledged]]=0,0,Table1[[#This Row],[pledged]]/Table1[[#This Row],[backers_count]])</f>
        <v>41.029411764705884</v>
      </c>
      <c r="Q3524" t="str">
        <f>LEFT(Table1[[#This Row],[Category and Sub-Category]],FIND("/",Table1[[#This Row],[Category and Sub-Category]])-1)</f>
        <v>theater</v>
      </c>
      <c r="R3524" t="str">
        <f>RIGHT(Table1[[#This Row],[Category and Sub-Category]],LEN(Table1[[#This Row],[Category and Sub-Category]])-FIND("/",Table1[[#This Row],[Category and Sub-Category]]))</f>
        <v>plays</v>
      </c>
      <c r="S3524" s="9">
        <f>(((Table1[[#This Row],[launched_at]]/60)/60)/24)+DATE(1970,1,1)</f>
        <v>42234.789884259255</v>
      </c>
      <c r="T3524" s="9">
        <f>(((Table1[[#This Row],[deadline]]/60)/60)/24)+DATE(1970,1,1)</f>
        <v>42262.420833333337</v>
      </c>
      <c r="U3524" s="12" t="str">
        <f>TEXT(Table1[[#This Row],[Date Created Conversion]],"yyyy")</f>
        <v>2015</v>
      </c>
      <c r="V3524" s="12" t="str">
        <f>TEXT(Table1[[#This Row],[Date Created Conversion]],"mmm")</f>
        <v>Aug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 s="16">
        <v>4000</v>
      </c>
      <c r="E3525">
        <v>4546</v>
      </c>
      <c r="F3525" s="12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>Table1[[#This Row],[pledged]]/Table1[[#This Row],[goal]]</f>
        <v>1.1365000000000001</v>
      </c>
      <c r="P3525">
        <f>IF(Table1[[#This Row],[pledged]]=0,0,Table1[[#This Row],[pledged]]/Table1[[#This Row],[backers_count]])</f>
        <v>56.825000000000003</v>
      </c>
      <c r="Q3525" t="str">
        <f>LEFT(Table1[[#This Row],[Category and Sub-Category]],FIND("/",Table1[[#This Row],[Category and Sub-Category]])-1)</f>
        <v>theater</v>
      </c>
      <c r="R3525" t="str">
        <f>RIGHT(Table1[[#This Row],[Category and Sub-Category]],LEN(Table1[[#This Row],[Category and Sub-Category]])-FIND("/",Table1[[#This Row],[Category and Sub-Category]]))</f>
        <v>plays</v>
      </c>
      <c r="S3525" s="9">
        <f>(((Table1[[#This Row],[launched_at]]/60)/60)/24)+DATE(1970,1,1)</f>
        <v>42581.397546296299</v>
      </c>
      <c r="T3525" s="9">
        <f>(((Table1[[#This Row],[deadline]]/60)/60)/24)+DATE(1970,1,1)</f>
        <v>42638.958333333328</v>
      </c>
      <c r="U3525" s="12" t="str">
        <f>TEXT(Table1[[#This Row],[Date Created Conversion]],"yyyy")</f>
        <v>2016</v>
      </c>
      <c r="V3525" s="12" t="str">
        <f>TEXT(Table1[[#This Row],[Date Created Conversion]],"mmm")</f>
        <v>Jul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 s="16">
        <v>10000</v>
      </c>
      <c r="E3526">
        <v>10156</v>
      </c>
      <c r="F3526" s="12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>Table1[[#This Row],[pledged]]/Table1[[#This Row],[goal]]</f>
        <v>1.0156000000000001</v>
      </c>
      <c r="P3526">
        <f>IF(Table1[[#This Row],[pledged]]=0,0,Table1[[#This Row],[pledged]]/Table1[[#This Row],[backers_count]])</f>
        <v>137.24324324324326</v>
      </c>
      <c r="Q3526" t="str">
        <f>LEFT(Table1[[#This Row],[Category and Sub-Category]],FIND("/",Table1[[#This Row],[Category and Sub-Category]])-1)</f>
        <v>theater</v>
      </c>
      <c r="R3526" t="str">
        <f>RIGHT(Table1[[#This Row],[Category and Sub-Category]],LEN(Table1[[#This Row],[Category and Sub-Category]])-FIND("/",Table1[[#This Row],[Category and Sub-Category]]))</f>
        <v>plays</v>
      </c>
      <c r="S3526" s="9">
        <f>(((Table1[[#This Row],[launched_at]]/60)/60)/24)+DATE(1970,1,1)</f>
        <v>41880.76357638889</v>
      </c>
      <c r="T3526" s="9">
        <f>(((Table1[[#This Row],[deadline]]/60)/60)/24)+DATE(1970,1,1)</f>
        <v>41895.166666666664</v>
      </c>
      <c r="U3526" s="12" t="str">
        <f>TEXT(Table1[[#This Row],[Date Created Conversion]],"yyyy")</f>
        <v>2014</v>
      </c>
      <c r="V3526" s="12" t="str">
        <f>TEXT(Table1[[#This Row],[Date Created Conversion]],"mmm")</f>
        <v>Aug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 s="16">
        <v>500</v>
      </c>
      <c r="E3527">
        <v>530</v>
      </c>
      <c r="F3527" s="12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>Table1[[#This Row],[pledged]]/Table1[[#This Row],[goal]]</f>
        <v>1.06</v>
      </c>
      <c r="P3527">
        <f>IF(Table1[[#This Row],[pledged]]=0,0,Table1[[#This Row],[pledged]]/Table1[[#This Row],[backers_count]])</f>
        <v>75.714285714285708</v>
      </c>
      <c r="Q3527" t="str">
        <f>LEFT(Table1[[#This Row],[Category and Sub-Category]],FIND("/",Table1[[#This Row],[Category and Sub-Category]])-1)</f>
        <v>theater</v>
      </c>
      <c r="R3527" t="str">
        <f>RIGHT(Table1[[#This Row],[Category and Sub-Category]],LEN(Table1[[#This Row],[Category and Sub-Category]])-FIND("/",Table1[[#This Row],[Category and Sub-Category]]))</f>
        <v>plays</v>
      </c>
      <c r="S3527" s="9">
        <f>(((Table1[[#This Row],[launched_at]]/60)/60)/24)+DATE(1970,1,1)</f>
        <v>42214.6956712963</v>
      </c>
      <c r="T3527" s="9">
        <f>(((Table1[[#This Row],[deadline]]/60)/60)/24)+DATE(1970,1,1)</f>
        <v>42225.666666666672</v>
      </c>
      <c r="U3527" s="12" t="str">
        <f>TEXT(Table1[[#This Row],[Date Created Conversion]],"yyyy")</f>
        <v>2015</v>
      </c>
      <c r="V3527" s="12" t="str">
        <f>TEXT(Table1[[#This Row],[Date Created Conversion]],"mmm")</f>
        <v>Jul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 s="16">
        <v>3300</v>
      </c>
      <c r="E3528">
        <v>3366</v>
      </c>
      <c r="F3528" s="12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>Table1[[#This Row],[pledged]]/Table1[[#This Row],[goal]]</f>
        <v>1.02</v>
      </c>
      <c r="P3528">
        <f>IF(Table1[[#This Row],[pledged]]=0,0,Table1[[#This Row],[pledged]]/Table1[[#This Row],[backers_count]])</f>
        <v>99</v>
      </c>
      <c r="Q3528" t="str">
        <f>LEFT(Table1[[#This Row],[Category and Sub-Category]],FIND("/",Table1[[#This Row],[Category and Sub-Category]])-1)</f>
        <v>theater</v>
      </c>
      <c r="R3528" t="str">
        <f>RIGHT(Table1[[#This Row],[Category and Sub-Category]],LEN(Table1[[#This Row],[Category and Sub-Category]])-FIND("/",Table1[[#This Row],[Category and Sub-Category]]))</f>
        <v>plays</v>
      </c>
      <c r="S3528" s="9">
        <f>(((Table1[[#This Row],[launched_at]]/60)/60)/24)+DATE(1970,1,1)</f>
        <v>42460.335312499999</v>
      </c>
      <c r="T3528" s="9">
        <f>(((Table1[[#This Row],[deadline]]/60)/60)/24)+DATE(1970,1,1)</f>
        <v>42488.249305555553</v>
      </c>
      <c r="U3528" s="12" t="str">
        <f>TEXT(Table1[[#This Row],[Date Created Conversion]],"yyyy")</f>
        <v>2016</v>
      </c>
      <c r="V3528" s="12" t="str">
        <f>TEXT(Table1[[#This Row],[Date Created Conversion]],"mmm")</f>
        <v>Mar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 s="16">
        <v>6000</v>
      </c>
      <c r="E3529">
        <v>7015</v>
      </c>
      <c r="F3529" s="12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>Table1[[#This Row],[pledged]]/Table1[[#This Row],[goal]]</f>
        <v>1.1691666666666667</v>
      </c>
      <c r="P3529">
        <f>IF(Table1[[#This Row],[pledged]]=0,0,Table1[[#This Row],[pledged]]/Table1[[#This Row],[backers_count]])</f>
        <v>81.569767441860463</v>
      </c>
      <c r="Q3529" t="str">
        <f>LEFT(Table1[[#This Row],[Category and Sub-Category]],FIND("/",Table1[[#This Row],[Category and Sub-Category]])-1)</f>
        <v>theater</v>
      </c>
      <c r="R3529" t="str">
        <f>RIGHT(Table1[[#This Row],[Category and Sub-Category]],LEN(Table1[[#This Row],[Category and Sub-Category]])-FIND("/",Table1[[#This Row],[Category and Sub-Category]]))</f>
        <v>plays</v>
      </c>
      <c r="S3529" s="9">
        <f>(((Table1[[#This Row],[launched_at]]/60)/60)/24)+DATE(1970,1,1)</f>
        <v>42167.023206018523</v>
      </c>
      <c r="T3529" s="9">
        <f>(((Table1[[#This Row],[deadline]]/60)/60)/24)+DATE(1970,1,1)</f>
        <v>42196.165972222225</v>
      </c>
      <c r="U3529" s="12" t="str">
        <f>TEXT(Table1[[#This Row],[Date Created Conversion]],"yyyy")</f>
        <v>2015</v>
      </c>
      <c r="V3529" s="12" t="str">
        <f>TEXT(Table1[[#This Row],[Date Created Conversion]],"mmm")</f>
        <v>Jun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 s="16">
        <v>1650</v>
      </c>
      <c r="E3530">
        <v>1669</v>
      </c>
      <c r="F3530" s="12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>Table1[[#This Row],[pledged]]/Table1[[#This Row],[goal]]</f>
        <v>1.0115151515151515</v>
      </c>
      <c r="P3530">
        <f>IF(Table1[[#This Row],[pledged]]=0,0,Table1[[#This Row],[pledged]]/Table1[[#This Row],[backers_count]])</f>
        <v>45.108108108108105</v>
      </c>
      <c r="Q3530" t="str">
        <f>LEFT(Table1[[#This Row],[Category and Sub-Category]],FIND("/",Table1[[#This Row],[Category and Sub-Category]])-1)</f>
        <v>theater</v>
      </c>
      <c r="R3530" t="str">
        <f>RIGHT(Table1[[#This Row],[Category and Sub-Category]],LEN(Table1[[#This Row],[Category and Sub-Category]])-FIND("/",Table1[[#This Row],[Category and Sub-Category]]))</f>
        <v>plays</v>
      </c>
      <c r="S3530" s="9">
        <f>(((Table1[[#This Row],[launched_at]]/60)/60)/24)+DATE(1970,1,1)</f>
        <v>42733.50136574074</v>
      </c>
      <c r="T3530" s="9">
        <f>(((Table1[[#This Row],[deadline]]/60)/60)/24)+DATE(1970,1,1)</f>
        <v>42753.50136574074</v>
      </c>
      <c r="U3530" s="12" t="str">
        <f>TEXT(Table1[[#This Row],[Date Created Conversion]],"yyyy")</f>
        <v>2016</v>
      </c>
      <c r="V3530" s="12" t="str">
        <f>TEXT(Table1[[#This Row],[Date Created Conversion]],"mmm")</f>
        <v>Dec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 s="16">
        <v>500</v>
      </c>
      <c r="E3531">
        <v>660</v>
      </c>
      <c r="F3531" s="12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>Table1[[#This Row],[pledged]]/Table1[[#This Row],[goal]]</f>
        <v>1.32</v>
      </c>
      <c r="P3531">
        <f>IF(Table1[[#This Row],[pledged]]=0,0,Table1[[#This Row],[pledged]]/Table1[[#This Row],[backers_count]])</f>
        <v>36.666666666666664</v>
      </c>
      <c r="Q3531" t="str">
        <f>LEFT(Table1[[#This Row],[Category and Sub-Category]],FIND("/",Table1[[#This Row],[Category and Sub-Category]])-1)</f>
        <v>theater</v>
      </c>
      <c r="R3531" t="str">
        <f>RIGHT(Table1[[#This Row],[Category and Sub-Category]],LEN(Table1[[#This Row],[Category and Sub-Category]])-FIND("/",Table1[[#This Row],[Category and Sub-Category]]))</f>
        <v>plays</v>
      </c>
      <c r="S3531" s="9">
        <f>(((Table1[[#This Row],[launched_at]]/60)/60)/24)+DATE(1970,1,1)</f>
        <v>42177.761782407411</v>
      </c>
      <c r="T3531" s="9">
        <f>(((Table1[[#This Row],[deadline]]/60)/60)/24)+DATE(1970,1,1)</f>
        <v>42198.041666666672</v>
      </c>
      <c r="U3531" s="12" t="str">
        <f>TEXT(Table1[[#This Row],[Date Created Conversion]],"yyyy")</f>
        <v>2015</v>
      </c>
      <c r="V3531" s="12" t="str">
        <f>TEXT(Table1[[#This Row],[Date Created Conversion]],"mmm")</f>
        <v>Jun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 s="16">
        <v>2750</v>
      </c>
      <c r="E3532">
        <v>2750</v>
      </c>
      <c r="F3532" s="1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>Table1[[#This Row],[pledged]]/Table1[[#This Row],[goal]]</f>
        <v>1</v>
      </c>
      <c r="P3532">
        <f>IF(Table1[[#This Row],[pledged]]=0,0,Table1[[#This Row],[pledged]]/Table1[[#This Row],[backers_count]])</f>
        <v>125</v>
      </c>
      <c r="Q3532" t="str">
        <f>LEFT(Table1[[#This Row],[Category and Sub-Category]],FIND("/",Table1[[#This Row],[Category and Sub-Category]])-1)</f>
        <v>theater</v>
      </c>
      <c r="R3532" t="str">
        <f>RIGHT(Table1[[#This Row],[Category and Sub-Category]],LEN(Table1[[#This Row],[Category and Sub-Category]])-FIND("/",Table1[[#This Row],[Category and Sub-Category]]))</f>
        <v>plays</v>
      </c>
      <c r="S3532" s="9">
        <f>(((Table1[[#This Row],[launched_at]]/60)/60)/24)+DATE(1970,1,1)</f>
        <v>42442.623344907406</v>
      </c>
      <c r="T3532" s="9">
        <f>(((Table1[[#This Row],[deadline]]/60)/60)/24)+DATE(1970,1,1)</f>
        <v>42470.833333333328</v>
      </c>
      <c r="U3532" s="12" t="str">
        <f>TEXT(Table1[[#This Row],[Date Created Conversion]],"yyyy")</f>
        <v>2016</v>
      </c>
      <c r="V3532" s="12" t="str">
        <f>TEXT(Table1[[#This Row],[Date Created Conversion]],"mmm")</f>
        <v>Mar</v>
      </c>
    </row>
    <row r="3533" spans="1:22" x14ac:dyDescent="0.35">
      <c r="A3533">
        <v>3531</v>
      </c>
      <c r="B3533" s="3" t="s">
        <v>3530</v>
      </c>
      <c r="C3533" s="3" t="s">
        <v>7641</v>
      </c>
      <c r="D3533" s="16">
        <v>1000</v>
      </c>
      <c r="E3533">
        <v>1280</v>
      </c>
      <c r="F3533" s="12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>Table1[[#This Row],[pledged]]/Table1[[#This Row],[goal]]</f>
        <v>1.28</v>
      </c>
      <c r="P3533">
        <f>IF(Table1[[#This Row],[pledged]]=0,0,Table1[[#This Row],[pledged]]/Table1[[#This Row],[backers_count]])</f>
        <v>49.230769230769234</v>
      </c>
      <c r="Q3533" t="str">
        <f>LEFT(Table1[[#This Row],[Category and Sub-Category]],FIND("/",Table1[[#This Row],[Category and Sub-Category]])-1)</f>
        <v>theater</v>
      </c>
      <c r="R3533" t="str">
        <f>RIGHT(Table1[[#This Row],[Category and Sub-Category]],LEN(Table1[[#This Row],[Category and Sub-Category]])-FIND("/",Table1[[#This Row],[Category and Sub-Category]]))</f>
        <v>plays</v>
      </c>
      <c r="S3533" s="9">
        <f>(((Table1[[#This Row],[launched_at]]/60)/60)/24)+DATE(1970,1,1)</f>
        <v>42521.654328703706</v>
      </c>
      <c r="T3533" s="9">
        <f>(((Table1[[#This Row],[deadline]]/60)/60)/24)+DATE(1970,1,1)</f>
        <v>42551.654328703706</v>
      </c>
      <c r="U3533" s="12" t="str">
        <f>TEXT(Table1[[#This Row],[Date Created Conversion]],"yyyy")</f>
        <v>2016</v>
      </c>
      <c r="V3533" s="12" t="str">
        <f>TEXT(Table1[[#This Row],[Date Created Conversion]],"mmm")</f>
        <v>May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 s="16">
        <v>960</v>
      </c>
      <c r="E3534">
        <v>1142</v>
      </c>
      <c r="F3534" s="12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>Table1[[#This Row],[pledged]]/Table1[[#This Row],[goal]]</f>
        <v>1.1895833333333334</v>
      </c>
      <c r="P3534">
        <f>IF(Table1[[#This Row],[pledged]]=0,0,Table1[[#This Row],[pledged]]/Table1[[#This Row],[backers_count]])</f>
        <v>42.296296296296298</v>
      </c>
      <c r="Q3534" t="str">
        <f>LEFT(Table1[[#This Row],[Category and Sub-Category]],FIND("/",Table1[[#This Row],[Category and Sub-Category]])-1)</f>
        <v>theater</v>
      </c>
      <c r="R3534" t="str">
        <f>RIGHT(Table1[[#This Row],[Category and Sub-Category]],LEN(Table1[[#This Row],[Category and Sub-Category]])-FIND("/",Table1[[#This Row],[Category and Sub-Category]]))</f>
        <v>plays</v>
      </c>
      <c r="S3534" s="9">
        <f>(((Table1[[#This Row],[launched_at]]/60)/60)/24)+DATE(1970,1,1)</f>
        <v>41884.599849537037</v>
      </c>
      <c r="T3534" s="9">
        <f>(((Table1[[#This Row],[deadline]]/60)/60)/24)+DATE(1970,1,1)</f>
        <v>41900.165972222225</v>
      </c>
      <c r="U3534" s="12" t="str">
        <f>TEXT(Table1[[#This Row],[Date Created Conversion]],"yyyy")</f>
        <v>2014</v>
      </c>
      <c r="V3534" s="12" t="str">
        <f>TEXT(Table1[[#This Row],[Date Created Conversion]],"mmm")</f>
        <v>Sep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 s="16">
        <v>500</v>
      </c>
      <c r="E3535">
        <v>631</v>
      </c>
      <c r="F3535" s="12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>Table1[[#This Row],[pledged]]/Table1[[#This Row],[goal]]</f>
        <v>1.262</v>
      </c>
      <c r="P3535">
        <f>IF(Table1[[#This Row],[pledged]]=0,0,Table1[[#This Row],[pledged]]/Table1[[#This Row],[backers_count]])</f>
        <v>78.875</v>
      </c>
      <c r="Q3535" t="str">
        <f>LEFT(Table1[[#This Row],[Category and Sub-Category]],FIND("/",Table1[[#This Row],[Category and Sub-Category]])-1)</f>
        <v>theater</v>
      </c>
      <c r="R3535" t="str">
        <f>RIGHT(Table1[[#This Row],[Category and Sub-Category]],LEN(Table1[[#This Row],[Category and Sub-Category]])-FIND("/",Table1[[#This Row],[Category and Sub-Category]]))</f>
        <v>plays</v>
      </c>
      <c r="S3535" s="9">
        <f>(((Table1[[#This Row],[launched_at]]/60)/60)/24)+DATE(1970,1,1)</f>
        <v>42289.761192129634</v>
      </c>
      <c r="T3535" s="9">
        <f>(((Table1[[#This Row],[deadline]]/60)/60)/24)+DATE(1970,1,1)</f>
        <v>42319.802858796291</v>
      </c>
      <c r="U3535" s="12" t="str">
        <f>TEXT(Table1[[#This Row],[Date Created Conversion]],"yyyy")</f>
        <v>2015</v>
      </c>
      <c r="V3535" s="12" t="str">
        <f>TEXT(Table1[[#This Row],[Date Created Conversion]],"mmm")</f>
        <v>Oct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 s="16">
        <v>5000</v>
      </c>
      <c r="E3536">
        <v>7810</v>
      </c>
      <c r="F3536" s="12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>Table1[[#This Row],[pledged]]/Table1[[#This Row],[goal]]</f>
        <v>1.5620000000000001</v>
      </c>
      <c r="P3536">
        <f>IF(Table1[[#This Row],[pledged]]=0,0,Table1[[#This Row],[pledged]]/Table1[[#This Row],[backers_count]])</f>
        <v>38.284313725490193</v>
      </c>
      <c r="Q3536" t="str">
        <f>LEFT(Table1[[#This Row],[Category and Sub-Category]],FIND("/",Table1[[#This Row],[Category and Sub-Category]])-1)</f>
        <v>theater</v>
      </c>
      <c r="R3536" t="str">
        <f>RIGHT(Table1[[#This Row],[Category and Sub-Category]],LEN(Table1[[#This Row],[Category and Sub-Category]])-FIND("/",Table1[[#This Row],[Category and Sub-Category]]))</f>
        <v>plays</v>
      </c>
      <c r="S3536" s="9">
        <f>(((Table1[[#This Row],[launched_at]]/60)/60)/24)+DATE(1970,1,1)</f>
        <v>42243.6252662037</v>
      </c>
      <c r="T3536" s="9">
        <f>(((Table1[[#This Row],[deadline]]/60)/60)/24)+DATE(1970,1,1)</f>
        <v>42278.6252662037</v>
      </c>
      <c r="U3536" s="12" t="str">
        <f>TEXT(Table1[[#This Row],[Date Created Conversion]],"yyyy")</f>
        <v>2015</v>
      </c>
      <c r="V3536" s="12" t="str">
        <f>TEXT(Table1[[#This Row],[Date Created Conversion]],"mmm")</f>
        <v>Aug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 s="16">
        <v>2000</v>
      </c>
      <c r="E3537">
        <v>2063</v>
      </c>
      <c r="F3537" s="12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>Table1[[#This Row],[pledged]]/Table1[[#This Row],[goal]]</f>
        <v>1.0315000000000001</v>
      </c>
      <c r="P3537">
        <f>IF(Table1[[#This Row],[pledged]]=0,0,Table1[[#This Row],[pledged]]/Table1[[#This Row],[backers_count]])</f>
        <v>44.847826086956523</v>
      </c>
      <c r="Q3537" t="str">
        <f>LEFT(Table1[[#This Row],[Category and Sub-Category]],FIND("/",Table1[[#This Row],[Category and Sub-Category]])-1)</f>
        <v>theater</v>
      </c>
      <c r="R3537" t="str">
        <f>RIGHT(Table1[[#This Row],[Category and Sub-Category]],LEN(Table1[[#This Row],[Category and Sub-Category]])-FIND("/",Table1[[#This Row],[Category and Sub-Category]]))</f>
        <v>plays</v>
      </c>
      <c r="S3537" s="9">
        <f>(((Table1[[#This Row],[launched_at]]/60)/60)/24)+DATE(1970,1,1)</f>
        <v>42248.640162037031</v>
      </c>
      <c r="T3537" s="9">
        <f>(((Table1[[#This Row],[deadline]]/60)/60)/24)+DATE(1970,1,1)</f>
        <v>42279.75</v>
      </c>
      <c r="U3537" s="12" t="str">
        <f>TEXT(Table1[[#This Row],[Date Created Conversion]],"yyyy")</f>
        <v>2015</v>
      </c>
      <c r="V3537" s="12" t="str">
        <f>TEXT(Table1[[#This Row],[Date Created Conversion]],"mmm")</f>
        <v>Sep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 s="16">
        <v>150</v>
      </c>
      <c r="E3538">
        <v>230</v>
      </c>
      <c r="F3538" s="12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>Table1[[#This Row],[pledged]]/Table1[[#This Row],[goal]]</f>
        <v>1.5333333333333334</v>
      </c>
      <c r="P3538">
        <f>IF(Table1[[#This Row],[pledged]]=0,0,Table1[[#This Row],[pledged]]/Table1[[#This Row],[backers_count]])</f>
        <v>13.529411764705882</v>
      </c>
      <c r="Q3538" t="str">
        <f>LEFT(Table1[[#This Row],[Category and Sub-Category]],FIND("/",Table1[[#This Row],[Category and Sub-Category]])-1)</f>
        <v>theater</v>
      </c>
      <c r="R3538" t="str">
        <f>RIGHT(Table1[[#This Row],[Category and Sub-Category]],LEN(Table1[[#This Row],[Category and Sub-Category]])-FIND("/",Table1[[#This Row],[Category and Sub-Category]]))</f>
        <v>plays</v>
      </c>
      <c r="S3538" s="9">
        <f>(((Table1[[#This Row],[launched_at]]/60)/60)/24)+DATE(1970,1,1)</f>
        <v>42328.727141203708</v>
      </c>
      <c r="T3538" s="9">
        <f>(((Table1[[#This Row],[deadline]]/60)/60)/24)+DATE(1970,1,1)</f>
        <v>42358.499305555553</v>
      </c>
      <c r="U3538" s="12" t="str">
        <f>TEXT(Table1[[#This Row],[Date Created Conversion]],"yyyy")</f>
        <v>2015</v>
      </c>
      <c r="V3538" s="12" t="str">
        <f>TEXT(Table1[[#This Row],[Date Created Conversion]],"mmm")</f>
        <v>Nov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 s="16">
        <v>675</v>
      </c>
      <c r="E3539">
        <v>1218</v>
      </c>
      <c r="F3539" s="12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>Table1[[#This Row],[pledged]]/Table1[[#This Row],[goal]]</f>
        <v>1.8044444444444445</v>
      </c>
      <c r="P3539">
        <f>IF(Table1[[#This Row],[pledged]]=0,0,Table1[[#This Row],[pledged]]/Table1[[#This Row],[backers_count]])</f>
        <v>43.5</v>
      </c>
      <c r="Q3539" t="str">
        <f>LEFT(Table1[[#This Row],[Category and Sub-Category]],FIND("/",Table1[[#This Row],[Category and Sub-Category]])-1)</f>
        <v>theater</v>
      </c>
      <c r="R3539" t="str">
        <f>RIGHT(Table1[[#This Row],[Category and Sub-Category]],LEN(Table1[[#This Row],[Category and Sub-Category]])-FIND("/",Table1[[#This Row],[Category and Sub-Category]]))</f>
        <v>plays</v>
      </c>
      <c r="S3539" s="9">
        <f>(((Table1[[#This Row],[launched_at]]/60)/60)/24)+DATE(1970,1,1)</f>
        <v>41923.354351851849</v>
      </c>
      <c r="T3539" s="9">
        <f>(((Table1[[#This Row],[deadline]]/60)/60)/24)+DATE(1970,1,1)</f>
        <v>41960.332638888889</v>
      </c>
      <c r="U3539" s="12" t="str">
        <f>TEXT(Table1[[#This Row],[Date Created Conversion]],"yyyy")</f>
        <v>2014</v>
      </c>
      <c r="V3539" s="12" t="str">
        <f>TEXT(Table1[[#This Row],[Date Created Conversion]],"mmm")</f>
        <v>Oct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 s="16">
        <v>2000</v>
      </c>
      <c r="E3540">
        <v>2569</v>
      </c>
      <c r="F3540" s="12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>Table1[[#This Row],[pledged]]/Table1[[#This Row],[goal]]</f>
        <v>1.2845</v>
      </c>
      <c r="P3540">
        <f>IF(Table1[[#This Row],[pledged]]=0,0,Table1[[#This Row],[pledged]]/Table1[[#This Row],[backers_count]])</f>
        <v>30.951807228915662</v>
      </c>
      <c r="Q3540" t="str">
        <f>LEFT(Table1[[#This Row],[Category and Sub-Category]],FIND("/",Table1[[#This Row],[Category and Sub-Category]])-1)</f>
        <v>theater</v>
      </c>
      <c r="R3540" t="str">
        <f>RIGHT(Table1[[#This Row],[Category and Sub-Category]],LEN(Table1[[#This Row],[Category and Sub-Category]])-FIND("/",Table1[[#This Row],[Category and Sub-Category]]))</f>
        <v>plays</v>
      </c>
      <c r="S3540" s="9">
        <f>(((Table1[[#This Row],[launched_at]]/60)/60)/24)+DATE(1970,1,1)</f>
        <v>42571.420601851853</v>
      </c>
      <c r="T3540" s="9">
        <f>(((Table1[[#This Row],[deadline]]/60)/60)/24)+DATE(1970,1,1)</f>
        <v>42599.420601851853</v>
      </c>
      <c r="U3540" s="12" t="str">
        <f>TEXT(Table1[[#This Row],[Date Created Conversion]],"yyyy")</f>
        <v>2016</v>
      </c>
      <c r="V3540" s="12" t="str">
        <f>TEXT(Table1[[#This Row],[Date Created Conversion]],"mmm")</f>
        <v>Jul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 s="16">
        <v>600</v>
      </c>
      <c r="E3541">
        <v>718</v>
      </c>
      <c r="F3541" s="12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>Table1[[#This Row],[pledged]]/Table1[[#This Row],[goal]]</f>
        <v>1.1966666666666668</v>
      </c>
      <c r="P3541">
        <f>IF(Table1[[#This Row],[pledged]]=0,0,Table1[[#This Row],[pledged]]/Table1[[#This Row],[backers_count]])</f>
        <v>55.230769230769234</v>
      </c>
      <c r="Q3541" t="str">
        <f>LEFT(Table1[[#This Row],[Category and Sub-Category]],FIND("/",Table1[[#This Row],[Category and Sub-Category]])-1)</f>
        <v>theater</v>
      </c>
      <c r="R3541" t="str">
        <f>RIGHT(Table1[[#This Row],[Category and Sub-Category]],LEN(Table1[[#This Row],[Category and Sub-Category]])-FIND("/",Table1[[#This Row],[Category and Sub-Category]]))</f>
        <v>plays</v>
      </c>
      <c r="S3541" s="9">
        <f>(((Table1[[#This Row],[launched_at]]/60)/60)/24)+DATE(1970,1,1)</f>
        <v>42600.756041666667</v>
      </c>
      <c r="T3541" s="9">
        <f>(((Table1[[#This Row],[deadline]]/60)/60)/24)+DATE(1970,1,1)</f>
        <v>42621.756041666667</v>
      </c>
      <c r="U3541" s="12" t="str">
        <f>TEXT(Table1[[#This Row],[Date Created Conversion]],"yyyy")</f>
        <v>2016</v>
      </c>
      <c r="V3541" s="12" t="str">
        <f>TEXT(Table1[[#This Row],[Date Created Conversion]],"mmm")</f>
        <v>Aug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 s="16">
        <v>300</v>
      </c>
      <c r="E3542">
        <v>369</v>
      </c>
      <c r="F3542" s="1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>Table1[[#This Row],[pledged]]/Table1[[#This Row],[goal]]</f>
        <v>1.23</v>
      </c>
      <c r="P3542">
        <f>IF(Table1[[#This Row],[pledged]]=0,0,Table1[[#This Row],[pledged]]/Table1[[#This Row],[backers_count]])</f>
        <v>46.125</v>
      </c>
      <c r="Q3542" t="str">
        <f>LEFT(Table1[[#This Row],[Category and Sub-Category]],FIND("/",Table1[[#This Row],[Category and Sub-Category]])-1)</f>
        <v>theater</v>
      </c>
      <c r="R3542" t="str">
        <f>RIGHT(Table1[[#This Row],[Category and Sub-Category]],LEN(Table1[[#This Row],[Category and Sub-Category]])-FIND("/",Table1[[#This Row],[Category and Sub-Category]]))</f>
        <v>plays</v>
      </c>
      <c r="S3542" s="9">
        <f>(((Table1[[#This Row],[launched_at]]/60)/60)/24)+DATE(1970,1,1)</f>
        <v>42517.003368055557</v>
      </c>
      <c r="T3542" s="9">
        <f>(((Table1[[#This Row],[deadline]]/60)/60)/24)+DATE(1970,1,1)</f>
        <v>42547.003368055557</v>
      </c>
      <c r="U3542" s="12" t="str">
        <f>TEXT(Table1[[#This Row],[Date Created Conversion]],"yyyy")</f>
        <v>2016</v>
      </c>
      <c r="V3542" s="12" t="str">
        <f>TEXT(Table1[[#This Row],[Date Created Conversion]],"mmm")</f>
        <v>May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 s="16">
        <v>1200</v>
      </c>
      <c r="E3543">
        <v>1260</v>
      </c>
      <c r="F3543" s="12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>Table1[[#This Row],[pledged]]/Table1[[#This Row],[goal]]</f>
        <v>1.05</v>
      </c>
      <c r="P3543">
        <f>IF(Table1[[#This Row],[pledged]]=0,0,Table1[[#This Row],[pledged]]/Table1[[#This Row],[backers_count]])</f>
        <v>39.375</v>
      </c>
      <c r="Q3543" t="str">
        <f>LEFT(Table1[[#This Row],[Category and Sub-Category]],FIND("/",Table1[[#This Row],[Category and Sub-Category]])-1)</f>
        <v>theater</v>
      </c>
      <c r="R3543" t="str">
        <f>RIGHT(Table1[[#This Row],[Category and Sub-Category]],LEN(Table1[[#This Row],[Category and Sub-Category]])-FIND("/",Table1[[#This Row],[Category and Sub-Category]]))</f>
        <v>plays</v>
      </c>
      <c r="S3543" s="9">
        <f>(((Table1[[#This Row],[launched_at]]/60)/60)/24)+DATE(1970,1,1)</f>
        <v>42222.730034722219</v>
      </c>
      <c r="T3543" s="9">
        <f>(((Table1[[#This Row],[deadline]]/60)/60)/24)+DATE(1970,1,1)</f>
        <v>42247.730034722219</v>
      </c>
      <c r="U3543" s="12" t="str">
        <f>TEXT(Table1[[#This Row],[Date Created Conversion]],"yyyy")</f>
        <v>2015</v>
      </c>
      <c r="V3543" s="12" t="str">
        <f>TEXT(Table1[[#This Row],[Date Created Conversion]],"mmm")</f>
        <v>Aug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 s="16">
        <v>5500</v>
      </c>
      <c r="E3544">
        <v>5623</v>
      </c>
      <c r="F3544" s="12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>Table1[[#This Row],[pledged]]/Table1[[#This Row],[goal]]</f>
        <v>1.0223636363636364</v>
      </c>
      <c r="P3544">
        <f>IF(Table1[[#This Row],[pledged]]=0,0,Table1[[#This Row],[pledged]]/Table1[[#This Row],[backers_count]])</f>
        <v>66.152941176470591</v>
      </c>
      <c r="Q3544" t="str">
        <f>LEFT(Table1[[#This Row],[Category and Sub-Category]],FIND("/",Table1[[#This Row],[Category and Sub-Category]])-1)</f>
        <v>theater</v>
      </c>
      <c r="R3544" t="str">
        <f>RIGHT(Table1[[#This Row],[Category and Sub-Category]],LEN(Table1[[#This Row],[Category and Sub-Category]])-FIND("/",Table1[[#This Row],[Category and Sub-Category]]))</f>
        <v>plays</v>
      </c>
      <c r="S3544" s="9">
        <f>(((Table1[[#This Row],[launched_at]]/60)/60)/24)+DATE(1970,1,1)</f>
        <v>41829.599791666667</v>
      </c>
      <c r="T3544" s="9">
        <f>(((Table1[[#This Row],[deadline]]/60)/60)/24)+DATE(1970,1,1)</f>
        <v>41889.599791666667</v>
      </c>
      <c r="U3544" s="12" t="str">
        <f>TEXT(Table1[[#This Row],[Date Created Conversion]],"yyyy")</f>
        <v>2014</v>
      </c>
      <c r="V3544" s="12" t="str">
        <f>TEXT(Table1[[#This Row],[Date Created Conversion]],"mmm")</f>
        <v>Jul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 s="16">
        <v>1500</v>
      </c>
      <c r="E3545">
        <v>1570</v>
      </c>
      <c r="F3545" s="12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>Table1[[#This Row],[pledged]]/Table1[[#This Row],[goal]]</f>
        <v>1.0466666666666666</v>
      </c>
      <c r="P3545">
        <f>IF(Table1[[#This Row],[pledged]]=0,0,Table1[[#This Row],[pledged]]/Table1[[#This Row],[backers_count]])</f>
        <v>54.137931034482762</v>
      </c>
      <c r="Q3545" t="str">
        <f>LEFT(Table1[[#This Row],[Category and Sub-Category]],FIND("/",Table1[[#This Row],[Category and Sub-Category]])-1)</f>
        <v>theater</v>
      </c>
      <c r="R3545" t="str">
        <f>RIGHT(Table1[[#This Row],[Category and Sub-Category]],LEN(Table1[[#This Row],[Category and Sub-Category]])-FIND("/",Table1[[#This Row],[Category and Sub-Category]]))</f>
        <v>plays</v>
      </c>
      <c r="S3545" s="9">
        <f>(((Table1[[#This Row],[launched_at]]/60)/60)/24)+DATE(1970,1,1)</f>
        <v>42150.755312499998</v>
      </c>
      <c r="T3545" s="9">
        <f>(((Table1[[#This Row],[deadline]]/60)/60)/24)+DATE(1970,1,1)</f>
        <v>42180.755312499998</v>
      </c>
      <c r="U3545" s="12" t="str">
        <f>TEXT(Table1[[#This Row],[Date Created Conversion]],"yyyy")</f>
        <v>2015</v>
      </c>
      <c r="V3545" s="12" t="str">
        <f>TEXT(Table1[[#This Row],[Date Created Conversion]],"mmm")</f>
        <v>May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 s="16">
        <v>2500</v>
      </c>
      <c r="E3546">
        <v>2500</v>
      </c>
      <c r="F3546" s="12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>Table1[[#This Row],[pledged]]/Table1[[#This Row],[goal]]</f>
        <v>1</v>
      </c>
      <c r="P3546">
        <f>IF(Table1[[#This Row],[pledged]]=0,0,Table1[[#This Row],[pledged]]/Table1[[#This Row],[backers_count]])</f>
        <v>104.16666666666667</v>
      </c>
      <c r="Q3546" t="str">
        <f>LEFT(Table1[[#This Row],[Category and Sub-Category]],FIND("/",Table1[[#This Row],[Category and Sub-Category]])-1)</f>
        <v>theater</v>
      </c>
      <c r="R3546" t="str">
        <f>RIGHT(Table1[[#This Row],[Category and Sub-Category]],LEN(Table1[[#This Row],[Category and Sub-Category]])-FIND("/",Table1[[#This Row],[Category and Sub-Category]]))</f>
        <v>plays</v>
      </c>
      <c r="S3546" s="9">
        <f>(((Table1[[#This Row],[launched_at]]/60)/60)/24)+DATE(1970,1,1)</f>
        <v>42040.831678240742</v>
      </c>
      <c r="T3546" s="9">
        <f>(((Table1[[#This Row],[deadline]]/60)/60)/24)+DATE(1970,1,1)</f>
        <v>42070.831678240742</v>
      </c>
      <c r="U3546" s="12" t="str">
        <f>TEXT(Table1[[#This Row],[Date Created Conversion]],"yyyy")</f>
        <v>2015</v>
      </c>
      <c r="V3546" s="12" t="str">
        <f>TEXT(Table1[[#This Row],[Date Created Conversion]],"mmm")</f>
        <v>Feb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 s="16">
        <v>250</v>
      </c>
      <c r="E3547">
        <v>251</v>
      </c>
      <c r="F3547" s="12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>Table1[[#This Row],[pledged]]/Table1[[#This Row],[goal]]</f>
        <v>1.004</v>
      </c>
      <c r="P3547">
        <f>IF(Table1[[#This Row],[pledged]]=0,0,Table1[[#This Row],[pledged]]/Table1[[#This Row],[backers_count]])</f>
        <v>31.375</v>
      </c>
      <c r="Q3547" t="str">
        <f>LEFT(Table1[[#This Row],[Category and Sub-Category]],FIND("/",Table1[[#This Row],[Category and Sub-Category]])-1)</f>
        <v>theater</v>
      </c>
      <c r="R3547" t="str">
        <f>RIGHT(Table1[[#This Row],[Category and Sub-Category]],LEN(Table1[[#This Row],[Category and Sub-Category]])-FIND("/",Table1[[#This Row],[Category and Sub-Category]]))</f>
        <v>plays</v>
      </c>
      <c r="S3547" s="9">
        <f>(((Table1[[#This Row],[launched_at]]/60)/60)/24)+DATE(1970,1,1)</f>
        <v>42075.807395833333</v>
      </c>
      <c r="T3547" s="9">
        <f>(((Table1[[#This Row],[deadline]]/60)/60)/24)+DATE(1970,1,1)</f>
        <v>42105.807395833333</v>
      </c>
      <c r="U3547" s="12" t="str">
        <f>TEXT(Table1[[#This Row],[Date Created Conversion]],"yyyy")</f>
        <v>2015</v>
      </c>
      <c r="V3547" s="12" t="str">
        <f>TEXT(Table1[[#This Row],[Date Created Conversion]],"mmm")</f>
        <v>Mar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 s="16">
        <v>1100</v>
      </c>
      <c r="E3548">
        <v>1125</v>
      </c>
      <c r="F3548" s="12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>Table1[[#This Row],[pledged]]/Table1[[#This Row],[goal]]</f>
        <v>1.0227272727272727</v>
      </c>
      <c r="P3548">
        <f>IF(Table1[[#This Row],[pledged]]=0,0,Table1[[#This Row],[pledged]]/Table1[[#This Row],[backers_count]])</f>
        <v>59.210526315789473</v>
      </c>
      <c r="Q3548" t="str">
        <f>LEFT(Table1[[#This Row],[Category and Sub-Category]],FIND("/",Table1[[#This Row],[Category and Sub-Category]])-1)</f>
        <v>theater</v>
      </c>
      <c r="R3548" t="str">
        <f>RIGHT(Table1[[#This Row],[Category and Sub-Category]],LEN(Table1[[#This Row],[Category and Sub-Category]])-FIND("/",Table1[[#This Row],[Category and Sub-Category]]))</f>
        <v>plays</v>
      </c>
      <c r="S3548" s="9">
        <f>(((Table1[[#This Row],[launched_at]]/60)/60)/24)+DATE(1970,1,1)</f>
        <v>42073.660694444443</v>
      </c>
      <c r="T3548" s="9">
        <f>(((Table1[[#This Row],[deadline]]/60)/60)/24)+DATE(1970,1,1)</f>
        <v>42095.165972222225</v>
      </c>
      <c r="U3548" s="12" t="str">
        <f>TEXT(Table1[[#This Row],[Date Created Conversion]],"yyyy")</f>
        <v>2015</v>
      </c>
      <c r="V3548" s="12" t="str">
        <f>TEXT(Table1[[#This Row],[Date Created Conversion]],"mmm")</f>
        <v>Mar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 s="16">
        <v>35000</v>
      </c>
      <c r="E3549">
        <v>40043.25</v>
      </c>
      <c r="F3549" s="12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>Table1[[#This Row],[pledged]]/Table1[[#This Row],[goal]]</f>
        <v>1.1440928571428572</v>
      </c>
      <c r="P3549">
        <f>IF(Table1[[#This Row],[pledged]]=0,0,Table1[[#This Row],[pledged]]/Table1[[#This Row],[backers_count]])</f>
        <v>119.17633928571429</v>
      </c>
      <c r="Q3549" t="str">
        <f>LEFT(Table1[[#This Row],[Category and Sub-Category]],FIND("/",Table1[[#This Row],[Category and Sub-Category]])-1)</f>
        <v>theater</v>
      </c>
      <c r="R3549" t="str">
        <f>RIGHT(Table1[[#This Row],[Category and Sub-Category]],LEN(Table1[[#This Row],[Category and Sub-Category]])-FIND("/",Table1[[#This Row],[Category and Sub-Category]]))</f>
        <v>plays</v>
      </c>
      <c r="S3549" s="9">
        <f>(((Table1[[#This Row],[launched_at]]/60)/60)/24)+DATE(1970,1,1)</f>
        <v>42480.078715277778</v>
      </c>
      <c r="T3549" s="9">
        <f>(((Table1[[#This Row],[deadline]]/60)/60)/24)+DATE(1970,1,1)</f>
        <v>42504.165972222225</v>
      </c>
      <c r="U3549" s="12" t="str">
        <f>TEXT(Table1[[#This Row],[Date Created Conversion]],"yyyy")</f>
        <v>2016</v>
      </c>
      <c r="V3549" s="12" t="str">
        <f>TEXT(Table1[[#This Row],[Date Created Conversion]],"mmm")</f>
        <v>Apr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 s="16">
        <v>2100</v>
      </c>
      <c r="E3550">
        <v>2140</v>
      </c>
      <c r="F3550" s="12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>Table1[[#This Row],[pledged]]/Table1[[#This Row],[goal]]</f>
        <v>1.019047619047619</v>
      </c>
      <c r="P3550">
        <f>IF(Table1[[#This Row],[pledged]]=0,0,Table1[[#This Row],[pledged]]/Table1[[#This Row],[backers_count]])</f>
        <v>164.61538461538461</v>
      </c>
      <c r="Q3550" t="str">
        <f>LEFT(Table1[[#This Row],[Category and Sub-Category]],FIND("/",Table1[[#This Row],[Category and Sub-Category]])-1)</f>
        <v>theater</v>
      </c>
      <c r="R3550" t="str">
        <f>RIGHT(Table1[[#This Row],[Category and Sub-Category]],LEN(Table1[[#This Row],[Category and Sub-Category]])-FIND("/",Table1[[#This Row],[Category and Sub-Category]]))</f>
        <v>plays</v>
      </c>
      <c r="S3550" s="9">
        <f>(((Table1[[#This Row],[launched_at]]/60)/60)/24)+DATE(1970,1,1)</f>
        <v>42411.942291666666</v>
      </c>
      <c r="T3550" s="9">
        <f>(((Table1[[#This Row],[deadline]]/60)/60)/24)+DATE(1970,1,1)</f>
        <v>42434.041666666672</v>
      </c>
      <c r="U3550" s="12" t="str">
        <f>TEXT(Table1[[#This Row],[Date Created Conversion]],"yyyy")</f>
        <v>2016</v>
      </c>
      <c r="V3550" s="12" t="str">
        <f>TEXT(Table1[[#This Row],[Date Created Conversion]],"mmm")</f>
        <v>Feb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 s="16">
        <v>1000</v>
      </c>
      <c r="E3551">
        <v>1020</v>
      </c>
      <c r="F3551" s="12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>Table1[[#This Row],[pledged]]/Table1[[#This Row],[goal]]</f>
        <v>1.02</v>
      </c>
      <c r="P3551">
        <f>IF(Table1[[#This Row],[pledged]]=0,0,Table1[[#This Row],[pledged]]/Table1[[#This Row],[backers_count]])</f>
        <v>24.285714285714285</v>
      </c>
      <c r="Q3551" t="str">
        <f>LEFT(Table1[[#This Row],[Category and Sub-Category]],FIND("/",Table1[[#This Row],[Category and Sub-Category]])-1)</f>
        <v>theater</v>
      </c>
      <c r="R3551" t="str">
        <f>RIGHT(Table1[[#This Row],[Category and Sub-Category]],LEN(Table1[[#This Row],[Category and Sub-Category]])-FIND("/",Table1[[#This Row],[Category and Sub-Category]]))</f>
        <v>plays</v>
      </c>
      <c r="S3551" s="9">
        <f>(((Table1[[#This Row],[launched_at]]/60)/60)/24)+DATE(1970,1,1)</f>
        <v>42223.394363425927</v>
      </c>
      <c r="T3551" s="9">
        <f>(((Table1[[#This Row],[deadline]]/60)/60)/24)+DATE(1970,1,1)</f>
        <v>42251.394363425927</v>
      </c>
      <c r="U3551" s="12" t="str">
        <f>TEXT(Table1[[#This Row],[Date Created Conversion]],"yyyy")</f>
        <v>2015</v>
      </c>
      <c r="V3551" s="12" t="str">
        <f>TEXT(Table1[[#This Row],[Date Created Conversion]],"mmm")</f>
        <v>Aug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 s="16">
        <v>2500</v>
      </c>
      <c r="E3552">
        <v>2620</v>
      </c>
      <c r="F3552" s="1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>Table1[[#This Row],[pledged]]/Table1[[#This Row],[goal]]</f>
        <v>1.048</v>
      </c>
      <c r="P3552">
        <f>IF(Table1[[#This Row],[pledged]]=0,0,Table1[[#This Row],[pledged]]/Table1[[#This Row],[backers_count]])</f>
        <v>40.9375</v>
      </c>
      <c r="Q3552" t="str">
        <f>LEFT(Table1[[#This Row],[Category and Sub-Category]],FIND("/",Table1[[#This Row],[Category and Sub-Category]])-1)</f>
        <v>theater</v>
      </c>
      <c r="R3552" t="str">
        <f>RIGHT(Table1[[#This Row],[Category and Sub-Category]],LEN(Table1[[#This Row],[Category and Sub-Category]])-FIND("/",Table1[[#This Row],[Category and Sub-Category]]))</f>
        <v>plays</v>
      </c>
      <c r="S3552" s="9">
        <f>(((Table1[[#This Row],[launched_at]]/60)/60)/24)+DATE(1970,1,1)</f>
        <v>42462.893495370372</v>
      </c>
      <c r="T3552" s="9">
        <f>(((Table1[[#This Row],[deadline]]/60)/60)/24)+DATE(1970,1,1)</f>
        <v>42492.893495370372</v>
      </c>
      <c r="U3552" s="12" t="str">
        <f>TEXT(Table1[[#This Row],[Date Created Conversion]],"yyyy")</f>
        <v>2016</v>
      </c>
      <c r="V3552" s="12" t="str">
        <f>TEXT(Table1[[#This Row],[Date Created Conversion]],"mmm")</f>
        <v>Apr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 s="16">
        <v>1500</v>
      </c>
      <c r="E3553">
        <v>1527.5</v>
      </c>
      <c r="F3553" s="12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>Table1[[#This Row],[pledged]]/Table1[[#This Row],[goal]]</f>
        <v>1.0183333333333333</v>
      </c>
      <c r="P3553">
        <f>IF(Table1[[#This Row],[pledged]]=0,0,Table1[[#This Row],[pledged]]/Table1[[#This Row],[backers_count]])</f>
        <v>61.1</v>
      </c>
      <c r="Q3553" t="str">
        <f>LEFT(Table1[[#This Row],[Category and Sub-Category]],FIND("/",Table1[[#This Row],[Category and Sub-Category]])-1)</f>
        <v>theater</v>
      </c>
      <c r="R3553" t="str">
        <f>RIGHT(Table1[[#This Row],[Category and Sub-Category]],LEN(Table1[[#This Row],[Category and Sub-Category]])-FIND("/",Table1[[#This Row],[Category and Sub-Category]]))</f>
        <v>plays</v>
      </c>
      <c r="S3553" s="9">
        <f>(((Table1[[#This Row],[launched_at]]/60)/60)/24)+DATE(1970,1,1)</f>
        <v>41753.515856481477</v>
      </c>
      <c r="T3553" s="9">
        <f>(((Table1[[#This Row],[deadline]]/60)/60)/24)+DATE(1970,1,1)</f>
        <v>41781.921527777777</v>
      </c>
      <c r="U3553" s="12" t="str">
        <f>TEXT(Table1[[#This Row],[Date Created Conversion]],"yyyy")</f>
        <v>2014</v>
      </c>
      <c r="V3553" s="12" t="str">
        <f>TEXT(Table1[[#This Row],[Date Created Conversion]],"mmm")</f>
        <v>Apr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 s="16">
        <v>773</v>
      </c>
      <c r="E3554">
        <v>773</v>
      </c>
      <c r="F3554" s="12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>Table1[[#This Row],[pledged]]/Table1[[#This Row],[goal]]</f>
        <v>1</v>
      </c>
      <c r="P3554">
        <f>IF(Table1[[#This Row],[pledged]]=0,0,Table1[[#This Row],[pledged]]/Table1[[#This Row],[backers_count]])</f>
        <v>38.65</v>
      </c>
      <c r="Q3554" t="str">
        <f>LEFT(Table1[[#This Row],[Category and Sub-Category]],FIND("/",Table1[[#This Row],[Category and Sub-Category]])-1)</f>
        <v>theater</v>
      </c>
      <c r="R3554" t="str">
        <f>RIGHT(Table1[[#This Row],[Category and Sub-Category]],LEN(Table1[[#This Row],[Category and Sub-Category]])-FIND("/",Table1[[#This Row],[Category and Sub-Category]]))</f>
        <v>plays</v>
      </c>
      <c r="S3554" s="9">
        <f>(((Table1[[#This Row],[launched_at]]/60)/60)/24)+DATE(1970,1,1)</f>
        <v>41788.587083333332</v>
      </c>
      <c r="T3554" s="9">
        <f>(((Table1[[#This Row],[deadline]]/60)/60)/24)+DATE(1970,1,1)</f>
        <v>41818.587083333332</v>
      </c>
      <c r="U3554" s="12" t="str">
        <f>TEXT(Table1[[#This Row],[Date Created Conversion]],"yyyy")</f>
        <v>2014</v>
      </c>
      <c r="V3554" s="12" t="str">
        <f>TEXT(Table1[[#This Row],[Date Created Conversion]],"mmm")</f>
        <v>May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 s="16">
        <v>5500</v>
      </c>
      <c r="E3555">
        <v>5845</v>
      </c>
      <c r="F3555" s="12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>Table1[[#This Row],[pledged]]/Table1[[#This Row],[goal]]</f>
        <v>1.0627272727272727</v>
      </c>
      <c r="P3555">
        <f>IF(Table1[[#This Row],[pledged]]=0,0,Table1[[#This Row],[pledged]]/Table1[[#This Row],[backers_count]])</f>
        <v>56.20192307692308</v>
      </c>
      <c r="Q3555" t="str">
        <f>LEFT(Table1[[#This Row],[Category and Sub-Category]],FIND("/",Table1[[#This Row],[Category and Sub-Category]])-1)</f>
        <v>theater</v>
      </c>
      <c r="R3555" t="str">
        <f>RIGHT(Table1[[#This Row],[Category and Sub-Category]],LEN(Table1[[#This Row],[Category and Sub-Category]])-FIND("/",Table1[[#This Row],[Category and Sub-Category]]))</f>
        <v>plays</v>
      </c>
      <c r="S3555" s="9">
        <f>(((Table1[[#This Row],[launched_at]]/60)/60)/24)+DATE(1970,1,1)</f>
        <v>42196.028703703705</v>
      </c>
      <c r="T3555" s="9">
        <f>(((Table1[[#This Row],[deadline]]/60)/60)/24)+DATE(1970,1,1)</f>
        <v>42228</v>
      </c>
      <c r="U3555" s="12" t="str">
        <f>TEXT(Table1[[#This Row],[Date Created Conversion]],"yyyy")</f>
        <v>2015</v>
      </c>
      <c r="V3555" s="12" t="str">
        <f>TEXT(Table1[[#This Row],[Date Created Conversion]],"mmm")</f>
        <v>Jul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 s="16">
        <v>5000</v>
      </c>
      <c r="E3556">
        <v>5671.11</v>
      </c>
      <c r="F3556" s="12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>Table1[[#This Row],[pledged]]/Table1[[#This Row],[goal]]</f>
        <v>1.1342219999999998</v>
      </c>
      <c r="P3556">
        <f>IF(Table1[[#This Row],[pledged]]=0,0,Table1[[#This Row],[pledged]]/Table1[[#This Row],[backers_count]])</f>
        <v>107.00207547169811</v>
      </c>
      <c r="Q3556" t="str">
        <f>LEFT(Table1[[#This Row],[Category and Sub-Category]],FIND("/",Table1[[#This Row],[Category and Sub-Category]])-1)</f>
        <v>theater</v>
      </c>
      <c r="R3556" t="str">
        <f>RIGHT(Table1[[#This Row],[Category and Sub-Category]],LEN(Table1[[#This Row],[Category and Sub-Category]])-FIND("/",Table1[[#This Row],[Category and Sub-Category]]))</f>
        <v>plays</v>
      </c>
      <c r="S3556" s="9">
        <f>(((Table1[[#This Row],[launched_at]]/60)/60)/24)+DATE(1970,1,1)</f>
        <v>42016.050451388888</v>
      </c>
      <c r="T3556" s="9">
        <f>(((Table1[[#This Row],[deadline]]/60)/60)/24)+DATE(1970,1,1)</f>
        <v>42046.708333333328</v>
      </c>
      <c r="U3556" s="12" t="str">
        <f>TEXT(Table1[[#This Row],[Date Created Conversion]],"yyyy")</f>
        <v>2015</v>
      </c>
      <c r="V3556" s="12" t="str">
        <f>TEXT(Table1[[#This Row],[Date Created Conversion]],"mmm")</f>
        <v>Jan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 s="16">
        <v>2400</v>
      </c>
      <c r="E3557">
        <v>2400</v>
      </c>
      <c r="F3557" s="12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>Table1[[#This Row],[pledged]]/Table1[[#This Row],[goal]]</f>
        <v>1</v>
      </c>
      <c r="P3557">
        <f>IF(Table1[[#This Row],[pledged]]=0,0,Table1[[#This Row],[pledged]]/Table1[[#This Row],[backers_count]])</f>
        <v>171.42857142857142</v>
      </c>
      <c r="Q3557" t="str">
        <f>LEFT(Table1[[#This Row],[Category and Sub-Category]],FIND("/",Table1[[#This Row],[Category and Sub-Category]])-1)</f>
        <v>theater</v>
      </c>
      <c r="R3557" t="str">
        <f>RIGHT(Table1[[#This Row],[Category and Sub-Category]],LEN(Table1[[#This Row],[Category and Sub-Category]])-FIND("/",Table1[[#This Row],[Category and Sub-Category]]))</f>
        <v>plays</v>
      </c>
      <c r="S3557" s="9">
        <f>(((Table1[[#This Row],[launched_at]]/60)/60)/24)+DATE(1970,1,1)</f>
        <v>42661.442060185189</v>
      </c>
      <c r="T3557" s="9">
        <f>(((Table1[[#This Row],[deadline]]/60)/60)/24)+DATE(1970,1,1)</f>
        <v>42691.483726851846</v>
      </c>
      <c r="U3557" s="12" t="str">
        <f>TEXT(Table1[[#This Row],[Date Created Conversion]],"yyyy")</f>
        <v>2016</v>
      </c>
      <c r="V3557" s="12" t="str">
        <f>TEXT(Table1[[#This Row],[Date Created Conversion]],"mmm")</f>
        <v>Oct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 s="16">
        <v>2200</v>
      </c>
      <c r="E3558">
        <v>2210</v>
      </c>
      <c r="F3558" s="12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>Table1[[#This Row],[pledged]]/Table1[[#This Row],[goal]]</f>
        <v>1.0045454545454546</v>
      </c>
      <c r="P3558">
        <f>IF(Table1[[#This Row],[pledged]]=0,0,Table1[[#This Row],[pledged]]/Table1[[#This Row],[backers_count]])</f>
        <v>110.5</v>
      </c>
      <c r="Q3558" t="str">
        <f>LEFT(Table1[[#This Row],[Category and Sub-Category]],FIND("/",Table1[[#This Row],[Category and Sub-Category]])-1)</f>
        <v>theater</v>
      </c>
      <c r="R3558" t="str">
        <f>RIGHT(Table1[[#This Row],[Category and Sub-Category]],LEN(Table1[[#This Row],[Category and Sub-Category]])-FIND("/",Table1[[#This Row],[Category and Sub-Category]]))</f>
        <v>plays</v>
      </c>
      <c r="S3558" s="9">
        <f>(((Table1[[#This Row],[launched_at]]/60)/60)/24)+DATE(1970,1,1)</f>
        <v>41808.649583333332</v>
      </c>
      <c r="T3558" s="9">
        <f>(((Table1[[#This Row],[deadline]]/60)/60)/24)+DATE(1970,1,1)</f>
        <v>41868.649583333332</v>
      </c>
      <c r="U3558" s="12" t="str">
        <f>TEXT(Table1[[#This Row],[Date Created Conversion]],"yyyy")</f>
        <v>2014</v>
      </c>
      <c r="V3558" s="12" t="str">
        <f>TEXT(Table1[[#This Row],[Date Created Conversion]],"mmm")</f>
        <v>Jun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 s="16">
        <v>100000</v>
      </c>
      <c r="E3559">
        <v>100036</v>
      </c>
      <c r="F3559" s="12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>Table1[[#This Row],[pledged]]/Table1[[#This Row],[goal]]</f>
        <v>1.0003599999999999</v>
      </c>
      <c r="P3559">
        <f>IF(Table1[[#This Row],[pledged]]=0,0,Table1[[#This Row],[pledged]]/Table1[[#This Row],[backers_count]])</f>
        <v>179.27598566308242</v>
      </c>
      <c r="Q3559" t="str">
        <f>LEFT(Table1[[#This Row],[Category and Sub-Category]],FIND("/",Table1[[#This Row],[Category and Sub-Category]])-1)</f>
        <v>theater</v>
      </c>
      <c r="R3559" t="str">
        <f>RIGHT(Table1[[#This Row],[Category and Sub-Category]],LEN(Table1[[#This Row],[Category and Sub-Category]])-FIND("/",Table1[[#This Row],[Category and Sub-Category]]))</f>
        <v>plays</v>
      </c>
      <c r="S3559" s="9">
        <f>(((Table1[[#This Row],[launched_at]]/60)/60)/24)+DATE(1970,1,1)</f>
        <v>41730.276747685188</v>
      </c>
      <c r="T3559" s="9">
        <f>(((Table1[[#This Row],[deadline]]/60)/60)/24)+DATE(1970,1,1)</f>
        <v>41764.276747685188</v>
      </c>
      <c r="U3559" s="12" t="str">
        <f>TEXT(Table1[[#This Row],[Date Created Conversion]],"yyyy")</f>
        <v>2014</v>
      </c>
      <c r="V3559" s="12" t="str">
        <f>TEXT(Table1[[#This Row],[Date Created Conversion]],"mmm")</f>
        <v>Apr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 s="16">
        <v>350</v>
      </c>
      <c r="E3560">
        <v>504</v>
      </c>
      <c r="F3560" s="12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>Table1[[#This Row],[pledged]]/Table1[[#This Row],[goal]]</f>
        <v>1.44</v>
      </c>
      <c r="P3560">
        <f>IF(Table1[[#This Row],[pledged]]=0,0,Table1[[#This Row],[pledged]]/Table1[[#This Row],[backers_count]])</f>
        <v>22.90909090909091</v>
      </c>
      <c r="Q3560" t="str">
        <f>LEFT(Table1[[#This Row],[Category and Sub-Category]],FIND("/",Table1[[#This Row],[Category and Sub-Category]])-1)</f>
        <v>theater</v>
      </c>
      <c r="R3560" t="str">
        <f>RIGHT(Table1[[#This Row],[Category and Sub-Category]],LEN(Table1[[#This Row],[Category and Sub-Category]])-FIND("/",Table1[[#This Row],[Category and Sub-Category]]))</f>
        <v>plays</v>
      </c>
      <c r="S3560" s="9">
        <f>(((Table1[[#This Row],[launched_at]]/60)/60)/24)+DATE(1970,1,1)</f>
        <v>42139.816840277781</v>
      </c>
      <c r="T3560" s="9">
        <f>(((Table1[[#This Row],[deadline]]/60)/60)/24)+DATE(1970,1,1)</f>
        <v>42181.875</v>
      </c>
      <c r="U3560" s="12" t="str">
        <f>TEXT(Table1[[#This Row],[Date Created Conversion]],"yyyy")</f>
        <v>2015</v>
      </c>
      <c r="V3560" s="12" t="str">
        <f>TEXT(Table1[[#This Row],[Date Created Conversion]],"mmm")</f>
        <v>May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 s="16">
        <v>1000</v>
      </c>
      <c r="E3561">
        <v>1035</v>
      </c>
      <c r="F3561" s="12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>Table1[[#This Row],[pledged]]/Table1[[#This Row],[goal]]</f>
        <v>1.0349999999999999</v>
      </c>
      <c r="P3561">
        <f>IF(Table1[[#This Row],[pledged]]=0,0,Table1[[#This Row],[pledged]]/Table1[[#This Row],[backers_count]])</f>
        <v>43.125</v>
      </c>
      <c r="Q3561" t="str">
        <f>LEFT(Table1[[#This Row],[Category and Sub-Category]],FIND("/",Table1[[#This Row],[Category and Sub-Category]])-1)</f>
        <v>theater</v>
      </c>
      <c r="R3561" t="str">
        <f>RIGHT(Table1[[#This Row],[Category and Sub-Category]],LEN(Table1[[#This Row],[Category and Sub-Category]])-FIND("/",Table1[[#This Row],[Category and Sub-Category]]))</f>
        <v>plays</v>
      </c>
      <c r="S3561" s="9">
        <f>(((Table1[[#This Row],[launched_at]]/60)/60)/24)+DATE(1970,1,1)</f>
        <v>42194.096157407403</v>
      </c>
      <c r="T3561" s="9">
        <f>(((Table1[[#This Row],[deadline]]/60)/60)/24)+DATE(1970,1,1)</f>
        <v>42216.373611111107</v>
      </c>
      <c r="U3561" s="12" t="str">
        <f>TEXT(Table1[[#This Row],[Date Created Conversion]],"yyyy")</f>
        <v>2015</v>
      </c>
      <c r="V3561" s="12" t="str">
        <f>TEXT(Table1[[#This Row],[Date Created Conversion]],"mmm")</f>
        <v>Jul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 s="16">
        <v>3200</v>
      </c>
      <c r="E3562">
        <v>3470</v>
      </c>
      <c r="F3562" s="1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>Table1[[#This Row],[pledged]]/Table1[[#This Row],[goal]]</f>
        <v>1.0843750000000001</v>
      </c>
      <c r="P3562">
        <f>IF(Table1[[#This Row],[pledged]]=0,0,Table1[[#This Row],[pledged]]/Table1[[#This Row],[backers_count]])</f>
        <v>46.891891891891895</v>
      </c>
      <c r="Q3562" t="str">
        <f>LEFT(Table1[[#This Row],[Category and Sub-Category]],FIND("/",Table1[[#This Row],[Category and Sub-Category]])-1)</f>
        <v>theater</v>
      </c>
      <c r="R3562" t="str">
        <f>RIGHT(Table1[[#This Row],[Category and Sub-Category]],LEN(Table1[[#This Row],[Category and Sub-Category]])-FIND("/",Table1[[#This Row],[Category and Sub-Category]]))</f>
        <v>plays</v>
      </c>
      <c r="S3562" s="9">
        <f>(((Table1[[#This Row],[launched_at]]/60)/60)/24)+DATE(1970,1,1)</f>
        <v>42115.889652777783</v>
      </c>
      <c r="T3562" s="9">
        <f>(((Table1[[#This Row],[deadline]]/60)/60)/24)+DATE(1970,1,1)</f>
        <v>42151.114583333328</v>
      </c>
      <c r="U3562" s="12" t="str">
        <f>TEXT(Table1[[#This Row],[Date Created Conversion]],"yyyy")</f>
        <v>2015</v>
      </c>
      <c r="V3562" s="12" t="str">
        <f>TEXT(Table1[[#This Row],[Date Created Conversion]],"mmm")</f>
        <v>Apr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 s="16">
        <v>2500</v>
      </c>
      <c r="E3563">
        <v>2560</v>
      </c>
      <c r="F3563" s="12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>Table1[[#This Row],[pledged]]/Table1[[#This Row],[goal]]</f>
        <v>1.024</v>
      </c>
      <c r="P3563">
        <f>IF(Table1[[#This Row],[pledged]]=0,0,Table1[[#This Row],[pledged]]/Table1[[#This Row],[backers_count]])</f>
        <v>47.407407407407405</v>
      </c>
      <c r="Q3563" t="str">
        <f>LEFT(Table1[[#This Row],[Category and Sub-Category]],FIND("/",Table1[[#This Row],[Category and Sub-Category]])-1)</f>
        <v>theater</v>
      </c>
      <c r="R3563" t="str">
        <f>RIGHT(Table1[[#This Row],[Category and Sub-Category]],LEN(Table1[[#This Row],[Category and Sub-Category]])-FIND("/",Table1[[#This Row],[Category and Sub-Category]]))</f>
        <v>plays</v>
      </c>
      <c r="S3563" s="9">
        <f>(((Table1[[#This Row],[launched_at]]/60)/60)/24)+DATE(1970,1,1)</f>
        <v>42203.680300925931</v>
      </c>
      <c r="T3563" s="9">
        <f>(((Table1[[#This Row],[deadline]]/60)/60)/24)+DATE(1970,1,1)</f>
        <v>42221.774999999994</v>
      </c>
      <c r="U3563" s="12" t="str">
        <f>TEXT(Table1[[#This Row],[Date Created Conversion]],"yyyy")</f>
        <v>2015</v>
      </c>
      <c r="V3563" s="12" t="str">
        <f>TEXT(Table1[[#This Row],[Date Created Conversion]],"mmm")</f>
        <v>Jul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 s="16">
        <v>315</v>
      </c>
      <c r="E3564">
        <v>469</v>
      </c>
      <c r="F3564" s="12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>Table1[[#This Row],[pledged]]/Table1[[#This Row],[goal]]</f>
        <v>1.4888888888888889</v>
      </c>
      <c r="P3564">
        <f>IF(Table1[[#This Row],[pledged]]=0,0,Table1[[#This Row],[pledged]]/Table1[[#This Row],[backers_count]])</f>
        <v>15.129032258064516</v>
      </c>
      <c r="Q3564" t="str">
        <f>LEFT(Table1[[#This Row],[Category and Sub-Category]],FIND("/",Table1[[#This Row],[Category and Sub-Category]])-1)</f>
        <v>theater</v>
      </c>
      <c r="R3564" t="str">
        <f>RIGHT(Table1[[#This Row],[Category and Sub-Category]],LEN(Table1[[#This Row],[Category and Sub-Category]])-FIND("/",Table1[[#This Row],[Category and Sub-Category]]))</f>
        <v>plays</v>
      </c>
      <c r="S3564" s="9">
        <f>(((Table1[[#This Row],[launched_at]]/60)/60)/24)+DATE(1970,1,1)</f>
        <v>42433.761886574073</v>
      </c>
      <c r="T3564" s="9">
        <f>(((Table1[[#This Row],[deadline]]/60)/60)/24)+DATE(1970,1,1)</f>
        <v>42442.916666666672</v>
      </c>
      <c r="U3564" s="12" t="str">
        <f>TEXT(Table1[[#This Row],[Date Created Conversion]],"yyyy")</f>
        <v>2016</v>
      </c>
      <c r="V3564" s="12" t="str">
        <f>TEXT(Table1[[#This Row],[Date Created Conversion]],"mmm")</f>
        <v>Mar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 s="16">
        <v>500</v>
      </c>
      <c r="E3565">
        <v>527.45000000000005</v>
      </c>
      <c r="F3565" s="12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>Table1[[#This Row],[pledged]]/Table1[[#This Row],[goal]]</f>
        <v>1.0549000000000002</v>
      </c>
      <c r="P3565">
        <f>IF(Table1[[#This Row],[pledged]]=0,0,Table1[[#This Row],[pledged]]/Table1[[#This Row],[backers_count]])</f>
        <v>21.098000000000003</v>
      </c>
      <c r="Q3565" t="str">
        <f>LEFT(Table1[[#This Row],[Category and Sub-Category]],FIND("/",Table1[[#This Row],[Category and Sub-Category]])-1)</f>
        <v>theater</v>
      </c>
      <c r="R3565" t="str">
        <f>RIGHT(Table1[[#This Row],[Category and Sub-Category]],LEN(Table1[[#This Row],[Category and Sub-Category]])-FIND("/",Table1[[#This Row],[Category and Sub-Category]]))</f>
        <v>plays</v>
      </c>
      <c r="S3565" s="9">
        <f>(((Table1[[#This Row],[launched_at]]/60)/60)/24)+DATE(1970,1,1)</f>
        <v>42555.671944444446</v>
      </c>
      <c r="T3565" s="9">
        <f>(((Table1[[#This Row],[deadline]]/60)/60)/24)+DATE(1970,1,1)</f>
        <v>42583.791666666672</v>
      </c>
      <c r="U3565" s="12" t="str">
        <f>TEXT(Table1[[#This Row],[Date Created Conversion]],"yyyy")</f>
        <v>2016</v>
      </c>
      <c r="V3565" s="12" t="str">
        <f>TEXT(Table1[[#This Row],[Date Created Conversion]],"mmm")</f>
        <v>Jul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 s="16">
        <v>1000</v>
      </c>
      <c r="E3566">
        <v>1005</v>
      </c>
      <c r="F3566" s="12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>Table1[[#This Row],[pledged]]/Table1[[#This Row],[goal]]</f>
        <v>1.0049999999999999</v>
      </c>
      <c r="P3566">
        <f>IF(Table1[[#This Row],[pledged]]=0,0,Table1[[#This Row],[pledged]]/Table1[[#This Row],[backers_count]])</f>
        <v>59.117647058823529</v>
      </c>
      <c r="Q3566" t="str">
        <f>LEFT(Table1[[#This Row],[Category and Sub-Category]],FIND("/",Table1[[#This Row],[Category and Sub-Category]])-1)</f>
        <v>theater</v>
      </c>
      <c r="R3566" t="str">
        <f>RIGHT(Table1[[#This Row],[Category and Sub-Category]],LEN(Table1[[#This Row],[Category and Sub-Category]])-FIND("/",Table1[[#This Row],[Category and Sub-Category]]))</f>
        <v>plays</v>
      </c>
      <c r="S3566" s="9">
        <f>(((Table1[[#This Row],[launched_at]]/60)/60)/24)+DATE(1970,1,1)</f>
        <v>42236.623252314821</v>
      </c>
      <c r="T3566" s="9">
        <f>(((Table1[[#This Row],[deadline]]/60)/60)/24)+DATE(1970,1,1)</f>
        <v>42282.666666666672</v>
      </c>
      <c r="U3566" s="12" t="str">
        <f>TEXT(Table1[[#This Row],[Date Created Conversion]],"yyyy")</f>
        <v>2015</v>
      </c>
      <c r="V3566" s="12" t="str">
        <f>TEXT(Table1[[#This Row],[Date Created Conversion]],"mmm")</f>
        <v>Aug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 s="16">
        <v>900</v>
      </c>
      <c r="E3567">
        <v>1175</v>
      </c>
      <c r="F3567" s="12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>Table1[[#This Row],[pledged]]/Table1[[#This Row],[goal]]</f>
        <v>1.3055555555555556</v>
      </c>
      <c r="P3567">
        <f>IF(Table1[[#This Row],[pledged]]=0,0,Table1[[#This Row],[pledged]]/Table1[[#This Row],[backers_count]])</f>
        <v>97.916666666666671</v>
      </c>
      <c r="Q3567" t="str">
        <f>LEFT(Table1[[#This Row],[Category and Sub-Category]],FIND("/",Table1[[#This Row],[Category and Sub-Category]])-1)</f>
        <v>theater</v>
      </c>
      <c r="R3567" t="str">
        <f>RIGHT(Table1[[#This Row],[Category and Sub-Category]],LEN(Table1[[#This Row],[Category and Sub-Category]])-FIND("/",Table1[[#This Row],[Category and Sub-Category]]))</f>
        <v>plays</v>
      </c>
      <c r="S3567" s="9">
        <f>(((Table1[[#This Row],[launched_at]]/60)/60)/24)+DATE(1970,1,1)</f>
        <v>41974.743148148147</v>
      </c>
      <c r="T3567" s="9">
        <f>(((Table1[[#This Row],[deadline]]/60)/60)/24)+DATE(1970,1,1)</f>
        <v>42004.743148148147</v>
      </c>
      <c r="U3567" s="12" t="str">
        <f>TEXT(Table1[[#This Row],[Date Created Conversion]],"yyyy")</f>
        <v>2014</v>
      </c>
      <c r="V3567" s="12" t="str">
        <f>TEXT(Table1[[#This Row],[Date Created Conversion]],"mmm")</f>
        <v>Dec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 s="16">
        <v>2000</v>
      </c>
      <c r="E3568">
        <v>2095</v>
      </c>
      <c r="F3568" s="12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>Table1[[#This Row],[pledged]]/Table1[[#This Row],[goal]]</f>
        <v>1.0475000000000001</v>
      </c>
      <c r="P3568">
        <f>IF(Table1[[#This Row],[pledged]]=0,0,Table1[[#This Row],[pledged]]/Table1[[#This Row],[backers_count]])</f>
        <v>55.131578947368418</v>
      </c>
      <c r="Q3568" t="str">
        <f>LEFT(Table1[[#This Row],[Category and Sub-Category]],FIND("/",Table1[[#This Row],[Category and Sub-Category]])-1)</f>
        <v>theater</v>
      </c>
      <c r="R3568" t="str">
        <f>RIGHT(Table1[[#This Row],[Category and Sub-Category]],LEN(Table1[[#This Row],[Category and Sub-Category]])-FIND("/",Table1[[#This Row],[Category and Sub-Category]]))</f>
        <v>plays</v>
      </c>
      <c r="S3568" s="9">
        <f>(((Table1[[#This Row],[launched_at]]/60)/60)/24)+DATE(1970,1,1)</f>
        <v>41997.507905092592</v>
      </c>
      <c r="T3568" s="9">
        <f>(((Table1[[#This Row],[deadline]]/60)/60)/24)+DATE(1970,1,1)</f>
        <v>42027.507905092592</v>
      </c>
      <c r="U3568" s="12" t="str">
        <f>TEXT(Table1[[#This Row],[Date Created Conversion]],"yyyy")</f>
        <v>2014</v>
      </c>
      <c r="V3568" s="12" t="str">
        <f>TEXT(Table1[[#This Row],[Date Created Conversion]],"mmm")</f>
        <v>Dec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 s="16">
        <v>1000</v>
      </c>
      <c r="E3569">
        <v>1088</v>
      </c>
      <c r="F3569" s="12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>Table1[[#This Row],[pledged]]/Table1[[#This Row],[goal]]</f>
        <v>1.0880000000000001</v>
      </c>
      <c r="P3569">
        <f>IF(Table1[[#This Row],[pledged]]=0,0,Table1[[#This Row],[pledged]]/Table1[[#This Row],[backers_count]])</f>
        <v>26.536585365853657</v>
      </c>
      <c r="Q3569" t="str">
        <f>LEFT(Table1[[#This Row],[Category and Sub-Category]],FIND("/",Table1[[#This Row],[Category and Sub-Category]])-1)</f>
        <v>theater</v>
      </c>
      <c r="R3569" t="str">
        <f>RIGHT(Table1[[#This Row],[Category and Sub-Category]],LEN(Table1[[#This Row],[Category and Sub-Category]])-FIND("/",Table1[[#This Row],[Category and Sub-Category]]))</f>
        <v>plays</v>
      </c>
      <c r="S3569" s="9">
        <f>(((Table1[[#This Row],[launched_at]]/60)/60)/24)+DATE(1970,1,1)</f>
        <v>42135.810694444444</v>
      </c>
      <c r="T3569" s="9">
        <f>(((Table1[[#This Row],[deadline]]/60)/60)/24)+DATE(1970,1,1)</f>
        <v>42165.810694444444</v>
      </c>
      <c r="U3569" s="12" t="str">
        <f>TEXT(Table1[[#This Row],[Date Created Conversion]],"yyyy")</f>
        <v>2015</v>
      </c>
      <c r="V3569" s="12" t="str">
        <f>TEXT(Table1[[#This Row],[Date Created Conversion]],"mmm")</f>
        <v>May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 s="16">
        <v>1000</v>
      </c>
      <c r="E3570">
        <v>1110</v>
      </c>
      <c r="F3570" s="12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>Table1[[#This Row],[pledged]]/Table1[[#This Row],[goal]]</f>
        <v>1.1100000000000001</v>
      </c>
      <c r="P3570">
        <f>IF(Table1[[#This Row],[pledged]]=0,0,Table1[[#This Row],[pledged]]/Table1[[#This Row],[backers_count]])</f>
        <v>58.421052631578945</v>
      </c>
      <c r="Q3570" t="str">
        <f>LEFT(Table1[[#This Row],[Category and Sub-Category]],FIND("/",Table1[[#This Row],[Category and Sub-Category]])-1)</f>
        <v>theater</v>
      </c>
      <c r="R3570" t="str">
        <f>RIGHT(Table1[[#This Row],[Category and Sub-Category]],LEN(Table1[[#This Row],[Category and Sub-Category]])-FIND("/",Table1[[#This Row],[Category and Sub-Category]]))</f>
        <v>plays</v>
      </c>
      <c r="S3570" s="9">
        <f>(((Table1[[#This Row],[launched_at]]/60)/60)/24)+DATE(1970,1,1)</f>
        <v>41869.740671296298</v>
      </c>
      <c r="T3570" s="9">
        <f>(((Table1[[#This Row],[deadline]]/60)/60)/24)+DATE(1970,1,1)</f>
        <v>41899.740671296298</v>
      </c>
      <c r="U3570" s="12" t="str">
        <f>TEXT(Table1[[#This Row],[Date Created Conversion]],"yyyy")</f>
        <v>2014</v>
      </c>
      <c r="V3570" s="12" t="str">
        <f>TEXT(Table1[[#This Row],[Date Created Conversion]],"mmm")</f>
        <v>Aug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 s="16">
        <v>5000</v>
      </c>
      <c r="E3571">
        <v>5024</v>
      </c>
      <c r="F3571" s="12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>Table1[[#This Row],[pledged]]/Table1[[#This Row],[goal]]</f>
        <v>1.0047999999999999</v>
      </c>
      <c r="P3571">
        <f>IF(Table1[[#This Row],[pledged]]=0,0,Table1[[#This Row],[pledged]]/Table1[[#This Row],[backers_count]])</f>
        <v>122.53658536585365</v>
      </c>
      <c r="Q3571" t="str">
        <f>LEFT(Table1[[#This Row],[Category and Sub-Category]],FIND("/",Table1[[#This Row],[Category and Sub-Category]])-1)</f>
        <v>theater</v>
      </c>
      <c r="R3571" t="str">
        <f>RIGHT(Table1[[#This Row],[Category and Sub-Category]],LEN(Table1[[#This Row],[Category and Sub-Category]])-FIND("/",Table1[[#This Row],[Category and Sub-Category]]))</f>
        <v>plays</v>
      </c>
      <c r="S3571" s="9">
        <f>(((Table1[[#This Row],[launched_at]]/60)/60)/24)+DATE(1970,1,1)</f>
        <v>41982.688611111109</v>
      </c>
      <c r="T3571" s="9">
        <f>(((Table1[[#This Row],[deadline]]/60)/60)/24)+DATE(1970,1,1)</f>
        <v>42012.688611111109</v>
      </c>
      <c r="U3571" s="12" t="str">
        <f>TEXT(Table1[[#This Row],[Date Created Conversion]],"yyyy")</f>
        <v>2014</v>
      </c>
      <c r="V3571" s="12" t="str">
        <f>TEXT(Table1[[#This Row],[Date Created Conversion]],"mmm")</f>
        <v>Dec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 s="16">
        <v>2000</v>
      </c>
      <c r="E3572">
        <v>2287</v>
      </c>
      <c r="F3572" s="1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>Table1[[#This Row],[pledged]]/Table1[[#This Row],[goal]]</f>
        <v>1.1435</v>
      </c>
      <c r="P3572">
        <f>IF(Table1[[#This Row],[pledged]]=0,0,Table1[[#This Row],[pledged]]/Table1[[#This Row],[backers_count]])</f>
        <v>87.961538461538467</v>
      </c>
      <c r="Q3572" t="str">
        <f>LEFT(Table1[[#This Row],[Category and Sub-Category]],FIND("/",Table1[[#This Row],[Category and Sub-Category]])-1)</f>
        <v>theater</v>
      </c>
      <c r="R3572" t="str">
        <f>RIGHT(Table1[[#This Row],[Category and Sub-Category]],LEN(Table1[[#This Row],[Category and Sub-Category]])-FIND("/",Table1[[#This Row],[Category and Sub-Category]]))</f>
        <v>plays</v>
      </c>
      <c r="S3572" s="9">
        <f>(((Table1[[#This Row],[launched_at]]/60)/60)/24)+DATE(1970,1,1)</f>
        <v>41976.331979166673</v>
      </c>
      <c r="T3572" s="9">
        <f>(((Table1[[#This Row],[deadline]]/60)/60)/24)+DATE(1970,1,1)</f>
        <v>42004.291666666672</v>
      </c>
      <c r="U3572" s="12" t="str">
        <f>TEXT(Table1[[#This Row],[Date Created Conversion]],"yyyy")</f>
        <v>2014</v>
      </c>
      <c r="V3572" s="12" t="str">
        <f>TEXT(Table1[[#This Row],[Date Created Conversion]],"mmm")</f>
        <v>Dec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 s="16">
        <v>1500</v>
      </c>
      <c r="E3573">
        <v>1831</v>
      </c>
      <c r="F3573" s="12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>Table1[[#This Row],[pledged]]/Table1[[#This Row],[goal]]</f>
        <v>1.2206666666666666</v>
      </c>
      <c r="P3573">
        <f>IF(Table1[[#This Row],[pledged]]=0,0,Table1[[#This Row],[pledged]]/Table1[[#This Row],[backers_count]])</f>
        <v>73.239999999999995</v>
      </c>
      <c r="Q3573" t="str">
        <f>LEFT(Table1[[#This Row],[Category and Sub-Category]],FIND("/",Table1[[#This Row],[Category and Sub-Category]])-1)</f>
        <v>theater</v>
      </c>
      <c r="R3573" t="str">
        <f>RIGHT(Table1[[#This Row],[Category and Sub-Category]],LEN(Table1[[#This Row],[Category and Sub-Category]])-FIND("/",Table1[[#This Row],[Category and Sub-Category]]))</f>
        <v>plays</v>
      </c>
      <c r="S3573" s="9">
        <f>(((Table1[[#This Row],[launched_at]]/60)/60)/24)+DATE(1970,1,1)</f>
        <v>41912.858946759261</v>
      </c>
      <c r="T3573" s="9">
        <f>(((Table1[[#This Row],[deadline]]/60)/60)/24)+DATE(1970,1,1)</f>
        <v>41942.858946759261</v>
      </c>
      <c r="U3573" s="12" t="str">
        <f>TEXT(Table1[[#This Row],[Date Created Conversion]],"yyyy")</f>
        <v>2014</v>
      </c>
      <c r="V3573" s="12" t="str">
        <f>TEXT(Table1[[#This Row],[Date Created Conversion]],"mmm")</f>
        <v>Sep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 s="16">
        <v>500</v>
      </c>
      <c r="E3574">
        <v>500</v>
      </c>
      <c r="F3574" s="12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>Table1[[#This Row],[pledged]]/Table1[[#This Row],[goal]]</f>
        <v>1</v>
      </c>
      <c r="P3574">
        <f>IF(Table1[[#This Row],[pledged]]=0,0,Table1[[#This Row],[pledged]]/Table1[[#This Row],[backers_count]])</f>
        <v>55.555555555555557</v>
      </c>
      <c r="Q3574" t="str">
        <f>LEFT(Table1[[#This Row],[Category and Sub-Category]],FIND("/",Table1[[#This Row],[Category and Sub-Category]])-1)</f>
        <v>theater</v>
      </c>
      <c r="R3574" t="str">
        <f>RIGHT(Table1[[#This Row],[Category and Sub-Category]],LEN(Table1[[#This Row],[Category and Sub-Category]])-FIND("/",Table1[[#This Row],[Category and Sub-Category]]))</f>
        <v>plays</v>
      </c>
      <c r="S3574" s="9">
        <f>(((Table1[[#This Row],[launched_at]]/60)/60)/24)+DATE(1970,1,1)</f>
        <v>42146.570393518516</v>
      </c>
      <c r="T3574" s="9">
        <f>(((Table1[[#This Row],[deadline]]/60)/60)/24)+DATE(1970,1,1)</f>
        <v>42176.570393518516</v>
      </c>
      <c r="U3574" s="12" t="str">
        <f>TEXT(Table1[[#This Row],[Date Created Conversion]],"yyyy")</f>
        <v>2015</v>
      </c>
      <c r="V3574" s="12" t="str">
        <f>TEXT(Table1[[#This Row],[Date Created Conversion]],"mmm")</f>
        <v>May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 s="16">
        <v>3000</v>
      </c>
      <c r="E3575">
        <v>3084</v>
      </c>
      <c r="F3575" s="12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>Table1[[#This Row],[pledged]]/Table1[[#This Row],[goal]]</f>
        <v>1.028</v>
      </c>
      <c r="P3575">
        <f>IF(Table1[[#This Row],[pledged]]=0,0,Table1[[#This Row],[pledged]]/Table1[[#This Row],[backers_count]])</f>
        <v>39.53846153846154</v>
      </c>
      <c r="Q3575" t="str">
        <f>LEFT(Table1[[#This Row],[Category and Sub-Category]],FIND("/",Table1[[#This Row],[Category and Sub-Category]])-1)</f>
        <v>theater</v>
      </c>
      <c r="R3575" t="str">
        <f>RIGHT(Table1[[#This Row],[Category and Sub-Category]],LEN(Table1[[#This Row],[Category and Sub-Category]])-FIND("/",Table1[[#This Row],[Category and Sub-Category]]))</f>
        <v>plays</v>
      </c>
      <c r="S3575" s="9">
        <f>(((Table1[[#This Row],[launched_at]]/60)/60)/24)+DATE(1970,1,1)</f>
        <v>41921.375532407408</v>
      </c>
      <c r="T3575" s="9">
        <f>(((Table1[[#This Row],[deadline]]/60)/60)/24)+DATE(1970,1,1)</f>
        <v>41951.417199074072</v>
      </c>
      <c r="U3575" s="12" t="str">
        <f>TEXT(Table1[[#This Row],[Date Created Conversion]],"yyyy")</f>
        <v>2014</v>
      </c>
      <c r="V3575" s="12" t="str">
        <f>TEXT(Table1[[#This Row],[Date Created Conversion]],"mmm")</f>
        <v>Oct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 s="16">
        <v>5800</v>
      </c>
      <c r="E3576">
        <v>6155</v>
      </c>
      <c r="F3576" s="12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>Table1[[#This Row],[pledged]]/Table1[[#This Row],[goal]]</f>
        <v>1.0612068965517241</v>
      </c>
      <c r="P3576">
        <f>IF(Table1[[#This Row],[pledged]]=0,0,Table1[[#This Row],[pledged]]/Table1[[#This Row],[backers_count]])</f>
        <v>136.77777777777777</v>
      </c>
      <c r="Q3576" t="str">
        <f>LEFT(Table1[[#This Row],[Category and Sub-Category]],FIND("/",Table1[[#This Row],[Category and Sub-Category]])-1)</f>
        <v>theater</v>
      </c>
      <c r="R3576" t="str">
        <f>RIGHT(Table1[[#This Row],[Category and Sub-Category]],LEN(Table1[[#This Row],[Category and Sub-Category]])-FIND("/",Table1[[#This Row],[Category and Sub-Category]]))</f>
        <v>plays</v>
      </c>
      <c r="S3576" s="9">
        <f>(((Table1[[#This Row],[launched_at]]/60)/60)/24)+DATE(1970,1,1)</f>
        <v>41926.942685185182</v>
      </c>
      <c r="T3576" s="9">
        <f>(((Table1[[#This Row],[deadline]]/60)/60)/24)+DATE(1970,1,1)</f>
        <v>41956.984351851846</v>
      </c>
      <c r="U3576" s="12" t="str">
        <f>TEXT(Table1[[#This Row],[Date Created Conversion]],"yyyy")</f>
        <v>2014</v>
      </c>
      <c r="V3576" s="12" t="str">
        <f>TEXT(Table1[[#This Row],[Date Created Conversion]],"mmm")</f>
        <v>Oct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 s="16">
        <v>10000</v>
      </c>
      <c r="E3577">
        <v>10133</v>
      </c>
      <c r="F3577" s="12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>Table1[[#This Row],[pledged]]/Table1[[#This Row],[goal]]</f>
        <v>1.0133000000000001</v>
      </c>
      <c r="P3577">
        <f>IF(Table1[[#This Row],[pledged]]=0,0,Table1[[#This Row],[pledged]]/Table1[[#This Row],[backers_count]])</f>
        <v>99.343137254901961</v>
      </c>
      <c r="Q3577" t="str">
        <f>LEFT(Table1[[#This Row],[Category and Sub-Category]],FIND("/",Table1[[#This Row],[Category and Sub-Category]])-1)</f>
        <v>theater</v>
      </c>
      <c r="R3577" t="str">
        <f>RIGHT(Table1[[#This Row],[Category and Sub-Category]],LEN(Table1[[#This Row],[Category and Sub-Category]])-FIND("/",Table1[[#This Row],[Category and Sub-Category]]))</f>
        <v>plays</v>
      </c>
      <c r="S3577" s="9">
        <f>(((Table1[[#This Row],[launched_at]]/60)/60)/24)+DATE(1970,1,1)</f>
        <v>42561.783877314811</v>
      </c>
      <c r="T3577" s="9">
        <f>(((Table1[[#This Row],[deadline]]/60)/60)/24)+DATE(1970,1,1)</f>
        <v>42593.165972222225</v>
      </c>
      <c r="U3577" s="12" t="str">
        <f>TEXT(Table1[[#This Row],[Date Created Conversion]],"yyyy")</f>
        <v>2016</v>
      </c>
      <c r="V3577" s="12" t="str">
        <f>TEXT(Table1[[#This Row],[Date Created Conversion]],"mmm")</f>
        <v>Jul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 s="16">
        <v>100</v>
      </c>
      <c r="E3578">
        <v>100</v>
      </c>
      <c r="F3578" s="12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>Table1[[#This Row],[pledged]]/Table1[[#This Row],[goal]]</f>
        <v>1</v>
      </c>
      <c r="P3578">
        <f>IF(Table1[[#This Row],[pledged]]=0,0,Table1[[#This Row],[pledged]]/Table1[[#This Row],[backers_count]])</f>
        <v>20</v>
      </c>
      <c r="Q3578" t="str">
        <f>LEFT(Table1[[#This Row],[Category and Sub-Category]],FIND("/",Table1[[#This Row],[Category and Sub-Category]])-1)</f>
        <v>theater</v>
      </c>
      <c r="R3578" t="str">
        <f>RIGHT(Table1[[#This Row],[Category and Sub-Category]],LEN(Table1[[#This Row],[Category and Sub-Category]])-FIND("/",Table1[[#This Row],[Category and Sub-Category]]))</f>
        <v>plays</v>
      </c>
      <c r="S3578" s="9">
        <f>(((Table1[[#This Row],[launched_at]]/60)/60)/24)+DATE(1970,1,1)</f>
        <v>42649.54923611111</v>
      </c>
      <c r="T3578" s="9">
        <f>(((Table1[[#This Row],[deadline]]/60)/60)/24)+DATE(1970,1,1)</f>
        <v>42709.590902777782</v>
      </c>
      <c r="U3578" s="12" t="str">
        <f>TEXT(Table1[[#This Row],[Date Created Conversion]],"yyyy")</f>
        <v>2016</v>
      </c>
      <c r="V3578" s="12" t="str">
        <f>TEXT(Table1[[#This Row],[Date Created Conversion]],"mmm")</f>
        <v>Oct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 s="16">
        <v>600</v>
      </c>
      <c r="E3579">
        <v>780</v>
      </c>
      <c r="F3579" s="12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>Table1[[#This Row],[pledged]]/Table1[[#This Row],[goal]]</f>
        <v>1.3</v>
      </c>
      <c r="P3579">
        <f>IF(Table1[[#This Row],[pledged]]=0,0,Table1[[#This Row],[pledged]]/Table1[[#This Row],[backers_count]])</f>
        <v>28.888888888888889</v>
      </c>
      <c r="Q3579" t="str">
        <f>LEFT(Table1[[#This Row],[Category and Sub-Category]],FIND("/",Table1[[#This Row],[Category and Sub-Category]])-1)</f>
        <v>theater</v>
      </c>
      <c r="R3579" t="str">
        <f>RIGHT(Table1[[#This Row],[Category and Sub-Category]],LEN(Table1[[#This Row],[Category and Sub-Category]])-FIND("/",Table1[[#This Row],[Category and Sub-Category]]))</f>
        <v>plays</v>
      </c>
      <c r="S3579" s="9">
        <f>(((Table1[[#This Row],[launched_at]]/60)/60)/24)+DATE(1970,1,1)</f>
        <v>42093.786840277782</v>
      </c>
      <c r="T3579" s="9">
        <f>(((Table1[[#This Row],[deadline]]/60)/60)/24)+DATE(1970,1,1)</f>
        <v>42120.26944444445</v>
      </c>
      <c r="U3579" s="12" t="str">
        <f>TEXT(Table1[[#This Row],[Date Created Conversion]],"yyyy")</f>
        <v>2015</v>
      </c>
      <c r="V3579" s="12" t="str">
        <f>TEXT(Table1[[#This Row],[Date Created Conversion]],"mmm")</f>
        <v>Mar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 s="16">
        <v>1500</v>
      </c>
      <c r="E3580">
        <v>1500.2</v>
      </c>
      <c r="F3580" s="12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>Table1[[#This Row],[pledged]]/Table1[[#This Row],[goal]]</f>
        <v>1.0001333333333333</v>
      </c>
      <c r="P3580">
        <f>IF(Table1[[#This Row],[pledged]]=0,0,Table1[[#This Row],[pledged]]/Table1[[#This Row],[backers_count]])</f>
        <v>40.545945945945945</v>
      </c>
      <c r="Q3580" t="str">
        <f>LEFT(Table1[[#This Row],[Category and Sub-Category]],FIND("/",Table1[[#This Row],[Category and Sub-Category]])-1)</f>
        <v>theater</v>
      </c>
      <c r="R3580" t="str">
        <f>RIGHT(Table1[[#This Row],[Category and Sub-Category]],LEN(Table1[[#This Row],[Category and Sub-Category]])-FIND("/",Table1[[#This Row],[Category and Sub-Category]]))</f>
        <v>plays</v>
      </c>
      <c r="S3580" s="9">
        <f>(((Table1[[#This Row],[launched_at]]/60)/60)/24)+DATE(1970,1,1)</f>
        <v>42460.733530092592</v>
      </c>
      <c r="T3580" s="9">
        <f>(((Table1[[#This Row],[deadline]]/60)/60)/24)+DATE(1970,1,1)</f>
        <v>42490.733530092592</v>
      </c>
      <c r="U3580" s="12" t="str">
        <f>TEXT(Table1[[#This Row],[Date Created Conversion]],"yyyy")</f>
        <v>2016</v>
      </c>
      <c r="V3580" s="12" t="str">
        <f>TEXT(Table1[[#This Row],[Date Created Conversion]],"mmm")</f>
        <v>Mar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 s="16">
        <v>500</v>
      </c>
      <c r="E3581">
        <v>500</v>
      </c>
      <c r="F3581" s="12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>Table1[[#This Row],[pledged]]/Table1[[#This Row],[goal]]</f>
        <v>1</v>
      </c>
      <c r="P3581">
        <f>IF(Table1[[#This Row],[pledged]]=0,0,Table1[[#This Row],[pledged]]/Table1[[#This Row],[backers_count]])</f>
        <v>35.714285714285715</v>
      </c>
      <c r="Q3581" t="str">
        <f>LEFT(Table1[[#This Row],[Category and Sub-Category]],FIND("/",Table1[[#This Row],[Category and Sub-Category]])-1)</f>
        <v>theater</v>
      </c>
      <c r="R3581" t="str">
        <f>RIGHT(Table1[[#This Row],[Category and Sub-Category]],LEN(Table1[[#This Row],[Category and Sub-Category]])-FIND("/",Table1[[#This Row],[Category and Sub-Category]]))</f>
        <v>plays</v>
      </c>
      <c r="S3581" s="9">
        <f>(((Table1[[#This Row],[launched_at]]/60)/60)/24)+DATE(1970,1,1)</f>
        <v>42430.762222222227</v>
      </c>
      <c r="T3581" s="9">
        <f>(((Table1[[#This Row],[deadline]]/60)/60)/24)+DATE(1970,1,1)</f>
        <v>42460.720555555556</v>
      </c>
      <c r="U3581" s="12" t="str">
        <f>TEXT(Table1[[#This Row],[Date Created Conversion]],"yyyy")</f>
        <v>2016</v>
      </c>
      <c r="V3581" s="12" t="str">
        <f>TEXT(Table1[[#This Row],[Date Created Conversion]],"mmm")</f>
        <v>Mar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 s="16">
        <v>900</v>
      </c>
      <c r="E3582">
        <v>1025</v>
      </c>
      <c r="F3582" s="1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>Table1[[#This Row],[pledged]]/Table1[[#This Row],[goal]]</f>
        <v>1.1388888888888888</v>
      </c>
      <c r="P3582">
        <f>IF(Table1[[#This Row],[pledged]]=0,0,Table1[[#This Row],[pledged]]/Table1[[#This Row],[backers_count]])</f>
        <v>37.962962962962962</v>
      </c>
      <c r="Q3582" t="str">
        <f>LEFT(Table1[[#This Row],[Category and Sub-Category]],FIND("/",Table1[[#This Row],[Category and Sub-Category]])-1)</f>
        <v>theater</v>
      </c>
      <c r="R3582" t="str">
        <f>RIGHT(Table1[[#This Row],[Category and Sub-Category]],LEN(Table1[[#This Row],[Category and Sub-Category]])-FIND("/",Table1[[#This Row],[Category and Sub-Category]]))</f>
        <v>plays</v>
      </c>
      <c r="S3582" s="9">
        <f>(((Table1[[#This Row],[launched_at]]/60)/60)/24)+DATE(1970,1,1)</f>
        <v>42026.176180555558</v>
      </c>
      <c r="T3582" s="9">
        <f>(((Table1[[#This Row],[deadline]]/60)/60)/24)+DATE(1970,1,1)</f>
        <v>42064.207638888889</v>
      </c>
      <c r="U3582" s="12" t="str">
        <f>TEXT(Table1[[#This Row],[Date Created Conversion]],"yyyy")</f>
        <v>2015</v>
      </c>
      <c r="V3582" s="12" t="str">
        <f>TEXT(Table1[[#This Row],[Date Created Conversion]],"mmm")</f>
        <v>Jan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 s="16">
        <v>1500</v>
      </c>
      <c r="E3583">
        <v>1500</v>
      </c>
      <c r="F3583" s="12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>Table1[[#This Row],[pledged]]/Table1[[#This Row],[goal]]</f>
        <v>1</v>
      </c>
      <c r="P3583">
        <f>IF(Table1[[#This Row],[pledged]]=0,0,Table1[[#This Row],[pledged]]/Table1[[#This Row],[backers_count]])</f>
        <v>33.333333333333336</v>
      </c>
      <c r="Q3583" t="str">
        <f>LEFT(Table1[[#This Row],[Category and Sub-Category]],FIND("/",Table1[[#This Row],[Category and Sub-Category]])-1)</f>
        <v>theater</v>
      </c>
      <c r="R3583" t="str">
        <f>RIGHT(Table1[[#This Row],[Category and Sub-Category]],LEN(Table1[[#This Row],[Category and Sub-Category]])-FIND("/",Table1[[#This Row],[Category and Sub-Category]]))</f>
        <v>plays</v>
      </c>
      <c r="S3583" s="9">
        <f>(((Table1[[#This Row],[launched_at]]/60)/60)/24)+DATE(1970,1,1)</f>
        <v>41836.471180555556</v>
      </c>
      <c r="T3583" s="9">
        <f>(((Table1[[#This Row],[deadline]]/60)/60)/24)+DATE(1970,1,1)</f>
        <v>41850.471180555556</v>
      </c>
      <c r="U3583" s="12" t="str">
        <f>TEXT(Table1[[#This Row],[Date Created Conversion]],"yyyy")</f>
        <v>2014</v>
      </c>
      <c r="V3583" s="12" t="str">
        <f>TEXT(Table1[[#This Row],[Date Created Conversion]],"mmm")</f>
        <v>Jul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 s="16">
        <v>1000</v>
      </c>
      <c r="E3584">
        <v>2870</v>
      </c>
      <c r="F3584" s="12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>Table1[[#This Row],[pledged]]/Table1[[#This Row],[goal]]</f>
        <v>2.87</v>
      </c>
      <c r="P3584">
        <f>IF(Table1[[#This Row],[pledged]]=0,0,Table1[[#This Row],[pledged]]/Table1[[#This Row],[backers_count]])</f>
        <v>58.571428571428569</v>
      </c>
      <c r="Q3584" t="str">
        <f>LEFT(Table1[[#This Row],[Category and Sub-Category]],FIND("/",Table1[[#This Row],[Category and Sub-Category]])-1)</f>
        <v>theater</v>
      </c>
      <c r="R3584" t="str">
        <f>RIGHT(Table1[[#This Row],[Category and Sub-Category]],LEN(Table1[[#This Row],[Category and Sub-Category]])-FIND("/",Table1[[#This Row],[Category and Sub-Category]]))</f>
        <v>plays</v>
      </c>
      <c r="S3584" s="9">
        <f>(((Table1[[#This Row],[launched_at]]/60)/60)/24)+DATE(1970,1,1)</f>
        <v>42451.095856481479</v>
      </c>
      <c r="T3584" s="9">
        <f>(((Table1[[#This Row],[deadline]]/60)/60)/24)+DATE(1970,1,1)</f>
        <v>42465.095856481479</v>
      </c>
      <c r="U3584" s="12" t="str">
        <f>TEXT(Table1[[#This Row],[Date Created Conversion]],"yyyy")</f>
        <v>2016</v>
      </c>
      <c r="V3584" s="12" t="str">
        <f>TEXT(Table1[[#This Row],[Date Created Conversion]],"mmm")</f>
        <v>Mar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 s="16">
        <v>3000</v>
      </c>
      <c r="E3585">
        <v>3255</v>
      </c>
      <c r="F3585" s="12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>Table1[[#This Row],[pledged]]/Table1[[#This Row],[goal]]</f>
        <v>1.085</v>
      </c>
      <c r="P3585">
        <f>IF(Table1[[#This Row],[pledged]]=0,0,Table1[[#This Row],[pledged]]/Table1[[#This Row],[backers_count]])</f>
        <v>135.625</v>
      </c>
      <c r="Q3585" t="str">
        <f>LEFT(Table1[[#This Row],[Category and Sub-Category]],FIND("/",Table1[[#This Row],[Category and Sub-Category]])-1)</f>
        <v>theater</v>
      </c>
      <c r="R3585" t="str">
        <f>RIGHT(Table1[[#This Row],[Category and Sub-Category]],LEN(Table1[[#This Row],[Category and Sub-Category]])-FIND("/",Table1[[#This Row],[Category and Sub-Category]]))</f>
        <v>plays</v>
      </c>
      <c r="S3585" s="9">
        <f>(((Table1[[#This Row],[launched_at]]/60)/60)/24)+DATE(1970,1,1)</f>
        <v>42418.425983796296</v>
      </c>
      <c r="T3585" s="9">
        <f>(((Table1[[#This Row],[deadline]]/60)/60)/24)+DATE(1970,1,1)</f>
        <v>42478.384317129632</v>
      </c>
      <c r="U3585" s="12" t="str">
        <f>TEXT(Table1[[#This Row],[Date Created Conversion]],"yyyy")</f>
        <v>2016</v>
      </c>
      <c r="V3585" s="12" t="str">
        <f>TEXT(Table1[[#This Row],[Date Created Conversion]],"mmm")</f>
        <v>Feb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 s="16">
        <v>3000</v>
      </c>
      <c r="E3586">
        <v>3465</v>
      </c>
      <c r="F3586" s="12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>Table1[[#This Row],[pledged]]/Table1[[#This Row],[goal]]</f>
        <v>1.155</v>
      </c>
      <c r="P3586">
        <f>IF(Table1[[#This Row],[pledged]]=0,0,Table1[[#This Row],[pledged]]/Table1[[#This Row],[backers_count]])</f>
        <v>30.9375</v>
      </c>
      <c r="Q3586" t="str">
        <f>LEFT(Table1[[#This Row],[Category and Sub-Category]],FIND("/",Table1[[#This Row],[Category and Sub-Category]])-1)</f>
        <v>theater</v>
      </c>
      <c r="R3586" t="str">
        <f>RIGHT(Table1[[#This Row],[Category and Sub-Category]],LEN(Table1[[#This Row],[Category and Sub-Category]])-FIND("/",Table1[[#This Row],[Category and Sub-Category]]))</f>
        <v>plays</v>
      </c>
      <c r="S3586" s="9">
        <f>(((Table1[[#This Row],[launched_at]]/60)/60)/24)+DATE(1970,1,1)</f>
        <v>42168.316481481481</v>
      </c>
      <c r="T3586" s="9">
        <f>(((Table1[[#This Row],[deadline]]/60)/60)/24)+DATE(1970,1,1)</f>
        <v>42198.316481481481</v>
      </c>
      <c r="U3586" s="12" t="str">
        <f>TEXT(Table1[[#This Row],[Date Created Conversion]],"yyyy")</f>
        <v>2015</v>
      </c>
      <c r="V3586" s="12" t="str">
        <f>TEXT(Table1[[#This Row],[Date Created Conversion]],"mmm")</f>
        <v>Jun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 s="16">
        <v>3400</v>
      </c>
      <c r="E3587">
        <v>4050</v>
      </c>
      <c r="F3587" s="12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>Table1[[#This Row],[pledged]]/Table1[[#This Row],[goal]]</f>
        <v>1.1911764705882353</v>
      </c>
      <c r="P3587">
        <f>IF(Table1[[#This Row],[pledged]]=0,0,Table1[[#This Row],[pledged]]/Table1[[#This Row],[backers_count]])</f>
        <v>176.08695652173913</v>
      </c>
      <c r="Q3587" t="str">
        <f>LEFT(Table1[[#This Row],[Category and Sub-Category]],FIND("/",Table1[[#This Row],[Category and Sub-Category]])-1)</f>
        <v>theater</v>
      </c>
      <c r="R3587" t="str">
        <f>RIGHT(Table1[[#This Row],[Category and Sub-Category]],LEN(Table1[[#This Row],[Category and Sub-Category]])-FIND("/",Table1[[#This Row],[Category and Sub-Category]]))</f>
        <v>plays</v>
      </c>
      <c r="S3587" s="9">
        <f>(((Table1[[#This Row],[launched_at]]/60)/60)/24)+DATE(1970,1,1)</f>
        <v>41964.716319444444</v>
      </c>
      <c r="T3587" s="9">
        <f>(((Table1[[#This Row],[deadline]]/60)/60)/24)+DATE(1970,1,1)</f>
        <v>41994.716319444444</v>
      </c>
      <c r="U3587" s="12" t="str">
        <f>TEXT(Table1[[#This Row],[Date Created Conversion]],"yyyy")</f>
        <v>2014</v>
      </c>
      <c r="V3587" s="12" t="str">
        <f>TEXT(Table1[[#This Row],[Date Created Conversion]],"mmm")</f>
        <v>Nov</v>
      </c>
    </row>
    <row r="3588" spans="1:22" x14ac:dyDescent="0.35">
      <c r="A3588">
        <v>3586</v>
      </c>
      <c r="B3588" s="3" t="s">
        <v>3585</v>
      </c>
      <c r="C3588" s="3" t="s">
        <v>7696</v>
      </c>
      <c r="D3588" s="16">
        <v>7500</v>
      </c>
      <c r="E3588">
        <v>8207</v>
      </c>
      <c r="F3588" s="12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>Table1[[#This Row],[pledged]]/Table1[[#This Row],[goal]]</f>
        <v>1.0942666666666667</v>
      </c>
      <c r="P3588">
        <f>IF(Table1[[#This Row],[pledged]]=0,0,Table1[[#This Row],[pledged]]/Table1[[#This Row],[backers_count]])</f>
        <v>151.9814814814815</v>
      </c>
      <c r="Q3588" t="str">
        <f>LEFT(Table1[[#This Row],[Category and Sub-Category]],FIND("/",Table1[[#This Row],[Category and Sub-Category]])-1)</f>
        <v>theater</v>
      </c>
      <c r="R3588" t="str">
        <f>RIGHT(Table1[[#This Row],[Category and Sub-Category]],LEN(Table1[[#This Row],[Category and Sub-Category]])-FIND("/",Table1[[#This Row],[Category and Sub-Category]]))</f>
        <v>plays</v>
      </c>
      <c r="S3588" s="9">
        <f>(((Table1[[#This Row],[launched_at]]/60)/60)/24)+DATE(1970,1,1)</f>
        <v>42576.697569444441</v>
      </c>
      <c r="T3588" s="9">
        <f>(((Table1[[#This Row],[deadline]]/60)/60)/24)+DATE(1970,1,1)</f>
        <v>42636.697569444441</v>
      </c>
      <c r="U3588" s="12" t="str">
        <f>TEXT(Table1[[#This Row],[Date Created Conversion]],"yyyy")</f>
        <v>2016</v>
      </c>
      <c r="V3588" s="12" t="str">
        <f>TEXT(Table1[[#This Row],[Date Created Conversion]],"mmm")</f>
        <v>Jul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 s="16">
        <v>500</v>
      </c>
      <c r="E3589">
        <v>633</v>
      </c>
      <c r="F3589" s="12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>Table1[[#This Row],[pledged]]/Table1[[#This Row],[goal]]</f>
        <v>1.266</v>
      </c>
      <c r="P3589">
        <f>IF(Table1[[#This Row],[pledged]]=0,0,Table1[[#This Row],[pledged]]/Table1[[#This Row],[backers_count]])</f>
        <v>22.607142857142858</v>
      </c>
      <c r="Q3589" t="str">
        <f>LEFT(Table1[[#This Row],[Category and Sub-Category]],FIND("/",Table1[[#This Row],[Category and Sub-Category]])-1)</f>
        <v>theater</v>
      </c>
      <c r="R3589" t="str">
        <f>RIGHT(Table1[[#This Row],[Category and Sub-Category]],LEN(Table1[[#This Row],[Category and Sub-Category]])-FIND("/",Table1[[#This Row],[Category and Sub-Category]]))</f>
        <v>plays</v>
      </c>
      <c r="S3589" s="9">
        <f>(((Table1[[#This Row],[launched_at]]/60)/60)/24)+DATE(1970,1,1)</f>
        <v>42503.539976851855</v>
      </c>
      <c r="T3589" s="9">
        <f>(((Table1[[#This Row],[deadline]]/60)/60)/24)+DATE(1970,1,1)</f>
        <v>42548.791666666672</v>
      </c>
      <c r="U3589" s="12" t="str">
        <f>TEXT(Table1[[#This Row],[Date Created Conversion]],"yyyy")</f>
        <v>2016</v>
      </c>
      <c r="V3589" s="12" t="str">
        <f>TEXT(Table1[[#This Row],[Date Created Conversion]],"mmm")</f>
        <v>May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 s="16">
        <v>200</v>
      </c>
      <c r="E3590">
        <v>201</v>
      </c>
      <c r="F3590" s="12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>Table1[[#This Row],[pledged]]/Table1[[#This Row],[goal]]</f>
        <v>1.0049999999999999</v>
      </c>
      <c r="P3590">
        <f>IF(Table1[[#This Row],[pledged]]=0,0,Table1[[#This Row],[pledged]]/Table1[[#This Row],[backers_count]])</f>
        <v>18.272727272727273</v>
      </c>
      <c r="Q3590" t="str">
        <f>LEFT(Table1[[#This Row],[Category and Sub-Category]],FIND("/",Table1[[#This Row],[Category and Sub-Category]])-1)</f>
        <v>theater</v>
      </c>
      <c r="R3590" t="str">
        <f>RIGHT(Table1[[#This Row],[Category and Sub-Category]],LEN(Table1[[#This Row],[Category and Sub-Category]])-FIND("/",Table1[[#This Row],[Category and Sub-Category]]))</f>
        <v>plays</v>
      </c>
      <c r="S3590" s="9">
        <f>(((Table1[[#This Row],[launched_at]]/60)/60)/24)+DATE(1970,1,1)</f>
        <v>42101.828819444447</v>
      </c>
      <c r="T3590" s="9">
        <f>(((Table1[[#This Row],[deadline]]/60)/60)/24)+DATE(1970,1,1)</f>
        <v>42123.958333333328</v>
      </c>
      <c r="U3590" s="12" t="str">
        <f>TEXT(Table1[[#This Row],[Date Created Conversion]],"yyyy")</f>
        <v>2015</v>
      </c>
      <c r="V3590" s="12" t="str">
        <f>TEXT(Table1[[#This Row],[Date Created Conversion]],"mmm")</f>
        <v>Apr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 s="16">
        <v>4000</v>
      </c>
      <c r="E3591">
        <v>5100</v>
      </c>
      <c r="F3591" s="12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>Table1[[#This Row],[pledged]]/Table1[[#This Row],[goal]]</f>
        <v>1.2749999999999999</v>
      </c>
      <c r="P3591">
        <f>IF(Table1[[#This Row],[pledged]]=0,0,Table1[[#This Row],[pledged]]/Table1[[#This Row],[backers_count]])</f>
        <v>82.258064516129039</v>
      </c>
      <c r="Q3591" t="str">
        <f>LEFT(Table1[[#This Row],[Category and Sub-Category]],FIND("/",Table1[[#This Row],[Category and Sub-Category]])-1)</f>
        <v>theater</v>
      </c>
      <c r="R3591" t="str">
        <f>RIGHT(Table1[[#This Row],[Category and Sub-Category]],LEN(Table1[[#This Row],[Category and Sub-Category]])-FIND("/",Table1[[#This Row],[Category and Sub-Category]]))</f>
        <v>plays</v>
      </c>
      <c r="S3591" s="9">
        <f>(((Table1[[#This Row],[launched_at]]/60)/60)/24)+DATE(1970,1,1)</f>
        <v>42125.647534722222</v>
      </c>
      <c r="T3591" s="9">
        <f>(((Table1[[#This Row],[deadline]]/60)/60)/24)+DATE(1970,1,1)</f>
        <v>42150.647534722222</v>
      </c>
      <c r="U3591" s="12" t="str">
        <f>TEXT(Table1[[#This Row],[Date Created Conversion]],"yyyy")</f>
        <v>2015</v>
      </c>
      <c r="V3591" s="12" t="str">
        <f>TEXT(Table1[[#This Row],[Date Created Conversion]],"mmm")</f>
        <v>May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 s="16">
        <v>5000</v>
      </c>
      <c r="E3592">
        <v>5003</v>
      </c>
      <c r="F3592" s="1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>Table1[[#This Row],[pledged]]/Table1[[#This Row],[goal]]</f>
        <v>1.0005999999999999</v>
      </c>
      <c r="P3592">
        <f>IF(Table1[[#This Row],[pledged]]=0,0,Table1[[#This Row],[pledged]]/Table1[[#This Row],[backers_count]])</f>
        <v>68.534246575342465</v>
      </c>
      <c r="Q3592" t="str">
        <f>LEFT(Table1[[#This Row],[Category and Sub-Category]],FIND("/",Table1[[#This Row],[Category and Sub-Category]])-1)</f>
        <v>theater</v>
      </c>
      <c r="R3592" t="str">
        <f>RIGHT(Table1[[#This Row],[Category and Sub-Category]],LEN(Table1[[#This Row],[Category and Sub-Category]])-FIND("/",Table1[[#This Row],[Category and Sub-Category]]))</f>
        <v>plays</v>
      </c>
      <c r="S3592" s="9">
        <f>(((Table1[[#This Row],[launched_at]]/60)/60)/24)+DATE(1970,1,1)</f>
        <v>41902.333726851852</v>
      </c>
      <c r="T3592" s="9">
        <f>(((Table1[[#This Row],[deadline]]/60)/60)/24)+DATE(1970,1,1)</f>
        <v>41932.333726851852</v>
      </c>
      <c r="U3592" s="12" t="str">
        <f>TEXT(Table1[[#This Row],[Date Created Conversion]],"yyyy")</f>
        <v>2014</v>
      </c>
      <c r="V3592" s="12" t="str">
        <f>TEXT(Table1[[#This Row],[Date Created Conversion]],"mmm")</f>
        <v>Sep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 s="16">
        <v>700</v>
      </c>
      <c r="E3593">
        <v>1225</v>
      </c>
      <c r="F3593" s="12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>Table1[[#This Row],[pledged]]/Table1[[#This Row],[goal]]</f>
        <v>1.75</v>
      </c>
      <c r="P3593">
        <f>IF(Table1[[#This Row],[pledged]]=0,0,Table1[[#This Row],[pledged]]/Table1[[#This Row],[backers_count]])</f>
        <v>68.055555555555557</v>
      </c>
      <c r="Q3593" t="str">
        <f>LEFT(Table1[[#This Row],[Category and Sub-Category]],FIND("/",Table1[[#This Row],[Category and Sub-Category]])-1)</f>
        <v>theater</v>
      </c>
      <c r="R3593" t="str">
        <f>RIGHT(Table1[[#This Row],[Category and Sub-Category]],LEN(Table1[[#This Row],[Category and Sub-Category]])-FIND("/",Table1[[#This Row],[Category and Sub-Category]]))</f>
        <v>plays</v>
      </c>
      <c r="S3593" s="9">
        <f>(((Table1[[#This Row],[launched_at]]/60)/60)/24)+DATE(1970,1,1)</f>
        <v>42003.948425925926</v>
      </c>
      <c r="T3593" s="9">
        <f>(((Table1[[#This Row],[deadline]]/60)/60)/24)+DATE(1970,1,1)</f>
        <v>42028.207638888889</v>
      </c>
      <c r="U3593" s="12" t="str">
        <f>TEXT(Table1[[#This Row],[Date Created Conversion]],"yyyy")</f>
        <v>2014</v>
      </c>
      <c r="V3593" s="12" t="str">
        <f>TEXT(Table1[[#This Row],[Date Created Conversion]],"mmm")</f>
        <v>Dec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 s="16">
        <v>2000</v>
      </c>
      <c r="E3594">
        <v>2545</v>
      </c>
      <c r="F3594" s="12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>Table1[[#This Row],[pledged]]/Table1[[#This Row],[goal]]</f>
        <v>1.2725</v>
      </c>
      <c r="P3594">
        <f>IF(Table1[[#This Row],[pledged]]=0,0,Table1[[#This Row],[pledged]]/Table1[[#This Row],[backers_count]])</f>
        <v>72.714285714285708</v>
      </c>
      <c r="Q3594" t="str">
        <f>LEFT(Table1[[#This Row],[Category and Sub-Category]],FIND("/",Table1[[#This Row],[Category and Sub-Category]])-1)</f>
        <v>theater</v>
      </c>
      <c r="R3594" t="str">
        <f>RIGHT(Table1[[#This Row],[Category and Sub-Category]],LEN(Table1[[#This Row],[Category and Sub-Category]])-FIND("/",Table1[[#This Row],[Category and Sub-Category]]))</f>
        <v>plays</v>
      </c>
      <c r="S3594" s="9">
        <f>(((Table1[[#This Row],[launched_at]]/60)/60)/24)+DATE(1970,1,1)</f>
        <v>41988.829942129625</v>
      </c>
      <c r="T3594" s="9">
        <f>(((Table1[[#This Row],[deadline]]/60)/60)/24)+DATE(1970,1,1)</f>
        <v>42046.207638888889</v>
      </c>
      <c r="U3594" s="12" t="str">
        <f>TEXT(Table1[[#This Row],[Date Created Conversion]],"yyyy")</f>
        <v>2014</v>
      </c>
      <c r="V3594" s="12" t="str">
        <f>TEXT(Table1[[#This Row],[Date Created Conversion]],"mmm")</f>
        <v>Dec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 s="16">
        <v>3000</v>
      </c>
      <c r="E3595">
        <v>3319</v>
      </c>
      <c r="F3595" s="12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>Table1[[#This Row],[pledged]]/Table1[[#This Row],[goal]]</f>
        <v>1.1063333333333334</v>
      </c>
      <c r="P3595">
        <f>IF(Table1[[#This Row],[pledged]]=0,0,Table1[[#This Row],[pledged]]/Table1[[#This Row],[backers_count]])</f>
        <v>77.186046511627907</v>
      </c>
      <c r="Q3595" t="str">
        <f>LEFT(Table1[[#This Row],[Category and Sub-Category]],FIND("/",Table1[[#This Row],[Category and Sub-Category]])-1)</f>
        <v>theater</v>
      </c>
      <c r="R3595" t="str">
        <f>RIGHT(Table1[[#This Row],[Category and Sub-Category]],LEN(Table1[[#This Row],[Category and Sub-Category]])-FIND("/",Table1[[#This Row],[Category and Sub-Category]]))</f>
        <v>plays</v>
      </c>
      <c r="S3595" s="9">
        <f>(((Table1[[#This Row],[launched_at]]/60)/60)/24)+DATE(1970,1,1)</f>
        <v>41974.898599537039</v>
      </c>
      <c r="T3595" s="9">
        <f>(((Table1[[#This Row],[deadline]]/60)/60)/24)+DATE(1970,1,1)</f>
        <v>42009.851388888885</v>
      </c>
      <c r="U3595" s="12" t="str">
        <f>TEXT(Table1[[#This Row],[Date Created Conversion]],"yyyy")</f>
        <v>2014</v>
      </c>
      <c r="V3595" s="12" t="str">
        <f>TEXT(Table1[[#This Row],[Date Created Conversion]],"mmm")</f>
        <v>Dec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 s="16">
        <v>1600</v>
      </c>
      <c r="E3596">
        <v>2015</v>
      </c>
      <c r="F3596" s="12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>Table1[[#This Row],[pledged]]/Table1[[#This Row],[goal]]</f>
        <v>1.2593749999999999</v>
      </c>
      <c r="P3596">
        <f>IF(Table1[[#This Row],[pledged]]=0,0,Table1[[#This Row],[pledged]]/Table1[[#This Row],[backers_count]])</f>
        <v>55.972222222222221</v>
      </c>
      <c r="Q3596" t="str">
        <f>LEFT(Table1[[#This Row],[Category and Sub-Category]],FIND("/",Table1[[#This Row],[Category and Sub-Category]])-1)</f>
        <v>theater</v>
      </c>
      <c r="R3596" t="str">
        <f>RIGHT(Table1[[#This Row],[Category and Sub-Category]],LEN(Table1[[#This Row],[Category and Sub-Category]])-FIND("/",Table1[[#This Row],[Category and Sub-Category]]))</f>
        <v>plays</v>
      </c>
      <c r="S3596" s="9">
        <f>(((Table1[[#This Row],[launched_at]]/60)/60)/24)+DATE(1970,1,1)</f>
        <v>42592.066921296297</v>
      </c>
      <c r="T3596" s="9">
        <f>(((Table1[[#This Row],[deadline]]/60)/60)/24)+DATE(1970,1,1)</f>
        <v>42617.066921296297</v>
      </c>
      <c r="U3596" s="12" t="str">
        <f>TEXT(Table1[[#This Row],[Date Created Conversion]],"yyyy")</f>
        <v>2016</v>
      </c>
      <c r="V3596" s="12" t="str">
        <f>TEXT(Table1[[#This Row],[Date Created Conversion]],"mmm")</f>
        <v>Aug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 s="16">
        <v>2600</v>
      </c>
      <c r="E3597">
        <v>3081</v>
      </c>
      <c r="F3597" s="12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>Table1[[#This Row],[pledged]]/Table1[[#This Row],[goal]]</f>
        <v>1.1850000000000001</v>
      </c>
      <c r="P3597">
        <f>IF(Table1[[#This Row],[pledged]]=0,0,Table1[[#This Row],[pledged]]/Table1[[#This Row],[backers_count]])</f>
        <v>49.693548387096776</v>
      </c>
      <c r="Q3597" t="str">
        <f>LEFT(Table1[[#This Row],[Category and Sub-Category]],FIND("/",Table1[[#This Row],[Category and Sub-Category]])-1)</f>
        <v>theater</v>
      </c>
      <c r="R3597" t="str">
        <f>RIGHT(Table1[[#This Row],[Category and Sub-Category]],LEN(Table1[[#This Row],[Category and Sub-Category]])-FIND("/",Table1[[#This Row],[Category and Sub-Category]]))</f>
        <v>plays</v>
      </c>
      <c r="S3597" s="9">
        <f>(((Table1[[#This Row],[launched_at]]/60)/60)/24)+DATE(1970,1,1)</f>
        <v>42050.008368055554</v>
      </c>
      <c r="T3597" s="9">
        <f>(((Table1[[#This Row],[deadline]]/60)/60)/24)+DATE(1970,1,1)</f>
        <v>42076.290972222225</v>
      </c>
      <c r="U3597" s="12" t="str">
        <f>TEXT(Table1[[#This Row],[Date Created Conversion]],"yyyy")</f>
        <v>2015</v>
      </c>
      <c r="V3597" s="12" t="str">
        <f>TEXT(Table1[[#This Row],[Date Created Conversion]],"mmm")</f>
        <v>Feb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 s="16">
        <v>1100</v>
      </c>
      <c r="E3598">
        <v>1185</v>
      </c>
      <c r="F3598" s="12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>Table1[[#This Row],[pledged]]/Table1[[#This Row],[goal]]</f>
        <v>1.0772727272727274</v>
      </c>
      <c r="P3598">
        <f>IF(Table1[[#This Row],[pledged]]=0,0,Table1[[#This Row],[pledged]]/Table1[[#This Row],[backers_count]])</f>
        <v>79</v>
      </c>
      <c r="Q3598" t="str">
        <f>LEFT(Table1[[#This Row],[Category and Sub-Category]],FIND("/",Table1[[#This Row],[Category and Sub-Category]])-1)</f>
        <v>theater</v>
      </c>
      <c r="R3598" t="str">
        <f>RIGHT(Table1[[#This Row],[Category and Sub-Category]],LEN(Table1[[#This Row],[Category and Sub-Category]])-FIND("/",Table1[[#This Row],[Category and Sub-Category]]))</f>
        <v>plays</v>
      </c>
      <c r="S3598" s="9">
        <f>(((Table1[[#This Row],[launched_at]]/60)/60)/24)+DATE(1970,1,1)</f>
        <v>41856.715069444443</v>
      </c>
      <c r="T3598" s="9">
        <f>(((Table1[[#This Row],[deadline]]/60)/60)/24)+DATE(1970,1,1)</f>
        <v>41877.715069444443</v>
      </c>
      <c r="U3598" s="12" t="str">
        <f>TEXT(Table1[[#This Row],[Date Created Conversion]],"yyyy")</f>
        <v>2014</v>
      </c>
      <c r="V3598" s="12" t="str">
        <f>TEXT(Table1[[#This Row],[Date Created Conversion]],"mmm")</f>
        <v>Aug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 s="16">
        <v>2500</v>
      </c>
      <c r="E3599">
        <v>2565</v>
      </c>
      <c r="F3599" s="12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>Table1[[#This Row],[pledged]]/Table1[[#This Row],[goal]]</f>
        <v>1.026</v>
      </c>
      <c r="P3599">
        <f>IF(Table1[[#This Row],[pledged]]=0,0,Table1[[#This Row],[pledged]]/Table1[[#This Row],[backers_count]])</f>
        <v>77.727272727272734</v>
      </c>
      <c r="Q3599" t="str">
        <f>LEFT(Table1[[#This Row],[Category and Sub-Category]],FIND("/",Table1[[#This Row],[Category and Sub-Category]])-1)</f>
        <v>theater</v>
      </c>
      <c r="R3599" t="str">
        <f>RIGHT(Table1[[#This Row],[Category and Sub-Category]],LEN(Table1[[#This Row],[Category and Sub-Category]])-FIND("/",Table1[[#This Row],[Category and Sub-Category]]))</f>
        <v>plays</v>
      </c>
      <c r="S3599" s="9">
        <f>(((Table1[[#This Row],[launched_at]]/60)/60)/24)+DATE(1970,1,1)</f>
        <v>42417.585532407407</v>
      </c>
      <c r="T3599" s="9">
        <f>(((Table1[[#This Row],[deadline]]/60)/60)/24)+DATE(1970,1,1)</f>
        <v>42432.249305555553</v>
      </c>
      <c r="U3599" s="12" t="str">
        <f>TEXT(Table1[[#This Row],[Date Created Conversion]],"yyyy")</f>
        <v>2016</v>
      </c>
      <c r="V3599" s="12" t="str">
        <f>TEXT(Table1[[#This Row],[Date Created Conversion]],"mmm")</f>
        <v>Feb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 s="16">
        <v>1000</v>
      </c>
      <c r="E3600">
        <v>1101</v>
      </c>
      <c r="F3600" s="12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>Table1[[#This Row],[pledged]]/Table1[[#This Row],[goal]]</f>
        <v>1.101</v>
      </c>
      <c r="P3600">
        <f>IF(Table1[[#This Row],[pledged]]=0,0,Table1[[#This Row],[pledged]]/Table1[[#This Row],[backers_count]])</f>
        <v>40.777777777777779</v>
      </c>
      <c r="Q3600" t="str">
        <f>LEFT(Table1[[#This Row],[Category and Sub-Category]],FIND("/",Table1[[#This Row],[Category and Sub-Category]])-1)</f>
        <v>theater</v>
      </c>
      <c r="R3600" t="str">
        <f>RIGHT(Table1[[#This Row],[Category and Sub-Category]],LEN(Table1[[#This Row],[Category and Sub-Category]])-FIND("/",Table1[[#This Row],[Category and Sub-Category]]))</f>
        <v>plays</v>
      </c>
      <c r="S3600" s="9">
        <f>(((Table1[[#This Row],[launched_at]]/60)/60)/24)+DATE(1970,1,1)</f>
        <v>41866.79886574074</v>
      </c>
      <c r="T3600" s="9">
        <f>(((Table1[[#This Row],[deadline]]/60)/60)/24)+DATE(1970,1,1)</f>
        <v>41885.207638888889</v>
      </c>
      <c r="U3600" s="12" t="str">
        <f>TEXT(Table1[[#This Row],[Date Created Conversion]],"yyyy")</f>
        <v>2014</v>
      </c>
      <c r="V3600" s="12" t="str">
        <f>TEXT(Table1[[#This Row],[Date Created Conversion]],"mmm")</f>
        <v>Aug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 s="16">
        <v>500</v>
      </c>
      <c r="E3601">
        <v>1010</v>
      </c>
      <c r="F3601" s="12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>Table1[[#This Row],[pledged]]/Table1[[#This Row],[goal]]</f>
        <v>2.02</v>
      </c>
      <c r="P3601">
        <f>IF(Table1[[#This Row],[pledged]]=0,0,Table1[[#This Row],[pledged]]/Table1[[#This Row],[backers_count]])</f>
        <v>59.411764705882355</v>
      </c>
      <c r="Q3601" t="str">
        <f>LEFT(Table1[[#This Row],[Category and Sub-Category]],FIND("/",Table1[[#This Row],[Category and Sub-Category]])-1)</f>
        <v>theater</v>
      </c>
      <c r="R3601" t="str">
        <f>RIGHT(Table1[[#This Row],[Category and Sub-Category]],LEN(Table1[[#This Row],[Category and Sub-Category]])-FIND("/",Table1[[#This Row],[Category and Sub-Category]]))</f>
        <v>plays</v>
      </c>
      <c r="S3601" s="9">
        <f>(((Table1[[#This Row],[launched_at]]/60)/60)/24)+DATE(1970,1,1)</f>
        <v>42220.79487268519</v>
      </c>
      <c r="T3601" s="9">
        <f>(((Table1[[#This Row],[deadline]]/60)/60)/24)+DATE(1970,1,1)</f>
        <v>42246</v>
      </c>
      <c r="U3601" s="12" t="str">
        <f>TEXT(Table1[[#This Row],[Date Created Conversion]],"yyyy")</f>
        <v>2015</v>
      </c>
      <c r="V3601" s="12" t="str">
        <f>TEXT(Table1[[#This Row],[Date Created Conversion]],"mmm")</f>
        <v>Aug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 s="16">
        <v>10</v>
      </c>
      <c r="E3602">
        <v>13</v>
      </c>
      <c r="F3602" s="1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>Table1[[#This Row],[pledged]]/Table1[[#This Row],[goal]]</f>
        <v>1.3</v>
      </c>
      <c r="P3602">
        <f>IF(Table1[[#This Row],[pledged]]=0,0,Table1[[#This Row],[pledged]]/Table1[[#This Row],[backers_count]])</f>
        <v>3.25</v>
      </c>
      <c r="Q3602" t="str">
        <f>LEFT(Table1[[#This Row],[Category and Sub-Category]],FIND("/",Table1[[#This Row],[Category and Sub-Category]])-1)</f>
        <v>theater</v>
      </c>
      <c r="R3602" t="str">
        <f>RIGHT(Table1[[#This Row],[Category and Sub-Category]],LEN(Table1[[#This Row],[Category and Sub-Category]])-FIND("/",Table1[[#This Row],[Category and Sub-Category]]))</f>
        <v>plays</v>
      </c>
      <c r="S3602" s="9">
        <f>(((Table1[[#This Row],[launched_at]]/60)/60)/24)+DATE(1970,1,1)</f>
        <v>42628.849120370374</v>
      </c>
      <c r="T3602" s="9">
        <f>(((Table1[[#This Row],[deadline]]/60)/60)/24)+DATE(1970,1,1)</f>
        <v>42656.849120370374</v>
      </c>
      <c r="U3602" s="12" t="str">
        <f>TEXT(Table1[[#This Row],[Date Created Conversion]],"yyyy")</f>
        <v>2016</v>
      </c>
      <c r="V3602" s="12" t="str">
        <f>TEXT(Table1[[#This Row],[Date Created Conversion]],"mmm")</f>
        <v>Sep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 s="16">
        <v>2000</v>
      </c>
      <c r="E3603">
        <v>2087</v>
      </c>
      <c r="F3603" s="12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>Table1[[#This Row],[pledged]]/Table1[[#This Row],[goal]]</f>
        <v>1.0435000000000001</v>
      </c>
      <c r="P3603">
        <f>IF(Table1[[#This Row],[pledged]]=0,0,Table1[[#This Row],[pledged]]/Table1[[#This Row],[backers_count]])</f>
        <v>39.377358490566039</v>
      </c>
      <c r="Q3603" t="str">
        <f>LEFT(Table1[[#This Row],[Category and Sub-Category]],FIND("/",Table1[[#This Row],[Category and Sub-Category]])-1)</f>
        <v>theater</v>
      </c>
      <c r="R3603" t="str">
        <f>RIGHT(Table1[[#This Row],[Category and Sub-Category]],LEN(Table1[[#This Row],[Category and Sub-Category]])-FIND("/",Table1[[#This Row],[Category and Sub-Category]]))</f>
        <v>plays</v>
      </c>
      <c r="S3603" s="9">
        <f>(((Table1[[#This Row],[launched_at]]/60)/60)/24)+DATE(1970,1,1)</f>
        <v>41990.99863425926</v>
      </c>
      <c r="T3603" s="9">
        <f>(((Table1[[#This Row],[deadline]]/60)/60)/24)+DATE(1970,1,1)</f>
        <v>42020.99863425926</v>
      </c>
      <c r="U3603" s="12" t="str">
        <f>TEXT(Table1[[#This Row],[Date Created Conversion]],"yyyy")</f>
        <v>2014</v>
      </c>
      <c r="V3603" s="12" t="str">
        <f>TEXT(Table1[[#This Row],[Date Created Conversion]],"mmm")</f>
        <v>Dec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 s="16">
        <v>4000</v>
      </c>
      <c r="E3604">
        <v>4002</v>
      </c>
      <c r="F3604" s="12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>Table1[[#This Row],[pledged]]/Table1[[#This Row],[goal]]</f>
        <v>1.0004999999999999</v>
      </c>
      <c r="P3604">
        <f>IF(Table1[[#This Row],[pledged]]=0,0,Table1[[#This Row],[pledged]]/Table1[[#This Row],[backers_count]])</f>
        <v>81.673469387755105</v>
      </c>
      <c r="Q3604" t="str">
        <f>LEFT(Table1[[#This Row],[Category and Sub-Category]],FIND("/",Table1[[#This Row],[Category and Sub-Category]])-1)</f>
        <v>theater</v>
      </c>
      <c r="R3604" t="str">
        <f>RIGHT(Table1[[#This Row],[Category and Sub-Category]],LEN(Table1[[#This Row],[Category and Sub-Category]])-FIND("/",Table1[[#This Row],[Category and Sub-Category]]))</f>
        <v>plays</v>
      </c>
      <c r="S3604" s="9">
        <f>(((Table1[[#This Row],[launched_at]]/60)/60)/24)+DATE(1970,1,1)</f>
        <v>42447.894432870366</v>
      </c>
      <c r="T3604" s="9">
        <f>(((Table1[[#This Row],[deadline]]/60)/60)/24)+DATE(1970,1,1)</f>
        <v>42507.894432870366</v>
      </c>
      <c r="U3604" s="12" t="str">
        <f>TEXT(Table1[[#This Row],[Date Created Conversion]],"yyyy")</f>
        <v>2016</v>
      </c>
      <c r="V3604" s="12" t="str">
        <f>TEXT(Table1[[#This Row],[Date Created Conversion]],"mmm")</f>
        <v>Mar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 s="16">
        <v>1500</v>
      </c>
      <c r="E3605">
        <v>2560</v>
      </c>
      <c r="F3605" s="12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>Table1[[#This Row],[pledged]]/Table1[[#This Row],[goal]]</f>
        <v>1.7066666666666668</v>
      </c>
      <c r="P3605">
        <f>IF(Table1[[#This Row],[pledged]]=0,0,Table1[[#This Row],[pledged]]/Table1[[#This Row],[backers_count]])</f>
        <v>44.912280701754383</v>
      </c>
      <c r="Q3605" t="str">
        <f>LEFT(Table1[[#This Row],[Category and Sub-Category]],FIND("/",Table1[[#This Row],[Category and Sub-Category]])-1)</f>
        <v>theater</v>
      </c>
      <c r="R3605" t="str">
        <f>RIGHT(Table1[[#This Row],[Category and Sub-Category]],LEN(Table1[[#This Row],[Category and Sub-Category]])-FIND("/",Table1[[#This Row],[Category and Sub-Category]]))</f>
        <v>plays</v>
      </c>
      <c r="S3605" s="9">
        <f>(((Table1[[#This Row],[launched_at]]/60)/60)/24)+DATE(1970,1,1)</f>
        <v>42283.864351851851</v>
      </c>
      <c r="T3605" s="9">
        <f>(((Table1[[#This Row],[deadline]]/60)/60)/24)+DATE(1970,1,1)</f>
        <v>42313.906018518523</v>
      </c>
      <c r="U3605" s="12" t="str">
        <f>TEXT(Table1[[#This Row],[Date Created Conversion]],"yyyy")</f>
        <v>2015</v>
      </c>
      <c r="V3605" s="12" t="str">
        <f>TEXT(Table1[[#This Row],[Date Created Conversion]],"mmm")</f>
        <v>Oct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 s="16">
        <v>3000</v>
      </c>
      <c r="E3606">
        <v>3385</v>
      </c>
      <c r="F3606" s="12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>Table1[[#This Row],[pledged]]/Table1[[#This Row],[goal]]</f>
        <v>1.1283333333333334</v>
      </c>
      <c r="P3606">
        <f>IF(Table1[[#This Row],[pledged]]=0,0,Table1[[#This Row],[pledged]]/Table1[[#This Row],[backers_count]])</f>
        <v>49.05797101449275</v>
      </c>
      <c r="Q3606" t="str">
        <f>LEFT(Table1[[#This Row],[Category and Sub-Category]],FIND("/",Table1[[#This Row],[Category and Sub-Category]])-1)</f>
        <v>theater</v>
      </c>
      <c r="R3606" t="str">
        <f>RIGHT(Table1[[#This Row],[Category and Sub-Category]],LEN(Table1[[#This Row],[Category and Sub-Category]])-FIND("/",Table1[[#This Row],[Category and Sub-Category]]))</f>
        <v>plays</v>
      </c>
      <c r="S3606" s="9">
        <f>(((Table1[[#This Row],[launched_at]]/60)/60)/24)+DATE(1970,1,1)</f>
        <v>42483.015694444446</v>
      </c>
      <c r="T3606" s="9">
        <f>(((Table1[[#This Row],[deadline]]/60)/60)/24)+DATE(1970,1,1)</f>
        <v>42489.290972222225</v>
      </c>
      <c r="U3606" s="12" t="str">
        <f>TEXT(Table1[[#This Row],[Date Created Conversion]],"yyyy")</f>
        <v>2016</v>
      </c>
      <c r="V3606" s="12" t="str">
        <f>TEXT(Table1[[#This Row],[Date Created Conversion]],"mmm")</f>
        <v>Apr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 s="16">
        <v>250</v>
      </c>
      <c r="E3607">
        <v>460</v>
      </c>
      <c r="F3607" s="12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>Table1[[#This Row],[pledged]]/Table1[[#This Row],[goal]]</f>
        <v>1.84</v>
      </c>
      <c r="P3607">
        <f>IF(Table1[[#This Row],[pledged]]=0,0,Table1[[#This Row],[pledged]]/Table1[[#This Row],[backers_count]])</f>
        <v>30.666666666666668</v>
      </c>
      <c r="Q3607" t="str">
        <f>LEFT(Table1[[#This Row],[Category and Sub-Category]],FIND("/",Table1[[#This Row],[Category and Sub-Category]])-1)</f>
        <v>theater</v>
      </c>
      <c r="R3607" t="str">
        <f>RIGHT(Table1[[#This Row],[Category and Sub-Category]],LEN(Table1[[#This Row],[Category and Sub-Category]])-FIND("/",Table1[[#This Row],[Category and Sub-Category]]))</f>
        <v>plays</v>
      </c>
      <c r="S3607" s="9">
        <f>(((Table1[[#This Row],[launched_at]]/60)/60)/24)+DATE(1970,1,1)</f>
        <v>42383.793124999997</v>
      </c>
      <c r="T3607" s="9">
        <f>(((Table1[[#This Row],[deadline]]/60)/60)/24)+DATE(1970,1,1)</f>
        <v>42413.793124999997</v>
      </c>
      <c r="U3607" s="12" t="str">
        <f>TEXT(Table1[[#This Row],[Date Created Conversion]],"yyyy")</f>
        <v>2016</v>
      </c>
      <c r="V3607" s="12" t="str">
        <f>TEXT(Table1[[#This Row],[Date Created Conversion]],"mmm")</f>
        <v>Jan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 s="16">
        <v>3000</v>
      </c>
      <c r="E3608">
        <v>3908</v>
      </c>
      <c r="F3608" s="12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>Table1[[#This Row],[pledged]]/Table1[[#This Row],[goal]]</f>
        <v>1.3026666666666666</v>
      </c>
      <c r="P3608">
        <f>IF(Table1[[#This Row],[pledged]]=0,0,Table1[[#This Row],[pledged]]/Table1[[#This Row],[backers_count]])</f>
        <v>61.0625</v>
      </c>
      <c r="Q3608" t="str">
        <f>LEFT(Table1[[#This Row],[Category and Sub-Category]],FIND("/",Table1[[#This Row],[Category and Sub-Category]])-1)</f>
        <v>theater</v>
      </c>
      <c r="R3608" t="str">
        <f>RIGHT(Table1[[#This Row],[Category and Sub-Category]],LEN(Table1[[#This Row],[Category and Sub-Category]])-FIND("/",Table1[[#This Row],[Category and Sub-Category]]))</f>
        <v>plays</v>
      </c>
      <c r="S3608" s="9">
        <f>(((Table1[[#This Row],[launched_at]]/60)/60)/24)+DATE(1970,1,1)</f>
        <v>42566.604826388888</v>
      </c>
      <c r="T3608" s="9">
        <f>(((Table1[[#This Row],[deadline]]/60)/60)/24)+DATE(1970,1,1)</f>
        <v>42596.604826388888</v>
      </c>
      <c r="U3608" s="12" t="str">
        <f>TEXT(Table1[[#This Row],[Date Created Conversion]],"yyyy")</f>
        <v>2016</v>
      </c>
      <c r="V3608" s="12" t="str">
        <f>TEXT(Table1[[#This Row],[Date Created Conversion]],"mmm")</f>
        <v>Jul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 s="16">
        <v>550</v>
      </c>
      <c r="E3609">
        <v>580</v>
      </c>
      <c r="F3609" s="12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>Table1[[#This Row],[pledged]]/Table1[[#This Row],[goal]]</f>
        <v>1.0545454545454545</v>
      </c>
      <c r="P3609">
        <f>IF(Table1[[#This Row],[pledged]]=0,0,Table1[[#This Row],[pledged]]/Table1[[#This Row],[backers_count]])</f>
        <v>29</v>
      </c>
      <c r="Q3609" t="str">
        <f>LEFT(Table1[[#This Row],[Category and Sub-Category]],FIND("/",Table1[[#This Row],[Category and Sub-Category]])-1)</f>
        <v>theater</v>
      </c>
      <c r="R3609" t="str">
        <f>RIGHT(Table1[[#This Row],[Category and Sub-Category]],LEN(Table1[[#This Row],[Category and Sub-Category]])-FIND("/",Table1[[#This Row],[Category and Sub-Category]]))</f>
        <v>plays</v>
      </c>
      <c r="S3609" s="9">
        <f>(((Table1[[#This Row],[launched_at]]/60)/60)/24)+DATE(1970,1,1)</f>
        <v>42338.963912037041</v>
      </c>
      <c r="T3609" s="9">
        <f>(((Table1[[#This Row],[deadline]]/60)/60)/24)+DATE(1970,1,1)</f>
        <v>42353</v>
      </c>
      <c r="U3609" s="12" t="str">
        <f>TEXT(Table1[[#This Row],[Date Created Conversion]],"yyyy")</f>
        <v>2015</v>
      </c>
      <c r="V3609" s="12" t="str">
        <f>TEXT(Table1[[#This Row],[Date Created Conversion]],"mmm")</f>
        <v>Nov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 s="16">
        <v>800</v>
      </c>
      <c r="E3610">
        <v>800</v>
      </c>
      <c r="F3610" s="12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>Table1[[#This Row],[pledged]]/Table1[[#This Row],[goal]]</f>
        <v>1</v>
      </c>
      <c r="P3610">
        <f>IF(Table1[[#This Row],[pledged]]=0,0,Table1[[#This Row],[pledged]]/Table1[[#This Row],[backers_count]])</f>
        <v>29.62962962962963</v>
      </c>
      <c r="Q3610" t="str">
        <f>LEFT(Table1[[#This Row],[Category and Sub-Category]],FIND("/",Table1[[#This Row],[Category and Sub-Category]])-1)</f>
        <v>theater</v>
      </c>
      <c r="R3610" t="str">
        <f>RIGHT(Table1[[#This Row],[Category and Sub-Category]],LEN(Table1[[#This Row],[Category and Sub-Category]])-FIND("/",Table1[[#This Row],[Category and Sub-Category]]))</f>
        <v>plays</v>
      </c>
      <c r="S3610" s="9">
        <f>(((Table1[[#This Row],[launched_at]]/60)/60)/24)+DATE(1970,1,1)</f>
        <v>42506.709375000006</v>
      </c>
      <c r="T3610" s="9">
        <f>(((Table1[[#This Row],[deadline]]/60)/60)/24)+DATE(1970,1,1)</f>
        <v>42538.583333333328</v>
      </c>
      <c r="U3610" s="12" t="str">
        <f>TEXT(Table1[[#This Row],[Date Created Conversion]],"yyyy")</f>
        <v>2016</v>
      </c>
      <c r="V3610" s="12" t="str">
        <f>TEXT(Table1[[#This Row],[Date Created Conversion]],"mmm")</f>
        <v>May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 s="16">
        <v>1960</v>
      </c>
      <c r="E3611">
        <v>3005</v>
      </c>
      <c r="F3611" s="12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>Table1[[#This Row],[pledged]]/Table1[[#This Row],[goal]]</f>
        <v>1.5331632653061225</v>
      </c>
      <c r="P3611">
        <f>IF(Table1[[#This Row],[pledged]]=0,0,Table1[[#This Row],[pledged]]/Table1[[#This Row],[backers_count]])</f>
        <v>143.0952380952381</v>
      </c>
      <c r="Q3611" t="str">
        <f>LEFT(Table1[[#This Row],[Category and Sub-Category]],FIND("/",Table1[[#This Row],[Category and Sub-Category]])-1)</f>
        <v>theater</v>
      </c>
      <c r="R3611" t="str">
        <f>RIGHT(Table1[[#This Row],[Category and Sub-Category]],LEN(Table1[[#This Row],[Category and Sub-Category]])-FIND("/",Table1[[#This Row],[Category and Sub-Category]]))</f>
        <v>plays</v>
      </c>
      <c r="S3611" s="9">
        <f>(((Table1[[#This Row],[launched_at]]/60)/60)/24)+DATE(1970,1,1)</f>
        <v>42429.991724537031</v>
      </c>
      <c r="T3611" s="9">
        <f>(((Table1[[#This Row],[deadline]]/60)/60)/24)+DATE(1970,1,1)</f>
        <v>42459.950057870374</v>
      </c>
      <c r="U3611" s="12" t="str">
        <f>TEXT(Table1[[#This Row],[Date Created Conversion]],"yyyy")</f>
        <v>2016</v>
      </c>
      <c r="V3611" s="12" t="str">
        <f>TEXT(Table1[[#This Row],[Date Created Conversion]],"mmm")</f>
        <v>Feb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 s="16">
        <v>1000</v>
      </c>
      <c r="E3612">
        <v>1623</v>
      </c>
      <c r="F3612" s="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>Table1[[#This Row],[pledged]]/Table1[[#This Row],[goal]]</f>
        <v>1.623</v>
      </c>
      <c r="P3612">
        <f>IF(Table1[[#This Row],[pledged]]=0,0,Table1[[#This Row],[pledged]]/Table1[[#This Row],[backers_count]])</f>
        <v>52.354838709677416</v>
      </c>
      <c r="Q3612" t="str">
        <f>LEFT(Table1[[#This Row],[Category and Sub-Category]],FIND("/",Table1[[#This Row],[Category and Sub-Category]])-1)</f>
        <v>theater</v>
      </c>
      <c r="R3612" t="str">
        <f>RIGHT(Table1[[#This Row],[Category and Sub-Category]],LEN(Table1[[#This Row],[Category and Sub-Category]])-FIND("/",Table1[[#This Row],[Category and Sub-Category]]))</f>
        <v>plays</v>
      </c>
      <c r="S3612" s="9">
        <f>(((Table1[[#This Row],[launched_at]]/60)/60)/24)+DATE(1970,1,1)</f>
        <v>42203.432129629626</v>
      </c>
      <c r="T3612" s="9">
        <f>(((Table1[[#This Row],[deadline]]/60)/60)/24)+DATE(1970,1,1)</f>
        <v>42233.432129629626</v>
      </c>
      <c r="U3612" s="12" t="str">
        <f>TEXT(Table1[[#This Row],[Date Created Conversion]],"yyyy")</f>
        <v>2015</v>
      </c>
      <c r="V3612" s="12" t="str">
        <f>TEXT(Table1[[#This Row],[Date Created Conversion]],"mmm")</f>
        <v>Jul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 s="16">
        <v>2500</v>
      </c>
      <c r="E3613">
        <v>3400</v>
      </c>
      <c r="F3613" s="12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>Table1[[#This Row],[pledged]]/Table1[[#This Row],[goal]]</f>
        <v>1.36</v>
      </c>
      <c r="P3613">
        <f>IF(Table1[[#This Row],[pledged]]=0,0,Table1[[#This Row],[pledged]]/Table1[[#This Row],[backers_count]])</f>
        <v>66.666666666666671</v>
      </c>
      <c r="Q3613" t="str">
        <f>LEFT(Table1[[#This Row],[Category and Sub-Category]],FIND("/",Table1[[#This Row],[Category and Sub-Category]])-1)</f>
        <v>theater</v>
      </c>
      <c r="R3613" t="str">
        <f>RIGHT(Table1[[#This Row],[Category and Sub-Category]],LEN(Table1[[#This Row],[Category and Sub-Category]])-FIND("/",Table1[[#This Row],[Category and Sub-Category]]))</f>
        <v>plays</v>
      </c>
      <c r="S3613" s="9">
        <f>(((Table1[[#This Row],[launched_at]]/60)/60)/24)+DATE(1970,1,1)</f>
        <v>42072.370381944449</v>
      </c>
      <c r="T3613" s="9">
        <f>(((Table1[[#This Row],[deadline]]/60)/60)/24)+DATE(1970,1,1)</f>
        <v>42102.370381944449</v>
      </c>
      <c r="U3613" s="12" t="str">
        <f>TEXT(Table1[[#This Row],[Date Created Conversion]],"yyyy")</f>
        <v>2015</v>
      </c>
      <c r="V3613" s="12" t="str">
        <f>TEXT(Table1[[#This Row],[Date Created Conversion]],"mmm")</f>
        <v>Mar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 s="16">
        <v>5000</v>
      </c>
      <c r="E3614">
        <v>7220</v>
      </c>
      <c r="F3614" s="12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>Table1[[#This Row],[pledged]]/Table1[[#This Row],[goal]]</f>
        <v>1.444</v>
      </c>
      <c r="P3614">
        <f>IF(Table1[[#This Row],[pledged]]=0,0,Table1[[#This Row],[pledged]]/Table1[[#This Row],[backers_count]])</f>
        <v>126.66666666666667</v>
      </c>
      <c r="Q3614" t="str">
        <f>LEFT(Table1[[#This Row],[Category and Sub-Category]],FIND("/",Table1[[#This Row],[Category and Sub-Category]])-1)</f>
        <v>theater</v>
      </c>
      <c r="R3614" t="str">
        <f>RIGHT(Table1[[#This Row],[Category and Sub-Category]],LEN(Table1[[#This Row],[Category and Sub-Category]])-FIND("/",Table1[[#This Row],[Category and Sub-Category]]))</f>
        <v>plays</v>
      </c>
      <c r="S3614" s="9">
        <f>(((Table1[[#This Row],[launched_at]]/60)/60)/24)+DATE(1970,1,1)</f>
        <v>41789.726979166669</v>
      </c>
      <c r="T3614" s="9">
        <f>(((Table1[[#This Row],[deadline]]/60)/60)/24)+DATE(1970,1,1)</f>
        <v>41799.726979166669</v>
      </c>
      <c r="U3614" s="12" t="str">
        <f>TEXT(Table1[[#This Row],[Date Created Conversion]],"yyyy")</f>
        <v>2014</v>
      </c>
      <c r="V3614" s="12" t="str">
        <f>TEXT(Table1[[#This Row],[Date Created Conversion]],"mmm")</f>
        <v>May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 s="16">
        <v>1250</v>
      </c>
      <c r="E3615">
        <v>1250</v>
      </c>
      <c r="F3615" s="12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>Table1[[#This Row],[pledged]]/Table1[[#This Row],[goal]]</f>
        <v>1</v>
      </c>
      <c r="P3615">
        <f>IF(Table1[[#This Row],[pledged]]=0,0,Table1[[#This Row],[pledged]]/Table1[[#This Row],[backers_count]])</f>
        <v>62.5</v>
      </c>
      <c r="Q3615" t="str">
        <f>LEFT(Table1[[#This Row],[Category and Sub-Category]],FIND("/",Table1[[#This Row],[Category and Sub-Category]])-1)</f>
        <v>theater</v>
      </c>
      <c r="R3615" t="str">
        <f>RIGHT(Table1[[#This Row],[Category and Sub-Category]],LEN(Table1[[#This Row],[Category and Sub-Category]])-FIND("/",Table1[[#This Row],[Category and Sub-Category]]))</f>
        <v>plays</v>
      </c>
      <c r="S3615" s="9">
        <f>(((Table1[[#This Row],[launched_at]]/60)/60)/24)+DATE(1970,1,1)</f>
        <v>41788.58997685185</v>
      </c>
      <c r="T3615" s="9">
        <f>(((Table1[[#This Row],[deadline]]/60)/60)/24)+DATE(1970,1,1)</f>
        <v>41818.58997685185</v>
      </c>
      <c r="U3615" s="12" t="str">
        <f>TEXT(Table1[[#This Row],[Date Created Conversion]],"yyyy")</f>
        <v>2014</v>
      </c>
      <c r="V3615" s="12" t="str">
        <f>TEXT(Table1[[#This Row],[Date Created Conversion]],"mmm")</f>
        <v>May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 s="16">
        <v>2500</v>
      </c>
      <c r="E3616">
        <v>2520</v>
      </c>
      <c r="F3616" s="12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>Table1[[#This Row],[pledged]]/Table1[[#This Row],[goal]]</f>
        <v>1.008</v>
      </c>
      <c r="P3616">
        <f>IF(Table1[[#This Row],[pledged]]=0,0,Table1[[#This Row],[pledged]]/Table1[[#This Row],[backers_count]])</f>
        <v>35.492957746478872</v>
      </c>
      <c r="Q3616" t="str">
        <f>LEFT(Table1[[#This Row],[Category and Sub-Category]],FIND("/",Table1[[#This Row],[Category and Sub-Category]])-1)</f>
        <v>theater</v>
      </c>
      <c r="R3616" t="str">
        <f>RIGHT(Table1[[#This Row],[Category and Sub-Category]],LEN(Table1[[#This Row],[Category and Sub-Category]])-FIND("/",Table1[[#This Row],[Category and Sub-Category]]))</f>
        <v>plays</v>
      </c>
      <c r="S3616" s="9">
        <f>(((Table1[[#This Row],[launched_at]]/60)/60)/24)+DATE(1970,1,1)</f>
        <v>42144.041851851856</v>
      </c>
      <c r="T3616" s="9">
        <f>(((Table1[[#This Row],[deadline]]/60)/60)/24)+DATE(1970,1,1)</f>
        <v>42174.041851851856</v>
      </c>
      <c r="U3616" s="12" t="str">
        <f>TEXT(Table1[[#This Row],[Date Created Conversion]],"yyyy")</f>
        <v>2015</v>
      </c>
      <c r="V3616" s="12" t="str">
        <f>TEXT(Table1[[#This Row],[Date Created Conversion]],"mmm")</f>
        <v>May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 s="16">
        <v>2500</v>
      </c>
      <c r="E3617">
        <v>2670</v>
      </c>
      <c r="F3617" s="12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>Table1[[#This Row],[pledged]]/Table1[[#This Row],[goal]]</f>
        <v>1.0680000000000001</v>
      </c>
      <c r="P3617">
        <f>IF(Table1[[#This Row],[pledged]]=0,0,Table1[[#This Row],[pledged]]/Table1[[#This Row],[backers_count]])</f>
        <v>37.083333333333336</v>
      </c>
      <c r="Q3617" t="str">
        <f>LEFT(Table1[[#This Row],[Category and Sub-Category]],FIND("/",Table1[[#This Row],[Category and Sub-Category]])-1)</f>
        <v>theater</v>
      </c>
      <c r="R3617" t="str">
        <f>RIGHT(Table1[[#This Row],[Category and Sub-Category]],LEN(Table1[[#This Row],[Category and Sub-Category]])-FIND("/",Table1[[#This Row],[Category and Sub-Category]]))</f>
        <v>plays</v>
      </c>
      <c r="S3617" s="9">
        <f>(((Table1[[#This Row],[launched_at]]/60)/60)/24)+DATE(1970,1,1)</f>
        <v>42318.593703703707</v>
      </c>
      <c r="T3617" s="9">
        <f>(((Table1[[#This Row],[deadline]]/60)/60)/24)+DATE(1970,1,1)</f>
        <v>42348.593703703707</v>
      </c>
      <c r="U3617" s="12" t="str">
        <f>TEXT(Table1[[#This Row],[Date Created Conversion]],"yyyy")</f>
        <v>2015</v>
      </c>
      <c r="V3617" s="12" t="str">
        <f>TEXT(Table1[[#This Row],[Date Created Conversion]],"mmm")</f>
        <v>Nov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 s="16">
        <v>2500</v>
      </c>
      <c r="E3618">
        <v>3120</v>
      </c>
      <c r="F3618" s="12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>Table1[[#This Row],[pledged]]/Table1[[#This Row],[goal]]</f>
        <v>1.248</v>
      </c>
      <c r="P3618">
        <f>IF(Table1[[#This Row],[pledged]]=0,0,Table1[[#This Row],[pledged]]/Table1[[#This Row],[backers_count]])</f>
        <v>69.333333333333329</v>
      </c>
      <c r="Q3618" t="str">
        <f>LEFT(Table1[[#This Row],[Category and Sub-Category]],FIND("/",Table1[[#This Row],[Category and Sub-Category]])-1)</f>
        <v>theater</v>
      </c>
      <c r="R3618" t="str">
        <f>RIGHT(Table1[[#This Row],[Category and Sub-Category]],LEN(Table1[[#This Row],[Category and Sub-Category]])-FIND("/",Table1[[#This Row],[Category and Sub-Category]]))</f>
        <v>plays</v>
      </c>
      <c r="S3618" s="9">
        <f>(((Table1[[#This Row],[launched_at]]/60)/60)/24)+DATE(1970,1,1)</f>
        <v>42052.949814814812</v>
      </c>
      <c r="T3618" s="9">
        <f>(((Table1[[#This Row],[deadline]]/60)/60)/24)+DATE(1970,1,1)</f>
        <v>42082.908148148148</v>
      </c>
      <c r="U3618" s="12" t="str">
        <f>TEXT(Table1[[#This Row],[Date Created Conversion]],"yyyy")</f>
        <v>2015</v>
      </c>
      <c r="V3618" s="12" t="str">
        <f>TEXT(Table1[[#This Row],[Date Created Conversion]],"mmm")</f>
        <v>Feb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 s="16">
        <v>740</v>
      </c>
      <c r="E3619">
        <v>880</v>
      </c>
      <c r="F3619" s="12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>Table1[[#This Row],[pledged]]/Table1[[#This Row],[goal]]</f>
        <v>1.1891891891891893</v>
      </c>
      <c r="P3619">
        <f>IF(Table1[[#This Row],[pledged]]=0,0,Table1[[#This Row],[pledged]]/Table1[[#This Row],[backers_count]])</f>
        <v>17.254901960784313</v>
      </c>
      <c r="Q3619" t="str">
        <f>LEFT(Table1[[#This Row],[Category and Sub-Category]],FIND("/",Table1[[#This Row],[Category and Sub-Category]])-1)</f>
        <v>theater</v>
      </c>
      <c r="R3619" t="str">
        <f>RIGHT(Table1[[#This Row],[Category and Sub-Category]],LEN(Table1[[#This Row],[Category and Sub-Category]])-FIND("/",Table1[[#This Row],[Category and Sub-Category]]))</f>
        <v>plays</v>
      </c>
      <c r="S3619" s="9">
        <f>(((Table1[[#This Row],[launched_at]]/60)/60)/24)+DATE(1970,1,1)</f>
        <v>42779.610289351855</v>
      </c>
      <c r="T3619" s="9">
        <f>(((Table1[[#This Row],[deadline]]/60)/60)/24)+DATE(1970,1,1)</f>
        <v>42794</v>
      </c>
      <c r="U3619" s="12" t="str">
        <f>TEXT(Table1[[#This Row],[Date Created Conversion]],"yyyy")</f>
        <v>2017</v>
      </c>
      <c r="V3619" s="12" t="str">
        <f>TEXT(Table1[[#This Row],[Date Created Conversion]],"mmm")</f>
        <v>Feb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 s="16">
        <v>2000</v>
      </c>
      <c r="E3620">
        <v>2020</v>
      </c>
      <c r="F3620" s="12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>Table1[[#This Row],[pledged]]/Table1[[#This Row],[goal]]</f>
        <v>1.01</v>
      </c>
      <c r="P3620">
        <f>IF(Table1[[#This Row],[pledged]]=0,0,Table1[[#This Row],[pledged]]/Table1[[#This Row],[backers_count]])</f>
        <v>36.071428571428569</v>
      </c>
      <c r="Q3620" t="str">
        <f>LEFT(Table1[[#This Row],[Category and Sub-Category]],FIND("/",Table1[[#This Row],[Category and Sub-Category]])-1)</f>
        <v>theater</v>
      </c>
      <c r="R3620" t="str">
        <f>RIGHT(Table1[[#This Row],[Category and Sub-Category]],LEN(Table1[[#This Row],[Category and Sub-Category]])-FIND("/",Table1[[#This Row],[Category and Sub-Category]]))</f>
        <v>plays</v>
      </c>
      <c r="S3620" s="9">
        <f>(((Table1[[#This Row],[launched_at]]/60)/60)/24)+DATE(1970,1,1)</f>
        <v>42128.627893518518</v>
      </c>
      <c r="T3620" s="9">
        <f>(((Table1[[#This Row],[deadline]]/60)/60)/24)+DATE(1970,1,1)</f>
        <v>42158.627893518518</v>
      </c>
      <c r="U3620" s="12" t="str">
        <f>TEXT(Table1[[#This Row],[Date Created Conversion]],"yyyy")</f>
        <v>2015</v>
      </c>
      <c r="V3620" s="12" t="str">
        <f>TEXT(Table1[[#This Row],[Date Created Conversion]],"mmm")</f>
        <v>May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 s="16">
        <v>1000</v>
      </c>
      <c r="E3621">
        <v>1130</v>
      </c>
      <c r="F3621" s="12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>Table1[[#This Row],[pledged]]/Table1[[#This Row],[goal]]</f>
        <v>1.1299999999999999</v>
      </c>
      <c r="P3621">
        <f>IF(Table1[[#This Row],[pledged]]=0,0,Table1[[#This Row],[pledged]]/Table1[[#This Row],[backers_count]])</f>
        <v>66.470588235294116</v>
      </c>
      <c r="Q3621" t="str">
        <f>LEFT(Table1[[#This Row],[Category and Sub-Category]],FIND("/",Table1[[#This Row],[Category and Sub-Category]])-1)</f>
        <v>theater</v>
      </c>
      <c r="R3621" t="str">
        <f>RIGHT(Table1[[#This Row],[Category and Sub-Category]],LEN(Table1[[#This Row],[Category and Sub-Category]])-FIND("/",Table1[[#This Row],[Category and Sub-Category]]))</f>
        <v>plays</v>
      </c>
      <c r="S3621" s="9">
        <f>(((Table1[[#This Row],[launched_at]]/60)/60)/24)+DATE(1970,1,1)</f>
        <v>42661.132245370376</v>
      </c>
      <c r="T3621" s="9">
        <f>(((Table1[[#This Row],[deadline]]/60)/60)/24)+DATE(1970,1,1)</f>
        <v>42693.916666666672</v>
      </c>
      <c r="U3621" s="12" t="str">
        <f>TEXT(Table1[[#This Row],[Date Created Conversion]],"yyyy")</f>
        <v>2016</v>
      </c>
      <c r="V3621" s="12" t="str">
        <f>TEXT(Table1[[#This Row],[Date Created Conversion]],"mmm")</f>
        <v>Oct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 s="16">
        <v>10500</v>
      </c>
      <c r="E3622">
        <v>11045</v>
      </c>
      <c r="F3622" s="1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>Table1[[#This Row],[pledged]]/Table1[[#This Row],[goal]]</f>
        <v>1.0519047619047619</v>
      </c>
      <c r="P3622">
        <f>IF(Table1[[#This Row],[pledged]]=0,0,Table1[[#This Row],[pledged]]/Table1[[#This Row],[backers_count]])</f>
        <v>56.065989847715734</v>
      </c>
      <c r="Q3622" t="str">
        <f>LEFT(Table1[[#This Row],[Category and Sub-Category]],FIND("/",Table1[[#This Row],[Category and Sub-Category]])-1)</f>
        <v>theater</v>
      </c>
      <c r="R3622" t="str">
        <f>RIGHT(Table1[[#This Row],[Category and Sub-Category]],LEN(Table1[[#This Row],[Category and Sub-Category]])-FIND("/",Table1[[#This Row],[Category and Sub-Category]]))</f>
        <v>plays</v>
      </c>
      <c r="S3622" s="9">
        <f>(((Table1[[#This Row],[launched_at]]/60)/60)/24)+DATE(1970,1,1)</f>
        <v>42037.938206018516</v>
      </c>
      <c r="T3622" s="9">
        <f>(((Table1[[#This Row],[deadline]]/60)/60)/24)+DATE(1970,1,1)</f>
        <v>42068.166666666672</v>
      </c>
      <c r="U3622" s="12" t="str">
        <f>TEXT(Table1[[#This Row],[Date Created Conversion]],"yyyy")</f>
        <v>2015</v>
      </c>
      <c r="V3622" s="12" t="str">
        <f>TEXT(Table1[[#This Row],[Date Created Conversion]],"mmm")</f>
        <v>Feb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 s="16">
        <v>3000</v>
      </c>
      <c r="E3623">
        <v>3292</v>
      </c>
      <c r="F3623" s="12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>Table1[[#This Row],[pledged]]/Table1[[#This Row],[goal]]</f>
        <v>1.0973333333333333</v>
      </c>
      <c r="P3623">
        <f>IF(Table1[[#This Row],[pledged]]=0,0,Table1[[#This Row],[pledged]]/Table1[[#This Row],[backers_count]])</f>
        <v>47.028571428571432</v>
      </c>
      <c r="Q3623" t="str">
        <f>LEFT(Table1[[#This Row],[Category and Sub-Category]],FIND("/",Table1[[#This Row],[Category and Sub-Category]])-1)</f>
        <v>theater</v>
      </c>
      <c r="R3623" t="str">
        <f>RIGHT(Table1[[#This Row],[Category and Sub-Category]],LEN(Table1[[#This Row],[Category and Sub-Category]])-FIND("/",Table1[[#This Row],[Category and Sub-Category]]))</f>
        <v>plays</v>
      </c>
      <c r="S3623" s="9">
        <f>(((Table1[[#This Row],[launched_at]]/60)/60)/24)+DATE(1970,1,1)</f>
        <v>42619.935694444444</v>
      </c>
      <c r="T3623" s="9">
        <f>(((Table1[[#This Row],[deadline]]/60)/60)/24)+DATE(1970,1,1)</f>
        <v>42643.875</v>
      </c>
      <c r="U3623" s="12" t="str">
        <f>TEXT(Table1[[#This Row],[Date Created Conversion]],"yyyy")</f>
        <v>2016</v>
      </c>
      <c r="V3623" s="12" t="str">
        <f>TEXT(Table1[[#This Row],[Date Created Conversion]],"mmm")</f>
        <v>Sep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 s="16">
        <v>1000</v>
      </c>
      <c r="E3624">
        <v>1000.99</v>
      </c>
      <c r="F3624" s="12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>Table1[[#This Row],[pledged]]/Table1[[#This Row],[goal]]</f>
        <v>1.00099</v>
      </c>
      <c r="P3624">
        <f>IF(Table1[[#This Row],[pledged]]=0,0,Table1[[#This Row],[pledged]]/Table1[[#This Row],[backers_count]])</f>
        <v>47.666190476190479</v>
      </c>
      <c r="Q3624" t="str">
        <f>LEFT(Table1[[#This Row],[Category and Sub-Category]],FIND("/",Table1[[#This Row],[Category and Sub-Category]])-1)</f>
        <v>theater</v>
      </c>
      <c r="R3624" t="str">
        <f>RIGHT(Table1[[#This Row],[Category and Sub-Category]],LEN(Table1[[#This Row],[Category and Sub-Category]])-FIND("/",Table1[[#This Row],[Category and Sub-Category]]))</f>
        <v>plays</v>
      </c>
      <c r="S3624" s="9">
        <f>(((Table1[[#This Row],[launched_at]]/60)/60)/24)+DATE(1970,1,1)</f>
        <v>41877.221886574072</v>
      </c>
      <c r="T3624" s="9">
        <f>(((Table1[[#This Row],[deadline]]/60)/60)/24)+DATE(1970,1,1)</f>
        <v>41910.140972222223</v>
      </c>
      <c r="U3624" s="12" t="str">
        <f>TEXT(Table1[[#This Row],[Date Created Conversion]],"yyyy")</f>
        <v>2014</v>
      </c>
      <c r="V3624" s="12" t="str">
        <f>TEXT(Table1[[#This Row],[Date Created Conversion]],"mmm")</f>
        <v>Aug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 s="16">
        <v>2500</v>
      </c>
      <c r="E3625">
        <v>3000</v>
      </c>
      <c r="F3625" s="12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>Table1[[#This Row],[pledged]]/Table1[[#This Row],[goal]]</f>
        <v>1.2</v>
      </c>
      <c r="P3625">
        <f>IF(Table1[[#This Row],[pledged]]=0,0,Table1[[#This Row],[pledged]]/Table1[[#This Row],[backers_count]])</f>
        <v>88.235294117647058</v>
      </c>
      <c r="Q3625" t="str">
        <f>LEFT(Table1[[#This Row],[Category and Sub-Category]],FIND("/",Table1[[#This Row],[Category and Sub-Category]])-1)</f>
        <v>theater</v>
      </c>
      <c r="R3625" t="str">
        <f>RIGHT(Table1[[#This Row],[Category and Sub-Category]],LEN(Table1[[#This Row],[Category and Sub-Category]])-FIND("/",Table1[[#This Row],[Category and Sub-Category]]))</f>
        <v>plays</v>
      </c>
      <c r="S3625" s="9">
        <f>(((Table1[[#This Row],[launched_at]]/60)/60)/24)+DATE(1970,1,1)</f>
        <v>41828.736921296295</v>
      </c>
      <c r="T3625" s="9">
        <f>(((Table1[[#This Row],[deadline]]/60)/60)/24)+DATE(1970,1,1)</f>
        <v>41846.291666666664</v>
      </c>
      <c r="U3625" s="12" t="str">
        <f>TEXT(Table1[[#This Row],[Date Created Conversion]],"yyyy")</f>
        <v>2014</v>
      </c>
      <c r="V3625" s="12" t="str">
        <f>TEXT(Table1[[#This Row],[Date Created Conversion]],"mmm")</f>
        <v>Jul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 s="16">
        <v>3000</v>
      </c>
      <c r="E3626">
        <v>3148</v>
      </c>
      <c r="F3626" s="12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>Table1[[#This Row],[pledged]]/Table1[[#This Row],[goal]]</f>
        <v>1.0493333333333332</v>
      </c>
      <c r="P3626">
        <f>IF(Table1[[#This Row],[pledged]]=0,0,Table1[[#This Row],[pledged]]/Table1[[#This Row],[backers_count]])</f>
        <v>80.717948717948715</v>
      </c>
      <c r="Q3626" t="str">
        <f>LEFT(Table1[[#This Row],[Category and Sub-Category]],FIND("/",Table1[[#This Row],[Category and Sub-Category]])-1)</f>
        <v>theater</v>
      </c>
      <c r="R3626" t="str">
        <f>RIGHT(Table1[[#This Row],[Category and Sub-Category]],LEN(Table1[[#This Row],[Category and Sub-Category]])-FIND("/",Table1[[#This Row],[Category and Sub-Category]]))</f>
        <v>plays</v>
      </c>
      <c r="S3626" s="9">
        <f>(((Table1[[#This Row],[launched_at]]/60)/60)/24)+DATE(1970,1,1)</f>
        <v>42545.774189814809</v>
      </c>
      <c r="T3626" s="9">
        <f>(((Table1[[#This Row],[deadline]]/60)/60)/24)+DATE(1970,1,1)</f>
        <v>42605.774189814809</v>
      </c>
      <c r="U3626" s="12" t="str">
        <f>TEXT(Table1[[#This Row],[Date Created Conversion]],"yyyy")</f>
        <v>2016</v>
      </c>
      <c r="V3626" s="12" t="str">
        <f>TEXT(Table1[[#This Row],[Date Created Conversion]],"mmm")</f>
        <v>Jun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 s="16">
        <v>3000</v>
      </c>
      <c r="E3627">
        <v>3080</v>
      </c>
      <c r="F3627" s="12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>Table1[[#This Row],[pledged]]/Table1[[#This Row],[goal]]</f>
        <v>1.0266666666666666</v>
      </c>
      <c r="P3627">
        <f>IF(Table1[[#This Row],[pledged]]=0,0,Table1[[#This Row],[pledged]]/Table1[[#This Row],[backers_count]])</f>
        <v>39.487179487179489</v>
      </c>
      <c r="Q3627" t="str">
        <f>LEFT(Table1[[#This Row],[Category and Sub-Category]],FIND("/",Table1[[#This Row],[Category and Sub-Category]])-1)</f>
        <v>theater</v>
      </c>
      <c r="R3627" t="str">
        <f>RIGHT(Table1[[#This Row],[Category and Sub-Category]],LEN(Table1[[#This Row],[Category and Sub-Category]])-FIND("/",Table1[[#This Row],[Category and Sub-Category]]))</f>
        <v>plays</v>
      </c>
      <c r="S3627" s="9">
        <f>(((Table1[[#This Row],[launched_at]]/60)/60)/24)+DATE(1970,1,1)</f>
        <v>42157.652511574073</v>
      </c>
      <c r="T3627" s="9">
        <f>(((Table1[[#This Row],[deadline]]/60)/60)/24)+DATE(1970,1,1)</f>
        <v>42187.652511574073</v>
      </c>
      <c r="U3627" s="12" t="str">
        <f>TEXT(Table1[[#This Row],[Date Created Conversion]],"yyyy")</f>
        <v>2015</v>
      </c>
      <c r="V3627" s="12" t="str">
        <f>TEXT(Table1[[#This Row],[Date Created Conversion]],"mmm")</f>
        <v>Jun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 s="16">
        <v>4000</v>
      </c>
      <c r="E3628">
        <v>4073</v>
      </c>
      <c r="F3628" s="12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>Table1[[#This Row],[pledged]]/Table1[[#This Row],[goal]]</f>
        <v>1.0182500000000001</v>
      </c>
      <c r="P3628">
        <f>IF(Table1[[#This Row],[pledged]]=0,0,Table1[[#This Row],[pledged]]/Table1[[#This Row],[backers_count]])</f>
        <v>84.854166666666671</v>
      </c>
      <c r="Q3628" t="str">
        <f>LEFT(Table1[[#This Row],[Category and Sub-Category]],FIND("/",Table1[[#This Row],[Category and Sub-Category]])-1)</f>
        <v>theater</v>
      </c>
      <c r="R3628" t="str">
        <f>RIGHT(Table1[[#This Row],[Category and Sub-Category]],LEN(Table1[[#This Row],[Category and Sub-Category]])-FIND("/",Table1[[#This Row],[Category and Sub-Category]]))</f>
        <v>plays</v>
      </c>
      <c r="S3628" s="9">
        <f>(((Table1[[#This Row],[launched_at]]/60)/60)/24)+DATE(1970,1,1)</f>
        <v>41846.667326388888</v>
      </c>
      <c r="T3628" s="9">
        <f>(((Table1[[#This Row],[deadline]]/60)/60)/24)+DATE(1970,1,1)</f>
        <v>41867.667326388888</v>
      </c>
      <c r="U3628" s="12" t="str">
        <f>TEXT(Table1[[#This Row],[Date Created Conversion]],"yyyy")</f>
        <v>2014</v>
      </c>
      <c r="V3628" s="12" t="str">
        <f>TEXT(Table1[[#This Row],[Date Created Conversion]],"mmm")</f>
        <v>Jul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 s="16">
        <v>2000</v>
      </c>
      <c r="E3629">
        <v>2000</v>
      </c>
      <c r="F3629" s="12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>Table1[[#This Row],[pledged]]/Table1[[#This Row],[goal]]</f>
        <v>1</v>
      </c>
      <c r="P3629">
        <f>IF(Table1[[#This Row],[pledged]]=0,0,Table1[[#This Row],[pledged]]/Table1[[#This Row],[backers_count]])</f>
        <v>68.965517241379317</v>
      </c>
      <c r="Q3629" t="str">
        <f>LEFT(Table1[[#This Row],[Category and Sub-Category]],FIND("/",Table1[[#This Row],[Category and Sub-Category]])-1)</f>
        <v>theater</v>
      </c>
      <c r="R3629" t="str">
        <f>RIGHT(Table1[[#This Row],[Category and Sub-Category]],LEN(Table1[[#This Row],[Category and Sub-Category]])-FIND("/",Table1[[#This Row],[Category and Sub-Category]]))</f>
        <v>plays</v>
      </c>
      <c r="S3629" s="9">
        <f>(((Table1[[#This Row],[launched_at]]/60)/60)/24)+DATE(1970,1,1)</f>
        <v>42460.741747685184</v>
      </c>
      <c r="T3629" s="9">
        <f>(((Table1[[#This Row],[deadline]]/60)/60)/24)+DATE(1970,1,1)</f>
        <v>42511.165972222225</v>
      </c>
      <c r="U3629" s="12" t="str">
        <f>TEXT(Table1[[#This Row],[Date Created Conversion]],"yyyy")</f>
        <v>2016</v>
      </c>
      <c r="V3629" s="12" t="str">
        <f>TEXT(Table1[[#This Row],[Date Created Conversion]],"mmm")</f>
        <v>Mar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>Table1[[#This Row],[pledged]]/Table1[[#This Row],[goal]]</f>
        <v>0</v>
      </c>
      <c r="P3630">
        <f>IF(Table1[[#This Row],[pledged]]=0,0,Table1[[#This Row],[pledged]]/Table1[[#This Row],[backers_count]])</f>
        <v>0</v>
      </c>
      <c r="Q3630" t="str">
        <f>LEFT(Table1[[#This Row],[Category and Sub-Category]],FIND("/",Table1[[#This Row],[Category and Sub-Category]])-1)</f>
        <v>theater</v>
      </c>
      <c r="R3630" t="str">
        <f>RIGHT(Table1[[#This Row],[Category and Sub-Category]],LEN(Table1[[#This Row],[Category and Sub-Category]])-FIND("/",Table1[[#This Row],[Category and Sub-Category]]))</f>
        <v>musical</v>
      </c>
      <c r="S3630" s="9">
        <f>(((Table1[[#This Row],[launched_at]]/60)/60)/24)+DATE(1970,1,1)</f>
        <v>42291.833287037036</v>
      </c>
      <c r="T3630" s="9">
        <f>(((Table1[[#This Row],[deadline]]/60)/60)/24)+DATE(1970,1,1)</f>
        <v>42351.874953703707</v>
      </c>
      <c r="U3630" s="12" t="str">
        <f>TEXT(Table1[[#This Row],[Date Created Conversion]],"yyyy")</f>
        <v>2015</v>
      </c>
      <c r="V3630" s="12" t="str">
        <f>TEXT(Table1[[#This Row],[Date Created Conversion]],"mmm")</f>
        <v>Oct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>Table1[[#This Row],[pledged]]/Table1[[#This Row],[goal]]</f>
        <v>1.9999999999999999E-6</v>
      </c>
      <c r="P3631">
        <f>IF(Table1[[#This Row],[pledged]]=0,0,Table1[[#This Row],[pledged]]/Table1[[#This Row],[backers_count]])</f>
        <v>1</v>
      </c>
      <c r="Q3631" t="str">
        <f>LEFT(Table1[[#This Row],[Category and Sub-Category]],FIND("/",Table1[[#This Row],[Category and Sub-Category]])-1)</f>
        <v>theater</v>
      </c>
      <c r="R3631" t="str">
        <f>RIGHT(Table1[[#This Row],[Category and Sub-Category]],LEN(Table1[[#This Row],[Category and Sub-Category]])-FIND("/",Table1[[#This Row],[Category and Sub-Category]]))</f>
        <v>musical</v>
      </c>
      <c r="S3631" s="9">
        <f>(((Table1[[#This Row],[launched_at]]/60)/60)/24)+DATE(1970,1,1)</f>
        <v>42437.094490740739</v>
      </c>
      <c r="T3631" s="9">
        <f>(((Table1[[#This Row],[deadline]]/60)/60)/24)+DATE(1970,1,1)</f>
        <v>42495.708333333328</v>
      </c>
      <c r="U3631" s="12" t="str">
        <f>TEXT(Table1[[#This Row],[Date Created Conversion]],"yyyy")</f>
        <v>2016</v>
      </c>
      <c r="V3631" s="12" t="str">
        <f>TEXT(Table1[[#This Row],[Date Created Conversion]],"mmm")</f>
        <v>Mar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>Table1[[#This Row],[pledged]]/Table1[[#This Row],[goal]]</f>
        <v>3.3333333333333332E-4</v>
      </c>
      <c r="P3632">
        <f>IF(Table1[[#This Row],[pledged]]=0,0,Table1[[#This Row],[pledged]]/Table1[[#This Row],[backers_count]])</f>
        <v>1</v>
      </c>
      <c r="Q3632" t="str">
        <f>LEFT(Table1[[#This Row],[Category and Sub-Category]],FIND("/",Table1[[#This Row],[Category and Sub-Category]])-1)</f>
        <v>theater</v>
      </c>
      <c r="R3632" t="str">
        <f>RIGHT(Table1[[#This Row],[Category and Sub-Category]],LEN(Table1[[#This Row],[Category and Sub-Category]])-FIND("/",Table1[[#This Row],[Category and Sub-Category]]))</f>
        <v>musical</v>
      </c>
      <c r="S3632" s="9">
        <f>(((Table1[[#This Row],[launched_at]]/60)/60)/24)+DATE(1970,1,1)</f>
        <v>41942.84710648148</v>
      </c>
      <c r="T3632" s="9">
        <f>(((Table1[[#This Row],[deadline]]/60)/60)/24)+DATE(1970,1,1)</f>
        <v>41972.888773148152</v>
      </c>
      <c r="U3632" s="12" t="str">
        <f>TEXT(Table1[[#This Row],[Date Created Conversion]],"yyyy")</f>
        <v>2014</v>
      </c>
      <c r="V3632" s="12" t="str">
        <f>TEXT(Table1[[#This Row],[Date Created Conversion]],"mmm")</f>
        <v>Oct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>Table1[[#This Row],[pledged]]/Table1[[#This Row],[goal]]</f>
        <v>0.51023391812865493</v>
      </c>
      <c r="P3633">
        <f>IF(Table1[[#This Row],[pledged]]=0,0,Table1[[#This Row],[pledged]]/Table1[[#This Row],[backers_count]])</f>
        <v>147.88135593220338</v>
      </c>
      <c r="Q3633" t="str">
        <f>LEFT(Table1[[#This Row],[Category and Sub-Category]],FIND("/",Table1[[#This Row],[Category and Sub-Category]])-1)</f>
        <v>theater</v>
      </c>
      <c r="R3633" t="str">
        <f>RIGHT(Table1[[#This Row],[Category and Sub-Category]],LEN(Table1[[#This Row],[Category and Sub-Category]])-FIND("/",Table1[[#This Row],[Category and Sub-Category]]))</f>
        <v>musical</v>
      </c>
      <c r="S3633" s="9">
        <f>(((Table1[[#This Row],[launched_at]]/60)/60)/24)+DATE(1970,1,1)</f>
        <v>41880.753437499996</v>
      </c>
      <c r="T3633" s="9">
        <f>(((Table1[[#This Row],[deadline]]/60)/60)/24)+DATE(1970,1,1)</f>
        <v>41905.165972222225</v>
      </c>
      <c r="U3633" s="12" t="str">
        <f>TEXT(Table1[[#This Row],[Date Created Conversion]],"yyyy")</f>
        <v>2014</v>
      </c>
      <c r="V3633" s="12" t="str">
        <f>TEXT(Table1[[#This Row],[Date Created Conversion]],"mmm")</f>
        <v>Aug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>Table1[[#This Row],[pledged]]/Table1[[#This Row],[goal]]</f>
        <v>0.2</v>
      </c>
      <c r="P3634">
        <f>IF(Table1[[#This Row],[pledged]]=0,0,Table1[[#This Row],[pledged]]/Table1[[#This Row],[backers_count]])</f>
        <v>100</v>
      </c>
      <c r="Q3634" t="str">
        <f>LEFT(Table1[[#This Row],[Category and Sub-Category]],FIND("/",Table1[[#This Row],[Category and Sub-Category]])-1)</f>
        <v>theater</v>
      </c>
      <c r="R3634" t="str">
        <f>RIGHT(Table1[[#This Row],[Category and Sub-Category]],LEN(Table1[[#This Row],[Category and Sub-Category]])-FIND("/",Table1[[#This Row],[Category and Sub-Category]]))</f>
        <v>musical</v>
      </c>
      <c r="S3634" s="9">
        <f>(((Table1[[#This Row],[launched_at]]/60)/60)/24)+DATE(1970,1,1)</f>
        <v>41946.936909722222</v>
      </c>
      <c r="T3634" s="9">
        <f>(((Table1[[#This Row],[deadline]]/60)/60)/24)+DATE(1970,1,1)</f>
        <v>41966.936909722222</v>
      </c>
      <c r="U3634" s="12" t="str">
        <f>TEXT(Table1[[#This Row],[Date Created Conversion]],"yyyy")</f>
        <v>2014</v>
      </c>
      <c r="V3634" s="12" t="str">
        <f>TEXT(Table1[[#This Row],[Date Created Conversion]],"mmm")</f>
        <v>Nov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>Table1[[#This Row],[pledged]]/Table1[[#This Row],[goal]]</f>
        <v>0.35239999999999999</v>
      </c>
      <c r="P3635">
        <f>IF(Table1[[#This Row],[pledged]]=0,0,Table1[[#This Row],[pledged]]/Table1[[#This Row],[backers_count]])</f>
        <v>56.838709677419352</v>
      </c>
      <c r="Q3635" t="str">
        <f>LEFT(Table1[[#This Row],[Category and Sub-Category]],FIND("/",Table1[[#This Row],[Category and Sub-Category]])-1)</f>
        <v>theater</v>
      </c>
      <c r="R3635" t="str">
        <f>RIGHT(Table1[[#This Row],[Category and Sub-Category]],LEN(Table1[[#This Row],[Category and Sub-Category]])-FIND("/",Table1[[#This Row],[Category and Sub-Category]]))</f>
        <v>musical</v>
      </c>
      <c r="S3635" s="9">
        <f>(((Table1[[#This Row],[launched_at]]/60)/60)/24)+DATE(1970,1,1)</f>
        <v>42649.623460648145</v>
      </c>
      <c r="T3635" s="9">
        <f>(((Table1[[#This Row],[deadline]]/60)/60)/24)+DATE(1970,1,1)</f>
        <v>42693.041666666672</v>
      </c>
      <c r="U3635" s="12" t="str">
        <f>TEXT(Table1[[#This Row],[Date Created Conversion]],"yyyy")</f>
        <v>2016</v>
      </c>
      <c r="V3635" s="12" t="str">
        <f>TEXT(Table1[[#This Row],[Date Created Conversion]],"mmm")</f>
        <v>Oct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>Table1[[#This Row],[pledged]]/Table1[[#This Row],[goal]]</f>
        <v>4.2466666666666666E-2</v>
      </c>
      <c r="P3636">
        <f>IF(Table1[[#This Row],[pledged]]=0,0,Table1[[#This Row],[pledged]]/Table1[[#This Row],[backers_count]])</f>
        <v>176.94444444444446</v>
      </c>
      <c r="Q3636" t="str">
        <f>LEFT(Table1[[#This Row],[Category and Sub-Category]],FIND("/",Table1[[#This Row],[Category and Sub-Category]])-1)</f>
        <v>theater</v>
      </c>
      <c r="R3636" t="str">
        <f>RIGHT(Table1[[#This Row],[Category and Sub-Category]],LEN(Table1[[#This Row],[Category and Sub-Category]])-FIND("/",Table1[[#This Row],[Category and Sub-Category]]))</f>
        <v>musical</v>
      </c>
      <c r="S3636" s="9">
        <f>(((Table1[[#This Row],[launched_at]]/60)/60)/24)+DATE(1970,1,1)</f>
        <v>42701.166365740741</v>
      </c>
      <c r="T3636" s="9">
        <f>(((Table1[[#This Row],[deadline]]/60)/60)/24)+DATE(1970,1,1)</f>
        <v>42749.165972222225</v>
      </c>
      <c r="U3636" s="12" t="str">
        <f>TEXT(Table1[[#This Row],[Date Created Conversion]],"yyyy")</f>
        <v>2016</v>
      </c>
      <c r="V3636" s="12" t="str">
        <f>TEXT(Table1[[#This Row],[Date Created Conversion]],"mmm")</f>
        <v>Nov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>Table1[[#This Row],[pledged]]/Table1[[#This Row],[goal]]</f>
        <v>0.36457142857142855</v>
      </c>
      <c r="P3637">
        <f>IF(Table1[[#This Row],[pledged]]=0,0,Table1[[#This Row],[pledged]]/Table1[[#This Row],[backers_count]])</f>
        <v>127.6</v>
      </c>
      <c r="Q3637" t="str">
        <f>LEFT(Table1[[#This Row],[Category and Sub-Category]],FIND("/",Table1[[#This Row],[Category and Sub-Category]])-1)</f>
        <v>theater</v>
      </c>
      <c r="R3637" t="str">
        <f>RIGHT(Table1[[#This Row],[Category and Sub-Category]],LEN(Table1[[#This Row],[Category and Sub-Category]])-FIND("/",Table1[[#This Row],[Category and Sub-Category]]))</f>
        <v>musical</v>
      </c>
      <c r="S3637" s="9">
        <f>(((Table1[[#This Row],[launched_at]]/60)/60)/24)+DATE(1970,1,1)</f>
        <v>42450.88282407407</v>
      </c>
      <c r="T3637" s="9">
        <f>(((Table1[[#This Row],[deadline]]/60)/60)/24)+DATE(1970,1,1)</f>
        <v>42480.88282407407</v>
      </c>
      <c r="U3637" s="12" t="str">
        <f>TEXT(Table1[[#This Row],[Date Created Conversion]],"yyyy")</f>
        <v>2016</v>
      </c>
      <c r="V3637" s="12" t="str">
        <f>TEXT(Table1[[#This Row],[Date Created Conversion]],"mmm")</f>
        <v>Mar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>Table1[[#This Row],[pledged]]/Table1[[#This Row],[goal]]</f>
        <v>0</v>
      </c>
      <c r="P3638">
        <f>IF(Table1[[#This Row],[pledged]]=0,0,Table1[[#This Row],[pledged]]/Table1[[#This Row],[backers_count]])</f>
        <v>0</v>
      </c>
      <c r="Q3638" t="str">
        <f>LEFT(Table1[[#This Row],[Category and Sub-Category]],FIND("/",Table1[[#This Row],[Category and Sub-Category]])-1)</f>
        <v>theater</v>
      </c>
      <c r="R3638" t="str">
        <f>RIGHT(Table1[[#This Row],[Category and Sub-Category]],LEN(Table1[[#This Row],[Category and Sub-Category]])-FIND("/",Table1[[#This Row],[Category and Sub-Category]]))</f>
        <v>musical</v>
      </c>
      <c r="S3638" s="9">
        <f>(((Table1[[#This Row],[launched_at]]/60)/60)/24)+DATE(1970,1,1)</f>
        <v>42226.694780092599</v>
      </c>
      <c r="T3638" s="9">
        <f>(((Table1[[#This Row],[deadline]]/60)/60)/24)+DATE(1970,1,1)</f>
        <v>42261.694780092599</v>
      </c>
      <c r="U3638" s="12" t="str">
        <f>TEXT(Table1[[#This Row],[Date Created Conversion]],"yyyy")</f>
        <v>2015</v>
      </c>
      <c r="V3638" s="12" t="str">
        <f>TEXT(Table1[[#This Row],[Date Created Conversion]],"mmm")</f>
        <v>Aug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>Table1[[#This Row],[pledged]]/Table1[[#This Row],[goal]]</f>
        <v>0.30866666666666664</v>
      </c>
      <c r="P3639">
        <f>IF(Table1[[#This Row],[pledged]]=0,0,Table1[[#This Row],[pledged]]/Table1[[#This Row],[backers_count]])</f>
        <v>66.142857142857139</v>
      </c>
      <c r="Q3639" t="str">
        <f>LEFT(Table1[[#This Row],[Category and Sub-Category]],FIND("/",Table1[[#This Row],[Category and Sub-Category]])-1)</f>
        <v>theater</v>
      </c>
      <c r="R3639" t="str">
        <f>RIGHT(Table1[[#This Row],[Category and Sub-Category]],LEN(Table1[[#This Row],[Category and Sub-Category]])-FIND("/",Table1[[#This Row],[Category and Sub-Category]]))</f>
        <v>musical</v>
      </c>
      <c r="S3639" s="9">
        <f>(((Table1[[#This Row],[launched_at]]/60)/60)/24)+DATE(1970,1,1)</f>
        <v>41975.700636574074</v>
      </c>
      <c r="T3639" s="9">
        <f>(((Table1[[#This Row],[deadline]]/60)/60)/24)+DATE(1970,1,1)</f>
        <v>42005.700636574074</v>
      </c>
      <c r="U3639" s="12" t="str">
        <f>TEXT(Table1[[#This Row],[Date Created Conversion]],"yyyy")</f>
        <v>2014</v>
      </c>
      <c r="V3639" s="12" t="str">
        <f>TEXT(Table1[[#This Row],[Date Created Conversion]],"mmm")</f>
        <v>Dec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>Table1[[#This Row],[pledged]]/Table1[[#This Row],[goal]]</f>
        <v>6.545454545454546E-2</v>
      </c>
      <c r="P3640">
        <f>IF(Table1[[#This Row],[pledged]]=0,0,Table1[[#This Row],[pledged]]/Table1[[#This Row],[backers_count]])</f>
        <v>108</v>
      </c>
      <c r="Q3640" t="str">
        <f>LEFT(Table1[[#This Row],[Category and Sub-Category]],FIND("/",Table1[[#This Row],[Category and Sub-Category]])-1)</f>
        <v>theater</v>
      </c>
      <c r="R3640" t="str">
        <f>RIGHT(Table1[[#This Row],[Category and Sub-Category]],LEN(Table1[[#This Row],[Category and Sub-Category]])-FIND("/",Table1[[#This Row],[Category and Sub-Category]]))</f>
        <v>musical</v>
      </c>
      <c r="S3640" s="9">
        <f>(((Table1[[#This Row],[launched_at]]/60)/60)/24)+DATE(1970,1,1)</f>
        <v>42053.672824074078</v>
      </c>
      <c r="T3640" s="9">
        <f>(((Table1[[#This Row],[deadline]]/60)/60)/24)+DATE(1970,1,1)</f>
        <v>42113.631157407406</v>
      </c>
      <c r="U3640" s="12" t="str">
        <f>TEXT(Table1[[#This Row],[Date Created Conversion]],"yyyy")</f>
        <v>2015</v>
      </c>
      <c r="V3640" s="12" t="str">
        <f>TEXT(Table1[[#This Row],[Date Created Conversion]],"mmm")</f>
        <v>Feb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>Table1[[#This Row],[pledged]]/Table1[[#This Row],[goal]]</f>
        <v>4.0000000000000003E-5</v>
      </c>
      <c r="P3641">
        <f>IF(Table1[[#This Row],[pledged]]=0,0,Table1[[#This Row],[pledged]]/Table1[[#This Row],[backers_count]])</f>
        <v>1</v>
      </c>
      <c r="Q3641" t="str">
        <f>LEFT(Table1[[#This Row],[Category and Sub-Category]],FIND("/",Table1[[#This Row],[Category and Sub-Category]])-1)</f>
        <v>theater</v>
      </c>
      <c r="R3641" t="str">
        <f>RIGHT(Table1[[#This Row],[Category and Sub-Category]],LEN(Table1[[#This Row],[Category and Sub-Category]])-FIND("/",Table1[[#This Row],[Category and Sub-Category]]))</f>
        <v>musical</v>
      </c>
      <c r="S3641" s="9">
        <f>(((Table1[[#This Row],[launched_at]]/60)/60)/24)+DATE(1970,1,1)</f>
        <v>42590.677152777775</v>
      </c>
      <c r="T3641" s="9">
        <f>(((Table1[[#This Row],[deadline]]/60)/60)/24)+DATE(1970,1,1)</f>
        <v>42650.632638888885</v>
      </c>
      <c r="U3641" s="12" t="str">
        <f>TEXT(Table1[[#This Row],[Date Created Conversion]],"yyyy")</f>
        <v>2016</v>
      </c>
      <c r="V3641" s="12" t="str">
        <f>TEXT(Table1[[#This Row],[Date Created Conversion]],"mmm")</f>
        <v>Aug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>Table1[[#This Row],[pledged]]/Table1[[#This Row],[goal]]</f>
        <v>5.5E-2</v>
      </c>
      <c r="P3642">
        <f>IF(Table1[[#This Row],[pledged]]=0,0,Table1[[#This Row],[pledged]]/Table1[[#This Row],[backers_count]])</f>
        <v>18.333333333333332</v>
      </c>
      <c r="Q3642" t="str">
        <f>LEFT(Table1[[#This Row],[Category and Sub-Category]],FIND("/",Table1[[#This Row],[Category and Sub-Category]])-1)</f>
        <v>theater</v>
      </c>
      <c r="R3642" t="str">
        <f>RIGHT(Table1[[#This Row],[Category and Sub-Category]],LEN(Table1[[#This Row],[Category and Sub-Category]])-FIND("/",Table1[[#This Row],[Category and Sub-Category]]))</f>
        <v>musical</v>
      </c>
      <c r="S3642" s="9">
        <f>(((Table1[[#This Row],[launched_at]]/60)/60)/24)+DATE(1970,1,1)</f>
        <v>42104.781597222223</v>
      </c>
      <c r="T3642" s="9">
        <f>(((Table1[[#This Row],[deadline]]/60)/60)/24)+DATE(1970,1,1)</f>
        <v>42134.781597222223</v>
      </c>
      <c r="U3642" s="12" t="str">
        <f>TEXT(Table1[[#This Row],[Date Created Conversion]],"yyyy")</f>
        <v>2015</v>
      </c>
      <c r="V3642" s="12" t="str">
        <f>TEXT(Table1[[#This Row],[Date Created Conversion]],"mmm")</f>
        <v>Apr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>Table1[[#This Row],[pledged]]/Table1[[#This Row],[goal]]</f>
        <v>0</v>
      </c>
      <c r="P3643">
        <f>IF(Table1[[#This Row],[pledged]]=0,0,Table1[[#This Row],[pledged]]/Table1[[#This Row],[backers_count]])</f>
        <v>0</v>
      </c>
      <c r="Q3643" t="str">
        <f>LEFT(Table1[[#This Row],[Category and Sub-Category]],FIND("/",Table1[[#This Row],[Category and Sub-Category]])-1)</f>
        <v>theater</v>
      </c>
      <c r="R3643" t="str">
        <f>RIGHT(Table1[[#This Row],[Category and Sub-Category]],LEN(Table1[[#This Row],[Category and Sub-Category]])-FIND("/",Table1[[#This Row],[Category and Sub-Category]]))</f>
        <v>musical</v>
      </c>
      <c r="S3643" s="9">
        <f>(((Table1[[#This Row],[launched_at]]/60)/60)/24)+DATE(1970,1,1)</f>
        <v>41899.627071759263</v>
      </c>
      <c r="T3643" s="9">
        <f>(((Table1[[#This Row],[deadline]]/60)/60)/24)+DATE(1970,1,1)</f>
        <v>41917.208333333336</v>
      </c>
      <c r="U3643" s="12" t="str">
        <f>TEXT(Table1[[#This Row],[Date Created Conversion]],"yyyy")</f>
        <v>2014</v>
      </c>
      <c r="V3643" s="12" t="str">
        <f>TEXT(Table1[[#This Row],[Date Created Conversion]],"mmm")</f>
        <v>Sep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>Table1[[#This Row],[pledged]]/Table1[[#This Row],[goal]]</f>
        <v>2.1428571428571429E-2</v>
      </c>
      <c r="P3644">
        <f>IF(Table1[[#This Row],[pledged]]=0,0,Table1[[#This Row],[pledged]]/Table1[[#This Row],[backers_count]])</f>
        <v>7.5</v>
      </c>
      <c r="Q3644" t="str">
        <f>LEFT(Table1[[#This Row],[Category and Sub-Category]],FIND("/",Table1[[#This Row],[Category and Sub-Category]])-1)</f>
        <v>theater</v>
      </c>
      <c r="R3644" t="str">
        <f>RIGHT(Table1[[#This Row],[Category and Sub-Category]],LEN(Table1[[#This Row],[Category and Sub-Category]])-FIND("/",Table1[[#This Row],[Category and Sub-Category]]))</f>
        <v>musical</v>
      </c>
      <c r="S3644" s="9">
        <f>(((Table1[[#This Row],[launched_at]]/60)/60)/24)+DATE(1970,1,1)</f>
        <v>42297.816284722227</v>
      </c>
      <c r="T3644" s="9">
        <f>(((Table1[[#This Row],[deadline]]/60)/60)/24)+DATE(1970,1,1)</f>
        <v>42338.708333333328</v>
      </c>
      <c r="U3644" s="12" t="str">
        <f>TEXT(Table1[[#This Row],[Date Created Conversion]],"yyyy")</f>
        <v>2015</v>
      </c>
      <c r="V3644" s="12" t="str">
        <f>TEXT(Table1[[#This Row],[Date Created Conversion]],"mmm")</f>
        <v>Oct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>Table1[[#This Row],[pledged]]/Table1[[#This Row],[goal]]</f>
        <v>0</v>
      </c>
      <c r="P3645">
        <f>IF(Table1[[#This Row],[pledged]]=0,0,Table1[[#This Row],[pledged]]/Table1[[#This Row],[backers_count]])</f>
        <v>0</v>
      </c>
      <c r="Q3645" t="str">
        <f>LEFT(Table1[[#This Row],[Category and Sub-Category]],FIND("/",Table1[[#This Row],[Category and Sub-Category]])-1)</f>
        <v>theater</v>
      </c>
      <c r="R3645" t="str">
        <f>RIGHT(Table1[[#This Row],[Category and Sub-Category]],LEN(Table1[[#This Row],[Category and Sub-Category]])-FIND("/",Table1[[#This Row],[Category and Sub-Category]]))</f>
        <v>musical</v>
      </c>
      <c r="S3645" s="9">
        <f>(((Table1[[#This Row],[launched_at]]/60)/60)/24)+DATE(1970,1,1)</f>
        <v>42285.143969907411</v>
      </c>
      <c r="T3645" s="9">
        <f>(((Table1[[#This Row],[deadline]]/60)/60)/24)+DATE(1970,1,1)</f>
        <v>42325.185636574075</v>
      </c>
      <c r="U3645" s="12" t="str">
        <f>TEXT(Table1[[#This Row],[Date Created Conversion]],"yyyy")</f>
        <v>2015</v>
      </c>
      <c r="V3645" s="12" t="str">
        <f>TEXT(Table1[[#This Row],[Date Created Conversion]],"mmm")</f>
        <v>Oct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>Table1[[#This Row],[pledged]]/Table1[[#This Row],[goal]]</f>
        <v>0.16420000000000001</v>
      </c>
      <c r="P3646">
        <f>IF(Table1[[#This Row],[pledged]]=0,0,Table1[[#This Row],[pledged]]/Table1[[#This Row],[backers_count]])</f>
        <v>68.416666666666671</v>
      </c>
      <c r="Q3646" t="str">
        <f>LEFT(Table1[[#This Row],[Category and Sub-Category]],FIND("/",Table1[[#This Row],[Category and Sub-Category]])-1)</f>
        <v>theater</v>
      </c>
      <c r="R3646" t="str">
        <f>RIGHT(Table1[[#This Row],[Category and Sub-Category]],LEN(Table1[[#This Row],[Category and Sub-Category]])-FIND("/",Table1[[#This Row],[Category and Sub-Category]]))</f>
        <v>musical</v>
      </c>
      <c r="S3646" s="9">
        <f>(((Table1[[#This Row],[launched_at]]/60)/60)/24)+DATE(1970,1,1)</f>
        <v>42409.241747685184</v>
      </c>
      <c r="T3646" s="9">
        <f>(((Table1[[#This Row],[deadline]]/60)/60)/24)+DATE(1970,1,1)</f>
        <v>42437.207638888889</v>
      </c>
      <c r="U3646" s="12" t="str">
        <f>TEXT(Table1[[#This Row],[Date Created Conversion]],"yyyy")</f>
        <v>2016</v>
      </c>
      <c r="V3646" s="12" t="str">
        <f>TEXT(Table1[[#This Row],[Date Created Conversion]],"mmm")</f>
        <v>Feb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>Table1[[#This Row],[pledged]]/Table1[[#This Row],[goal]]</f>
        <v>1E-3</v>
      </c>
      <c r="P3647">
        <f>IF(Table1[[#This Row],[pledged]]=0,0,Table1[[#This Row],[pledged]]/Table1[[#This Row],[backers_count]])</f>
        <v>1</v>
      </c>
      <c r="Q3647" t="str">
        <f>LEFT(Table1[[#This Row],[Category and Sub-Category]],FIND("/",Table1[[#This Row],[Category and Sub-Category]])-1)</f>
        <v>theater</v>
      </c>
      <c r="R3647" t="str">
        <f>RIGHT(Table1[[#This Row],[Category and Sub-Category]],LEN(Table1[[#This Row],[Category and Sub-Category]])-FIND("/",Table1[[#This Row],[Category and Sub-Category]]))</f>
        <v>musical</v>
      </c>
      <c r="S3647" s="9">
        <f>(((Table1[[#This Row],[launched_at]]/60)/60)/24)+DATE(1970,1,1)</f>
        <v>42665.970347222217</v>
      </c>
      <c r="T3647" s="9">
        <f>(((Table1[[#This Row],[deadline]]/60)/60)/24)+DATE(1970,1,1)</f>
        <v>42696.012013888889</v>
      </c>
      <c r="U3647" s="12" t="str">
        <f>TEXT(Table1[[#This Row],[Date Created Conversion]],"yyyy")</f>
        <v>2016</v>
      </c>
      <c r="V3647" s="12" t="str">
        <f>TEXT(Table1[[#This Row],[Date Created Conversion]],"mmm")</f>
        <v>Oct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>Table1[[#This Row],[pledged]]/Table1[[#This Row],[goal]]</f>
        <v>4.8099999999999997E-2</v>
      </c>
      <c r="P3648">
        <f>IF(Table1[[#This Row],[pledged]]=0,0,Table1[[#This Row],[pledged]]/Table1[[#This Row],[backers_count]])</f>
        <v>60.125</v>
      </c>
      <c r="Q3648" t="str">
        <f>LEFT(Table1[[#This Row],[Category and Sub-Category]],FIND("/",Table1[[#This Row],[Category and Sub-Category]])-1)</f>
        <v>theater</v>
      </c>
      <c r="R3648" t="str">
        <f>RIGHT(Table1[[#This Row],[Category and Sub-Category]],LEN(Table1[[#This Row],[Category and Sub-Category]])-FIND("/",Table1[[#This Row],[Category and Sub-Category]]))</f>
        <v>musical</v>
      </c>
      <c r="S3648" s="9">
        <f>(((Table1[[#This Row],[launched_at]]/60)/60)/24)+DATE(1970,1,1)</f>
        <v>42140.421319444446</v>
      </c>
      <c r="T3648" s="9">
        <f>(((Table1[[#This Row],[deadline]]/60)/60)/24)+DATE(1970,1,1)</f>
        <v>42171.979166666672</v>
      </c>
      <c r="U3648" s="12" t="str">
        <f>TEXT(Table1[[#This Row],[Date Created Conversion]],"yyyy")</f>
        <v>2015</v>
      </c>
      <c r="V3648" s="12" t="str">
        <f>TEXT(Table1[[#This Row],[Date Created Conversion]],"mmm")</f>
        <v>May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>Table1[[#This Row],[pledged]]/Table1[[#This Row],[goal]]</f>
        <v>0.06</v>
      </c>
      <c r="P3649">
        <f>IF(Table1[[#This Row],[pledged]]=0,0,Table1[[#This Row],[pledged]]/Table1[[#This Row],[backers_count]])</f>
        <v>15</v>
      </c>
      <c r="Q3649" t="str">
        <f>LEFT(Table1[[#This Row],[Category and Sub-Category]],FIND("/",Table1[[#This Row],[Category and Sub-Category]])-1)</f>
        <v>theater</v>
      </c>
      <c r="R3649" t="str">
        <f>RIGHT(Table1[[#This Row],[Category and Sub-Category]],LEN(Table1[[#This Row],[Category and Sub-Category]])-FIND("/",Table1[[#This Row],[Category and Sub-Category]]))</f>
        <v>musical</v>
      </c>
      <c r="S3649" s="9">
        <f>(((Table1[[#This Row],[launched_at]]/60)/60)/24)+DATE(1970,1,1)</f>
        <v>42598.749155092592</v>
      </c>
      <c r="T3649" s="9">
        <f>(((Table1[[#This Row],[deadline]]/60)/60)/24)+DATE(1970,1,1)</f>
        <v>42643.749155092592</v>
      </c>
      <c r="U3649" s="12" t="str">
        <f>TEXT(Table1[[#This Row],[Date Created Conversion]],"yyyy")</f>
        <v>2016</v>
      </c>
      <c r="V3649" s="12" t="str">
        <f>TEXT(Table1[[#This Row],[Date Created Conversion]],"mmm")</f>
        <v>Aug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 s="16">
        <v>40000</v>
      </c>
      <c r="E3650">
        <v>40153</v>
      </c>
      <c r="F3650" s="12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>Table1[[#This Row],[pledged]]/Table1[[#This Row],[goal]]</f>
        <v>1.003825</v>
      </c>
      <c r="P3650">
        <f>IF(Table1[[#This Row],[pledged]]=0,0,Table1[[#This Row],[pledged]]/Table1[[#This Row],[backers_count]])</f>
        <v>550.04109589041093</v>
      </c>
      <c r="Q3650" t="str">
        <f>LEFT(Table1[[#This Row],[Category and Sub-Category]],FIND("/",Table1[[#This Row],[Category and Sub-Category]])-1)</f>
        <v>theater</v>
      </c>
      <c r="R3650" t="str">
        <f>RIGHT(Table1[[#This Row],[Category and Sub-Category]],LEN(Table1[[#This Row],[Category and Sub-Category]])-FIND("/",Table1[[#This Row],[Category and Sub-Category]]))</f>
        <v>plays</v>
      </c>
      <c r="S3650" s="9">
        <f>(((Table1[[#This Row],[launched_at]]/60)/60)/24)+DATE(1970,1,1)</f>
        <v>41887.292187500003</v>
      </c>
      <c r="T3650" s="9">
        <f>(((Table1[[#This Row],[deadline]]/60)/60)/24)+DATE(1970,1,1)</f>
        <v>41917.292187500003</v>
      </c>
      <c r="U3650" s="12" t="str">
        <f>TEXT(Table1[[#This Row],[Date Created Conversion]],"yyyy")</f>
        <v>2014</v>
      </c>
      <c r="V3650" s="12" t="str">
        <f>TEXT(Table1[[#This Row],[Date Created Conversion]],"mmm")</f>
        <v>Sep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 s="16">
        <v>750</v>
      </c>
      <c r="E3651">
        <v>780</v>
      </c>
      <c r="F3651" s="12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>Table1[[#This Row],[pledged]]/Table1[[#This Row],[goal]]</f>
        <v>1.04</v>
      </c>
      <c r="P3651">
        <f>IF(Table1[[#This Row],[pledged]]=0,0,Table1[[#This Row],[pledged]]/Table1[[#This Row],[backers_count]])</f>
        <v>97.5</v>
      </c>
      <c r="Q3651" t="str">
        <f>LEFT(Table1[[#This Row],[Category and Sub-Category]],FIND("/",Table1[[#This Row],[Category and Sub-Category]])-1)</f>
        <v>theater</v>
      </c>
      <c r="R3651" t="str">
        <f>RIGHT(Table1[[#This Row],[Category and Sub-Category]],LEN(Table1[[#This Row],[Category and Sub-Category]])-FIND("/",Table1[[#This Row],[Category and Sub-Category]]))</f>
        <v>plays</v>
      </c>
      <c r="S3651" s="9">
        <f>(((Table1[[#This Row],[launched_at]]/60)/60)/24)+DATE(1970,1,1)</f>
        <v>41780.712893518517</v>
      </c>
      <c r="T3651" s="9">
        <f>(((Table1[[#This Row],[deadline]]/60)/60)/24)+DATE(1970,1,1)</f>
        <v>41806.712893518517</v>
      </c>
      <c r="U3651" s="12" t="str">
        <f>TEXT(Table1[[#This Row],[Date Created Conversion]],"yyyy")</f>
        <v>2014</v>
      </c>
      <c r="V3651" s="12" t="str">
        <f>TEXT(Table1[[#This Row],[Date Created Conversion]],"mmm")</f>
        <v>May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 s="16">
        <v>500</v>
      </c>
      <c r="E3652">
        <v>500</v>
      </c>
      <c r="F3652" s="1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>Table1[[#This Row],[pledged]]/Table1[[#This Row],[goal]]</f>
        <v>1</v>
      </c>
      <c r="P3652">
        <f>IF(Table1[[#This Row],[pledged]]=0,0,Table1[[#This Row],[pledged]]/Table1[[#This Row],[backers_count]])</f>
        <v>29.411764705882351</v>
      </c>
      <c r="Q3652" t="str">
        <f>LEFT(Table1[[#This Row],[Category and Sub-Category]],FIND("/",Table1[[#This Row],[Category and Sub-Category]])-1)</f>
        <v>theater</v>
      </c>
      <c r="R3652" t="str">
        <f>RIGHT(Table1[[#This Row],[Category and Sub-Category]],LEN(Table1[[#This Row],[Category and Sub-Category]])-FIND("/",Table1[[#This Row],[Category and Sub-Category]]))</f>
        <v>plays</v>
      </c>
      <c r="S3652" s="9">
        <f>(((Table1[[#This Row],[launched_at]]/60)/60)/24)+DATE(1970,1,1)</f>
        <v>42381.478981481487</v>
      </c>
      <c r="T3652" s="9">
        <f>(((Table1[[#This Row],[deadline]]/60)/60)/24)+DATE(1970,1,1)</f>
        <v>42402.478981481487</v>
      </c>
      <c r="U3652" s="12" t="str">
        <f>TEXT(Table1[[#This Row],[Date Created Conversion]],"yyyy")</f>
        <v>2016</v>
      </c>
      <c r="V3652" s="12" t="str">
        <f>TEXT(Table1[[#This Row],[Date Created Conversion]],"mmm")</f>
        <v>Jan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 s="16">
        <v>500</v>
      </c>
      <c r="E3653">
        <v>520</v>
      </c>
      <c r="F3653" s="12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>Table1[[#This Row],[pledged]]/Table1[[#This Row],[goal]]</f>
        <v>1.04</v>
      </c>
      <c r="P3653">
        <f>IF(Table1[[#This Row],[pledged]]=0,0,Table1[[#This Row],[pledged]]/Table1[[#This Row],[backers_count]])</f>
        <v>57.777777777777779</v>
      </c>
      <c r="Q3653" t="str">
        <f>LEFT(Table1[[#This Row],[Category and Sub-Category]],FIND("/",Table1[[#This Row],[Category and Sub-Category]])-1)</f>
        <v>theater</v>
      </c>
      <c r="R3653" t="str">
        <f>RIGHT(Table1[[#This Row],[Category and Sub-Category]],LEN(Table1[[#This Row],[Category and Sub-Category]])-FIND("/",Table1[[#This Row],[Category and Sub-Category]]))</f>
        <v>plays</v>
      </c>
      <c r="S3653" s="9">
        <f>(((Table1[[#This Row],[launched_at]]/60)/60)/24)+DATE(1970,1,1)</f>
        <v>41828.646319444444</v>
      </c>
      <c r="T3653" s="9">
        <f>(((Table1[[#This Row],[deadline]]/60)/60)/24)+DATE(1970,1,1)</f>
        <v>41861.665972222225</v>
      </c>
      <c r="U3653" s="12" t="str">
        <f>TEXT(Table1[[#This Row],[Date Created Conversion]],"yyyy")</f>
        <v>2014</v>
      </c>
      <c r="V3653" s="12" t="str">
        <f>TEXT(Table1[[#This Row],[Date Created Conversion]],"mmm")</f>
        <v>Jul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 s="16">
        <v>300</v>
      </c>
      <c r="E3654">
        <v>752</v>
      </c>
      <c r="F3654" s="12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>Table1[[#This Row],[pledged]]/Table1[[#This Row],[goal]]</f>
        <v>2.5066666666666668</v>
      </c>
      <c r="P3654">
        <f>IF(Table1[[#This Row],[pledged]]=0,0,Table1[[#This Row],[pledged]]/Table1[[#This Row],[backers_count]])</f>
        <v>44.235294117647058</v>
      </c>
      <c r="Q3654" t="str">
        <f>LEFT(Table1[[#This Row],[Category and Sub-Category]],FIND("/",Table1[[#This Row],[Category and Sub-Category]])-1)</f>
        <v>theater</v>
      </c>
      <c r="R3654" t="str">
        <f>RIGHT(Table1[[#This Row],[Category and Sub-Category]],LEN(Table1[[#This Row],[Category and Sub-Category]])-FIND("/",Table1[[#This Row],[Category and Sub-Category]]))</f>
        <v>plays</v>
      </c>
      <c r="S3654" s="9">
        <f>(((Table1[[#This Row],[launched_at]]/60)/60)/24)+DATE(1970,1,1)</f>
        <v>42596.644699074073</v>
      </c>
      <c r="T3654" s="9">
        <f>(((Table1[[#This Row],[deadline]]/60)/60)/24)+DATE(1970,1,1)</f>
        <v>42607.165972222225</v>
      </c>
      <c r="U3654" s="12" t="str">
        <f>TEXT(Table1[[#This Row],[Date Created Conversion]],"yyyy")</f>
        <v>2016</v>
      </c>
      <c r="V3654" s="12" t="str">
        <f>TEXT(Table1[[#This Row],[Date Created Conversion]],"mmm")</f>
        <v>Aug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 s="16">
        <v>2000</v>
      </c>
      <c r="E3655">
        <v>2010</v>
      </c>
      <c r="F3655" s="12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>Table1[[#This Row],[pledged]]/Table1[[#This Row],[goal]]</f>
        <v>1.0049999999999999</v>
      </c>
      <c r="P3655">
        <f>IF(Table1[[#This Row],[pledged]]=0,0,Table1[[#This Row],[pledged]]/Table1[[#This Row],[backers_count]])</f>
        <v>60.909090909090907</v>
      </c>
      <c r="Q3655" t="str">
        <f>LEFT(Table1[[#This Row],[Category and Sub-Category]],FIND("/",Table1[[#This Row],[Category and Sub-Category]])-1)</f>
        <v>theater</v>
      </c>
      <c r="R3655" t="str">
        <f>RIGHT(Table1[[#This Row],[Category and Sub-Category]],LEN(Table1[[#This Row],[Category and Sub-Category]])-FIND("/",Table1[[#This Row],[Category and Sub-Category]]))</f>
        <v>plays</v>
      </c>
      <c r="S3655" s="9">
        <f>(((Table1[[#This Row],[launched_at]]/60)/60)/24)+DATE(1970,1,1)</f>
        <v>42191.363506944443</v>
      </c>
      <c r="T3655" s="9">
        <f>(((Table1[[#This Row],[deadline]]/60)/60)/24)+DATE(1970,1,1)</f>
        <v>42221.363506944443</v>
      </c>
      <c r="U3655" s="12" t="str">
        <f>TEXT(Table1[[#This Row],[Date Created Conversion]],"yyyy")</f>
        <v>2015</v>
      </c>
      <c r="V3655" s="12" t="str">
        <f>TEXT(Table1[[#This Row],[Date Created Conversion]],"mmm")</f>
        <v>Jul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 s="16">
        <v>1500</v>
      </c>
      <c r="E3656">
        <v>2616</v>
      </c>
      <c r="F3656" s="12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>Table1[[#This Row],[pledged]]/Table1[[#This Row],[goal]]</f>
        <v>1.744</v>
      </c>
      <c r="P3656">
        <f>IF(Table1[[#This Row],[pledged]]=0,0,Table1[[#This Row],[pledged]]/Table1[[#This Row],[backers_count]])</f>
        <v>68.84210526315789</v>
      </c>
      <c r="Q3656" t="str">
        <f>LEFT(Table1[[#This Row],[Category and Sub-Category]],FIND("/",Table1[[#This Row],[Category and Sub-Category]])-1)</f>
        <v>theater</v>
      </c>
      <c r="R3656" t="str">
        <f>RIGHT(Table1[[#This Row],[Category and Sub-Category]],LEN(Table1[[#This Row],[Category and Sub-Category]])-FIND("/",Table1[[#This Row],[Category and Sub-Category]]))</f>
        <v>plays</v>
      </c>
      <c r="S3656" s="9">
        <f>(((Table1[[#This Row],[launched_at]]/60)/60)/24)+DATE(1970,1,1)</f>
        <v>42440.416504629626</v>
      </c>
      <c r="T3656" s="9">
        <f>(((Table1[[#This Row],[deadline]]/60)/60)/24)+DATE(1970,1,1)</f>
        <v>42463.708333333328</v>
      </c>
      <c r="U3656" s="12" t="str">
        <f>TEXT(Table1[[#This Row],[Date Created Conversion]],"yyyy")</f>
        <v>2016</v>
      </c>
      <c r="V3656" s="12" t="str">
        <f>TEXT(Table1[[#This Row],[Date Created Conversion]],"mmm")</f>
        <v>Mar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 s="16">
        <v>5000</v>
      </c>
      <c r="E3657">
        <v>5813</v>
      </c>
      <c r="F3657" s="12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>Table1[[#This Row],[pledged]]/Table1[[#This Row],[goal]]</f>
        <v>1.1626000000000001</v>
      </c>
      <c r="P3657">
        <f>IF(Table1[[#This Row],[pledged]]=0,0,Table1[[#This Row],[pledged]]/Table1[[#This Row],[backers_count]])</f>
        <v>73.582278481012665</v>
      </c>
      <c r="Q3657" t="str">
        <f>LEFT(Table1[[#This Row],[Category and Sub-Category]],FIND("/",Table1[[#This Row],[Category and Sub-Category]])-1)</f>
        <v>theater</v>
      </c>
      <c r="R3657" t="str">
        <f>RIGHT(Table1[[#This Row],[Category and Sub-Category]],LEN(Table1[[#This Row],[Category and Sub-Category]])-FIND("/",Table1[[#This Row],[Category and Sub-Category]]))</f>
        <v>plays</v>
      </c>
      <c r="S3657" s="9">
        <f>(((Table1[[#This Row],[launched_at]]/60)/60)/24)+DATE(1970,1,1)</f>
        <v>42173.803217592591</v>
      </c>
      <c r="T3657" s="9">
        <f>(((Table1[[#This Row],[deadline]]/60)/60)/24)+DATE(1970,1,1)</f>
        <v>42203.290972222225</v>
      </c>
      <c r="U3657" s="12" t="str">
        <f>TEXT(Table1[[#This Row],[Date Created Conversion]],"yyyy")</f>
        <v>2015</v>
      </c>
      <c r="V3657" s="12" t="str">
        <f>TEXT(Table1[[#This Row],[Date Created Conversion]],"mmm")</f>
        <v>Jun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 s="16">
        <v>5000</v>
      </c>
      <c r="E3658">
        <v>5291</v>
      </c>
      <c r="F3658" s="12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>Table1[[#This Row],[pledged]]/Table1[[#This Row],[goal]]</f>
        <v>1.0582</v>
      </c>
      <c r="P3658">
        <f>IF(Table1[[#This Row],[pledged]]=0,0,Table1[[#This Row],[pledged]]/Table1[[#This Row],[backers_count]])</f>
        <v>115.02173913043478</v>
      </c>
      <c r="Q3658" t="str">
        <f>LEFT(Table1[[#This Row],[Category and Sub-Category]],FIND("/",Table1[[#This Row],[Category and Sub-Category]])-1)</f>
        <v>theater</v>
      </c>
      <c r="R3658" t="str">
        <f>RIGHT(Table1[[#This Row],[Category and Sub-Category]],LEN(Table1[[#This Row],[Category and Sub-Category]])-FIND("/",Table1[[#This Row],[Category and Sub-Category]]))</f>
        <v>plays</v>
      </c>
      <c r="S3658" s="9">
        <f>(((Table1[[#This Row],[launched_at]]/60)/60)/24)+DATE(1970,1,1)</f>
        <v>42737.910138888896</v>
      </c>
      <c r="T3658" s="9">
        <f>(((Table1[[#This Row],[deadline]]/60)/60)/24)+DATE(1970,1,1)</f>
        <v>42767.957638888889</v>
      </c>
      <c r="U3658" s="12" t="str">
        <f>TEXT(Table1[[#This Row],[Date Created Conversion]],"yyyy")</f>
        <v>2017</v>
      </c>
      <c r="V3658" s="12" t="str">
        <f>TEXT(Table1[[#This Row],[Date Created Conversion]],"mmm")</f>
        <v>Jan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 s="16">
        <v>2000</v>
      </c>
      <c r="E3659">
        <v>2215</v>
      </c>
      <c r="F3659" s="12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>Table1[[#This Row],[pledged]]/Table1[[#This Row],[goal]]</f>
        <v>1.1074999999999999</v>
      </c>
      <c r="P3659">
        <f>IF(Table1[[#This Row],[pledged]]=0,0,Table1[[#This Row],[pledged]]/Table1[[#This Row],[backers_count]])</f>
        <v>110.75</v>
      </c>
      <c r="Q3659" t="str">
        <f>LEFT(Table1[[#This Row],[Category and Sub-Category]],FIND("/",Table1[[#This Row],[Category and Sub-Category]])-1)</f>
        <v>theater</v>
      </c>
      <c r="R3659" t="str">
        <f>RIGHT(Table1[[#This Row],[Category and Sub-Category]],LEN(Table1[[#This Row],[Category and Sub-Category]])-FIND("/",Table1[[#This Row],[Category and Sub-Category]]))</f>
        <v>plays</v>
      </c>
      <c r="S3659" s="9">
        <f>(((Table1[[#This Row],[launched_at]]/60)/60)/24)+DATE(1970,1,1)</f>
        <v>42499.629849537043</v>
      </c>
      <c r="T3659" s="9">
        <f>(((Table1[[#This Row],[deadline]]/60)/60)/24)+DATE(1970,1,1)</f>
        <v>42522.904166666667</v>
      </c>
      <c r="U3659" s="12" t="str">
        <f>TEXT(Table1[[#This Row],[Date Created Conversion]],"yyyy")</f>
        <v>2016</v>
      </c>
      <c r="V3659" s="12" t="str">
        <f>TEXT(Table1[[#This Row],[Date Created Conversion]],"mmm")</f>
        <v>May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 s="16">
        <v>1500</v>
      </c>
      <c r="E3660">
        <v>1510</v>
      </c>
      <c r="F3660" s="12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>Table1[[#This Row],[pledged]]/Table1[[#This Row],[goal]]</f>
        <v>1.0066666666666666</v>
      </c>
      <c r="P3660">
        <f>IF(Table1[[#This Row],[pledged]]=0,0,Table1[[#This Row],[pledged]]/Table1[[#This Row],[backers_count]])</f>
        <v>75.5</v>
      </c>
      <c r="Q3660" t="str">
        <f>LEFT(Table1[[#This Row],[Category and Sub-Category]],FIND("/",Table1[[#This Row],[Category and Sub-Category]])-1)</f>
        <v>theater</v>
      </c>
      <c r="R3660" t="str">
        <f>RIGHT(Table1[[#This Row],[Category and Sub-Category]],LEN(Table1[[#This Row],[Category and Sub-Category]])-FIND("/",Table1[[#This Row],[Category and Sub-Category]]))</f>
        <v>plays</v>
      </c>
      <c r="S3660" s="9">
        <f>(((Table1[[#This Row],[launched_at]]/60)/60)/24)+DATE(1970,1,1)</f>
        <v>41775.858564814815</v>
      </c>
      <c r="T3660" s="9">
        <f>(((Table1[[#This Row],[deadline]]/60)/60)/24)+DATE(1970,1,1)</f>
        <v>41822.165972222225</v>
      </c>
      <c r="U3660" s="12" t="str">
        <f>TEXT(Table1[[#This Row],[Date Created Conversion]],"yyyy")</f>
        <v>2014</v>
      </c>
      <c r="V3660" s="12" t="str">
        <f>TEXT(Table1[[#This Row],[Date Created Conversion]],"mmm")</f>
        <v>May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 s="16">
        <v>3000</v>
      </c>
      <c r="E3661">
        <v>3061</v>
      </c>
      <c r="F3661" s="12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>Table1[[#This Row],[pledged]]/Table1[[#This Row],[goal]]</f>
        <v>1.0203333333333333</v>
      </c>
      <c r="P3661">
        <f>IF(Table1[[#This Row],[pledged]]=0,0,Table1[[#This Row],[pledged]]/Table1[[#This Row],[backers_count]])</f>
        <v>235.46153846153845</v>
      </c>
      <c r="Q3661" t="str">
        <f>LEFT(Table1[[#This Row],[Category and Sub-Category]],FIND("/",Table1[[#This Row],[Category and Sub-Category]])-1)</f>
        <v>theater</v>
      </c>
      <c r="R3661" t="str">
        <f>RIGHT(Table1[[#This Row],[Category and Sub-Category]],LEN(Table1[[#This Row],[Category and Sub-Category]])-FIND("/",Table1[[#This Row],[Category and Sub-Category]]))</f>
        <v>plays</v>
      </c>
      <c r="S3661" s="9">
        <f>(((Table1[[#This Row],[launched_at]]/60)/60)/24)+DATE(1970,1,1)</f>
        <v>42055.277199074073</v>
      </c>
      <c r="T3661" s="9">
        <f>(((Table1[[#This Row],[deadline]]/60)/60)/24)+DATE(1970,1,1)</f>
        <v>42082.610416666663</v>
      </c>
      <c r="U3661" s="12" t="str">
        <f>TEXT(Table1[[#This Row],[Date Created Conversion]],"yyyy")</f>
        <v>2015</v>
      </c>
      <c r="V3661" s="12" t="str">
        <f>TEXT(Table1[[#This Row],[Date Created Conversion]],"mmm")</f>
        <v>Feb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 s="16">
        <v>250</v>
      </c>
      <c r="E3662">
        <v>250</v>
      </c>
      <c r="F3662" s="1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>Table1[[#This Row],[pledged]]/Table1[[#This Row],[goal]]</f>
        <v>1</v>
      </c>
      <c r="P3662">
        <f>IF(Table1[[#This Row],[pledged]]=0,0,Table1[[#This Row],[pledged]]/Table1[[#This Row],[backers_count]])</f>
        <v>11.363636363636363</v>
      </c>
      <c r="Q3662" t="str">
        <f>LEFT(Table1[[#This Row],[Category and Sub-Category]],FIND("/",Table1[[#This Row],[Category and Sub-Category]])-1)</f>
        <v>theater</v>
      </c>
      <c r="R3662" t="str">
        <f>RIGHT(Table1[[#This Row],[Category and Sub-Category]],LEN(Table1[[#This Row],[Category and Sub-Category]])-FIND("/",Table1[[#This Row],[Category and Sub-Category]]))</f>
        <v>plays</v>
      </c>
      <c r="S3662" s="9">
        <f>(((Table1[[#This Row],[launched_at]]/60)/60)/24)+DATE(1970,1,1)</f>
        <v>41971.881076388891</v>
      </c>
      <c r="T3662" s="9">
        <f>(((Table1[[#This Row],[deadline]]/60)/60)/24)+DATE(1970,1,1)</f>
        <v>41996.881076388891</v>
      </c>
      <c r="U3662" s="12" t="str">
        <f>TEXT(Table1[[#This Row],[Date Created Conversion]],"yyyy")</f>
        <v>2014</v>
      </c>
      <c r="V3662" s="12" t="str">
        <f>TEXT(Table1[[#This Row],[Date Created Conversion]],"mmm")</f>
        <v>Nov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 s="16">
        <v>3000</v>
      </c>
      <c r="E3663">
        <v>3330</v>
      </c>
      <c r="F3663" s="12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>Table1[[#This Row],[pledged]]/Table1[[#This Row],[goal]]</f>
        <v>1.1100000000000001</v>
      </c>
      <c r="P3663">
        <f>IF(Table1[[#This Row],[pledged]]=0,0,Table1[[#This Row],[pledged]]/Table1[[#This Row],[backers_count]])</f>
        <v>92.5</v>
      </c>
      <c r="Q3663" t="str">
        <f>LEFT(Table1[[#This Row],[Category and Sub-Category]],FIND("/",Table1[[#This Row],[Category and Sub-Category]])-1)</f>
        <v>theater</v>
      </c>
      <c r="R3663" t="str">
        <f>RIGHT(Table1[[#This Row],[Category and Sub-Category]],LEN(Table1[[#This Row],[Category and Sub-Category]])-FIND("/",Table1[[#This Row],[Category and Sub-Category]]))</f>
        <v>plays</v>
      </c>
      <c r="S3663" s="9">
        <f>(((Table1[[#This Row],[launched_at]]/60)/60)/24)+DATE(1970,1,1)</f>
        <v>42447.896666666667</v>
      </c>
      <c r="T3663" s="9">
        <f>(((Table1[[#This Row],[deadline]]/60)/60)/24)+DATE(1970,1,1)</f>
        <v>42470.166666666672</v>
      </c>
      <c r="U3663" s="12" t="str">
        <f>TEXT(Table1[[#This Row],[Date Created Conversion]],"yyyy")</f>
        <v>2016</v>
      </c>
      <c r="V3663" s="12" t="str">
        <f>TEXT(Table1[[#This Row],[Date Created Conversion]],"mmm")</f>
        <v>Mar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 s="16">
        <v>8000</v>
      </c>
      <c r="E3664">
        <v>8114</v>
      </c>
      <c r="F3664" s="12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>Table1[[#This Row],[pledged]]/Table1[[#This Row],[goal]]</f>
        <v>1.0142500000000001</v>
      </c>
      <c r="P3664">
        <f>IF(Table1[[#This Row],[pledged]]=0,0,Table1[[#This Row],[pledged]]/Table1[[#This Row],[backers_count]])</f>
        <v>202.85</v>
      </c>
      <c r="Q3664" t="str">
        <f>LEFT(Table1[[#This Row],[Category and Sub-Category]],FIND("/",Table1[[#This Row],[Category and Sub-Category]])-1)</f>
        <v>theater</v>
      </c>
      <c r="R3664" t="str">
        <f>RIGHT(Table1[[#This Row],[Category and Sub-Category]],LEN(Table1[[#This Row],[Category and Sub-Category]])-FIND("/",Table1[[#This Row],[Category and Sub-Category]]))</f>
        <v>plays</v>
      </c>
      <c r="S3664" s="9">
        <f>(((Table1[[#This Row],[launched_at]]/60)/60)/24)+DATE(1970,1,1)</f>
        <v>42064.220069444447</v>
      </c>
      <c r="T3664" s="9">
        <f>(((Table1[[#This Row],[deadline]]/60)/60)/24)+DATE(1970,1,1)</f>
        <v>42094.178402777776</v>
      </c>
      <c r="U3664" s="12" t="str">
        <f>TEXT(Table1[[#This Row],[Date Created Conversion]],"yyyy")</f>
        <v>2015</v>
      </c>
      <c r="V3664" s="12" t="str">
        <f>TEXT(Table1[[#This Row],[Date Created Conversion]],"mmm")</f>
        <v>Mar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 s="16">
        <v>225</v>
      </c>
      <c r="E3665">
        <v>234</v>
      </c>
      <c r="F3665" s="12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>Table1[[#This Row],[pledged]]/Table1[[#This Row],[goal]]</f>
        <v>1.04</v>
      </c>
      <c r="P3665">
        <f>IF(Table1[[#This Row],[pledged]]=0,0,Table1[[#This Row],[pledged]]/Table1[[#This Row],[backers_count]])</f>
        <v>26</v>
      </c>
      <c r="Q3665" t="str">
        <f>LEFT(Table1[[#This Row],[Category and Sub-Category]],FIND("/",Table1[[#This Row],[Category and Sub-Category]])-1)</f>
        <v>theater</v>
      </c>
      <c r="R3665" t="str">
        <f>RIGHT(Table1[[#This Row],[Category and Sub-Category]],LEN(Table1[[#This Row],[Category and Sub-Category]])-FIND("/",Table1[[#This Row],[Category and Sub-Category]]))</f>
        <v>plays</v>
      </c>
      <c r="S3665" s="9">
        <f>(((Table1[[#This Row],[launched_at]]/60)/60)/24)+DATE(1970,1,1)</f>
        <v>42665.451736111107</v>
      </c>
      <c r="T3665" s="9">
        <f>(((Table1[[#This Row],[deadline]]/60)/60)/24)+DATE(1970,1,1)</f>
        <v>42725.493402777778</v>
      </c>
      <c r="U3665" s="12" t="str">
        <f>TEXT(Table1[[#This Row],[Date Created Conversion]],"yyyy")</f>
        <v>2016</v>
      </c>
      <c r="V3665" s="12" t="str">
        <f>TEXT(Table1[[#This Row],[Date Created Conversion]],"mmm")</f>
        <v>Oct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 s="16">
        <v>800</v>
      </c>
      <c r="E3666">
        <v>875</v>
      </c>
      <c r="F3666" s="12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>Table1[[#This Row],[pledged]]/Table1[[#This Row],[goal]]</f>
        <v>1.09375</v>
      </c>
      <c r="P3666">
        <f>IF(Table1[[#This Row],[pledged]]=0,0,Table1[[#This Row],[pledged]]/Table1[[#This Row],[backers_count]])</f>
        <v>46.05263157894737</v>
      </c>
      <c r="Q3666" t="str">
        <f>LEFT(Table1[[#This Row],[Category and Sub-Category]],FIND("/",Table1[[#This Row],[Category and Sub-Category]])-1)</f>
        <v>theater</v>
      </c>
      <c r="R3666" t="str">
        <f>RIGHT(Table1[[#This Row],[Category and Sub-Category]],LEN(Table1[[#This Row],[Category and Sub-Category]])-FIND("/",Table1[[#This Row],[Category and Sub-Category]]))</f>
        <v>plays</v>
      </c>
      <c r="S3666" s="9">
        <f>(((Table1[[#This Row],[launched_at]]/60)/60)/24)+DATE(1970,1,1)</f>
        <v>42523.248715277776</v>
      </c>
      <c r="T3666" s="9">
        <f>(((Table1[[#This Row],[deadline]]/60)/60)/24)+DATE(1970,1,1)</f>
        <v>42537.248715277776</v>
      </c>
      <c r="U3666" s="12" t="str">
        <f>TEXT(Table1[[#This Row],[Date Created Conversion]],"yyyy")</f>
        <v>2016</v>
      </c>
      <c r="V3666" s="12" t="str">
        <f>TEXT(Table1[[#This Row],[Date Created Conversion]],"mmm")</f>
        <v>Jun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 s="16">
        <v>620</v>
      </c>
      <c r="E3667">
        <v>714</v>
      </c>
      <c r="F3667" s="12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>Table1[[#This Row],[pledged]]/Table1[[#This Row],[goal]]</f>
        <v>1.1516129032258065</v>
      </c>
      <c r="P3667">
        <f>IF(Table1[[#This Row],[pledged]]=0,0,Table1[[#This Row],[pledged]]/Table1[[#This Row],[backers_count]])</f>
        <v>51</v>
      </c>
      <c r="Q3667" t="str">
        <f>LEFT(Table1[[#This Row],[Category and Sub-Category]],FIND("/",Table1[[#This Row],[Category and Sub-Category]])-1)</f>
        <v>theater</v>
      </c>
      <c r="R3667" t="str">
        <f>RIGHT(Table1[[#This Row],[Category and Sub-Category]],LEN(Table1[[#This Row],[Category and Sub-Category]])-FIND("/",Table1[[#This Row],[Category and Sub-Category]]))</f>
        <v>plays</v>
      </c>
      <c r="S3667" s="9">
        <f>(((Table1[[#This Row],[launched_at]]/60)/60)/24)+DATE(1970,1,1)</f>
        <v>42294.808124999996</v>
      </c>
      <c r="T3667" s="9">
        <f>(((Table1[[#This Row],[deadline]]/60)/60)/24)+DATE(1970,1,1)</f>
        <v>42305.829166666663</v>
      </c>
      <c r="U3667" s="12" t="str">
        <f>TEXT(Table1[[#This Row],[Date Created Conversion]],"yyyy")</f>
        <v>2015</v>
      </c>
      <c r="V3667" s="12" t="str">
        <f>TEXT(Table1[[#This Row],[Date Created Conversion]],"mmm")</f>
        <v>Oct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 s="16">
        <v>1200</v>
      </c>
      <c r="E3668">
        <v>1200</v>
      </c>
      <c r="F3668" s="12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>Table1[[#This Row],[pledged]]/Table1[[#This Row],[goal]]</f>
        <v>1</v>
      </c>
      <c r="P3668">
        <f>IF(Table1[[#This Row],[pledged]]=0,0,Table1[[#This Row],[pledged]]/Table1[[#This Row],[backers_count]])</f>
        <v>31.578947368421051</v>
      </c>
      <c r="Q3668" t="str">
        <f>LEFT(Table1[[#This Row],[Category and Sub-Category]],FIND("/",Table1[[#This Row],[Category and Sub-Category]])-1)</f>
        <v>theater</v>
      </c>
      <c r="R3668" t="str">
        <f>RIGHT(Table1[[#This Row],[Category and Sub-Category]],LEN(Table1[[#This Row],[Category and Sub-Category]])-FIND("/",Table1[[#This Row],[Category and Sub-Category]]))</f>
        <v>plays</v>
      </c>
      <c r="S3668" s="9">
        <f>(((Table1[[#This Row],[launched_at]]/60)/60)/24)+DATE(1970,1,1)</f>
        <v>41822.90488425926</v>
      </c>
      <c r="T3668" s="9">
        <f>(((Table1[[#This Row],[deadline]]/60)/60)/24)+DATE(1970,1,1)</f>
        <v>41844.291666666664</v>
      </c>
      <c r="U3668" s="12" t="str">
        <f>TEXT(Table1[[#This Row],[Date Created Conversion]],"yyyy")</f>
        <v>2014</v>
      </c>
      <c r="V3668" s="12" t="str">
        <f>TEXT(Table1[[#This Row],[Date Created Conversion]],"mmm")</f>
        <v>Jul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 s="16">
        <v>3000</v>
      </c>
      <c r="E3669">
        <v>3095.11</v>
      </c>
      <c r="F3669" s="12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>Table1[[#This Row],[pledged]]/Table1[[#This Row],[goal]]</f>
        <v>1.0317033333333334</v>
      </c>
      <c r="P3669">
        <f>IF(Table1[[#This Row],[pledged]]=0,0,Table1[[#This Row],[pledged]]/Table1[[#This Row],[backers_count]])</f>
        <v>53.363965517241382</v>
      </c>
      <c r="Q3669" t="str">
        <f>LEFT(Table1[[#This Row],[Category and Sub-Category]],FIND("/",Table1[[#This Row],[Category and Sub-Category]])-1)</f>
        <v>theater</v>
      </c>
      <c r="R3669" t="str">
        <f>RIGHT(Table1[[#This Row],[Category and Sub-Category]],LEN(Table1[[#This Row],[Category and Sub-Category]])-FIND("/",Table1[[#This Row],[Category and Sub-Category]]))</f>
        <v>plays</v>
      </c>
      <c r="S3669" s="9">
        <f>(((Table1[[#This Row],[launched_at]]/60)/60)/24)+DATE(1970,1,1)</f>
        <v>42173.970127314817</v>
      </c>
      <c r="T3669" s="9">
        <f>(((Table1[[#This Row],[deadline]]/60)/60)/24)+DATE(1970,1,1)</f>
        <v>42203.970127314817</v>
      </c>
      <c r="U3669" s="12" t="str">
        <f>TEXT(Table1[[#This Row],[Date Created Conversion]],"yyyy")</f>
        <v>2015</v>
      </c>
      <c r="V3669" s="12" t="str">
        <f>TEXT(Table1[[#This Row],[Date Created Conversion]],"mmm")</f>
        <v>Jun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 s="16">
        <v>1000</v>
      </c>
      <c r="E3670">
        <v>1035</v>
      </c>
      <c r="F3670" s="12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>Table1[[#This Row],[pledged]]/Table1[[#This Row],[goal]]</f>
        <v>1.0349999999999999</v>
      </c>
      <c r="P3670">
        <f>IF(Table1[[#This Row],[pledged]]=0,0,Table1[[#This Row],[pledged]]/Table1[[#This Row],[backers_count]])</f>
        <v>36.964285714285715</v>
      </c>
      <c r="Q3670" t="str">
        <f>LEFT(Table1[[#This Row],[Category and Sub-Category]],FIND("/",Table1[[#This Row],[Category and Sub-Category]])-1)</f>
        <v>theater</v>
      </c>
      <c r="R3670" t="str">
        <f>RIGHT(Table1[[#This Row],[Category and Sub-Category]],LEN(Table1[[#This Row],[Category and Sub-Category]])-FIND("/",Table1[[#This Row],[Category and Sub-Category]]))</f>
        <v>plays</v>
      </c>
      <c r="S3670" s="9">
        <f>(((Table1[[#This Row],[launched_at]]/60)/60)/24)+DATE(1970,1,1)</f>
        <v>42185.556157407409</v>
      </c>
      <c r="T3670" s="9">
        <f>(((Table1[[#This Row],[deadline]]/60)/60)/24)+DATE(1970,1,1)</f>
        <v>42208.772916666669</v>
      </c>
      <c r="U3670" s="12" t="str">
        <f>TEXT(Table1[[#This Row],[Date Created Conversion]],"yyyy")</f>
        <v>2015</v>
      </c>
      <c r="V3670" s="12" t="str">
        <f>TEXT(Table1[[#This Row],[Date Created Conversion]],"mmm")</f>
        <v>Jun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 s="16">
        <v>1000</v>
      </c>
      <c r="E3671">
        <v>1382</v>
      </c>
      <c r="F3671" s="12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>Table1[[#This Row],[pledged]]/Table1[[#This Row],[goal]]</f>
        <v>1.3819999999999999</v>
      </c>
      <c r="P3671">
        <f>IF(Table1[[#This Row],[pledged]]=0,0,Table1[[#This Row],[pledged]]/Table1[[#This Row],[backers_count]])</f>
        <v>81.294117647058826</v>
      </c>
      <c r="Q3671" t="str">
        <f>LEFT(Table1[[#This Row],[Category and Sub-Category]],FIND("/",Table1[[#This Row],[Category and Sub-Category]])-1)</f>
        <v>theater</v>
      </c>
      <c r="R3671" t="str">
        <f>RIGHT(Table1[[#This Row],[Category and Sub-Category]],LEN(Table1[[#This Row],[Category and Sub-Category]])-FIND("/",Table1[[#This Row],[Category and Sub-Category]]))</f>
        <v>plays</v>
      </c>
      <c r="S3671" s="9">
        <f>(((Table1[[#This Row],[launched_at]]/60)/60)/24)+DATE(1970,1,1)</f>
        <v>42136.675196759257</v>
      </c>
      <c r="T3671" s="9">
        <f>(((Table1[[#This Row],[deadline]]/60)/60)/24)+DATE(1970,1,1)</f>
        <v>42166.675196759257</v>
      </c>
      <c r="U3671" s="12" t="str">
        <f>TEXT(Table1[[#This Row],[Date Created Conversion]],"yyyy")</f>
        <v>2015</v>
      </c>
      <c r="V3671" s="12" t="str">
        <f>TEXT(Table1[[#This Row],[Date Created Conversion]],"mmm")</f>
        <v>May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 s="16">
        <v>220</v>
      </c>
      <c r="E3672">
        <v>241</v>
      </c>
      <c r="F3672" s="1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>Table1[[#This Row],[pledged]]/Table1[[#This Row],[goal]]</f>
        <v>1.0954545454545455</v>
      </c>
      <c r="P3672">
        <f>IF(Table1[[#This Row],[pledged]]=0,0,Table1[[#This Row],[pledged]]/Table1[[#This Row],[backers_count]])</f>
        <v>20.083333333333332</v>
      </c>
      <c r="Q3672" t="str">
        <f>LEFT(Table1[[#This Row],[Category and Sub-Category]],FIND("/",Table1[[#This Row],[Category and Sub-Category]])-1)</f>
        <v>theater</v>
      </c>
      <c r="R3672" t="str">
        <f>RIGHT(Table1[[#This Row],[Category and Sub-Category]],LEN(Table1[[#This Row],[Category and Sub-Category]])-FIND("/",Table1[[#This Row],[Category and Sub-Category]]))</f>
        <v>plays</v>
      </c>
      <c r="S3672" s="9">
        <f>(((Table1[[#This Row],[launched_at]]/60)/60)/24)+DATE(1970,1,1)</f>
        <v>42142.514016203699</v>
      </c>
      <c r="T3672" s="9">
        <f>(((Table1[[#This Row],[deadline]]/60)/60)/24)+DATE(1970,1,1)</f>
        <v>42155.958333333328</v>
      </c>
      <c r="U3672" s="12" t="str">
        <f>TEXT(Table1[[#This Row],[Date Created Conversion]],"yyyy")</f>
        <v>2015</v>
      </c>
      <c r="V3672" s="12" t="str">
        <f>TEXT(Table1[[#This Row],[Date Created Conversion]],"mmm")</f>
        <v>May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 s="16">
        <v>3500</v>
      </c>
      <c r="E3673">
        <v>3530</v>
      </c>
      <c r="F3673" s="12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>Table1[[#This Row],[pledged]]/Table1[[#This Row],[goal]]</f>
        <v>1.0085714285714287</v>
      </c>
      <c r="P3673">
        <f>IF(Table1[[#This Row],[pledged]]=0,0,Table1[[#This Row],[pledged]]/Table1[[#This Row],[backers_count]])</f>
        <v>88.25</v>
      </c>
      <c r="Q3673" t="str">
        <f>LEFT(Table1[[#This Row],[Category and Sub-Category]],FIND("/",Table1[[#This Row],[Category and Sub-Category]])-1)</f>
        <v>theater</v>
      </c>
      <c r="R3673" t="str">
        <f>RIGHT(Table1[[#This Row],[Category and Sub-Category]],LEN(Table1[[#This Row],[Category and Sub-Category]])-FIND("/",Table1[[#This Row],[Category and Sub-Category]]))</f>
        <v>plays</v>
      </c>
      <c r="S3673" s="9">
        <f>(((Table1[[#This Row],[launched_at]]/60)/60)/24)+DATE(1970,1,1)</f>
        <v>41820.62809027778</v>
      </c>
      <c r="T3673" s="9">
        <f>(((Table1[[#This Row],[deadline]]/60)/60)/24)+DATE(1970,1,1)</f>
        <v>41841.165972222225</v>
      </c>
      <c r="U3673" s="12" t="str">
        <f>TEXT(Table1[[#This Row],[Date Created Conversion]],"yyyy")</f>
        <v>2014</v>
      </c>
      <c r="V3673" s="12" t="str">
        <f>TEXT(Table1[[#This Row],[Date Created Conversion]],"mmm")</f>
        <v>Jun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 s="16">
        <v>3000</v>
      </c>
      <c r="E3674">
        <v>3046</v>
      </c>
      <c r="F3674" s="12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>Table1[[#This Row],[pledged]]/Table1[[#This Row],[goal]]</f>
        <v>1.0153333333333334</v>
      </c>
      <c r="P3674">
        <f>IF(Table1[[#This Row],[pledged]]=0,0,Table1[[#This Row],[pledged]]/Table1[[#This Row],[backers_count]])</f>
        <v>53.438596491228068</v>
      </c>
      <c r="Q3674" t="str">
        <f>LEFT(Table1[[#This Row],[Category and Sub-Category]],FIND("/",Table1[[#This Row],[Category and Sub-Category]])-1)</f>
        <v>theater</v>
      </c>
      <c r="R3674" t="str">
        <f>RIGHT(Table1[[#This Row],[Category and Sub-Category]],LEN(Table1[[#This Row],[Category and Sub-Category]])-FIND("/",Table1[[#This Row],[Category and Sub-Category]]))</f>
        <v>plays</v>
      </c>
      <c r="S3674" s="9">
        <f>(((Table1[[#This Row],[launched_at]]/60)/60)/24)+DATE(1970,1,1)</f>
        <v>41878.946574074071</v>
      </c>
      <c r="T3674" s="9">
        <f>(((Table1[[#This Row],[deadline]]/60)/60)/24)+DATE(1970,1,1)</f>
        <v>41908.946574074071</v>
      </c>
      <c r="U3674" s="12" t="str">
        <f>TEXT(Table1[[#This Row],[Date Created Conversion]],"yyyy")</f>
        <v>2014</v>
      </c>
      <c r="V3674" s="12" t="str">
        <f>TEXT(Table1[[#This Row],[Date Created Conversion]],"mmm")</f>
        <v>Aug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 s="16">
        <v>4000</v>
      </c>
      <c r="E3675">
        <v>4545</v>
      </c>
      <c r="F3675" s="12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>Table1[[#This Row],[pledged]]/Table1[[#This Row],[goal]]</f>
        <v>1.13625</v>
      </c>
      <c r="P3675">
        <f>IF(Table1[[#This Row],[pledged]]=0,0,Table1[[#This Row],[pledged]]/Table1[[#This Row],[backers_count]])</f>
        <v>39.868421052631582</v>
      </c>
      <c r="Q3675" t="str">
        <f>LEFT(Table1[[#This Row],[Category and Sub-Category]],FIND("/",Table1[[#This Row],[Category and Sub-Category]])-1)</f>
        <v>theater</v>
      </c>
      <c r="R3675" t="str">
        <f>RIGHT(Table1[[#This Row],[Category and Sub-Category]],LEN(Table1[[#This Row],[Category and Sub-Category]])-FIND("/",Table1[[#This Row],[Category and Sub-Category]]))</f>
        <v>plays</v>
      </c>
      <c r="S3675" s="9">
        <f>(((Table1[[#This Row],[launched_at]]/60)/60)/24)+DATE(1970,1,1)</f>
        <v>41914.295104166667</v>
      </c>
      <c r="T3675" s="9">
        <f>(((Table1[[#This Row],[deadline]]/60)/60)/24)+DATE(1970,1,1)</f>
        <v>41948.536111111112</v>
      </c>
      <c r="U3675" s="12" t="str">
        <f>TEXT(Table1[[#This Row],[Date Created Conversion]],"yyyy")</f>
        <v>2014</v>
      </c>
      <c r="V3675" s="12" t="str">
        <f>TEXT(Table1[[#This Row],[Date Created Conversion]],"mmm")</f>
        <v>Oct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 s="16">
        <v>4500</v>
      </c>
      <c r="E3676">
        <v>4500</v>
      </c>
      <c r="F3676" s="12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>Table1[[#This Row],[pledged]]/Table1[[#This Row],[goal]]</f>
        <v>1</v>
      </c>
      <c r="P3676">
        <f>IF(Table1[[#This Row],[pledged]]=0,0,Table1[[#This Row],[pledged]]/Table1[[#This Row],[backers_count]])</f>
        <v>145.16129032258064</v>
      </c>
      <c r="Q3676" t="str">
        <f>LEFT(Table1[[#This Row],[Category and Sub-Category]],FIND("/",Table1[[#This Row],[Category and Sub-Category]])-1)</f>
        <v>theater</v>
      </c>
      <c r="R3676" t="str">
        <f>RIGHT(Table1[[#This Row],[Category and Sub-Category]],LEN(Table1[[#This Row],[Category and Sub-Category]])-FIND("/",Table1[[#This Row],[Category and Sub-Category]]))</f>
        <v>plays</v>
      </c>
      <c r="S3676" s="9">
        <f>(((Table1[[#This Row],[launched_at]]/60)/60)/24)+DATE(1970,1,1)</f>
        <v>42556.873020833329</v>
      </c>
      <c r="T3676" s="9">
        <f>(((Table1[[#This Row],[deadline]]/60)/60)/24)+DATE(1970,1,1)</f>
        <v>42616.873020833329</v>
      </c>
      <c r="U3676" s="12" t="str">
        <f>TEXT(Table1[[#This Row],[Date Created Conversion]],"yyyy")</f>
        <v>2016</v>
      </c>
      <c r="V3676" s="12" t="str">
        <f>TEXT(Table1[[#This Row],[Date Created Conversion]],"mmm")</f>
        <v>Jul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 s="16">
        <v>50</v>
      </c>
      <c r="E3677">
        <v>70</v>
      </c>
      <c r="F3677" s="12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>Table1[[#This Row],[pledged]]/Table1[[#This Row],[goal]]</f>
        <v>1.4</v>
      </c>
      <c r="P3677">
        <f>IF(Table1[[#This Row],[pledged]]=0,0,Table1[[#This Row],[pledged]]/Table1[[#This Row],[backers_count]])</f>
        <v>23.333333333333332</v>
      </c>
      <c r="Q3677" t="str">
        <f>LEFT(Table1[[#This Row],[Category and Sub-Category]],FIND("/",Table1[[#This Row],[Category and Sub-Category]])-1)</f>
        <v>theater</v>
      </c>
      <c r="R3677" t="str">
        <f>RIGHT(Table1[[#This Row],[Category and Sub-Category]],LEN(Table1[[#This Row],[Category and Sub-Category]])-FIND("/",Table1[[#This Row],[Category and Sub-Category]]))</f>
        <v>plays</v>
      </c>
      <c r="S3677" s="9">
        <f>(((Table1[[#This Row],[launched_at]]/60)/60)/24)+DATE(1970,1,1)</f>
        <v>42493.597013888888</v>
      </c>
      <c r="T3677" s="9">
        <f>(((Table1[[#This Row],[deadline]]/60)/60)/24)+DATE(1970,1,1)</f>
        <v>42505.958333333328</v>
      </c>
      <c r="U3677" s="12" t="str">
        <f>TEXT(Table1[[#This Row],[Date Created Conversion]],"yyyy")</f>
        <v>2016</v>
      </c>
      <c r="V3677" s="12" t="str">
        <f>TEXT(Table1[[#This Row],[Date Created Conversion]],"mmm")</f>
        <v>May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 s="16">
        <v>800</v>
      </c>
      <c r="E3678">
        <v>1030</v>
      </c>
      <c r="F3678" s="12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>Table1[[#This Row],[pledged]]/Table1[[#This Row],[goal]]</f>
        <v>1.2875000000000001</v>
      </c>
      <c r="P3678">
        <f>IF(Table1[[#This Row],[pledged]]=0,0,Table1[[#This Row],[pledged]]/Table1[[#This Row],[backers_count]])</f>
        <v>64.375</v>
      </c>
      <c r="Q3678" t="str">
        <f>LEFT(Table1[[#This Row],[Category and Sub-Category]],FIND("/",Table1[[#This Row],[Category and Sub-Category]])-1)</f>
        <v>theater</v>
      </c>
      <c r="R3678" t="str">
        <f>RIGHT(Table1[[#This Row],[Category and Sub-Category]],LEN(Table1[[#This Row],[Category and Sub-Category]])-FIND("/",Table1[[#This Row],[Category and Sub-Category]]))</f>
        <v>plays</v>
      </c>
      <c r="S3678" s="9">
        <f>(((Table1[[#This Row],[launched_at]]/60)/60)/24)+DATE(1970,1,1)</f>
        <v>41876.815787037034</v>
      </c>
      <c r="T3678" s="9">
        <f>(((Table1[[#This Row],[deadline]]/60)/60)/24)+DATE(1970,1,1)</f>
        <v>41894.815787037034</v>
      </c>
      <c r="U3678" s="12" t="str">
        <f>TEXT(Table1[[#This Row],[Date Created Conversion]],"yyyy")</f>
        <v>2014</v>
      </c>
      <c r="V3678" s="12" t="str">
        <f>TEXT(Table1[[#This Row],[Date Created Conversion]],"mmm")</f>
        <v>Aug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 s="16">
        <v>12000</v>
      </c>
      <c r="E3679">
        <v>12348.5</v>
      </c>
      <c r="F3679" s="12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>Table1[[#This Row],[pledged]]/Table1[[#This Row],[goal]]</f>
        <v>1.0290416666666666</v>
      </c>
      <c r="P3679">
        <f>IF(Table1[[#This Row],[pledged]]=0,0,Table1[[#This Row],[pledged]]/Table1[[#This Row],[backers_count]])</f>
        <v>62.052763819095475</v>
      </c>
      <c r="Q3679" t="str">
        <f>LEFT(Table1[[#This Row],[Category and Sub-Category]],FIND("/",Table1[[#This Row],[Category and Sub-Category]])-1)</f>
        <v>theater</v>
      </c>
      <c r="R3679" t="str">
        <f>RIGHT(Table1[[#This Row],[Category and Sub-Category]],LEN(Table1[[#This Row],[Category and Sub-Category]])-FIND("/",Table1[[#This Row],[Category and Sub-Category]]))</f>
        <v>plays</v>
      </c>
      <c r="S3679" s="9">
        <f>(((Table1[[#This Row],[launched_at]]/60)/60)/24)+DATE(1970,1,1)</f>
        <v>41802.574282407404</v>
      </c>
      <c r="T3679" s="9">
        <f>(((Table1[[#This Row],[deadline]]/60)/60)/24)+DATE(1970,1,1)</f>
        <v>41823.165972222225</v>
      </c>
      <c r="U3679" s="12" t="str">
        <f>TEXT(Table1[[#This Row],[Date Created Conversion]],"yyyy")</f>
        <v>2014</v>
      </c>
      <c r="V3679" s="12" t="str">
        <f>TEXT(Table1[[#This Row],[Date Created Conversion]],"mmm")</f>
        <v>Jun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 s="16">
        <v>2000</v>
      </c>
      <c r="E3680">
        <v>2050</v>
      </c>
      <c r="F3680" s="12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>Table1[[#This Row],[pledged]]/Table1[[#This Row],[goal]]</f>
        <v>1.0249999999999999</v>
      </c>
      <c r="P3680">
        <f>IF(Table1[[#This Row],[pledged]]=0,0,Table1[[#This Row],[pledged]]/Table1[[#This Row],[backers_count]])</f>
        <v>66.129032258064512</v>
      </c>
      <c r="Q3680" t="str">
        <f>LEFT(Table1[[#This Row],[Category and Sub-Category]],FIND("/",Table1[[#This Row],[Category and Sub-Category]])-1)</f>
        <v>theater</v>
      </c>
      <c r="R3680" t="str">
        <f>RIGHT(Table1[[#This Row],[Category and Sub-Category]],LEN(Table1[[#This Row],[Category and Sub-Category]])-FIND("/",Table1[[#This Row],[Category and Sub-Category]]))</f>
        <v>plays</v>
      </c>
      <c r="S3680" s="9">
        <f>(((Table1[[#This Row],[launched_at]]/60)/60)/24)+DATE(1970,1,1)</f>
        <v>42120.531226851846</v>
      </c>
      <c r="T3680" s="9">
        <f>(((Table1[[#This Row],[deadline]]/60)/60)/24)+DATE(1970,1,1)</f>
        <v>42155.531226851846</v>
      </c>
      <c r="U3680" s="12" t="str">
        <f>TEXT(Table1[[#This Row],[Date Created Conversion]],"yyyy")</f>
        <v>2015</v>
      </c>
      <c r="V3680" s="12" t="str">
        <f>TEXT(Table1[[#This Row],[Date Created Conversion]],"mmm")</f>
        <v>Apr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 s="16">
        <v>2000</v>
      </c>
      <c r="E3681">
        <v>2202</v>
      </c>
      <c r="F3681" s="12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>Table1[[#This Row],[pledged]]/Table1[[#This Row],[goal]]</f>
        <v>1.101</v>
      </c>
      <c r="P3681">
        <f>IF(Table1[[#This Row],[pledged]]=0,0,Table1[[#This Row],[pledged]]/Table1[[#This Row],[backers_count]])</f>
        <v>73.400000000000006</v>
      </c>
      <c r="Q3681" t="str">
        <f>LEFT(Table1[[#This Row],[Category and Sub-Category]],FIND("/",Table1[[#This Row],[Category and Sub-Category]])-1)</f>
        <v>theater</v>
      </c>
      <c r="R3681" t="str">
        <f>RIGHT(Table1[[#This Row],[Category and Sub-Category]],LEN(Table1[[#This Row],[Category and Sub-Category]])-FIND("/",Table1[[#This Row],[Category and Sub-Category]]))</f>
        <v>plays</v>
      </c>
      <c r="S3681" s="9">
        <f>(((Table1[[#This Row],[launched_at]]/60)/60)/24)+DATE(1970,1,1)</f>
        <v>41786.761354166665</v>
      </c>
      <c r="T3681" s="9">
        <f>(((Table1[[#This Row],[deadline]]/60)/60)/24)+DATE(1970,1,1)</f>
        <v>41821.207638888889</v>
      </c>
      <c r="U3681" s="12" t="str">
        <f>TEXT(Table1[[#This Row],[Date Created Conversion]],"yyyy")</f>
        <v>2014</v>
      </c>
      <c r="V3681" s="12" t="str">
        <f>TEXT(Table1[[#This Row],[Date Created Conversion]],"mmm")</f>
        <v>May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 s="16">
        <v>3000</v>
      </c>
      <c r="E3682">
        <v>3383</v>
      </c>
      <c r="F3682" s="1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>Table1[[#This Row],[pledged]]/Table1[[#This Row],[goal]]</f>
        <v>1.1276666666666666</v>
      </c>
      <c r="P3682">
        <f>IF(Table1[[#This Row],[pledged]]=0,0,Table1[[#This Row],[pledged]]/Table1[[#This Row],[backers_count]])</f>
        <v>99.5</v>
      </c>
      <c r="Q3682" t="str">
        <f>LEFT(Table1[[#This Row],[Category and Sub-Category]],FIND("/",Table1[[#This Row],[Category and Sub-Category]])-1)</f>
        <v>theater</v>
      </c>
      <c r="R3682" t="str">
        <f>RIGHT(Table1[[#This Row],[Category and Sub-Category]],LEN(Table1[[#This Row],[Category and Sub-Category]])-FIND("/",Table1[[#This Row],[Category and Sub-Category]]))</f>
        <v>plays</v>
      </c>
      <c r="S3682" s="9">
        <f>(((Table1[[#This Row],[launched_at]]/60)/60)/24)+DATE(1970,1,1)</f>
        <v>42627.454097222217</v>
      </c>
      <c r="T3682" s="9">
        <f>(((Table1[[#This Row],[deadline]]/60)/60)/24)+DATE(1970,1,1)</f>
        <v>42648.454097222217</v>
      </c>
      <c r="U3682" s="12" t="str">
        <f>TEXT(Table1[[#This Row],[Date Created Conversion]],"yyyy")</f>
        <v>2016</v>
      </c>
      <c r="V3682" s="12" t="str">
        <f>TEXT(Table1[[#This Row],[Date Created Conversion]],"mmm")</f>
        <v>Sep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 s="16">
        <v>1000</v>
      </c>
      <c r="E3683">
        <v>1119</v>
      </c>
      <c r="F3683" s="12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>Table1[[#This Row],[pledged]]/Table1[[#This Row],[goal]]</f>
        <v>1.119</v>
      </c>
      <c r="P3683">
        <f>IF(Table1[[#This Row],[pledged]]=0,0,Table1[[#This Row],[pledged]]/Table1[[#This Row],[backers_count]])</f>
        <v>62.166666666666664</v>
      </c>
      <c r="Q3683" t="str">
        <f>LEFT(Table1[[#This Row],[Category and Sub-Category]],FIND("/",Table1[[#This Row],[Category and Sub-Category]])-1)</f>
        <v>theater</v>
      </c>
      <c r="R3683" t="str">
        <f>RIGHT(Table1[[#This Row],[Category and Sub-Category]],LEN(Table1[[#This Row],[Category and Sub-Category]])-FIND("/",Table1[[#This Row],[Category and Sub-Category]]))</f>
        <v>plays</v>
      </c>
      <c r="S3683" s="9">
        <f>(((Table1[[#This Row],[launched_at]]/60)/60)/24)+DATE(1970,1,1)</f>
        <v>42374.651504629626</v>
      </c>
      <c r="T3683" s="9">
        <f>(((Table1[[#This Row],[deadline]]/60)/60)/24)+DATE(1970,1,1)</f>
        <v>42384.651504629626</v>
      </c>
      <c r="U3683" s="12" t="str">
        <f>TEXT(Table1[[#This Row],[Date Created Conversion]],"yyyy")</f>
        <v>2016</v>
      </c>
      <c r="V3683" s="12" t="str">
        <f>TEXT(Table1[[#This Row],[Date Created Conversion]],"mmm")</f>
        <v>Jan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 s="16">
        <v>3000</v>
      </c>
      <c r="E3684">
        <v>4176</v>
      </c>
      <c r="F3684" s="12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>Table1[[#This Row],[pledged]]/Table1[[#This Row],[goal]]</f>
        <v>1.3919999999999999</v>
      </c>
      <c r="P3684">
        <f>IF(Table1[[#This Row],[pledged]]=0,0,Table1[[#This Row],[pledged]]/Table1[[#This Row],[backers_count]])</f>
        <v>62.328358208955223</v>
      </c>
      <c r="Q3684" t="str">
        <f>LEFT(Table1[[#This Row],[Category and Sub-Category]],FIND("/",Table1[[#This Row],[Category and Sub-Category]])-1)</f>
        <v>theater</v>
      </c>
      <c r="R3684" t="str">
        <f>RIGHT(Table1[[#This Row],[Category and Sub-Category]],LEN(Table1[[#This Row],[Category and Sub-Category]])-FIND("/",Table1[[#This Row],[Category and Sub-Category]]))</f>
        <v>plays</v>
      </c>
      <c r="S3684" s="9">
        <f>(((Table1[[#This Row],[launched_at]]/60)/60)/24)+DATE(1970,1,1)</f>
        <v>41772.685393518521</v>
      </c>
      <c r="T3684" s="9">
        <f>(((Table1[[#This Row],[deadline]]/60)/60)/24)+DATE(1970,1,1)</f>
        <v>41806.290972222225</v>
      </c>
      <c r="U3684" s="12" t="str">
        <f>TEXT(Table1[[#This Row],[Date Created Conversion]],"yyyy")</f>
        <v>2014</v>
      </c>
      <c r="V3684" s="12" t="str">
        <f>TEXT(Table1[[#This Row],[Date Created Conversion]],"mmm")</f>
        <v>May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 s="16">
        <v>3500</v>
      </c>
      <c r="E3685">
        <v>3880</v>
      </c>
      <c r="F3685" s="12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>Table1[[#This Row],[pledged]]/Table1[[#This Row],[goal]]</f>
        <v>1.1085714285714285</v>
      </c>
      <c r="P3685">
        <f>IF(Table1[[#This Row],[pledged]]=0,0,Table1[[#This Row],[pledged]]/Table1[[#This Row],[backers_count]])</f>
        <v>58.787878787878789</v>
      </c>
      <c r="Q3685" t="str">
        <f>LEFT(Table1[[#This Row],[Category and Sub-Category]],FIND("/",Table1[[#This Row],[Category and Sub-Category]])-1)</f>
        <v>theater</v>
      </c>
      <c r="R3685" t="str">
        <f>RIGHT(Table1[[#This Row],[Category and Sub-Category]],LEN(Table1[[#This Row],[Category and Sub-Category]])-FIND("/",Table1[[#This Row],[Category and Sub-Category]]))</f>
        <v>plays</v>
      </c>
      <c r="S3685" s="9">
        <f>(((Table1[[#This Row],[launched_at]]/60)/60)/24)+DATE(1970,1,1)</f>
        <v>42633.116851851853</v>
      </c>
      <c r="T3685" s="9">
        <f>(((Table1[[#This Row],[deadline]]/60)/60)/24)+DATE(1970,1,1)</f>
        <v>42663.116851851853</v>
      </c>
      <c r="U3685" s="12" t="str">
        <f>TEXT(Table1[[#This Row],[Date Created Conversion]],"yyyy")</f>
        <v>2016</v>
      </c>
      <c r="V3685" s="12" t="str">
        <f>TEXT(Table1[[#This Row],[Date Created Conversion]],"mmm")</f>
        <v>Sep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 s="16">
        <v>750</v>
      </c>
      <c r="E3686">
        <v>1043</v>
      </c>
      <c r="F3686" s="12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>Table1[[#This Row],[pledged]]/Table1[[#This Row],[goal]]</f>
        <v>1.3906666666666667</v>
      </c>
      <c r="P3686">
        <f>IF(Table1[[#This Row],[pledged]]=0,0,Table1[[#This Row],[pledged]]/Table1[[#This Row],[backers_count]])</f>
        <v>45.347826086956523</v>
      </c>
      <c r="Q3686" t="str">
        <f>LEFT(Table1[[#This Row],[Category and Sub-Category]],FIND("/",Table1[[#This Row],[Category and Sub-Category]])-1)</f>
        <v>theater</v>
      </c>
      <c r="R3686" t="str">
        <f>RIGHT(Table1[[#This Row],[Category and Sub-Category]],LEN(Table1[[#This Row],[Category and Sub-Category]])-FIND("/",Table1[[#This Row],[Category and Sub-Category]]))</f>
        <v>plays</v>
      </c>
      <c r="S3686" s="9">
        <f>(((Table1[[#This Row],[launched_at]]/60)/60)/24)+DATE(1970,1,1)</f>
        <v>42219.180393518516</v>
      </c>
      <c r="T3686" s="9">
        <f>(((Table1[[#This Row],[deadline]]/60)/60)/24)+DATE(1970,1,1)</f>
        <v>42249.180393518516</v>
      </c>
      <c r="U3686" s="12" t="str">
        <f>TEXT(Table1[[#This Row],[Date Created Conversion]],"yyyy")</f>
        <v>2015</v>
      </c>
      <c r="V3686" s="12" t="str">
        <f>TEXT(Table1[[#This Row],[Date Created Conversion]],"mmm")</f>
        <v>Aug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 s="16">
        <v>5000</v>
      </c>
      <c r="E3687">
        <v>5285</v>
      </c>
      <c r="F3687" s="12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>Table1[[#This Row],[pledged]]/Table1[[#This Row],[goal]]</f>
        <v>1.0569999999999999</v>
      </c>
      <c r="P3687">
        <f>IF(Table1[[#This Row],[pledged]]=0,0,Table1[[#This Row],[pledged]]/Table1[[#This Row],[backers_count]])</f>
        <v>41.944444444444443</v>
      </c>
      <c r="Q3687" t="str">
        <f>LEFT(Table1[[#This Row],[Category and Sub-Category]],FIND("/",Table1[[#This Row],[Category and Sub-Category]])-1)</f>
        <v>theater</v>
      </c>
      <c r="R3687" t="str">
        <f>RIGHT(Table1[[#This Row],[Category and Sub-Category]],LEN(Table1[[#This Row],[Category and Sub-Category]])-FIND("/",Table1[[#This Row],[Category and Sub-Category]]))</f>
        <v>plays</v>
      </c>
      <c r="S3687" s="9">
        <f>(((Table1[[#This Row],[launched_at]]/60)/60)/24)+DATE(1970,1,1)</f>
        <v>41753.593275462961</v>
      </c>
      <c r="T3687" s="9">
        <f>(((Table1[[#This Row],[deadline]]/60)/60)/24)+DATE(1970,1,1)</f>
        <v>41778.875</v>
      </c>
      <c r="U3687" s="12" t="str">
        <f>TEXT(Table1[[#This Row],[Date Created Conversion]],"yyyy")</f>
        <v>2014</v>
      </c>
      <c r="V3687" s="12" t="str">
        <f>TEXT(Table1[[#This Row],[Date Created Conversion]],"mmm")</f>
        <v>Apr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 s="16">
        <v>350</v>
      </c>
      <c r="E3688">
        <v>355</v>
      </c>
      <c r="F3688" s="12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>Table1[[#This Row],[pledged]]/Table1[[#This Row],[goal]]</f>
        <v>1.0142857142857142</v>
      </c>
      <c r="P3688">
        <f>IF(Table1[[#This Row],[pledged]]=0,0,Table1[[#This Row],[pledged]]/Table1[[#This Row],[backers_count]])</f>
        <v>59.166666666666664</v>
      </c>
      <c r="Q3688" t="str">
        <f>LEFT(Table1[[#This Row],[Category and Sub-Category]],FIND("/",Table1[[#This Row],[Category and Sub-Category]])-1)</f>
        <v>theater</v>
      </c>
      <c r="R3688" t="str">
        <f>RIGHT(Table1[[#This Row],[Category and Sub-Category]],LEN(Table1[[#This Row],[Category and Sub-Category]])-FIND("/",Table1[[#This Row],[Category and Sub-Category]]))</f>
        <v>plays</v>
      </c>
      <c r="S3688" s="9">
        <f>(((Table1[[#This Row],[launched_at]]/60)/60)/24)+DATE(1970,1,1)</f>
        <v>42230.662731481483</v>
      </c>
      <c r="T3688" s="9">
        <f>(((Table1[[#This Row],[deadline]]/60)/60)/24)+DATE(1970,1,1)</f>
        <v>42245.165972222225</v>
      </c>
      <c r="U3688" s="12" t="str">
        <f>TEXT(Table1[[#This Row],[Date Created Conversion]],"yyyy")</f>
        <v>2015</v>
      </c>
      <c r="V3688" s="12" t="str">
        <f>TEXT(Table1[[#This Row],[Date Created Conversion]],"mmm")</f>
        <v>Aug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 s="16">
        <v>5000</v>
      </c>
      <c r="E3689">
        <v>5012.25</v>
      </c>
      <c r="F3689" s="12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>Table1[[#This Row],[pledged]]/Table1[[#This Row],[goal]]</f>
        <v>1.0024500000000001</v>
      </c>
      <c r="P3689">
        <f>IF(Table1[[#This Row],[pledged]]=0,0,Table1[[#This Row],[pledged]]/Table1[[#This Row],[backers_count]])</f>
        <v>200.49</v>
      </c>
      <c r="Q3689" t="str">
        <f>LEFT(Table1[[#This Row],[Category and Sub-Category]],FIND("/",Table1[[#This Row],[Category and Sub-Category]])-1)</f>
        <v>theater</v>
      </c>
      <c r="R3689" t="str">
        <f>RIGHT(Table1[[#This Row],[Category and Sub-Category]],LEN(Table1[[#This Row],[Category and Sub-Category]])-FIND("/",Table1[[#This Row],[Category and Sub-Category]]))</f>
        <v>plays</v>
      </c>
      <c r="S3689" s="9">
        <f>(((Table1[[#This Row],[launched_at]]/60)/60)/24)+DATE(1970,1,1)</f>
        <v>41787.218229166669</v>
      </c>
      <c r="T3689" s="9">
        <f>(((Table1[[#This Row],[deadline]]/60)/60)/24)+DATE(1970,1,1)</f>
        <v>41817.218229166669</v>
      </c>
      <c r="U3689" s="12" t="str">
        <f>TEXT(Table1[[#This Row],[Date Created Conversion]],"yyyy")</f>
        <v>2014</v>
      </c>
      <c r="V3689" s="12" t="str">
        <f>TEXT(Table1[[#This Row],[Date Created Conversion]],"mmm")</f>
        <v>May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 s="16">
        <v>3000</v>
      </c>
      <c r="E3690">
        <v>3275</v>
      </c>
      <c r="F3690" s="12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>Table1[[#This Row],[pledged]]/Table1[[#This Row],[goal]]</f>
        <v>1.0916666666666666</v>
      </c>
      <c r="P3690">
        <f>IF(Table1[[#This Row],[pledged]]=0,0,Table1[[#This Row],[pledged]]/Table1[[#This Row],[backers_count]])</f>
        <v>83.974358974358978</v>
      </c>
      <c r="Q3690" t="str">
        <f>LEFT(Table1[[#This Row],[Category and Sub-Category]],FIND("/",Table1[[#This Row],[Category and Sub-Category]])-1)</f>
        <v>theater</v>
      </c>
      <c r="R3690" t="str">
        <f>RIGHT(Table1[[#This Row],[Category and Sub-Category]],LEN(Table1[[#This Row],[Category and Sub-Category]])-FIND("/",Table1[[#This Row],[Category and Sub-Category]]))</f>
        <v>plays</v>
      </c>
      <c r="S3690" s="9">
        <f>(((Table1[[#This Row],[launched_at]]/60)/60)/24)+DATE(1970,1,1)</f>
        <v>41829.787083333329</v>
      </c>
      <c r="T3690" s="9">
        <f>(((Table1[[#This Row],[deadline]]/60)/60)/24)+DATE(1970,1,1)</f>
        <v>41859.787083333329</v>
      </c>
      <c r="U3690" s="12" t="str">
        <f>TEXT(Table1[[#This Row],[Date Created Conversion]],"yyyy")</f>
        <v>2014</v>
      </c>
      <c r="V3690" s="12" t="str">
        <f>TEXT(Table1[[#This Row],[Date Created Conversion]],"mmm")</f>
        <v>Jul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 s="16">
        <v>3000</v>
      </c>
      <c r="E3691">
        <v>3550</v>
      </c>
      <c r="F3691" s="12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>Table1[[#This Row],[pledged]]/Table1[[#This Row],[goal]]</f>
        <v>1.1833333333333333</v>
      </c>
      <c r="P3691">
        <f>IF(Table1[[#This Row],[pledged]]=0,0,Table1[[#This Row],[pledged]]/Table1[[#This Row],[backers_count]])</f>
        <v>57.258064516129032</v>
      </c>
      <c r="Q3691" t="str">
        <f>LEFT(Table1[[#This Row],[Category and Sub-Category]],FIND("/",Table1[[#This Row],[Category and Sub-Category]])-1)</f>
        <v>theater</v>
      </c>
      <c r="R3691" t="str">
        <f>RIGHT(Table1[[#This Row],[Category and Sub-Category]],LEN(Table1[[#This Row],[Category and Sub-Category]])-FIND("/",Table1[[#This Row],[Category and Sub-Category]]))</f>
        <v>plays</v>
      </c>
      <c r="S3691" s="9">
        <f>(((Table1[[#This Row],[launched_at]]/60)/60)/24)+DATE(1970,1,1)</f>
        <v>42147.826840277776</v>
      </c>
      <c r="T3691" s="9">
        <f>(((Table1[[#This Row],[deadline]]/60)/60)/24)+DATE(1970,1,1)</f>
        <v>42176.934027777781</v>
      </c>
      <c r="U3691" s="12" t="str">
        <f>TEXT(Table1[[#This Row],[Date Created Conversion]],"yyyy")</f>
        <v>2015</v>
      </c>
      <c r="V3691" s="12" t="str">
        <f>TEXT(Table1[[#This Row],[Date Created Conversion]],"mmm")</f>
        <v>May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 s="16">
        <v>1500</v>
      </c>
      <c r="E3692">
        <v>1800</v>
      </c>
      <c r="F3692" s="1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>Table1[[#This Row],[pledged]]/Table1[[#This Row],[goal]]</f>
        <v>1.2</v>
      </c>
      <c r="P3692">
        <f>IF(Table1[[#This Row],[pledged]]=0,0,Table1[[#This Row],[pledged]]/Table1[[#This Row],[backers_count]])</f>
        <v>58.064516129032256</v>
      </c>
      <c r="Q3692" t="str">
        <f>LEFT(Table1[[#This Row],[Category and Sub-Category]],FIND("/",Table1[[#This Row],[Category and Sub-Category]])-1)</f>
        <v>theater</v>
      </c>
      <c r="R3692" t="str">
        <f>RIGHT(Table1[[#This Row],[Category and Sub-Category]],LEN(Table1[[#This Row],[Category and Sub-Category]])-FIND("/",Table1[[#This Row],[Category and Sub-Category]]))</f>
        <v>plays</v>
      </c>
      <c r="S3692" s="9">
        <f>(((Table1[[#This Row],[launched_at]]/60)/60)/24)+DATE(1970,1,1)</f>
        <v>41940.598182870373</v>
      </c>
      <c r="T3692" s="9">
        <f>(((Table1[[#This Row],[deadline]]/60)/60)/24)+DATE(1970,1,1)</f>
        <v>41970.639849537038</v>
      </c>
      <c r="U3692" s="12" t="str">
        <f>TEXT(Table1[[#This Row],[Date Created Conversion]],"yyyy")</f>
        <v>2014</v>
      </c>
      <c r="V3692" s="12" t="str">
        <f>TEXT(Table1[[#This Row],[Date Created Conversion]],"mmm")</f>
        <v>Oct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 s="16">
        <v>40000</v>
      </c>
      <c r="E3693">
        <v>51184</v>
      </c>
      <c r="F3693" s="12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>Table1[[#This Row],[pledged]]/Table1[[#This Row],[goal]]</f>
        <v>1.2796000000000001</v>
      </c>
      <c r="P3693">
        <f>IF(Table1[[#This Row],[pledged]]=0,0,Table1[[#This Row],[pledged]]/Table1[[#This Row],[backers_count]])</f>
        <v>186.80291970802921</v>
      </c>
      <c r="Q3693" t="str">
        <f>LEFT(Table1[[#This Row],[Category and Sub-Category]],FIND("/",Table1[[#This Row],[Category and Sub-Category]])-1)</f>
        <v>theater</v>
      </c>
      <c r="R3693" t="str">
        <f>RIGHT(Table1[[#This Row],[Category and Sub-Category]],LEN(Table1[[#This Row],[Category and Sub-Category]])-FIND("/",Table1[[#This Row],[Category and Sub-Category]]))</f>
        <v>plays</v>
      </c>
      <c r="S3693" s="9">
        <f>(((Table1[[#This Row],[launched_at]]/60)/60)/24)+DATE(1970,1,1)</f>
        <v>42020.700567129628</v>
      </c>
      <c r="T3693" s="9">
        <f>(((Table1[[#This Row],[deadline]]/60)/60)/24)+DATE(1970,1,1)</f>
        <v>42065.207638888889</v>
      </c>
      <c r="U3693" s="12" t="str">
        <f>TEXT(Table1[[#This Row],[Date Created Conversion]],"yyyy")</f>
        <v>2015</v>
      </c>
      <c r="V3693" s="12" t="str">
        <f>TEXT(Table1[[#This Row],[Date Created Conversion]],"mmm")</f>
        <v>Jan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 s="16">
        <v>1000</v>
      </c>
      <c r="E3694">
        <v>1260</v>
      </c>
      <c r="F3694" s="12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>Table1[[#This Row],[pledged]]/Table1[[#This Row],[goal]]</f>
        <v>1.26</v>
      </c>
      <c r="P3694">
        <f>IF(Table1[[#This Row],[pledged]]=0,0,Table1[[#This Row],[pledged]]/Table1[[#This Row],[backers_count]])</f>
        <v>74.117647058823536</v>
      </c>
      <c r="Q3694" t="str">
        <f>LEFT(Table1[[#This Row],[Category and Sub-Category]],FIND("/",Table1[[#This Row],[Category and Sub-Category]])-1)</f>
        <v>theater</v>
      </c>
      <c r="R3694" t="str">
        <f>RIGHT(Table1[[#This Row],[Category and Sub-Category]],LEN(Table1[[#This Row],[Category and Sub-Category]])-FIND("/",Table1[[#This Row],[Category and Sub-Category]]))</f>
        <v>plays</v>
      </c>
      <c r="S3694" s="9">
        <f>(((Table1[[#This Row],[launched_at]]/60)/60)/24)+DATE(1970,1,1)</f>
        <v>41891.96503472222</v>
      </c>
      <c r="T3694" s="9">
        <f>(((Table1[[#This Row],[deadline]]/60)/60)/24)+DATE(1970,1,1)</f>
        <v>41901</v>
      </c>
      <c r="U3694" s="12" t="str">
        <f>TEXT(Table1[[#This Row],[Date Created Conversion]],"yyyy")</f>
        <v>2014</v>
      </c>
      <c r="V3694" s="12" t="str">
        <f>TEXT(Table1[[#This Row],[Date Created Conversion]],"mmm")</f>
        <v>Sep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 s="16">
        <v>333</v>
      </c>
      <c r="E3695">
        <v>430</v>
      </c>
      <c r="F3695" s="12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>Table1[[#This Row],[pledged]]/Table1[[#This Row],[goal]]</f>
        <v>1.2912912912912913</v>
      </c>
      <c r="P3695">
        <f>IF(Table1[[#This Row],[pledged]]=0,0,Table1[[#This Row],[pledged]]/Table1[[#This Row],[backers_count]])</f>
        <v>30.714285714285715</v>
      </c>
      <c r="Q3695" t="str">
        <f>LEFT(Table1[[#This Row],[Category and Sub-Category]],FIND("/",Table1[[#This Row],[Category and Sub-Category]])-1)</f>
        <v>theater</v>
      </c>
      <c r="R3695" t="str">
        <f>RIGHT(Table1[[#This Row],[Category and Sub-Category]],LEN(Table1[[#This Row],[Category and Sub-Category]])-FIND("/",Table1[[#This Row],[Category and Sub-Category]]))</f>
        <v>plays</v>
      </c>
      <c r="S3695" s="9">
        <f>(((Table1[[#This Row],[launched_at]]/60)/60)/24)+DATE(1970,1,1)</f>
        <v>42309.191307870366</v>
      </c>
      <c r="T3695" s="9">
        <f>(((Table1[[#This Row],[deadline]]/60)/60)/24)+DATE(1970,1,1)</f>
        <v>42338.9375</v>
      </c>
      <c r="U3695" s="12" t="str">
        <f>TEXT(Table1[[#This Row],[Date Created Conversion]],"yyyy")</f>
        <v>2015</v>
      </c>
      <c r="V3695" s="12" t="str">
        <f>TEXT(Table1[[#This Row],[Date Created Conversion]],"mmm")</f>
        <v>Nov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 s="16">
        <v>3500</v>
      </c>
      <c r="E3696">
        <v>3760</v>
      </c>
      <c r="F3696" s="12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>Table1[[#This Row],[pledged]]/Table1[[#This Row],[goal]]</f>
        <v>1.0742857142857143</v>
      </c>
      <c r="P3696">
        <f>IF(Table1[[#This Row],[pledged]]=0,0,Table1[[#This Row],[pledged]]/Table1[[#This Row],[backers_count]])</f>
        <v>62.666666666666664</v>
      </c>
      <c r="Q3696" t="str">
        <f>LEFT(Table1[[#This Row],[Category and Sub-Category]],FIND("/",Table1[[#This Row],[Category and Sub-Category]])-1)</f>
        <v>theater</v>
      </c>
      <c r="R3696" t="str">
        <f>RIGHT(Table1[[#This Row],[Category and Sub-Category]],LEN(Table1[[#This Row],[Category and Sub-Category]])-FIND("/",Table1[[#This Row],[Category and Sub-Category]]))</f>
        <v>plays</v>
      </c>
      <c r="S3696" s="9">
        <f>(((Table1[[#This Row],[launched_at]]/60)/60)/24)+DATE(1970,1,1)</f>
        <v>42490.133877314816</v>
      </c>
      <c r="T3696" s="9">
        <f>(((Table1[[#This Row],[deadline]]/60)/60)/24)+DATE(1970,1,1)</f>
        <v>42527.083333333328</v>
      </c>
      <c r="U3696" s="12" t="str">
        <f>TEXT(Table1[[#This Row],[Date Created Conversion]],"yyyy")</f>
        <v>2016</v>
      </c>
      <c r="V3696" s="12" t="str">
        <f>TEXT(Table1[[#This Row],[Date Created Conversion]],"mmm")</f>
        <v>Apr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 s="16">
        <v>4000</v>
      </c>
      <c r="E3697">
        <v>4005</v>
      </c>
      <c r="F3697" s="12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>Table1[[#This Row],[pledged]]/Table1[[#This Row],[goal]]</f>
        <v>1.00125</v>
      </c>
      <c r="P3697">
        <f>IF(Table1[[#This Row],[pledged]]=0,0,Table1[[#This Row],[pledged]]/Table1[[#This Row],[backers_count]])</f>
        <v>121.36363636363636</v>
      </c>
      <c r="Q3697" t="str">
        <f>LEFT(Table1[[#This Row],[Category and Sub-Category]],FIND("/",Table1[[#This Row],[Category and Sub-Category]])-1)</f>
        <v>theater</v>
      </c>
      <c r="R3697" t="str">
        <f>RIGHT(Table1[[#This Row],[Category and Sub-Category]],LEN(Table1[[#This Row],[Category and Sub-Category]])-FIND("/",Table1[[#This Row],[Category and Sub-Category]]))</f>
        <v>plays</v>
      </c>
      <c r="S3697" s="9">
        <f>(((Table1[[#This Row],[launched_at]]/60)/60)/24)+DATE(1970,1,1)</f>
        <v>41995.870486111111</v>
      </c>
      <c r="T3697" s="9">
        <f>(((Table1[[#This Row],[deadline]]/60)/60)/24)+DATE(1970,1,1)</f>
        <v>42015.870486111111</v>
      </c>
      <c r="U3697" s="12" t="str">
        <f>TEXT(Table1[[#This Row],[Date Created Conversion]],"yyyy")</f>
        <v>2014</v>
      </c>
      <c r="V3697" s="12" t="str">
        <f>TEXT(Table1[[#This Row],[Date Created Conversion]],"mmm")</f>
        <v>Dec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 s="16">
        <v>2000</v>
      </c>
      <c r="E3698">
        <v>3100</v>
      </c>
      <c r="F3698" s="12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>Table1[[#This Row],[pledged]]/Table1[[#This Row],[goal]]</f>
        <v>1.55</v>
      </c>
      <c r="P3698">
        <f>IF(Table1[[#This Row],[pledged]]=0,0,Table1[[#This Row],[pledged]]/Table1[[#This Row],[backers_count]])</f>
        <v>39.743589743589745</v>
      </c>
      <c r="Q3698" t="str">
        <f>LEFT(Table1[[#This Row],[Category and Sub-Category]],FIND("/",Table1[[#This Row],[Category and Sub-Category]])-1)</f>
        <v>theater</v>
      </c>
      <c r="R3698" t="str">
        <f>RIGHT(Table1[[#This Row],[Category and Sub-Category]],LEN(Table1[[#This Row],[Category and Sub-Category]])-FIND("/",Table1[[#This Row],[Category and Sub-Category]]))</f>
        <v>plays</v>
      </c>
      <c r="S3698" s="9">
        <f>(((Table1[[#This Row],[launched_at]]/60)/60)/24)+DATE(1970,1,1)</f>
        <v>41988.617083333331</v>
      </c>
      <c r="T3698" s="9">
        <f>(((Table1[[#This Row],[deadline]]/60)/60)/24)+DATE(1970,1,1)</f>
        <v>42048.617083333331</v>
      </c>
      <c r="U3698" s="12" t="str">
        <f>TEXT(Table1[[#This Row],[Date Created Conversion]],"yyyy")</f>
        <v>2014</v>
      </c>
      <c r="V3698" s="12" t="str">
        <f>TEXT(Table1[[#This Row],[Date Created Conversion]],"mmm")</f>
        <v>Dec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 s="16">
        <v>2000</v>
      </c>
      <c r="E3699">
        <v>2160</v>
      </c>
      <c r="F3699" s="12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>Table1[[#This Row],[pledged]]/Table1[[#This Row],[goal]]</f>
        <v>1.08</v>
      </c>
      <c r="P3699">
        <f>IF(Table1[[#This Row],[pledged]]=0,0,Table1[[#This Row],[pledged]]/Table1[[#This Row],[backers_count]])</f>
        <v>72</v>
      </c>
      <c r="Q3699" t="str">
        <f>LEFT(Table1[[#This Row],[Category and Sub-Category]],FIND("/",Table1[[#This Row],[Category and Sub-Category]])-1)</f>
        <v>theater</v>
      </c>
      <c r="R3699" t="str">
        <f>RIGHT(Table1[[#This Row],[Category and Sub-Category]],LEN(Table1[[#This Row],[Category and Sub-Category]])-FIND("/",Table1[[#This Row],[Category and Sub-Category]]))</f>
        <v>plays</v>
      </c>
      <c r="S3699" s="9">
        <f>(((Table1[[#This Row],[launched_at]]/60)/60)/24)+DATE(1970,1,1)</f>
        <v>42479.465833333335</v>
      </c>
      <c r="T3699" s="9">
        <f>(((Table1[[#This Row],[deadline]]/60)/60)/24)+DATE(1970,1,1)</f>
        <v>42500.465833333335</v>
      </c>
      <c r="U3699" s="12" t="str">
        <f>TEXT(Table1[[#This Row],[Date Created Conversion]],"yyyy")</f>
        <v>2016</v>
      </c>
      <c r="V3699" s="12" t="str">
        <f>TEXT(Table1[[#This Row],[Date Created Conversion]],"mmm")</f>
        <v>Apr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 s="16">
        <v>5000</v>
      </c>
      <c r="E3700">
        <v>5526</v>
      </c>
      <c r="F3700" s="12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>Table1[[#This Row],[pledged]]/Table1[[#This Row],[goal]]</f>
        <v>1.1052</v>
      </c>
      <c r="P3700">
        <f>IF(Table1[[#This Row],[pledged]]=0,0,Table1[[#This Row],[pledged]]/Table1[[#This Row],[backers_count]])</f>
        <v>40.632352941176471</v>
      </c>
      <c r="Q3700" t="str">
        <f>LEFT(Table1[[#This Row],[Category and Sub-Category]],FIND("/",Table1[[#This Row],[Category and Sub-Category]])-1)</f>
        <v>theater</v>
      </c>
      <c r="R3700" t="str">
        <f>RIGHT(Table1[[#This Row],[Category and Sub-Category]],LEN(Table1[[#This Row],[Category and Sub-Category]])-FIND("/",Table1[[#This Row],[Category and Sub-Category]]))</f>
        <v>plays</v>
      </c>
      <c r="S3700" s="9">
        <f>(((Table1[[#This Row],[launched_at]]/60)/60)/24)+DATE(1970,1,1)</f>
        <v>42401.806562500002</v>
      </c>
      <c r="T3700" s="9">
        <f>(((Table1[[#This Row],[deadline]]/60)/60)/24)+DATE(1970,1,1)</f>
        <v>42431.806562500002</v>
      </c>
      <c r="U3700" s="12" t="str">
        <f>TEXT(Table1[[#This Row],[Date Created Conversion]],"yyyy")</f>
        <v>2016</v>
      </c>
      <c r="V3700" s="12" t="str">
        <f>TEXT(Table1[[#This Row],[Date Created Conversion]],"mmm")</f>
        <v>Feb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 s="16">
        <v>2500</v>
      </c>
      <c r="E3701">
        <v>2520</v>
      </c>
      <c r="F3701" s="12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>Table1[[#This Row],[pledged]]/Table1[[#This Row],[goal]]</f>
        <v>1.008</v>
      </c>
      <c r="P3701">
        <f>IF(Table1[[#This Row],[pledged]]=0,0,Table1[[#This Row],[pledged]]/Table1[[#This Row],[backers_count]])</f>
        <v>63</v>
      </c>
      <c r="Q3701" t="str">
        <f>LEFT(Table1[[#This Row],[Category and Sub-Category]],FIND("/",Table1[[#This Row],[Category and Sub-Category]])-1)</f>
        <v>theater</v>
      </c>
      <c r="R3701" t="str">
        <f>RIGHT(Table1[[#This Row],[Category and Sub-Category]],LEN(Table1[[#This Row],[Category and Sub-Category]])-FIND("/",Table1[[#This Row],[Category and Sub-Category]]))</f>
        <v>plays</v>
      </c>
      <c r="S3701" s="9">
        <f>(((Table1[[#This Row],[launched_at]]/60)/60)/24)+DATE(1970,1,1)</f>
        <v>41897.602037037039</v>
      </c>
      <c r="T3701" s="9">
        <f>(((Table1[[#This Row],[deadline]]/60)/60)/24)+DATE(1970,1,1)</f>
        <v>41927.602037037039</v>
      </c>
      <c r="U3701" s="12" t="str">
        <f>TEXT(Table1[[#This Row],[Date Created Conversion]],"yyyy")</f>
        <v>2014</v>
      </c>
      <c r="V3701" s="12" t="str">
        <f>TEXT(Table1[[#This Row],[Date Created Conversion]],"mmm")</f>
        <v>Sep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 s="16">
        <v>500</v>
      </c>
      <c r="E3702">
        <v>606</v>
      </c>
      <c r="F3702" s="1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>Table1[[#This Row],[pledged]]/Table1[[#This Row],[goal]]</f>
        <v>1.212</v>
      </c>
      <c r="P3702">
        <f>IF(Table1[[#This Row],[pledged]]=0,0,Table1[[#This Row],[pledged]]/Table1[[#This Row],[backers_count]])</f>
        <v>33.666666666666664</v>
      </c>
      <c r="Q3702" t="str">
        <f>LEFT(Table1[[#This Row],[Category and Sub-Category]],FIND("/",Table1[[#This Row],[Category and Sub-Category]])-1)</f>
        <v>theater</v>
      </c>
      <c r="R3702" t="str">
        <f>RIGHT(Table1[[#This Row],[Category and Sub-Category]],LEN(Table1[[#This Row],[Category and Sub-Category]])-FIND("/",Table1[[#This Row],[Category and Sub-Category]]))</f>
        <v>plays</v>
      </c>
      <c r="S3702" s="9">
        <f>(((Table1[[#This Row],[launched_at]]/60)/60)/24)+DATE(1970,1,1)</f>
        <v>41882.585648148146</v>
      </c>
      <c r="T3702" s="9">
        <f>(((Table1[[#This Row],[deadline]]/60)/60)/24)+DATE(1970,1,1)</f>
        <v>41912.666666666664</v>
      </c>
      <c r="U3702" s="12" t="str">
        <f>TEXT(Table1[[#This Row],[Date Created Conversion]],"yyyy")</f>
        <v>2014</v>
      </c>
      <c r="V3702" s="12" t="str">
        <f>TEXT(Table1[[#This Row],[Date Created Conversion]],"mmm")</f>
        <v>Aug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 s="16">
        <v>1500</v>
      </c>
      <c r="E3703">
        <v>1505</v>
      </c>
      <c r="F3703" s="12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>Table1[[#This Row],[pledged]]/Table1[[#This Row],[goal]]</f>
        <v>1.0033333333333334</v>
      </c>
      <c r="P3703">
        <f>IF(Table1[[#This Row],[pledged]]=0,0,Table1[[#This Row],[pledged]]/Table1[[#This Row],[backers_count]])</f>
        <v>38.589743589743591</v>
      </c>
      <c r="Q3703" t="str">
        <f>LEFT(Table1[[#This Row],[Category and Sub-Category]],FIND("/",Table1[[#This Row],[Category and Sub-Category]])-1)</f>
        <v>theater</v>
      </c>
      <c r="R3703" t="str">
        <f>RIGHT(Table1[[#This Row],[Category and Sub-Category]],LEN(Table1[[#This Row],[Category and Sub-Category]])-FIND("/",Table1[[#This Row],[Category and Sub-Category]]))</f>
        <v>plays</v>
      </c>
      <c r="S3703" s="9">
        <f>(((Table1[[#This Row],[launched_at]]/60)/60)/24)+DATE(1970,1,1)</f>
        <v>42129.541585648149</v>
      </c>
      <c r="T3703" s="9">
        <f>(((Table1[[#This Row],[deadline]]/60)/60)/24)+DATE(1970,1,1)</f>
        <v>42159.541585648149</v>
      </c>
      <c r="U3703" s="12" t="str">
        <f>TEXT(Table1[[#This Row],[Date Created Conversion]],"yyyy")</f>
        <v>2015</v>
      </c>
      <c r="V3703" s="12" t="str">
        <f>TEXT(Table1[[#This Row],[Date Created Conversion]],"mmm")</f>
        <v>May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 s="16">
        <v>3000</v>
      </c>
      <c r="E3704">
        <v>3275</v>
      </c>
      <c r="F3704" s="12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>Table1[[#This Row],[pledged]]/Table1[[#This Row],[goal]]</f>
        <v>1.0916666666666666</v>
      </c>
      <c r="P3704">
        <f>IF(Table1[[#This Row],[pledged]]=0,0,Table1[[#This Row],[pledged]]/Table1[[#This Row],[backers_count]])</f>
        <v>155.95238095238096</v>
      </c>
      <c r="Q3704" t="str">
        <f>LEFT(Table1[[#This Row],[Category and Sub-Category]],FIND("/",Table1[[#This Row],[Category and Sub-Category]])-1)</f>
        <v>theater</v>
      </c>
      <c r="R3704" t="str">
        <f>RIGHT(Table1[[#This Row],[Category and Sub-Category]],LEN(Table1[[#This Row],[Category and Sub-Category]])-FIND("/",Table1[[#This Row],[Category and Sub-Category]]))</f>
        <v>plays</v>
      </c>
      <c r="S3704" s="9">
        <f>(((Table1[[#This Row],[launched_at]]/60)/60)/24)+DATE(1970,1,1)</f>
        <v>42524.53800925926</v>
      </c>
      <c r="T3704" s="9">
        <f>(((Table1[[#This Row],[deadline]]/60)/60)/24)+DATE(1970,1,1)</f>
        <v>42561.957638888889</v>
      </c>
      <c r="U3704" s="12" t="str">
        <f>TEXT(Table1[[#This Row],[Date Created Conversion]],"yyyy")</f>
        <v>2016</v>
      </c>
      <c r="V3704" s="12" t="str">
        <f>TEXT(Table1[[#This Row],[Date Created Conversion]],"mmm")</f>
        <v>Jun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 s="16">
        <v>1050</v>
      </c>
      <c r="E3705">
        <v>1296</v>
      </c>
      <c r="F3705" s="12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>Table1[[#This Row],[pledged]]/Table1[[#This Row],[goal]]</f>
        <v>1.2342857142857142</v>
      </c>
      <c r="P3705">
        <f>IF(Table1[[#This Row],[pledged]]=0,0,Table1[[#This Row],[pledged]]/Table1[[#This Row],[backers_count]])</f>
        <v>43.2</v>
      </c>
      <c r="Q3705" t="str">
        <f>LEFT(Table1[[#This Row],[Category and Sub-Category]],FIND("/",Table1[[#This Row],[Category and Sub-Category]])-1)</f>
        <v>theater</v>
      </c>
      <c r="R3705" t="str">
        <f>RIGHT(Table1[[#This Row],[Category and Sub-Category]],LEN(Table1[[#This Row],[Category and Sub-Category]])-FIND("/",Table1[[#This Row],[Category and Sub-Category]]))</f>
        <v>plays</v>
      </c>
      <c r="S3705" s="9">
        <f>(((Table1[[#This Row],[launched_at]]/60)/60)/24)+DATE(1970,1,1)</f>
        <v>42556.504490740743</v>
      </c>
      <c r="T3705" s="9">
        <f>(((Table1[[#This Row],[deadline]]/60)/60)/24)+DATE(1970,1,1)</f>
        <v>42595.290972222225</v>
      </c>
      <c r="U3705" s="12" t="str">
        <f>TEXT(Table1[[#This Row],[Date Created Conversion]],"yyyy")</f>
        <v>2016</v>
      </c>
      <c r="V3705" s="12" t="str">
        <f>TEXT(Table1[[#This Row],[Date Created Conversion]],"mmm")</f>
        <v>Jul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 s="16">
        <v>300</v>
      </c>
      <c r="E3706">
        <v>409.01</v>
      </c>
      <c r="F3706" s="12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>Table1[[#This Row],[pledged]]/Table1[[#This Row],[goal]]</f>
        <v>1.3633666666666666</v>
      </c>
      <c r="P3706">
        <f>IF(Table1[[#This Row],[pledged]]=0,0,Table1[[#This Row],[pledged]]/Table1[[#This Row],[backers_count]])</f>
        <v>15.148518518518518</v>
      </c>
      <c r="Q3706" t="str">
        <f>LEFT(Table1[[#This Row],[Category and Sub-Category]],FIND("/",Table1[[#This Row],[Category and Sub-Category]])-1)</f>
        <v>theater</v>
      </c>
      <c r="R3706" t="str">
        <f>RIGHT(Table1[[#This Row],[Category and Sub-Category]],LEN(Table1[[#This Row],[Category and Sub-Category]])-FIND("/",Table1[[#This Row],[Category and Sub-Category]]))</f>
        <v>plays</v>
      </c>
      <c r="S3706" s="9">
        <f>(((Table1[[#This Row],[launched_at]]/60)/60)/24)+DATE(1970,1,1)</f>
        <v>42461.689745370371</v>
      </c>
      <c r="T3706" s="9">
        <f>(((Table1[[#This Row],[deadline]]/60)/60)/24)+DATE(1970,1,1)</f>
        <v>42521.689745370371</v>
      </c>
      <c r="U3706" s="12" t="str">
        <f>TEXT(Table1[[#This Row],[Date Created Conversion]],"yyyy")</f>
        <v>2016</v>
      </c>
      <c r="V3706" s="12" t="str">
        <f>TEXT(Table1[[#This Row],[Date Created Conversion]],"mmm")</f>
        <v>Apr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 s="16">
        <v>2827</v>
      </c>
      <c r="E3707">
        <v>2925</v>
      </c>
      <c r="F3707" s="12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>Table1[[#This Row],[pledged]]/Table1[[#This Row],[goal]]</f>
        <v>1.0346657233816767</v>
      </c>
      <c r="P3707">
        <f>IF(Table1[[#This Row],[pledged]]=0,0,Table1[[#This Row],[pledged]]/Table1[[#This Row],[backers_count]])</f>
        <v>83.571428571428569</v>
      </c>
      <c r="Q3707" t="str">
        <f>LEFT(Table1[[#This Row],[Category and Sub-Category]],FIND("/",Table1[[#This Row],[Category and Sub-Category]])-1)</f>
        <v>theater</v>
      </c>
      <c r="R3707" t="str">
        <f>RIGHT(Table1[[#This Row],[Category and Sub-Category]],LEN(Table1[[#This Row],[Category and Sub-Category]])-FIND("/",Table1[[#This Row],[Category and Sub-Category]]))</f>
        <v>plays</v>
      </c>
      <c r="S3707" s="9">
        <f>(((Table1[[#This Row],[launched_at]]/60)/60)/24)+DATE(1970,1,1)</f>
        <v>41792.542986111112</v>
      </c>
      <c r="T3707" s="9">
        <f>(((Table1[[#This Row],[deadline]]/60)/60)/24)+DATE(1970,1,1)</f>
        <v>41813.75</v>
      </c>
      <c r="U3707" s="12" t="str">
        <f>TEXT(Table1[[#This Row],[Date Created Conversion]],"yyyy")</f>
        <v>2014</v>
      </c>
      <c r="V3707" s="12" t="str">
        <f>TEXT(Table1[[#This Row],[Date Created Conversion]],"mmm")</f>
        <v>Jun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 s="16">
        <v>1500</v>
      </c>
      <c r="E3708">
        <v>1820</v>
      </c>
      <c r="F3708" s="12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>Table1[[#This Row],[pledged]]/Table1[[#This Row],[goal]]</f>
        <v>1.2133333333333334</v>
      </c>
      <c r="P3708">
        <f>IF(Table1[[#This Row],[pledged]]=0,0,Table1[[#This Row],[pledged]]/Table1[[#This Row],[backers_count]])</f>
        <v>140</v>
      </c>
      <c r="Q3708" t="str">
        <f>LEFT(Table1[[#This Row],[Category and Sub-Category]],FIND("/",Table1[[#This Row],[Category and Sub-Category]])-1)</f>
        <v>theater</v>
      </c>
      <c r="R3708" t="str">
        <f>RIGHT(Table1[[#This Row],[Category and Sub-Category]],LEN(Table1[[#This Row],[Category and Sub-Category]])-FIND("/",Table1[[#This Row],[Category and Sub-Category]]))</f>
        <v>plays</v>
      </c>
      <c r="S3708" s="9">
        <f>(((Table1[[#This Row],[launched_at]]/60)/60)/24)+DATE(1970,1,1)</f>
        <v>41879.913761574076</v>
      </c>
      <c r="T3708" s="9">
        <f>(((Table1[[#This Row],[deadline]]/60)/60)/24)+DATE(1970,1,1)</f>
        <v>41894.913761574076</v>
      </c>
      <c r="U3708" s="12" t="str">
        <f>TEXT(Table1[[#This Row],[Date Created Conversion]],"yyyy")</f>
        <v>2014</v>
      </c>
      <c r="V3708" s="12" t="str">
        <f>TEXT(Table1[[#This Row],[Date Created Conversion]],"mmm")</f>
        <v>Aug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 s="16">
        <v>1000</v>
      </c>
      <c r="E3709">
        <v>1860</v>
      </c>
      <c r="F3709" s="12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>Table1[[#This Row],[pledged]]/Table1[[#This Row],[goal]]</f>
        <v>1.86</v>
      </c>
      <c r="P3709">
        <f>IF(Table1[[#This Row],[pledged]]=0,0,Table1[[#This Row],[pledged]]/Table1[[#This Row],[backers_count]])</f>
        <v>80.869565217391298</v>
      </c>
      <c r="Q3709" t="str">
        <f>LEFT(Table1[[#This Row],[Category and Sub-Category]],FIND("/",Table1[[#This Row],[Category and Sub-Category]])-1)</f>
        <v>theater</v>
      </c>
      <c r="R3709" t="str">
        <f>RIGHT(Table1[[#This Row],[Category and Sub-Category]],LEN(Table1[[#This Row],[Category and Sub-Category]])-FIND("/",Table1[[#This Row],[Category and Sub-Category]]))</f>
        <v>plays</v>
      </c>
      <c r="S3709" s="9">
        <f>(((Table1[[#This Row],[launched_at]]/60)/60)/24)+DATE(1970,1,1)</f>
        <v>42552.048356481479</v>
      </c>
      <c r="T3709" s="9">
        <f>(((Table1[[#This Row],[deadline]]/60)/60)/24)+DATE(1970,1,1)</f>
        <v>42573.226388888885</v>
      </c>
      <c r="U3709" s="12" t="str">
        <f>TEXT(Table1[[#This Row],[Date Created Conversion]],"yyyy")</f>
        <v>2016</v>
      </c>
      <c r="V3709" s="12" t="str">
        <f>TEXT(Table1[[#This Row],[Date Created Conversion]],"mmm")</f>
        <v>Jul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 s="16">
        <v>700</v>
      </c>
      <c r="E3710">
        <v>2100</v>
      </c>
      <c r="F3710" s="12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>Table1[[#This Row],[pledged]]/Table1[[#This Row],[goal]]</f>
        <v>3</v>
      </c>
      <c r="P3710">
        <f>IF(Table1[[#This Row],[pledged]]=0,0,Table1[[#This Row],[pledged]]/Table1[[#This Row],[backers_count]])</f>
        <v>53.846153846153847</v>
      </c>
      <c r="Q3710" t="str">
        <f>LEFT(Table1[[#This Row],[Category and Sub-Category]],FIND("/",Table1[[#This Row],[Category and Sub-Category]])-1)</f>
        <v>theater</v>
      </c>
      <c r="R3710" t="str">
        <f>RIGHT(Table1[[#This Row],[Category and Sub-Category]],LEN(Table1[[#This Row],[Category and Sub-Category]])-FIND("/",Table1[[#This Row],[Category and Sub-Category]]))</f>
        <v>plays</v>
      </c>
      <c r="S3710" s="9">
        <f>(((Table1[[#This Row],[launched_at]]/60)/60)/24)+DATE(1970,1,1)</f>
        <v>41810.142199074071</v>
      </c>
      <c r="T3710" s="9">
        <f>(((Table1[[#This Row],[deadline]]/60)/60)/24)+DATE(1970,1,1)</f>
        <v>41824.142199074071</v>
      </c>
      <c r="U3710" s="12" t="str">
        <f>TEXT(Table1[[#This Row],[Date Created Conversion]],"yyyy")</f>
        <v>2014</v>
      </c>
      <c r="V3710" s="12" t="str">
        <f>TEXT(Table1[[#This Row],[Date Created Conversion]],"mmm")</f>
        <v>Jun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 s="16">
        <v>1000</v>
      </c>
      <c r="E3711">
        <v>1082.5</v>
      </c>
      <c r="F3711" s="12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>Table1[[#This Row],[pledged]]/Table1[[#This Row],[goal]]</f>
        <v>1.0825</v>
      </c>
      <c r="P3711">
        <f>IF(Table1[[#This Row],[pledged]]=0,0,Table1[[#This Row],[pledged]]/Table1[[#This Row],[backers_count]])</f>
        <v>30.928571428571427</v>
      </c>
      <c r="Q3711" t="str">
        <f>LEFT(Table1[[#This Row],[Category and Sub-Category]],FIND("/",Table1[[#This Row],[Category and Sub-Category]])-1)</f>
        <v>theater</v>
      </c>
      <c r="R3711" t="str">
        <f>RIGHT(Table1[[#This Row],[Category and Sub-Category]],LEN(Table1[[#This Row],[Category and Sub-Category]])-FIND("/",Table1[[#This Row],[Category and Sub-Category]]))</f>
        <v>plays</v>
      </c>
      <c r="S3711" s="9">
        <f>(((Table1[[#This Row],[launched_at]]/60)/60)/24)+DATE(1970,1,1)</f>
        <v>41785.707708333335</v>
      </c>
      <c r="T3711" s="9">
        <f>(((Table1[[#This Row],[deadline]]/60)/60)/24)+DATE(1970,1,1)</f>
        <v>41815.707708333335</v>
      </c>
      <c r="U3711" s="12" t="str">
        <f>TEXT(Table1[[#This Row],[Date Created Conversion]],"yyyy")</f>
        <v>2014</v>
      </c>
      <c r="V3711" s="12" t="str">
        <f>TEXT(Table1[[#This Row],[Date Created Conversion]],"mmm")</f>
        <v>May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 s="16">
        <v>1300</v>
      </c>
      <c r="E3712">
        <v>1835</v>
      </c>
      <c r="F3712" s="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>Table1[[#This Row],[pledged]]/Table1[[#This Row],[goal]]</f>
        <v>1.4115384615384616</v>
      </c>
      <c r="P3712">
        <f>IF(Table1[[#This Row],[pledged]]=0,0,Table1[[#This Row],[pledged]]/Table1[[#This Row],[backers_count]])</f>
        <v>67.962962962962962</v>
      </c>
      <c r="Q3712" t="str">
        <f>LEFT(Table1[[#This Row],[Category and Sub-Category]],FIND("/",Table1[[#This Row],[Category and Sub-Category]])-1)</f>
        <v>theater</v>
      </c>
      <c r="R3712" t="str">
        <f>RIGHT(Table1[[#This Row],[Category and Sub-Category]],LEN(Table1[[#This Row],[Category and Sub-Category]])-FIND("/",Table1[[#This Row],[Category and Sub-Category]]))</f>
        <v>plays</v>
      </c>
      <c r="S3712" s="9">
        <f>(((Table1[[#This Row],[launched_at]]/60)/60)/24)+DATE(1970,1,1)</f>
        <v>42072.576249999998</v>
      </c>
      <c r="T3712" s="9">
        <f>(((Table1[[#This Row],[deadline]]/60)/60)/24)+DATE(1970,1,1)</f>
        <v>42097.576249999998</v>
      </c>
      <c r="U3712" s="12" t="str">
        <f>TEXT(Table1[[#This Row],[Date Created Conversion]],"yyyy")</f>
        <v>2015</v>
      </c>
      <c r="V3712" s="12" t="str">
        <f>TEXT(Table1[[#This Row],[Date Created Conversion]],"mmm")</f>
        <v>Mar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 s="16">
        <v>500</v>
      </c>
      <c r="E3713">
        <v>570</v>
      </c>
      <c r="F3713" s="12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>Table1[[#This Row],[pledged]]/Table1[[#This Row],[goal]]</f>
        <v>1.1399999999999999</v>
      </c>
      <c r="P3713">
        <f>IF(Table1[[#This Row],[pledged]]=0,0,Table1[[#This Row],[pledged]]/Table1[[#This Row],[backers_count]])</f>
        <v>27.142857142857142</v>
      </c>
      <c r="Q3713" t="str">
        <f>LEFT(Table1[[#This Row],[Category and Sub-Category]],FIND("/",Table1[[#This Row],[Category and Sub-Category]])-1)</f>
        <v>theater</v>
      </c>
      <c r="R3713" t="str">
        <f>RIGHT(Table1[[#This Row],[Category and Sub-Category]],LEN(Table1[[#This Row],[Category and Sub-Category]])-FIND("/",Table1[[#This Row],[Category and Sub-Category]]))</f>
        <v>plays</v>
      </c>
      <c r="S3713" s="9">
        <f>(((Table1[[#This Row],[launched_at]]/60)/60)/24)+DATE(1970,1,1)</f>
        <v>41779.724224537036</v>
      </c>
      <c r="T3713" s="9">
        <f>(((Table1[[#This Row],[deadline]]/60)/60)/24)+DATE(1970,1,1)</f>
        <v>41805.666666666664</v>
      </c>
      <c r="U3713" s="12" t="str">
        <f>TEXT(Table1[[#This Row],[Date Created Conversion]],"yyyy")</f>
        <v>2014</v>
      </c>
      <c r="V3713" s="12" t="str">
        <f>TEXT(Table1[[#This Row],[Date Created Conversion]],"mmm")</f>
        <v>May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 s="16">
        <v>7500</v>
      </c>
      <c r="E3714">
        <v>11530</v>
      </c>
      <c r="F3714" s="12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>Table1[[#This Row],[pledged]]/Table1[[#This Row],[goal]]</f>
        <v>1.5373333333333334</v>
      </c>
      <c r="P3714">
        <f>IF(Table1[[#This Row],[pledged]]=0,0,Table1[[#This Row],[pledged]]/Table1[[#This Row],[backers_count]])</f>
        <v>110.86538461538461</v>
      </c>
      <c r="Q3714" t="str">
        <f>LEFT(Table1[[#This Row],[Category and Sub-Category]],FIND("/",Table1[[#This Row],[Category and Sub-Category]])-1)</f>
        <v>theater</v>
      </c>
      <c r="R3714" t="str">
        <f>RIGHT(Table1[[#This Row],[Category and Sub-Category]],LEN(Table1[[#This Row],[Category and Sub-Category]])-FIND("/",Table1[[#This Row],[Category and Sub-Category]]))</f>
        <v>plays</v>
      </c>
      <c r="S3714" s="9">
        <f>(((Table1[[#This Row],[launched_at]]/60)/60)/24)+DATE(1970,1,1)</f>
        <v>42134.172071759262</v>
      </c>
      <c r="T3714" s="9">
        <f>(((Table1[[#This Row],[deadline]]/60)/60)/24)+DATE(1970,1,1)</f>
        <v>42155.290972222225</v>
      </c>
      <c r="U3714" s="12" t="str">
        <f>TEXT(Table1[[#This Row],[Date Created Conversion]],"yyyy")</f>
        <v>2015</v>
      </c>
      <c r="V3714" s="12" t="str">
        <f>TEXT(Table1[[#This Row],[Date Created Conversion]],"mmm")</f>
        <v>May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 s="16">
        <v>2000</v>
      </c>
      <c r="E3715">
        <v>2030</v>
      </c>
      <c r="F3715" s="12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>Table1[[#This Row],[pledged]]/Table1[[#This Row],[goal]]</f>
        <v>1.0149999999999999</v>
      </c>
      <c r="P3715">
        <f>IF(Table1[[#This Row],[pledged]]=0,0,Table1[[#This Row],[pledged]]/Table1[[#This Row],[backers_count]])</f>
        <v>106.84210526315789</v>
      </c>
      <c r="Q3715" t="str">
        <f>LEFT(Table1[[#This Row],[Category and Sub-Category]],FIND("/",Table1[[#This Row],[Category and Sub-Category]])-1)</f>
        <v>theater</v>
      </c>
      <c r="R3715" t="str">
        <f>RIGHT(Table1[[#This Row],[Category and Sub-Category]],LEN(Table1[[#This Row],[Category and Sub-Category]])-FIND("/",Table1[[#This Row],[Category and Sub-Category]]))</f>
        <v>plays</v>
      </c>
      <c r="S3715" s="9">
        <f>(((Table1[[#This Row],[launched_at]]/60)/60)/24)+DATE(1970,1,1)</f>
        <v>42505.738032407404</v>
      </c>
      <c r="T3715" s="9">
        <f>(((Table1[[#This Row],[deadline]]/60)/60)/24)+DATE(1970,1,1)</f>
        <v>42525.738032407404</v>
      </c>
      <c r="U3715" s="12" t="str">
        <f>TEXT(Table1[[#This Row],[Date Created Conversion]],"yyyy")</f>
        <v>2016</v>
      </c>
      <c r="V3715" s="12" t="str">
        <f>TEXT(Table1[[#This Row],[Date Created Conversion]],"mmm")</f>
        <v>May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 s="16">
        <v>10000</v>
      </c>
      <c r="E3716">
        <v>10235</v>
      </c>
      <c r="F3716" s="12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>Table1[[#This Row],[pledged]]/Table1[[#This Row],[goal]]</f>
        <v>1.0235000000000001</v>
      </c>
      <c r="P3716">
        <f>IF(Table1[[#This Row],[pledged]]=0,0,Table1[[#This Row],[pledged]]/Table1[[#This Row],[backers_count]])</f>
        <v>105.51546391752578</v>
      </c>
      <c r="Q3716" t="str">
        <f>LEFT(Table1[[#This Row],[Category and Sub-Category]],FIND("/",Table1[[#This Row],[Category and Sub-Category]])-1)</f>
        <v>theater</v>
      </c>
      <c r="R3716" t="str">
        <f>RIGHT(Table1[[#This Row],[Category and Sub-Category]],LEN(Table1[[#This Row],[Category and Sub-Category]])-FIND("/",Table1[[#This Row],[Category and Sub-Category]]))</f>
        <v>plays</v>
      </c>
      <c r="S3716" s="9">
        <f>(((Table1[[#This Row],[launched_at]]/60)/60)/24)+DATE(1970,1,1)</f>
        <v>42118.556331018524</v>
      </c>
      <c r="T3716" s="9">
        <f>(((Table1[[#This Row],[deadline]]/60)/60)/24)+DATE(1970,1,1)</f>
        <v>42150.165972222225</v>
      </c>
      <c r="U3716" s="12" t="str">
        <f>TEXT(Table1[[#This Row],[Date Created Conversion]],"yyyy")</f>
        <v>2015</v>
      </c>
      <c r="V3716" s="12" t="str">
        <f>TEXT(Table1[[#This Row],[Date Created Conversion]],"mmm")</f>
        <v>Apr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 s="16">
        <v>3500</v>
      </c>
      <c r="E3717">
        <v>3590</v>
      </c>
      <c r="F3717" s="12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>Table1[[#This Row],[pledged]]/Table1[[#This Row],[goal]]</f>
        <v>1.0257142857142858</v>
      </c>
      <c r="P3717">
        <f>IF(Table1[[#This Row],[pledged]]=0,0,Table1[[#This Row],[pledged]]/Table1[[#This Row],[backers_count]])</f>
        <v>132.96296296296296</v>
      </c>
      <c r="Q3717" t="str">
        <f>LEFT(Table1[[#This Row],[Category and Sub-Category]],FIND("/",Table1[[#This Row],[Category and Sub-Category]])-1)</f>
        <v>theater</v>
      </c>
      <c r="R3717" t="str">
        <f>RIGHT(Table1[[#This Row],[Category and Sub-Category]],LEN(Table1[[#This Row],[Category and Sub-Category]])-FIND("/",Table1[[#This Row],[Category and Sub-Category]]))</f>
        <v>plays</v>
      </c>
      <c r="S3717" s="9">
        <f>(((Table1[[#This Row],[launched_at]]/60)/60)/24)+DATE(1970,1,1)</f>
        <v>42036.995590277773</v>
      </c>
      <c r="T3717" s="9">
        <f>(((Table1[[#This Row],[deadline]]/60)/60)/24)+DATE(1970,1,1)</f>
        <v>42094.536111111112</v>
      </c>
      <c r="U3717" s="12" t="str">
        <f>TEXT(Table1[[#This Row],[Date Created Conversion]],"yyyy")</f>
        <v>2015</v>
      </c>
      <c r="V3717" s="12" t="str">
        <f>TEXT(Table1[[#This Row],[Date Created Conversion]],"mmm")</f>
        <v>Feb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 s="16">
        <v>800</v>
      </c>
      <c r="E3718">
        <v>1246</v>
      </c>
      <c r="F3718" s="12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>Table1[[#This Row],[pledged]]/Table1[[#This Row],[goal]]</f>
        <v>1.5575000000000001</v>
      </c>
      <c r="P3718">
        <f>IF(Table1[[#This Row],[pledged]]=0,0,Table1[[#This Row],[pledged]]/Table1[[#This Row],[backers_count]])</f>
        <v>51.916666666666664</v>
      </c>
      <c r="Q3718" t="str">
        <f>LEFT(Table1[[#This Row],[Category and Sub-Category]],FIND("/",Table1[[#This Row],[Category and Sub-Category]])-1)</f>
        <v>theater</v>
      </c>
      <c r="R3718" t="str">
        <f>RIGHT(Table1[[#This Row],[Category and Sub-Category]],LEN(Table1[[#This Row],[Category and Sub-Category]])-FIND("/",Table1[[#This Row],[Category and Sub-Category]]))</f>
        <v>plays</v>
      </c>
      <c r="S3718" s="9">
        <f>(((Table1[[#This Row],[launched_at]]/60)/60)/24)+DATE(1970,1,1)</f>
        <v>42360.887835648144</v>
      </c>
      <c r="T3718" s="9">
        <f>(((Table1[[#This Row],[deadline]]/60)/60)/24)+DATE(1970,1,1)</f>
        <v>42390.887835648144</v>
      </c>
      <c r="U3718" s="12" t="str">
        <f>TEXT(Table1[[#This Row],[Date Created Conversion]],"yyyy")</f>
        <v>2015</v>
      </c>
      <c r="V3718" s="12" t="str">
        <f>TEXT(Table1[[#This Row],[Date Created Conversion]],"mmm")</f>
        <v>Dec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 s="16">
        <v>4000</v>
      </c>
      <c r="E3719">
        <v>4030</v>
      </c>
      <c r="F3719" s="12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>Table1[[#This Row],[pledged]]/Table1[[#This Row],[goal]]</f>
        <v>1.0075000000000001</v>
      </c>
      <c r="P3719">
        <f>IF(Table1[[#This Row],[pledged]]=0,0,Table1[[#This Row],[pledged]]/Table1[[#This Row],[backers_count]])</f>
        <v>310</v>
      </c>
      <c r="Q3719" t="str">
        <f>LEFT(Table1[[#This Row],[Category and Sub-Category]],FIND("/",Table1[[#This Row],[Category and Sub-Category]])-1)</f>
        <v>theater</v>
      </c>
      <c r="R3719" t="str">
        <f>RIGHT(Table1[[#This Row],[Category and Sub-Category]],LEN(Table1[[#This Row],[Category and Sub-Category]])-FIND("/",Table1[[#This Row],[Category and Sub-Category]]))</f>
        <v>plays</v>
      </c>
      <c r="S3719" s="9">
        <f>(((Table1[[#This Row],[launched_at]]/60)/60)/24)+DATE(1970,1,1)</f>
        <v>42102.866307870368</v>
      </c>
      <c r="T3719" s="9">
        <f>(((Table1[[#This Row],[deadline]]/60)/60)/24)+DATE(1970,1,1)</f>
        <v>42133.866307870368</v>
      </c>
      <c r="U3719" s="12" t="str">
        <f>TEXT(Table1[[#This Row],[Date Created Conversion]],"yyyy")</f>
        <v>2015</v>
      </c>
      <c r="V3719" s="12" t="str">
        <f>TEXT(Table1[[#This Row],[Date Created Conversion]],"mmm")</f>
        <v>Apr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 s="16">
        <v>500</v>
      </c>
      <c r="E3720">
        <v>1197</v>
      </c>
      <c r="F3720" s="12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>Table1[[#This Row],[pledged]]/Table1[[#This Row],[goal]]</f>
        <v>2.3940000000000001</v>
      </c>
      <c r="P3720">
        <f>IF(Table1[[#This Row],[pledged]]=0,0,Table1[[#This Row],[pledged]]/Table1[[#This Row],[backers_count]])</f>
        <v>26.021739130434781</v>
      </c>
      <c r="Q3720" t="str">
        <f>LEFT(Table1[[#This Row],[Category and Sub-Category]],FIND("/",Table1[[#This Row],[Category and Sub-Category]])-1)</f>
        <v>theater</v>
      </c>
      <c r="R3720" t="str">
        <f>RIGHT(Table1[[#This Row],[Category and Sub-Category]],LEN(Table1[[#This Row],[Category and Sub-Category]])-FIND("/",Table1[[#This Row],[Category and Sub-Category]]))</f>
        <v>plays</v>
      </c>
      <c r="S3720" s="9">
        <f>(((Table1[[#This Row],[launched_at]]/60)/60)/24)+DATE(1970,1,1)</f>
        <v>42032.716145833328</v>
      </c>
      <c r="T3720" s="9">
        <f>(((Table1[[#This Row],[deadline]]/60)/60)/24)+DATE(1970,1,1)</f>
        <v>42062.716145833328</v>
      </c>
      <c r="U3720" s="12" t="str">
        <f>TEXT(Table1[[#This Row],[Date Created Conversion]],"yyyy")</f>
        <v>2015</v>
      </c>
      <c r="V3720" s="12" t="str">
        <f>TEXT(Table1[[#This Row],[Date Created Conversion]],"mmm")</f>
        <v>Jan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 s="16">
        <v>200</v>
      </c>
      <c r="E3721">
        <v>420</v>
      </c>
      <c r="F3721" s="12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>Table1[[#This Row],[pledged]]/Table1[[#This Row],[goal]]</f>
        <v>2.1</v>
      </c>
      <c r="P3721">
        <f>IF(Table1[[#This Row],[pledged]]=0,0,Table1[[#This Row],[pledged]]/Table1[[#This Row],[backers_count]])</f>
        <v>105</v>
      </c>
      <c r="Q3721" t="str">
        <f>LEFT(Table1[[#This Row],[Category and Sub-Category]],FIND("/",Table1[[#This Row],[Category and Sub-Category]])-1)</f>
        <v>theater</v>
      </c>
      <c r="R3721" t="str">
        <f>RIGHT(Table1[[#This Row],[Category and Sub-Category]],LEN(Table1[[#This Row],[Category and Sub-Category]])-FIND("/",Table1[[#This Row],[Category and Sub-Category]]))</f>
        <v>plays</v>
      </c>
      <c r="S3721" s="9">
        <f>(((Table1[[#This Row],[launched_at]]/60)/60)/24)+DATE(1970,1,1)</f>
        <v>42147.729930555557</v>
      </c>
      <c r="T3721" s="9">
        <f>(((Table1[[#This Row],[deadline]]/60)/60)/24)+DATE(1970,1,1)</f>
        <v>42177.729930555557</v>
      </c>
      <c r="U3721" s="12" t="str">
        <f>TEXT(Table1[[#This Row],[Date Created Conversion]],"yyyy")</f>
        <v>2015</v>
      </c>
      <c r="V3721" s="12" t="str">
        <f>TEXT(Table1[[#This Row],[Date Created Conversion]],"mmm")</f>
        <v>May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 s="16">
        <v>3300</v>
      </c>
      <c r="E3722">
        <v>3449</v>
      </c>
      <c r="F3722" s="1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>Table1[[#This Row],[pledged]]/Table1[[#This Row],[goal]]</f>
        <v>1.0451515151515152</v>
      </c>
      <c r="P3722">
        <f>IF(Table1[[#This Row],[pledged]]=0,0,Table1[[#This Row],[pledged]]/Table1[[#This Row],[backers_count]])</f>
        <v>86.224999999999994</v>
      </c>
      <c r="Q3722" t="str">
        <f>LEFT(Table1[[#This Row],[Category and Sub-Category]],FIND("/",Table1[[#This Row],[Category and Sub-Category]])-1)</f>
        <v>theater</v>
      </c>
      <c r="R3722" t="str">
        <f>RIGHT(Table1[[#This Row],[Category and Sub-Category]],LEN(Table1[[#This Row],[Category and Sub-Category]])-FIND("/",Table1[[#This Row],[Category and Sub-Category]]))</f>
        <v>plays</v>
      </c>
      <c r="S3722" s="9">
        <f>(((Table1[[#This Row],[launched_at]]/60)/60)/24)+DATE(1970,1,1)</f>
        <v>42165.993125000001</v>
      </c>
      <c r="T3722" s="9">
        <f>(((Table1[[#This Row],[deadline]]/60)/60)/24)+DATE(1970,1,1)</f>
        <v>42187.993125000001</v>
      </c>
      <c r="U3722" s="12" t="str">
        <f>TEXT(Table1[[#This Row],[Date Created Conversion]],"yyyy")</f>
        <v>2015</v>
      </c>
      <c r="V3722" s="12" t="str">
        <f>TEXT(Table1[[#This Row],[Date Created Conversion]],"mmm")</f>
        <v>Jun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 s="16">
        <v>5000</v>
      </c>
      <c r="E3723">
        <v>5040</v>
      </c>
      <c r="F3723" s="12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>Table1[[#This Row],[pledged]]/Table1[[#This Row],[goal]]</f>
        <v>1.008</v>
      </c>
      <c r="P3723">
        <f>IF(Table1[[#This Row],[pledged]]=0,0,Table1[[#This Row],[pledged]]/Table1[[#This Row],[backers_count]])</f>
        <v>114.54545454545455</v>
      </c>
      <c r="Q3723" t="str">
        <f>LEFT(Table1[[#This Row],[Category and Sub-Category]],FIND("/",Table1[[#This Row],[Category and Sub-Category]])-1)</f>
        <v>theater</v>
      </c>
      <c r="R3723" t="str">
        <f>RIGHT(Table1[[#This Row],[Category and Sub-Category]],LEN(Table1[[#This Row],[Category and Sub-Category]])-FIND("/",Table1[[#This Row],[Category and Sub-Category]]))</f>
        <v>plays</v>
      </c>
      <c r="S3723" s="9">
        <f>(((Table1[[#This Row],[launched_at]]/60)/60)/24)+DATE(1970,1,1)</f>
        <v>41927.936157407406</v>
      </c>
      <c r="T3723" s="9">
        <f>(((Table1[[#This Row],[deadline]]/60)/60)/24)+DATE(1970,1,1)</f>
        <v>41948.977824074071</v>
      </c>
      <c r="U3723" s="12" t="str">
        <f>TEXT(Table1[[#This Row],[Date Created Conversion]],"yyyy")</f>
        <v>2014</v>
      </c>
      <c r="V3723" s="12" t="str">
        <f>TEXT(Table1[[#This Row],[Date Created Conversion]],"mmm")</f>
        <v>Oct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 s="16">
        <v>1500</v>
      </c>
      <c r="E3724">
        <v>1668</v>
      </c>
      <c r="F3724" s="12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>Table1[[#This Row],[pledged]]/Table1[[#This Row],[goal]]</f>
        <v>1.1120000000000001</v>
      </c>
      <c r="P3724">
        <f>IF(Table1[[#This Row],[pledged]]=0,0,Table1[[#This Row],[pledged]]/Table1[[#This Row],[backers_count]])</f>
        <v>47.657142857142858</v>
      </c>
      <c r="Q3724" t="str">
        <f>LEFT(Table1[[#This Row],[Category and Sub-Category]],FIND("/",Table1[[#This Row],[Category and Sub-Category]])-1)</f>
        <v>theater</v>
      </c>
      <c r="R3724" t="str">
        <f>RIGHT(Table1[[#This Row],[Category and Sub-Category]],LEN(Table1[[#This Row],[Category and Sub-Category]])-FIND("/",Table1[[#This Row],[Category and Sub-Category]]))</f>
        <v>plays</v>
      </c>
      <c r="S3724" s="9">
        <f>(((Table1[[#This Row],[launched_at]]/60)/60)/24)+DATE(1970,1,1)</f>
        <v>42381.671840277777</v>
      </c>
      <c r="T3724" s="9">
        <f>(((Table1[[#This Row],[deadline]]/60)/60)/24)+DATE(1970,1,1)</f>
        <v>42411.957638888889</v>
      </c>
      <c r="U3724" s="12" t="str">
        <f>TEXT(Table1[[#This Row],[Date Created Conversion]],"yyyy")</f>
        <v>2016</v>
      </c>
      <c r="V3724" s="12" t="str">
        <f>TEXT(Table1[[#This Row],[Date Created Conversion]],"mmm")</f>
        <v>Jan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 s="16">
        <v>4500</v>
      </c>
      <c r="E3725">
        <v>4592</v>
      </c>
      <c r="F3725" s="12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>Table1[[#This Row],[pledged]]/Table1[[#This Row],[goal]]</f>
        <v>1.0204444444444445</v>
      </c>
      <c r="P3725">
        <f>IF(Table1[[#This Row],[pledged]]=0,0,Table1[[#This Row],[pledged]]/Table1[[#This Row],[backers_count]])</f>
        <v>72.888888888888886</v>
      </c>
      <c r="Q3725" t="str">
        <f>LEFT(Table1[[#This Row],[Category and Sub-Category]],FIND("/",Table1[[#This Row],[Category and Sub-Category]])-1)</f>
        <v>theater</v>
      </c>
      <c r="R3725" t="str">
        <f>RIGHT(Table1[[#This Row],[Category and Sub-Category]],LEN(Table1[[#This Row],[Category and Sub-Category]])-FIND("/",Table1[[#This Row],[Category and Sub-Category]]))</f>
        <v>plays</v>
      </c>
      <c r="S3725" s="9">
        <f>(((Table1[[#This Row],[launched_at]]/60)/60)/24)+DATE(1970,1,1)</f>
        <v>41943.753032407411</v>
      </c>
      <c r="T3725" s="9">
        <f>(((Table1[[#This Row],[deadline]]/60)/60)/24)+DATE(1970,1,1)</f>
        <v>41973.794699074075</v>
      </c>
      <c r="U3725" s="12" t="str">
        <f>TEXT(Table1[[#This Row],[Date Created Conversion]],"yyyy")</f>
        <v>2014</v>
      </c>
      <c r="V3725" s="12" t="str">
        <f>TEXT(Table1[[#This Row],[Date Created Conversion]],"mmm")</f>
        <v>Oct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 s="16">
        <v>4300</v>
      </c>
      <c r="E3726">
        <v>4409.55</v>
      </c>
      <c r="F3726" s="12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>Table1[[#This Row],[pledged]]/Table1[[#This Row],[goal]]</f>
        <v>1.0254767441860466</v>
      </c>
      <c r="P3726">
        <f>IF(Table1[[#This Row],[pledged]]=0,0,Table1[[#This Row],[pledged]]/Table1[[#This Row],[backers_count]])</f>
        <v>49.545505617977533</v>
      </c>
      <c r="Q3726" t="str">
        <f>LEFT(Table1[[#This Row],[Category and Sub-Category]],FIND("/",Table1[[#This Row],[Category and Sub-Category]])-1)</f>
        <v>theater</v>
      </c>
      <c r="R3726" t="str">
        <f>RIGHT(Table1[[#This Row],[Category and Sub-Category]],LEN(Table1[[#This Row],[Category and Sub-Category]])-FIND("/",Table1[[#This Row],[Category and Sub-Category]]))</f>
        <v>plays</v>
      </c>
      <c r="S3726" s="9">
        <f>(((Table1[[#This Row],[launched_at]]/60)/60)/24)+DATE(1970,1,1)</f>
        <v>42465.491435185191</v>
      </c>
      <c r="T3726" s="9">
        <f>(((Table1[[#This Row],[deadline]]/60)/60)/24)+DATE(1970,1,1)</f>
        <v>42494.958333333328</v>
      </c>
      <c r="U3726" s="12" t="str">
        <f>TEXT(Table1[[#This Row],[Date Created Conversion]],"yyyy")</f>
        <v>2016</v>
      </c>
      <c r="V3726" s="12" t="str">
        <f>TEXT(Table1[[#This Row],[Date Created Conversion]],"mmm")</f>
        <v>Apr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 s="16">
        <v>300</v>
      </c>
      <c r="E3727">
        <v>381</v>
      </c>
      <c r="F3727" s="12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>Table1[[#This Row],[pledged]]/Table1[[#This Row],[goal]]</f>
        <v>1.27</v>
      </c>
      <c r="P3727">
        <f>IF(Table1[[#This Row],[pledged]]=0,0,Table1[[#This Row],[pledged]]/Table1[[#This Row],[backers_count]])</f>
        <v>25.4</v>
      </c>
      <c r="Q3727" t="str">
        <f>LEFT(Table1[[#This Row],[Category and Sub-Category]],FIND("/",Table1[[#This Row],[Category and Sub-Category]])-1)</f>
        <v>theater</v>
      </c>
      <c r="R3727" t="str">
        <f>RIGHT(Table1[[#This Row],[Category and Sub-Category]],LEN(Table1[[#This Row],[Category and Sub-Category]])-FIND("/",Table1[[#This Row],[Category and Sub-Category]]))</f>
        <v>plays</v>
      </c>
      <c r="S3727" s="9">
        <f>(((Table1[[#This Row],[launched_at]]/60)/60)/24)+DATE(1970,1,1)</f>
        <v>42401.945219907408</v>
      </c>
      <c r="T3727" s="9">
        <f>(((Table1[[#This Row],[deadline]]/60)/60)/24)+DATE(1970,1,1)</f>
        <v>42418.895833333328</v>
      </c>
      <c r="U3727" s="12" t="str">
        <f>TEXT(Table1[[#This Row],[Date Created Conversion]],"yyyy")</f>
        <v>2016</v>
      </c>
      <c r="V3727" s="12" t="str">
        <f>TEXT(Table1[[#This Row],[Date Created Conversion]],"mmm")</f>
        <v>Feb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 s="16">
        <v>850</v>
      </c>
      <c r="E3728">
        <v>2879</v>
      </c>
      <c r="F3728" s="12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>Table1[[#This Row],[pledged]]/Table1[[#This Row],[goal]]</f>
        <v>3.3870588235294119</v>
      </c>
      <c r="P3728">
        <f>IF(Table1[[#This Row],[pledged]]=0,0,Table1[[#This Row],[pledged]]/Table1[[#This Row],[backers_count]])</f>
        <v>62.586956521739133</v>
      </c>
      <c r="Q3728" t="str">
        <f>LEFT(Table1[[#This Row],[Category and Sub-Category]],FIND("/",Table1[[#This Row],[Category and Sub-Category]])-1)</f>
        <v>theater</v>
      </c>
      <c r="R3728" t="str">
        <f>RIGHT(Table1[[#This Row],[Category and Sub-Category]],LEN(Table1[[#This Row],[Category and Sub-Category]])-FIND("/",Table1[[#This Row],[Category and Sub-Category]]))</f>
        <v>plays</v>
      </c>
      <c r="S3728" s="9">
        <f>(((Table1[[#This Row],[launched_at]]/60)/60)/24)+DATE(1970,1,1)</f>
        <v>42462.140868055561</v>
      </c>
      <c r="T3728" s="9">
        <f>(((Table1[[#This Row],[deadline]]/60)/60)/24)+DATE(1970,1,1)</f>
        <v>42489.875</v>
      </c>
      <c r="U3728" s="12" t="str">
        <f>TEXT(Table1[[#This Row],[Date Created Conversion]],"yyyy")</f>
        <v>2016</v>
      </c>
      <c r="V3728" s="12" t="str">
        <f>TEXT(Table1[[#This Row],[Date Created Conversion]],"mmm")</f>
        <v>Apr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 s="16">
        <v>2000</v>
      </c>
      <c r="E3729">
        <v>2015</v>
      </c>
      <c r="F3729" s="12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>Table1[[#This Row],[pledged]]/Table1[[#This Row],[goal]]</f>
        <v>1.0075000000000001</v>
      </c>
      <c r="P3729">
        <f>IF(Table1[[#This Row],[pledged]]=0,0,Table1[[#This Row],[pledged]]/Table1[[#This Row],[backers_count]])</f>
        <v>61.060606060606062</v>
      </c>
      <c r="Q3729" t="str">
        <f>LEFT(Table1[[#This Row],[Category and Sub-Category]],FIND("/",Table1[[#This Row],[Category and Sub-Category]])-1)</f>
        <v>theater</v>
      </c>
      <c r="R3729" t="str">
        <f>RIGHT(Table1[[#This Row],[Category and Sub-Category]],LEN(Table1[[#This Row],[Category and Sub-Category]])-FIND("/",Table1[[#This Row],[Category and Sub-Category]]))</f>
        <v>plays</v>
      </c>
      <c r="S3729" s="9">
        <f>(((Table1[[#This Row],[launched_at]]/60)/60)/24)+DATE(1970,1,1)</f>
        <v>42632.348310185189</v>
      </c>
      <c r="T3729" s="9">
        <f>(((Table1[[#This Row],[deadline]]/60)/60)/24)+DATE(1970,1,1)</f>
        <v>42663.204861111109</v>
      </c>
      <c r="U3729" s="12" t="str">
        <f>TEXT(Table1[[#This Row],[Date Created Conversion]],"yyyy")</f>
        <v>2016</v>
      </c>
      <c r="V3729" s="12" t="str">
        <f>TEXT(Table1[[#This Row],[Date Created Conversion]],"mmm")</f>
        <v>Sep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>Table1[[#This Row],[pledged]]/Table1[[#This Row],[goal]]</f>
        <v>9.3100000000000002E-2</v>
      </c>
      <c r="P3730">
        <f>IF(Table1[[#This Row],[pledged]]=0,0,Table1[[#This Row],[pledged]]/Table1[[#This Row],[backers_count]])</f>
        <v>60.064516129032256</v>
      </c>
      <c r="Q3730" t="str">
        <f>LEFT(Table1[[#This Row],[Category and Sub-Category]],FIND("/",Table1[[#This Row],[Category and Sub-Category]])-1)</f>
        <v>theater</v>
      </c>
      <c r="R3730" t="str">
        <f>RIGHT(Table1[[#This Row],[Category and Sub-Category]],LEN(Table1[[#This Row],[Category and Sub-Category]])-FIND("/",Table1[[#This Row],[Category and Sub-Category]]))</f>
        <v>plays</v>
      </c>
      <c r="S3730" s="9">
        <f>(((Table1[[#This Row],[launched_at]]/60)/60)/24)+DATE(1970,1,1)</f>
        <v>42205.171018518522</v>
      </c>
      <c r="T3730" s="9">
        <f>(((Table1[[#This Row],[deadline]]/60)/60)/24)+DATE(1970,1,1)</f>
        <v>42235.171018518522</v>
      </c>
      <c r="U3730" s="12" t="str">
        <f>TEXT(Table1[[#This Row],[Date Created Conversion]],"yyyy")</f>
        <v>2015</v>
      </c>
      <c r="V3730" s="12" t="str">
        <f>TEXT(Table1[[#This Row],[Date Created Conversion]],"mmm")</f>
        <v>Jul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>Table1[[#This Row],[pledged]]/Table1[[#This Row],[goal]]</f>
        <v>7.2400000000000006E-2</v>
      </c>
      <c r="P3731">
        <f>IF(Table1[[#This Row],[pledged]]=0,0,Table1[[#This Row],[pledged]]/Table1[[#This Row],[backers_count]])</f>
        <v>72.400000000000006</v>
      </c>
      <c r="Q3731" t="str">
        <f>LEFT(Table1[[#This Row],[Category and Sub-Category]],FIND("/",Table1[[#This Row],[Category and Sub-Category]])-1)</f>
        <v>theater</v>
      </c>
      <c r="R3731" t="str">
        <f>RIGHT(Table1[[#This Row],[Category and Sub-Category]],LEN(Table1[[#This Row],[Category and Sub-Category]])-FIND("/",Table1[[#This Row],[Category and Sub-Category]]))</f>
        <v>plays</v>
      </c>
      <c r="S3731" s="9">
        <f>(((Table1[[#This Row],[launched_at]]/60)/60)/24)+DATE(1970,1,1)</f>
        <v>42041.205000000002</v>
      </c>
      <c r="T3731" s="9">
        <f>(((Table1[[#This Row],[deadline]]/60)/60)/24)+DATE(1970,1,1)</f>
        <v>42086.16333333333</v>
      </c>
      <c r="U3731" s="12" t="str">
        <f>TEXT(Table1[[#This Row],[Date Created Conversion]],"yyyy")</f>
        <v>2015</v>
      </c>
      <c r="V3731" s="12" t="str">
        <f>TEXT(Table1[[#This Row],[Date Created Conversion]],"mmm")</f>
        <v>Feb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>Table1[[#This Row],[pledged]]/Table1[[#This Row],[goal]]</f>
        <v>0.1</v>
      </c>
      <c r="P3732">
        <f>IF(Table1[[#This Row],[pledged]]=0,0,Table1[[#This Row],[pledged]]/Table1[[#This Row],[backers_count]])</f>
        <v>100</v>
      </c>
      <c r="Q3732" t="str">
        <f>LEFT(Table1[[#This Row],[Category and Sub-Category]],FIND("/",Table1[[#This Row],[Category and Sub-Category]])-1)</f>
        <v>theater</v>
      </c>
      <c r="R3732" t="str">
        <f>RIGHT(Table1[[#This Row],[Category and Sub-Category]],LEN(Table1[[#This Row],[Category and Sub-Category]])-FIND("/",Table1[[#This Row],[Category and Sub-Category]]))</f>
        <v>plays</v>
      </c>
      <c r="S3732" s="9">
        <f>(((Table1[[#This Row],[launched_at]]/60)/60)/24)+DATE(1970,1,1)</f>
        <v>42203.677766203706</v>
      </c>
      <c r="T3732" s="9">
        <f>(((Table1[[#This Row],[deadline]]/60)/60)/24)+DATE(1970,1,1)</f>
        <v>42233.677766203706</v>
      </c>
      <c r="U3732" s="12" t="str">
        <f>TEXT(Table1[[#This Row],[Date Created Conversion]],"yyyy")</f>
        <v>2015</v>
      </c>
      <c r="V3732" s="12" t="str">
        <f>TEXT(Table1[[#This Row],[Date Created Conversion]],"mmm")</f>
        <v>Jul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>Table1[[#This Row],[pledged]]/Table1[[#This Row],[goal]]</f>
        <v>0.11272727272727273</v>
      </c>
      <c r="P3733">
        <f>IF(Table1[[#This Row],[pledged]]=0,0,Table1[[#This Row],[pledged]]/Table1[[#This Row],[backers_count]])</f>
        <v>51.666666666666664</v>
      </c>
      <c r="Q3733" t="str">
        <f>LEFT(Table1[[#This Row],[Category and Sub-Category]],FIND("/",Table1[[#This Row],[Category and Sub-Category]])-1)</f>
        <v>theater</v>
      </c>
      <c r="R3733" t="str">
        <f>RIGHT(Table1[[#This Row],[Category and Sub-Category]],LEN(Table1[[#This Row],[Category and Sub-Category]])-FIND("/",Table1[[#This Row],[Category and Sub-Category]]))</f>
        <v>plays</v>
      </c>
      <c r="S3733" s="9">
        <f>(((Table1[[#This Row],[launched_at]]/60)/60)/24)+DATE(1970,1,1)</f>
        <v>41983.752847222218</v>
      </c>
      <c r="T3733" s="9">
        <f>(((Table1[[#This Row],[deadline]]/60)/60)/24)+DATE(1970,1,1)</f>
        <v>42014.140972222223</v>
      </c>
      <c r="U3733" s="12" t="str">
        <f>TEXT(Table1[[#This Row],[Date Created Conversion]],"yyyy")</f>
        <v>2014</v>
      </c>
      <c r="V3733" s="12" t="str">
        <f>TEXT(Table1[[#This Row],[Date Created Conversion]],"mmm")</f>
        <v>Dec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>Table1[[#This Row],[pledged]]/Table1[[#This Row],[goal]]</f>
        <v>0.15411764705882353</v>
      </c>
      <c r="P3734">
        <f>IF(Table1[[#This Row],[pledged]]=0,0,Table1[[#This Row],[pledged]]/Table1[[#This Row],[backers_count]])</f>
        <v>32.75</v>
      </c>
      <c r="Q3734" t="str">
        <f>LEFT(Table1[[#This Row],[Category and Sub-Category]],FIND("/",Table1[[#This Row],[Category and Sub-Category]])-1)</f>
        <v>theater</v>
      </c>
      <c r="R3734" t="str">
        <f>RIGHT(Table1[[#This Row],[Category and Sub-Category]],LEN(Table1[[#This Row],[Category and Sub-Category]])-FIND("/",Table1[[#This Row],[Category and Sub-Category]]))</f>
        <v>plays</v>
      </c>
      <c r="S3734" s="9">
        <f>(((Table1[[#This Row],[launched_at]]/60)/60)/24)+DATE(1970,1,1)</f>
        <v>41968.677465277782</v>
      </c>
      <c r="T3734" s="9">
        <f>(((Table1[[#This Row],[deadline]]/60)/60)/24)+DATE(1970,1,1)</f>
        <v>42028.5</v>
      </c>
      <c r="U3734" s="12" t="str">
        <f>TEXT(Table1[[#This Row],[Date Created Conversion]],"yyyy")</f>
        <v>2014</v>
      </c>
      <c r="V3734" s="12" t="str">
        <f>TEXT(Table1[[#This Row],[Date Created Conversion]],"mmm")</f>
        <v>Nov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>Table1[[#This Row],[pledged]]/Table1[[#This Row],[goal]]</f>
        <v>0</v>
      </c>
      <c r="P3735">
        <f>IF(Table1[[#This Row],[pledged]]=0,0,Table1[[#This Row],[pledged]]/Table1[[#This Row],[backers_count]])</f>
        <v>0</v>
      </c>
      <c r="Q3735" t="str">
        <f>LEFT(Table1[[#This Row],[Category and Sub-Category]],FIND("/",Table1[[#This Row],[Category and Sub-Category]])-1)</f>
        <v>theater</v>
      </c>
      <c r="R3735" t="str">
        <f>RIGHT(Table1[[#This Row],[Category and Sub-Category]],LEN(Table1[[#This Row],[Category and Sub-Category]])-FIND("/",Table1[[#This Row],[Category and Sub-Category]]))</f>
        <v>plays</v>
      </c>
      <c r="S3735" s="9">
        <f>(((Table1[[#This Row],[launched_at]]/60)/60)/24)+DATE(1970,1,1)</f>
        <v>42103.024398148147</v>
      </c>
      <c r="T3735" s="9">
        <f>(((Table1[[#This Row],[deadline]]/60)/60)/24)+DATE(1970,1,1)</f>
        <v>42112.9375</v>
      </c>
      <c r="U3735" s="12" t="str">
        <f>TEXT(Table1[[#This Row],[Date Created Conversion]],"yyyy")</f>
        <v>2015</v>
      </c>
      <c r="V3735" s="12" t="str">
        <f>TEXT(Table1[[#This Row],[Date Created Conversion]],"mmm")</f>
        <v>Apr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>Table1[[#This Row],[pledged]]/Table1[[#This Row],[goal]]</f>
        <v>0.28466666666666668</v>
      </c>
      <c r="P3736">
        <f>IF(Table1[[#This Row],[pledged]]=0,0,Table1[[#This Row],[pledged]]/Table1[[#This Row],[backers_count]])</f>
        <v>61</v>
      </c>
      <c r="Q3736" t="str">
        <f>LEFT(Table1[[#This Row],[Category and Sub-Category]],FIND("/",Table1[[#This Row],[Category and Sub-Category]])-1)</f>
        <v>theater</v>
      </c>
      <c r="R3736" t="str">
        <f>RIGHT(Table1[[#This Row],[Category and Sub-Category]],LEN(Table1[[#This Row],[Category and Sub-Category]])-FIND("/",Table1[[#This Row],[Category and Sub-Category]]))</f>
        <v>plays</v>
      </c>
      <c r="S3736" s="9">
        <f>(((Table1[[#This Row],[launched_at]]/60)/60)/24)+DATE(1970,1,1)</f>
        <v>42089.901574074072</v>
      </c>
      <c r="T3736" s="9">
        <f>(((Table1[[#This Row],[deadline]]/60)/60)/24)+DATE(1970,1,1)</f>
        <v>42149.901574074072</v>
      </c>
      <c r="U3736" s="12" t="str">
        <f>TEXT(Table1[[#This Row],[Date Created Conversion]],"yyyy")</f>
        <v>2015</v>
      </c>
      <c r="V3736" s="12" t="str">
        <f>TEXT(Table1[[#This Row],[Date Created Conversion]],"mmm")</f>
        <v>Mar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>Table1[[#This Row],[pledged]]/Table1[[#This Row],[goal]]</f>
        <v>0.13333333333333333</v>
      </c>
      <c r="P3737">
        <f>IF(Table1[[#This Row],[pledged]]=0,0,Table1[[#This Row],[pledged]]/Table1[[#This Row],[backers_count]])</f>
        <v>10</v>
      </c>
      <c r="Q3737" t="str">
        <f>LEFT(Table1[[#This Row],[Category and Sub-Category]],FIND("/",Table1[[#This Row],[Category and Sub-Category]])-1)</f>
        <v>theater</v>
      </c>
      <c r="R3737" t="str">
        <f>RIGHT(Table1[[#This Row],[Category and Sub-Category]],LEN(Table1[[#This Row],[Category and Sub-Category]])-FIND("/",Table1[[#This Row],[Category and Sub-Category]]))</f>
        <v>plays</v>
      </c>
      <c r="S3737" s="9">
        <f>(((Table1[[#This Row],[launched_at]]/60)/60)/24)+DATE(1970,1,1)</f>
        <v>42122.693159722221</v>
      </c>
      <c r="T3737" s="9">
        <f>(((Table1[[#This Row],[deadline]]/60)/60)/24)+DATE(1970,1,1)</f>
        <v>42152.693159722221</v>
      </c>
      <c r="U3737" s="12" t="str">
        <f>TEXT(Table1[[#This Row],[Date Created Conversion]],"yyyy")</f>
        <v>2015</v>
      </c>
      <c r="V3737" s="12" t="str">
        <f>TEXT(Table1[[#This Row],[Date Created Conversion]],"mmm")</f>
        <v>Apr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>Table1[[#This Row],[pledged]]/Table1[[#This Row],[goal]]</f>
        <v>6.6666666666666671E-3</v>
      </c>
      <c r="P3738">
        <f>IF(Table1[[#This Row],[pledged]]=0,0,Table1[[#This Row],[pledged]]/Table1[[#This Row],[backers_count]])</f>
        <v>10</v>
      </c>
      <c r="Q3738" t="str">
        <f>LEFT(Table1[[#This Row],[Category and Sub-Category]],FIND("/",Table1[[#This Row],[Category and Sub-Category]])-1)</f>
        <v>theater</v>
      </c>
      <c r="R3738" t="str">
        <f>RIGHT(Table1[[#This Row],[Category and Sub-Category]],LEN(Table1[[#This Row],[Category and Sub-Category]])-FIND("/",Table1[[#This Row],[Category and Sub-Category]]))</f>
        <v>plays</v>
      </c>
      <c r="S3738" s="9">
        <f>(((Table1[[#This Row],[launched_at]]/60)/60)/24)+DATE(1970,1,1)</f>
        <v>42048.711724537032</v>
      </c>
      <c r="T3738" s="9">
        <f>(((Table1[[#This Row],[deadline]]/60)/60)/24)+DATE(1970,1,1)</f>
        <v>42086.75</v>
      </c>
      <c r="U3738" s="12" t="str">
        <f>TEXT(Table1[[#This Row],[Date Created Conversion]],"yyyy")</f>
        <v>2015</v>
      </c>
      <c r="V3738" s="12" t="str">
        <f>TEXT(Table1[[#This Row],[Date Created Conversion]],"mmm")</f>
        <v>Feb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>Table1[[#This Row],[pledged]]/Table1[[#This Row],[goal]]</f>
        <v>0.21428571428571427</v>
      </c>
      <c r="P3739">
        <f>IF(Table1[[#This Row],[pledged]]=0,0,Table1[[#This Row],[pledged]]/Table1[[#This Row],[backers_count]])</f>
        <v>37.5</v>
      </c>
      <c r="Q3739" t="str">
        <f>LEFT(Table1[[#This Row],[Category and Sub-Category]],FIND("/",Table1[[#This Row],[Category and Sub-Category]])-1)</f>
        <v>theater</v>
      </c>
      <c r="R3739" t="str">
        <f>RIGHT(Table1[[#This Row],[Category and Sub-Category]],LEN(Table1[[#This Row],[Category and Sub-Category]])-FIND("/",Table1[[#This Row],[Category and Sub-Category]]))</f>
        <v>plays</v>
      </c>
      <c r="S3739" s="9">
        <f>(((Table1[[#This Row],[launched_at]]/60)/60)/24)+DATE(1970,1,1)</f>
        <v>42297.691006944442</v>
      </c>
      <c r="T3739" s="9">
        <f>(((Table1[[#This Row],[deadline]]/60)/60)/24)+DATE(1970,1,1)</f>
        <v>42320.290972222225</v>
      </c>
      <c r="U3739" s="12" t="str">
        <f>TEXT(Table1[[#This Row],[Date Created Conversion]],"yyyy")</f>
        <v>2015</v>
      </c>
      <c r="V3739" s="12" t="str">
        <f>TEXT(Table1[[#This Row],[Date Created Conversion]],"mmm")</f>
        <v>Oct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>Table1[[#This Row],[pledged]]/Table1[[#This Row],[goal]]</f>
        <v>0.18</v>
      </c>
      <c r="P3740">
        <f>IF(Table1[[#This Row],[pledged]]=0,0,Table1[[#This Row],[pledged]]/Table1[[#This Row],[backers_count]])</f>
        <v>45</v>
      </c>
      <c r="Q3740" t="str">
        <f>LEFT(Table1[[#This Row],[Category and Sub-Category]],FIND("/",Table1[[#This Row],[Category and Sub-Category]])-1)</f>
        <v>theater</v>
      </c>
      <c r="R3740" t="str">
        <f>RIGHT(Table1[[#This Row],[Category and Sub-Category]],LEN(Table1[[#This Row],[Category and Sub-Category]])-FIND("/",Table1[[#This Row],[Category and Sub-Category]]))</f>
        <v>plays</v>
      </c>
      <c r="S3740" s="9">
        <f>(((Table1[[#This Row],[launched_at]]/60)/60)/24)+DATE(1970,1,1)</f>
        <v>41813.938715277778</v>
      </c>
      <c r="T3740" s="9">
        <f>(((Table1[[#This Row],[deadline]]/60)/60)/24)+DATE(1970,1,1)</f>
        <v>41835.916666666664</v>
      </c>
      <c r="U3740" s="12" t="str">
        <f>TEXT(Table1[[#This Row],[Date Created Conversion]],"yyyy")</f>
        <v>2014</v>
      </c>
      <c r="V3740" s="12" t="str">
        <f>TEXT(Table1[[#This Row],[Date Created Conversion]],"mmm")</f>
        <v>Jun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>Table1[[#This Row],[pledged]]/Table1[[#This Row],[goal]]</f>
        <v>0.20125000000000001</v>
      </c>
      <c r="P3741">
        <f>IF(Table1[[#This Row],[pledged]]=0,0,Table1[[#This Row],[pledged]]/Table1[[#This Row],[backers_count]])</f>
        <v>100.625</v>
      </c>
      <c r="Q3741" t="str">
        <f>LEFT(Table1[[#This Row],[Category and Sub-Category]],FIND("/",Table1[[#This Row],[Category and Sub-Category]])-1)</f>
        <v>theater</v>
      </c>
      <c r="R3741" t="str">
        <f>RIGHT(Table1[[#This Row],[Category and Sub-Category]],LEN(Table1[[#This Row],[Category and Sub-Category]])-FIND("/",Table1[[#This Row],[Category and Sub-Category]]))</f>
        <v>plays</v>
      </c>
      <c r="S3741" s="9">
        <f>(((Table1[[#This Row],[launched_at]]/60)/60)/24)+DATE(1970,1,1)</f>
        <v>42548.449861111112</v>
      </c>
      <c r="T3741" s="9">
        <f>(((Table1[[#This Row],[deadline]]/60)/60)/24)+DATE(1970,1,1)</f>
        <v>42568.449861111112</v>
      </c>
      <c r="U3741" s="12" t="str">
        <f>TEXT(Table1[[#This Row],[Date Created Conversion]],"yyyy")</f>
        <v>2016</v>
      </c>
      <c r="V3741" s="12" t="str">
        <f>TEXT(Table1[[#This Row],[Date Created Conversion]],"mmm")</f>
        <v>Jun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>Table1[[#This Row],[pledged]]/Table1[[#This Row],[goal]]</f>
        <v>0.17899999999999999</v>
      </c>
      <c r="P3742">
        <f>IF(Table1[[#This Row],[pledged]]=0,0,Table1[[#This Row],[pledged]]/Table1[[#This Row],[backers_count]])</f>
        <v>25.571428571428573</v>
      </c>
      <c r="Q3742" t="str">
        <f>LEFT(Table1[[#This Row],[Category and Sub-Category]],FIND("/",Table1[[#This Row],[Category and Sub-Category]])-1)</f>
        <v>theater</v>
      </c>
      <c r="R3742" t="str">
        <f>RIGHT(Table1[[#This Row],[Category and Sub-Category]],LEN(Table1[[#This Row],[Category and Sub-Category]])-FIND("/",Table1[[#This Row],[Category and Sub-Category]]))</f>
        <v>plays</v>
      </c>
      <c r="S3742" s="9">
        <f>(((Table1[[#This Row],[launched_at]]/60)/60)/24)+DATE(1970,1,1)</f>
        <v>41833.089756944442</v>
      </c>
      <c r="T3742" s="9">
        <f>(((Table1[[#This Row],[deadline]]/60)/60)/24)+DATE(1970,1,1)</f>
        <v>41863.079143518517</v>
      </c>
      <c r="U3742" s="12" t="str">
        <f>TEXT(Table1[[#This Row],[Date Created Conversion]],"yyyy")</f>
        <v>2014</v>
      </c>
      <c r="V3742" s="12" t="str">
        <f>TEXT(Table1[[#This Row],[Date Created Conversion]],"mmm")</f>
        <v>Jul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>Table1[[#This Row],[pledged]]/Table1[[#This Row],[goal]]</f>
        <v>0</v>
      </c>
      <c r="P3743">
        <f>IF(Table1[[#This Row],[pledged]]=0,0,Table1[[#This Row],[pledged]]/Table1[[#This Row],[backers_count]])</f>
        <v>0</v>
      </c>
      <c r="Q3743" t="str">
        <f>LEFT(Table1[[#This Row],[Category and Sub-Category]],FIND("/",Table1[[#This Row],[Category and Sub-Category]])-1)</f>
        <v>theater</v>
      </c>
      <c r="R3743" t="str">
        <f>RIGHT(Table1[[#This Row],[Category and Sub-Category]],LEN(Table1[[#This Row],[Category and Sub-Category]])-FIND("/",Table1[[#This Row],[Category and Sub-Category]]))</f>
        <v>plays</v>
      </c>
      <c r="S3743" s="9">
        <f>(((Table1[[#This Row],[launched_at]]/60)/60)/24)+DATE(1970,1,1)</f>
        <v>42325.920717592591</v>
      </c>
      <c r="T3743" s="9">
        <f>(((Table1[[#This Row],[deadline]]/60)/60)/24)+DATE(1970,1,1)</f>
        <v>42355.920717592591</v>
      </c>
      <c r="U3743" s="12" t="str">
        <f>TEXT(Table1[[#This Row],[Date Created Conversion]],"yyyy")</f>
        <v>2015</v>
      </c>
      <c r="V3743" s="12" t="str">
        <f>TEXT(Table1[[#This Row],[Date Created Conversion]],"mmm")</f>
        <v>Nov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>Table1[[#This Row],[pledged]]/Table1[[#This Row],[goal]]</f>
        <v>0.02</v>
      </c>
      <c r="P3744">
        <f>IF(Table1[[#This Row],[pledged]]=0,0,Table1[[#This Row],[pledged]]/Table1[[#This Row],[backers_count]])</f>
        <v>25</v>
      </c>
      <c r="Q3744" t="str">
        <f>LEFT(Table1[[#This Row],[Category and Sub-Category]],FIND("/",Table1[[#This Row],[Category and Sub-Category]])-1)</f>
        <v>theater</v>
      </c>
      <c r="R3744" t="str">
        <f>RIGHT(Table1[[#This Row],[Category and Sub-Category]],LEN(Table1[[#This Row],[Category and Sub-Category]])-FIND("/",Table1[[#This Row],[Category and Sub-Category]]))</f>
        <v>plays</v>
      </c>
      <c r="S3744" s="9">
        <f>(((Table1[[#This Row],[launched_at]]/60)/60)/24)+DATE(1970,1,1)</f>
        <v>41858.214629629627</v>
      </c>
      <c r="T3744" s="9">
        <f>(((Table1[[#This Row],[deadline]]/60)/60)/24)+DATE(1970,1,1)</f>
        <v>41888.214629629627</v>
      </c>
      <c r="U3744" s="12" t="str">
        <f>TEXT(Table1[[#This Row],[Date Created Conversion]],"yyyy")</f>
        <v>2014</v>
      </c>
      <c r="V3744" s="12" t="str">
        <f>TEXT(Table1[[#This Row],[Date Created Conversion]],"mmm")</f>
        <v>Aug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>Table1[[#This Row],[pledged]]/Table1[[#This Row],[goal]]</f>
        <v>0</v>
      </c>
      <c r="P3745">
        <f>IF(Table1[[#This Row],[pledged]]=0,0,Table1[[#This Row],[pledged]]/Table1[[#This Row],[backers_count]])</f>
        <v>0</v>
      </c>
      <c r="Q3745" t="str">
        <f>LEFT(Table1[[#This Row],[Category and Sub-Category]],FIND("/",Table1[[#This Row],[Category and Sub-Category]])-1)</f>
        <v>theater</v>
      </c>
      <c r="R3745" t="str">
        <f>RIGHT(Table1[[#This Row],[Category and Sub-Category]],LEN(Table1[[#This Row],[Category and Sub-Category]])-FIND("/",Table1[[#This Row],[Category and Sub-Category]]))</f>
        <v>plays</v>
      </c>
      <c r="S3745" s="9">
        <f>(((Table1[[#This Row],[launched_at]]/60)/60)/24)+DATE(1970,1,1)</f>
        <v>41793.710231481484</v>
      </c>
      <c r="T3745" s="9">
        <f>(((Table1[[#This Row],[deadline]]/60)/60)/24)+DATE(1970,1,1)</f>
        <v>41823.710231481484</v>
      </c>
      <c r="U3745" s="12" t="str">
        <f>TEXT(Table1[[#This Row],[Date Created Conversion]],"yyyy")</f>
        <v>2014</v>
      </c>
      <c r="V3745" s="12" t="str">
        <f>TEXT(Table1[[#This Row],[Date Created Conversion]],"mmm")</f>
        <v>Jun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>Table1[[#This Row],[pledged]]/Table1[[#This Row],[goal]]</f>
        <v>0</v>
      </c>
      <c r="P3746">
        <f>IF(Table1[[#This Row],[pledged]]=0,0,Table1[[#This Row],[pledged]]/Table1[[#This Row],[backers_count]])</f>
        <v>0</v>
      </c>
      <c r="Q3746" t="str">
        <f>LEFT(Table1[[#This Row],[Category and Sub-Category]],FIND("/",Table1[[#This Row],[Category and Sub-Category]])-1)</f>
        <v>theater</v>
      </c>
      <c r="R3746" t="str">
        <f>RIGHT(Table1[[#This Row],[Category and Sub-Category]],LEN(Table1[[#This Row],[Category and Sub-Category]])-FIND("/",Table1[[#This Row],[Category and Sub-Category]]))</f>
        <v>plays</v>
      </c>
      <c r="S3746" s="9">
        <f>(((Table1[[#This Row],[launched_at]]/60)/60)/24)+DATE(1970,1,1)</f>
        <v>41793.814259259263</v>
      </c>
      <c r="T3746" s="9">
        <f>(((Table1[[#This Row],[deadline]]/60)/60)/24)+DATE(1970,1,1)</f>
        <v>41825.165972222225</v>
      </c>
      <c r="U3746" s="12" t="str">
        <f>TEXT(Table1[[#This Row],[Date Created Conversion]],"yyyy")</f>
        <v>2014</v>
      </c>
      <c r="V3746" s="12" t="str">
        <f>TEXT(Table1[[#This Row],[Date Created Conversion]],"mmm")</f>
        <v>Jun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>Table1[[#This Row],[pledged]]/Table1[[#This Row],[goal]]</f>
        <v>0.1</v>
      </c>
      <c r="P3747">
        <f>IF(Table1[[#This Row],[pledged]]=0,0,Table1[[#This Row],[pledged]]/Table1[[#This Row],[backers_count]])</f>
        <v>10</v>
      </c>
      <c r="Q3747" t="str">
        <f>LEFT(Table1[[#This Row],[Category and Sub-Category]],FIND("/",Table1[[#This Row],[Category and Sub-Category]])-1)</f>
        <v>theater</v>
      </c>
      <c r="R3747" t="str">
        <f>RIGHT(Table1[[#This Row],[Category and Sub-Category]],LEN(Table1[[#This Row],[Category and Sub-Category]])-FIND("/",Table1[[#This Row],[Category and Sub-Category]]))</f>
        <v>plays</v>
      </c>
      <c r="S3747" s="9">
        <f>(((Table1[[#This Row],[launched_at]]/60)/60)/24)+DATE(1970,1,1)</f>
        <v>41831.697939814818</v>
      </c>
      <c r="T3747" s="9">
        <f>(((Table1[[#This Row],[deadline]]/60)/60)/24)+DATE(1970,1,1)</f>
        <v>41861.697939814818</v>
      </c>
      <c r="U3747" s="12" t="str">
        <f>TEXT(Table1[[#This Row],[Date Created Conversion]],"yyyy")</f>
        <v>2014</v>
      </c>
      <c r="V3747" s="12" t="str">
        <f>TEXT(Table1[[#This Row],[Date Created Conversion]],"mmm")</f>
        <v>Jul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>Table1[[#This Row],[pledged]]/Table1[[#This Row],[goal]]</f>
        <v>2.3764705882352941E-2</v>
      </c>
      <c r="P3748">
        <f>IF(Table1[[#This Row],[pledged]]=0,0,Table1[[#This Row],[pledged]]/Table1[[#This Row],[backers_count]])</f>
        <v>202</v>
      </c>
      <c r="Q3748" t="str">
        <f>LEFT(Table1[[#This Row],[Category and Sub-Category]],FIND("/",Table1[[#This Row],[Category and Sub-Category]])-1)</f>
        <v>theater</v>
      </c>
      <c r="R3748" t="str">
        <f>RIGHT(Table1[[#This Row],[Category and Sub-Category]],LEN(Table1[[#This Row],[Category and Sub-Category]])-FIND("/",Table1[[#This Row],[Category and Sub-Category]]))</f>
        <v>plays</v>
      </c>
      <c r="S3748" s="9">
        <f>(((Table1[[#This Row],[launched_at]]/60)/60)/24)+DATE(1970,1,1)</f>
        <v>42621.389340277776</v>
      </c>
      <c r="T3748" s="9">
        <f>(((Table1[[#This Row],[deadline]]/60)/60)/24)+DATE(1970,1,1)</f>
        <v>42651.389340277776</v>
      </c>
      <c r="U3748" s="12" t="str">
        <f>TEXT(Table1[[#This Row],[Date Created Conversion]],"yyyy")</f>
        <v>2016</v>
      </c>
      <c r="V3748" s="12" t="str">
        <f>TEXT(Table1[[#This Row],[Date Created Conversion]],"mmm")</f>
        <v>Sep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>Table1[[#This Row],[pledged]]/Table1[[#This Row],[goal]]</f>
        <v>0.01</v>
      </c>
      <c r="P3749">
        <f>IF(Table1[[#This Row],[pledged]]=0,0,Table1[[#This Row],[pledged]]/Table1[[#This Row],[backers_count]])</f>
        <v>25</v>
      </c>
      <c r="Q3749" t="str">
        <f>LEFT(Table1[[#This Row],[Category and Sub-Category]],FIND("/",Table1[[#This Row],[Category and Sub-Category]])-1)</f>
        <v>theater</v>
      </c>
      <c r="R3749" t="str">
        <f>RIGHT(Table1[[#This Row],[Category and Sub-Category]],LEN(Table1[[#This Row],[Category and Sub-Category]])-FIND("/",Table1[[#This Row],[Category and Sub-Category]]))</f>
        <v>plays</v>
      </c>
      <c r="S3749" s="9">
        <f>(((Table1[[#This Row],[launched_at]]/60)/60)/24)+DATE(1970,1,1)</f>
        <v>42164.299722222218</v>
      </c>
      <c r="T3749" s="9">
        <f>(((Table1[[#This Row],[deadline]]/60)/60)/24)+DATE(1970,1,1)</f>
        <v>42190.957638888889</v>
      </c>
      <c r="U3749" s="12" t="str">
        <f>TEXT(Table1[[#This Row],[Date Created Conversion]],"yyyy")</f>
        <v>2015</v>
      </c>
      <c r="V3749" s="12" t="str">
        <f>TEXT(Table1[[#This Row],[Date Created Conversion]],"mmm")</f>
        <v>Jun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 s="16">
        <v>5000</v>
      </c>
      <c r="E3750">
        <v>5176</v>
      </c>
      <c r="F3750" s="12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>Table1[[#This Row],[pledged]]/Table1[[#This Row],[goal]]</f>
        <v>1.0351999999999999</v>
      </c>
      <c r="P3750">
        <f>IF(Table1[[#This Row],[pledged]]=0,0,Table1[[#This Row],[pledged]]/Table1[[#This Row],[backers_count]])</f>
        <v>99.538461538461533</v>
      </c>
      <c r="Q3750" t="str">
        <f>LEFT(Table1[[#This Row],[Category and Sub-Category]],FIND("/",Table1[[#This Row],[Category and Sub-Category]])-1)</f>
        <v>theater</v>
      </c>
      <c r="R3750" t="str">
        <f>RIGHT(Table1[[#This Row],[Category and Sub-Category]],LEN(Table1[[#This Row],[Category and Sub-Category]])-FIND("/",Table1[[#This Row],[Category and Sub-Category]]))</f>
        <v>musical</v>
      </c>
      <c r="S3750" s="9">
        <f>(((Table1[[#This Row],[launched_at]]/60)/60)/24)+DATE(1970,1,1)</f>
        <v>42395.706435185188</v>
      </c>
      <c r="T3750" s="9">
        <f>(((Table1[[#This Row],[deadline]]/60)/60)/24)+DATE(1970,1,1)</f>
        <v>42416.249305555553</v>
      </c>
      <c r="U3750" s="12" t="str">
        <f>TEXT(Table1[[#This Row],[Date Created Conversion]],"yyyy")</f>
        <v>2016</v>
      </c>
      <c r="V3750" s="12" t="str">
        <f>TEXT(Table1[[#This Row],[Date Created Conversion]],"mmm")</f>
        <v>Jan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 s="16">
        <v>500</v>
      </c>
      <c r="E3751">
        <v>525</v>
      </c>
      <c r="F3751" s="12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>Table1[[#This Row],[pledged]]/Table1[[#This Row],[goal]]</f>
        <v>1.05</v>
      </c>
      <c r="P3751">
        <f>IF(Table1[[#This Row],[pledged]]=0,0,Table1[[#This Row],[pledged]]/Table1[[#This Row],[backers_count]])</f>
        <v>75</v>
      </c>
      <c r="Q3751" t="str">
        <f>LEFT(Table1[[#This Row],[Category and Sub-Category]],FIND("/",Table1[[#This Row],[Category and Sub-Category]])-1)</f>
        <v>theater</v>
      </c>
      <c r="R3751" t="str">
        <f>RIGHT(Table1[[#This Row],[Category and Sub-Category]],LEN(Table1[[#This Row],[Category and Sub-Category]])-FIND("/",Table1[[#This Row],[Category and Sub-Category]]))</f>
        <v>musical</v>
      </c>
      <c r="S3751" s="9">
        <f>(((Table1[[#This Row],[launched_at]]/60)/60)/24)+DATE(1970,1,1)</f>
        <v>42458.127175925925</v>
      </c>
      <c r="T3751" s="9">
        <f>(((Table1[[#This Row],[deadline]]/60)/60)/24)+DATE(1970,1,1)</f>
        <v>42489.165972222225</v>
      </c>
      <c r="U3751" s="12" t="str">
        <f>TEXT(Table1[[#This Row],[Date Created Conversion]],"yyyy")</f>
        <v>2016</v>
      </c>
      <c r="V3751" s="12" t="str">
        <f>TEXT(Table1[[#This Row],[Date Created Conversion]],"mmm")</f>
        <v>Mar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 s="16">
        <v>6000</v>
      </c>
      <c r="E3752">
        <v>6027</v>
      </c>
      <c r="F3752" s="1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>Table1[[#This Row],[pledged]]/Table1[[#This Row],[goal]]</f>
        <v>1.0044999999999999</v>
      </c>
      <c r="P3752">
        <f>IF(Table1[[#This Row],[pledged]]=0,0,Table1[[#This Row],[pledged]]/Table1[[#This Row],[backers_count]])</f>
        <v>215.25</v>
      </c>
      <c r="Q3752" t="str">
        <f>LEFT(Table1[[#This Row],[Category and Sub-Category]],FIND("/",Table1[[#This Row],[Category and Sub-Category]])-1)</f>
        <v>theater</v>
      </c>
      <c r="R3752" t="str">
        <f>RIGHT(Table1[[#This Row],[Category and Sub-Category]],LEN(Table1[[#This Row],[Category and Sub-Category]])-FIND("/",Table1[[#This Row],[Category and Sub-Category]]))</f>
        <v>musical</v>
      </c>
      <c r="S3752" s="9">
        <f>(((Table1[[#This Row],[launched_at]]/60)/60)/24)+DATE(1970,1,1)</f>
        <v>42016.981574074074</v>
      </c>
      <c r="T3752" s="9">
        <f>(((Table1[[#This Row],[deadline]]/60)/60)/24)+DATE(1970,1,1)</f>
        <v>42045.332638888889</v>
      </c>
      <c r="U3752" s="12" t="str">
        <f>TEXT(Table1[[#This Row],[Date Created Conversion]],"yyyy")</f>
        <v>2015</v>
      </c>
      <c r="V3752" s="12" t="str">
        <f>TEXT(Table1[[#This Row],[Date Created Conversion]],"mmm")</f>
        <v>Jan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 s="16">
        <v>1000</v>
      </c>
      <c r="E3753">
        <v>1326</v>
      </c>
      <c r="F3753" s="12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>Table1[[#This Row],[pledged]]/Table1[[#This Row],[goal]]</f>
        <v>1.3260000000000001</v>
      </c>
      <c r="P3753">
        <f>IF(Table1[[#This Row],[pledged]]=0,0,Table1[[#This Row],[pledged]]/Table1[[#This Row],[backers_count]])</f>
        <v>120.54545454545455</v>
      </c>
      <c r="Q3753" t="str">
        <f>LEFT(Table1[[#This Row],[Category and Sub-Category]],FIND("/",Table1[[#This Row],[Category and Sub-Category]])-1)</f>
        <v>theater</v>
      </c>
      <c r="R3753" t="str">
        <f>RIGHT(Table1[[#This Row],[Category and Sub-Category]],LEN(Table1[[#This Row],[Category and Sub-Category]])-FIND("/",Table1[[#This Row],[Category and Sub-Category]]))</f>
        <v>musical</v>
      </c>
      <c r="S3753" s="9">
        <f>(((Table1[[#This Row],[launched_at]]/60)/60)/24)+DATE(1970,1,1)</f>
        <v>42403.035567129627</v>
      </c>
      <c r="T3753" s="9">
        <f>(((Table1[[#This Row],[deadline]]/60)/60)/24)+DATE(1970,1,1)</f>
        <v>42462.993900462956</v>
      </c>
      <c r="U3753" s="12" t="str">
        <f>TEXT(Table1[[#This Row],[Date Created Conversion]],"yyyy")</f>
        <v>2016</v>
      </c>
      <c r="V3753" s="12" t="str">
        <f>TEXT(Table1[[#This Row],[Date Created Conversion]],"mmm")</f>
        <v>Feb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 s="16">
        <v>500</v>
      </c>
      <c r="E3754">
        <v>565</v>
      </c>
      <c r="F3754" s="12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>Table1[[#This Row],[pledged]]/Table1[[#This Row],[goal]]</f>
        <v>1.1299999999999999</v>
      </c>
      <c r="P3754">
        <f>IF(Table1[[#This Row],[pledged]]=0,0,Table1[[#This Row],[pledged]]/Table1[[#This Row],[backers_count]])</f>
        <v>37.666666666666664</v>
      </c>
      <c r="Q3754" t="str">
        <f>LEFT(Table1[[#This Row],[Category and Sub-Category]],FIND("/",Table1[[#This Row],[Category and Sub-Category]])-1)</f>
        <v>theater</v>
      </c>
      <c r="R3754" t="str">
        <f>RIGHT(Table1[[#This Row],[Category and Sub-Category]],LEN(Table1[[#This Row],[Category and Sub-Category]])-FIND("/",Table1[[#This Row],[Category and Sub-Category]]))</f>
        <v>musical</v>
      </c>
      <c r="S3754" s="9">
        <f>(((Table1[[#This Row],[launched_at]]/60)/60)/24)+DATE(1970,1,1)</f>
        <v>42619.802488425921</v>
      </c>
      <c r="T3754" s="9">
        <f>(((Table1[[#This Row],[deadline]]/60)/60)/24)+DATE(1970,1,1)</f>
        <v>42659.875</v>
      </c>
      <c r="U3754" s="12" t="str">
        <f>TEXT(Table1[[#This Row],[Date Created Conversion]],"yyyy")</f>
        <v>2016</v>
      </c>
      <c r="V3754" s="12" t="str">
        <f>TEXT(Table1[[#This Row],[Date Created Conversion]],"mmm")</f>
        <v>Sep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 s="16">
        <v>5000</v>
      </c>
      <c r="E3755">
        <v>5167</v>
      </c>
      <c r="F3755" s="12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>Table1[[#This Row],[pledged]]/Table1[[#This Row],[goal]]</f>
        <v>1.0334000000000001</v>
      </c>
      <c r="P3755">
        <f>IF(Table1[[#This Row],[pledged]]=0,0,Table1[[#This Row],[pledged]]/Table1[[#This Row],[backers_count]])</f>
        <v>172.23333333333332</v>
      </c>
      <c r="Q3755" t="str">
        <f>LEFT(Table1[[#This Row],[Category and Sub-Category]],FIND("/",Table1[[#This Row],[Category and Sub-Category]])-1)</f>
        <v>theater</v>
      </c>
      <c r="R3755" t="str">
        <f>RIGHT(Table1[[#This Row],[Category and Sub-Category]],LEN(Table1[[#This Row],[Category and Sub-Category]])-FIND("/",Table1[[#This Row],[Category and Sub-Category]]))</f>
        <v>musical</v>
      </c>
      <c r="S3755" s="9">
        <f>(((Table1[[#This Row],[launched_at]]/60)/60)/24)+DATE(1970,1,1)</f>
        <v>42128.824074074073</v>
      </c>
      <c r="T3755" s="9">
        <f>(((Table1[[#This Row],[deadline]]/60)/60)/24)+DATE(1970,1,1)</f>
        <v>42158</v>
      </c>
      <c r="U3755" s="12" t="str">
        <f>TEXT(Table1[[#This Row],[Date Created Conversion]],"yyyy")</f>
        <v>2015</v>
      </c>
      <c r="V3755" s="12" t="str">
        <f>TEXT(Table1[[#This Row],[Date Created Conversion]],"mmm")</f>
        <v>May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 s="16">
        <v>2500</v>
      </c>
      <c r="E3756">
        <v>3000</v>
      </c>
      <c r="F3756" s="12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>Table1[[#This Row],[pledged]]/Table1[[#This Row],[goal]]</f>
        <v>1.2</v>
      </c>
      <c r="P3756">
        <f>IF(Table1[[#This Row],[pledged]]=0,0,Table1[[#This Row],[pledged]]/Table1[[#This Row],[backers_count]])</f>
        <v>111.11111111111111</v>
      </c>
      <c r="Q3756" t="str">
        <f>LEFT(Table1[[#This Row],[Category and Sub-Category]],FIND("/",Table1[[#This Row],[Category and Sub-Category]])-1)</f>
        <v>theater</v>
      </c>
      <c r="R3756" t="str">
        <f>RIGHT(Table1[[#This Row],[Category and Sub-Category]],LEN(Table1[[#This Row],[Category and Sub-Category]])-FIND("/",Table1[[#This Row],[Category and Sub-Category]]))</f>
        <v>musical</v>
      </c>
      <c r="S3756" s="9">
        <f>(((Table1[[#This Row],[launched_at]]/60)/60)/24)+DATE(1970,1,1)</f>
        <v>41808.881215277775</v>
      </c>
      <c r="T3756" s="9">
        <f>(((Table1[[#This Row],[deadline]]/60)/60)/24)+DATE(1970,1,1)</f>
        <v>41846.207638888889</v>
      </c>
      <c r="U3756" s="12" t="str">
        <f>TEXT(Table1[[#This Row],[Date Created Conversion]],"yyyy")</f>
        <v>2014</v>
      </c>
      <c r="V3756" s="12" t="str">
        <f>TEXT(Table1[[#This Row],[Date Created Conversion]],"mmm")</f>
        <v>Jun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 s="16">
        <v>550</v>
      </c>
      <c r="E3757">
        <v>713</v>
      </c>
      <c r="F3757" s="12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>Table1[[#This Row],[pledged]]/Table1[[#This Row],[goal]]</f>
        <v>1.2963636363636364</v>
      </c>
      <c r="P3757">
        <f>IF(Table1[[#This Row],[pledged]]=0,0,Table1[[#This Row],[pledged]]/Table1[[#This Row],[backers_count]])</f>
        <v>25.464285714285715</v>
      </c>
      <c r="Q3757" t="str">
        <f>LEFT(Table1[[#This Row],[Category and Sub-Category]],FIND("/",Table1[[#This Row],[Category and Sub-Category]])-1)</f>
        <v>theater</v>
      </c>
      <c r="R3757" t="str">
        <f>RIGHT(Table1[[#This Row],[Category and Sub-Category]],LEN(Table1[[#This Row],[Category and Sub-Category]])-FIND("/",Table1[[#This Row],[Category and Sub-Category]]))</f>
        <v>musical</v>
      </c>
      <c r="S3757" s="9">
        <f>(((Table1[[#This Row],[launched_at]]/60)/60)/24)+DATE(1970,1,1)</f>
        <v>42445.866979166662</v>
      </c>
      <c r="T3757" s="9">
        <f>(((Table1[[#This Row],[deadline]]/60)/60)/24)+DATE(1970,1,1)</f>
        <v>42475.866979166662</v>
      </c>
      <c r="U3757" s="12" t="str">
        <f>TEXT(Table1[[#This Row],[Date Created Conversion]],"yyyy")</f>
        <v>2016</v>
      </c>
      <c r="V3757" s="12" t="str">
        <f>TEXT(Table1[[#This Row],[Date Created Conversion]],"mmm")</f>
        <v>Mar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 s="16">
        <v>4500</v>
      </c>
      <c r="E3758">
        <v>4550</v>
      </c>
      <c r="F3758" s="12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>Table1[[#This Row],[pledged]]/Table1[[#This Row],[goal]]</f>
        <v>1.0111111111111111</v>
      </c>
      <c r="P3758">
        <f>IF(Table1[[#This Row],[pledged]]=0,0,Table1[[#This Row],[pledged]]/Table1[[#This Row],[backers_count]])</f>
        <v>267.64705882352939</v>
      </c>
      <c r="Q3758" t="str">
        <f>LEFT(Table1[[#This Row],[Category and Sub-Category]],FIND("/",Table1[[#This Row],[Category and Sub-Category]])-1)</f>
        <v>theater</v>
      </c>
      <c r="R3758" t="str">
        <f>RIGHT(Table1[[#This Row],[Category and Sub-Category]],LEN(Table1[[#This Row],[Category and Sub-Category]])-FIND("/",Table1[[#This Row],[Category and Sub-Category]]))</f>
        <v>musical</v>
      </c>
      <c r="S3758" s="9">
        <f>(((Table1[[#This Row],[launched_at]]/60)/60)/24)+DATE(1970,1,1)</f>
        <v>41771.814791666664</v>
      </c>
      <c r="T3758" s="9">
        <f>(((Table1[[#This Row],[deadline]]/60)/60)/24)+DATE(1970,1,1)</f>
        <v>41801.814791666664</v>
      </c>
      <c r="U3758" s="12" t="str">
        <f>TEXT(Table1[[#This Row],[Date Created Conversion]],"yyyy")</f>
        <v>2014</v>
      </c>
      <c r="V3758" s="12" t="str">
        <f>TEXT(Table1[[#This Row],[Date Created Conversion]],"mmm")</f>
        <v>May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 s="16">
        <v>3500</v>
      </c>
      <c r="E3759">
        <v>3798</v>
      </c>
      <c r="F3759" s="12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>Table1[[#This Row],[pledged]]/Table1[[#This Row],[goal]]</f>
        <v>1.0851428571428572</v>
      </c>
      <c r="P3759">
        <f>IF(Table1[[#This Row],[pledged]]=0,0,Table1[[#This Row],[pledged]]/Table1[[#This Row],[backers_count]])</f>
        <v>75.959999999999994</v>
      </c>
      <c r="Q3759" t="str">
        <f>LEFT(Table1[[#This Row],[Category and Sub-Category]],FIND("/",Table1[[#This Row],[Category and Sub-Category]])-1)</f>
        <v>theater</v>
      </c>
      <c r="R3759" t="str">
        <f>RIGHT(Table1[[#This Row],[Category and Sub-Category]],LEN(Table1[[#This Row],[Category and Sub-Category]])-FIND("/",Table1[[#This Row],[Category and Sub-Category]]))</f>
        <v>musical</v>
      </c>
      <c r="S3759" s="9">
        <f>(((Table1[[#This Row],[launched_at]]/60)/60)/24)+DATE(1970,1,1)</f>
        <v>41954.850868055553</v>
      </c>
      <c r="T3759" s="9">
        <f>(((Table1[[#This Row],[deadline]]/60)/60)/24)+DATE(1970,1,1)</f>
        <v>41974.850868055553</v>
      </c>
      <c r="U3759" s="12" t="str">
        <f>TEXT(Table1[[#This Row],[Date Created Conversion]],"yyyy")</f>
        <v>2014</v>
      </c>
      <c r="V3759" s="12" t="str">
        <f>TEXT(Table1[[#This Row],[Date Created Conversion]],"mmm")</f>
        <v>Nov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 s="16">
        <v>1500</v>
      </c>
      <c r="E3760">
        <v>1535</v>
      </c>
      <c r="F3760" s="12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>Table1[[#This Row],[pledged]]/Table1[[#This Row],[goal]]</f>
        <v>1.0233333333333334</v>
      </c>
      <c r="P3760">
        <f>IF(Table1[[#This Row],[pledged]]=0,0,Table1[[#This Row],[pledged]]/Table1[[#This Row],[backers_count]])</f>
        <v>59.03846153846154</v>
      </c>
      <c r="Q3760" t="str">
        <f>LEFT(Table1[[#This Row],[Category and Sub-Category]],FIND("/",Table1[[#This Row],[Category and Sub-Category]])-1)</f>
        <v>theater</v>
      </c>
      <c r="R3760" t="str">
        <f>RIGHT(Table1[[#This Row],[Category and Sub-Category]],LEN(Table1[[#This Row],[Category and Sub-Category]])-FIND("/",Table1[[#This Row],[Category and Sub-Category]]))</f>
        <v>musical</v>
      </c>
      <c r="S3760" s="9">
        <f>(((Table1[[#This Row],[launched_at]]/60)/60)/24)+DATE(1970,1,1)</f>
        <v>41747.471504629626</v>
      </c>
      <c r="T3760" s="9">
        <f>(((Table1[[#This Row],[deadline]]/60)/60)/24)+DATE(1970,1,1)</f>
        <v>41778.208333333336</v>
      </c>
      <c r="U3760" s="12" t="str">
        <f>TEXT(Table1[[#This Row],[Date Created Conversion]],"yyyy")</f>
        <v>2014</v>
      </c>
      <c r="V3760" s="12" t="str">
        <f>TEXT(Table1[[#This Row],[Date Created Conversion]],"mmm")</f>
        <v>Apr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 s="16">
        <v>4000</v>
      </c>
      <c r="E3761">
        <v>4409.7700000000004</v>
      </c>
      <c r="F3761" s="12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>Table1[[#This Row],[pledged]]/Table1[[#This Row],[goal]]</f>
        <v>1.1024425000000002</v>
      </c>
      <c r="P3761">
        <f>IF(Table1[[#This Row],[pledged]]=0,0,Table1[[#This Row],[pledged]]/Table1[[#This Row],[backers_count]])</f>
        <v>50.111022727272733</v>
      </c>
      <c r="Q3761" t="str">
        <f>LEFT(Table1[[#This Row],[Category and Sub-Category]],FIND("/",Table1[[#This Row],[Category and Sub-Category]])-1)</f>
        <v>theater</v>
      </c>
      <c r="R3761" t="str">
        <f>RIGHT(Table1[[#This Row],[Category and Sub-Category]],LEN(Table1[[#This Row],[Category and Sub-Category]])-FIND("/",Table1[[#This Row],[Category and Sub-Category]]))</f>
        <v>musical</v>
      </c>
      <c r="S3761" s="9">
        <f>(((Table1[[#This Row],[launched_at]]/60)/60)/24)+DATE(1970,1,1)</f>
        <v>42182.108252314814</v>
      </c>
      <c r="T3761" s="9">
        <f>(((Table1[[#This Row],[deadline]]/60)/60)/24)+DATE(1970,1,1)</f>
        <v>42242.108252314814</v>
      </c>
      <c r="U3761" s="12" t="str">
        <f>TEXT(Table1[[#This Row],[Date Created Conversion]],"yyyy")</f>
        <v>2015</v>
      </c>
      <c r="V3761" s="12" t="str">
        <f>TEXT(Table1[[#This Row],[Date Created Conversion]],"mmm")</f>
        <v>Jun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 s="16">
        <v>5000</v>
      </c>
      <c r="E3762">
        <v>5050.7700000000004</v>
      </c>
      <c r="F3762" s="1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>Table1[[#This Row],[pledged]]/Table1[[#This Row],[goal]]</f>
        <v>1.010154</v>
      </c>
      <c r="P3762">
        <f>IF(Table1[[#This Row],[pledged]]=0,0,Table1[[#This Row],[pledged]]/Table1[[#This Row],[backers_count]])</f>
        <v>55.502967032967035</v>
      </c>
      <c r="Q3762" t="str">
        <f>LEFT(Table1[[#This Row],[Category and Sub-Category]],FIND("/",Table1[[#This Row],[Category and Sub-Category]])-1)</f>
        <v>theater</v>
      </c>
      <c r="R3762" t="str">
        <f>RIGHT(Table1[[#This Row],[Category and Sub-Category]],LEN(Table1[[#This Row],[Category and Sub-Category]])-FIND("/",Table1[[#This Row],[Category and Sub-Category]]))</f>
        <v>musical</v>
      </c>
      <c r="S3762" s="9">
        <f>(((Table1[[#This Row],[launched_at]]/60)/60)/24)+DATE(1970,1,1)</f>
        <v>41739.525300925925</v>
      </c>
      <c r="T3762" s="9">
        <f>(((Table1[[#This Row],[deadline]]/60)/60)/24)+DATE(1970,1,1)</f>
        <v>41764.525300925925</v>
      </c>
      <c r="U3762" s="12" t="str">
        <f>TEXT(Table1[[#This Row],[Date Created Conversion]],"yyyy")</f>
        <v>2014</v>
      </c>
      <c r="V3762" s="12" t="str">
        <f>TEXT(Table1[[#This Row],[Date Created Conversion]],"mmm")</f>
        <v>Apr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 s="16">
        <v>500</v>
      </c>
      <c r="E3763">
        <v>500</v>
      </c>
      <c r="F3763" s="12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>Table1[[#This Row],[pledged]]/Table1[[#This Row],[goal]]</f>
        <v>1</v>
      </c>
      <c r="P3763">
        <f>IF(Table1[[#This Row],[pledged]]=0,0,Table1[[#This Row],[pledged]]/Table1[[#This Row],[backers_count]])</f>
        <v>166.66666666666666</v>
      </c>
      <c r="Q3763" t="str">
        <f>LEFT(Table1[[#This Row],[Category and Sub-Category]],FIND("/",Table1[[#This Row],[Category and Sub-Category]])-1)</f>
        <v>theater</v>
      </c>
      <c r="R3763" t="str">
        <f>RIGHT(Table1[[#This Row],[Category and Sub-Category]],LEN(Table1[[#This Row],[Category and Sub-Category]])-FIND("/",Table1[[#This Row],[Category and Sub-Category]]))</f>
        <v>musical</v>
      </c>
      <c r="S3763" s="9">
        <f>(((Table1[[#This Row],[launched_at]]/60)/60)/24)+DATE(1970,1,1)</f>
        <v>42173.466863425929</v>
      </c>
      <c r="T3763" s="9">
        <f>(((Table1[[#This Row],[deadline]]/60)/60)/24)+DATE(1970,1,1)</f>
        <v>42226.958333333328</v>
      </c>
      <c r="U3763" s="12" t="str">
        <f>TEXT(Table1[[#This Row],[Date Created Conversion]],"yyyy")</f>
        <v>2015</v>
      </c>
      <c r="V3763" s="12" t="str">
        <f>TEXT(Table1[[#This Row],[Date Created Conversion]],"mmm")</f>
        <v>Jun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 s="16">
        <v>1250</v>
      </c>
      <c r="E3764">
        <v>1328</v>
      </c>
      <c r="F3764" s="12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>Table1[[#This Row],[pledged]]/Table1[[#This Row],[goal]]</f>
        <v>1.0624</v>
      </c>
      <c r="P3764">
        <f>IF(Table1[[#This Row],[pledged]]=0,0,Table1[[#This Row],[pledged]]/Table1[[#This Row],[backers_count]])</f>
        <v>47.428571428571431</v>
      </c>
      <c r="Q3764" t="str">
        <f>LEFT(Table1[[#This Row],[Category and Sub-Category]],FIND("/",Table1[[#This Row],[Category and Sub-Category]])-1)</f>
        <v>theater</v>
      </c>
      <c r="R3764" t="str">
        <f>RIGHT(Table1[[#This Row],[Category and Sub-Category]],LEN(Table1[[#This Row],[Category and Sub-Category]])-FIND("/",Table1[[#This Row],[Category and Sub-Category]]))</f>
        <v>musical</v>
      </c>
      <c r="S3764" s="9">
        <f>(((Table1[[#This Row],[launched_at]]/60)/60)/24)+DATE(1970,1,1)</f>
        <v>42193.813530092593</v>
      </c>
      <c r="T3764" s="9">
        <f>(((Table1[[#This Row],[deadline]]/60)/60)/24)+DATE(1970,1,1)</f>
        <v>42218.813530092593</v>
      </c>
      <c r="U3764" s="12" t="str">
        <f>TEXT(Table1[[#This Row],[Date Created Conversion]],"yyyy")</f>
        <v>2015</v>
      </c>
      <c r="V3764" s="12" t="str">
        <f>TEXT(Table1[[#This Row],[Date Created Conversion]],"mmm")</f>
        <v>Jul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 s="16">
        <v>5000</v>
      </c>
      <c r="E3765">
        <v>5000</v>
      </c>
      <c r="F3765" s="12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>Table1[[#This Row],[pledged]]/Table1[[#This Row],[goal]]</f>
        <v>1</v>
      </c>
      <c r="P3765">
        <f>IF(Table1[[#This Row],[pledged]]=0,0,Table1[[#This Row],[pledged]]/Table1[[#This Row],[backers_count]])</f>
        <v>64.935064935064929</v>
      </c>
      <c r="Q3765" t="str">
        <f>LEFT(Table1[[#This Row],[Category and Sub-Category]],FIND("/",Table1[[#This Row],[Category and Sub-Category]])-1)</f>
        <v>theater</v>
      </c>
      <c r="R3765" t="str">
        <f>RIGHT(Table1[[#This Row],[Category and Sub-Category]],LEN(Table1[[#This Row],[Category and Sub-Category]])-FIND("/",Table1[[#This Row],[Category and Sub-Category]]))</f>
        <v>musical</v>
      </c>
      <c r="S3765" s="9">
        <f>(((Table1[[#This Row],[launched_at]]/60)/60)/24)+DATE(1970,1,1)</f>
        <v>42065.750300925924</v>
      </c>
      <c r="T3765" s="9">
        <f>(((Table1[[#This Row],[deadline]]/60)/60)/24)+DATE(1970,1,1)</f>
        <v>42095.708634259259</v>
      </c>
      <c r="U3765" s="12" t="str">
        <f>TEXT(Table1[[#This Row],[Date Created Conversion]],"yyyy")</f>
        <v>2015</v>
      </c>
      <c r="V3765" s="12" t="str">
        <f>TEXT(Table1[[#This Row],[Date Created Conversion]],"mmm")</f>
        <v>Mar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 s="16">
        <v>1500</v>
      </c>
      <c r="E3766">
        <v>1500</v>
      </c>
      <c r="F3766" s="12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>Table1[[#This Row],[pledged]]/Table1[[#This Row],[goal]]</f>
        <v>1</v>
      </c>
      <c r="P3766">
        <f>IF(Table1[[#This Row],[pledged]]=0,0,Table1[[#This Row],[pledged]]/Table1[[#This Row],[backers_count]])</f>
        <v>55.555555555555557</v>
      </c>
      <c r="Q3766" t="str">
        <f>LEFT(Table1[[#This Row],[Category and Sub-Category]],FIND("/",Table1[[#This Row],[Category and Sub-Category]])-1)</f>
        <v>theater</v>
      </c>
      <c r="R3766" t="str">
        <f>RIGHT(Table1[[#This Row],[Category and Sub-Category]],LEN(Table1[[#This Row],[Category and Sub-Category]])-FIND("/",Table1[[#This Row],[Category and Sub-Category]]))</f>
        <v>musical</v>
      </c>
      <c r="S3766" s="9">
        <f>(((Table1[[#This Row],[launched_at]]/60)/60)/24)+DATE(1970,1,1)</f>
        <v>42499.842962962968</v>
      </c>
      <c r="T3766" s="9">
        <f>(((Table1[[#This Row],[deadline]]/60)/60)/24)+DATE(1970,1,1)</f>
        <v>42519.024999999994</v>
      </c>
      <c r="U3766" s="12" t="str">
        <f>TEXT(Table1[[#This Row],[Date Created Conversion]],"yyyy")</f>
        <v>2016</v>
      </c>
      <c r="V3766" s="12" t="str">
        <f>TEXT(Table1[[#This Row],[Date Created Conversion]],"mmm")</f>
        <v>May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 s="16">
        <v>7000</v>
      </c>
      <c r="E3767">
        <v>7942</v>
      </c>
      <c r="F3767" s="12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>Table1[[#This Row],[pledged]]/Table1[[#This Row],[goal]]</f>
        <v>1.1345714285714286</v>
      </c>
      <c r="P3767">
        <f>IF(Table1[[#This Row],[pledged]]=0,0,Table1[[#This Row],[pledged]]/Table1[[#This Row],[backers_count]])</f>
        <v>74.224299065420567</v>
      </c>
      <c r="Q3767" t="str">
        <f>LEFT(Table1[[#This Row],[Category and Sub-Category]],FIND("/",Table1[[#This Row],[Category and Sub-Category]])-1)</f>
        <v>theater</v>
      </c>
      <c r="R3767" t="str">
        <f>RIGHT(Table1[[#This Row],[Category and Sub-Category]],LEN(Table1[[#This Row],[Category and Sub-Category]])-FIND("/",Table1[[#This Row],[Category and Sub-Category]]))</f>
        <v>musical</v>
      </c>
      <c r="S3767" s="9">
        <f>(((Table1[[#This Row],[launched_at]]/60)/60)/24)+DATE(1970,1,1)</f>
        <v>41820.776412037041</v>
      </c>
      <c r="T3767" s="9">
        <f>(((Table1[[#This Row],[deadline]]/60)/60)/24)+DATE(1970,1,1)</f>
        <v>41850.776412037041</v>
      </c>
      <c r="U3767" s="12" t="str">
        <f>TEXT(Table1[[#This Row],[Date Created Conversion]],"yyyy")</f>
        <v>2014</v>
      </c>
      <c r="V3767" s="12" t="str">
        <f>TEXT(Table1[[#This Row],[Date Created Conversion]],"mmm")</f>
        <v>Jun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 s="16">
        <v>10000</v>
      </c>
      <c r="E3768">
        <v>10265.01</v>
      </c>
      <c r="F3768" s="12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>Table1[[#This Row],[pledged]]/Table1[[#This Row],[goal]]</f>
        <v>1.0265010000000001</v>
      </c>
      <c r="P3768">
        <f>IF(Table1[[#This Row],[pledged]]=0,0,Table1[[#This Row],[pledged]]/Table1[[#This Row],[backers_count]])</f>
        <v>106.9271875</v>
      </c>
      <c r="Q3768" t="str">
        <f>LEFT(Table1[[#This Row],[Category and Sub-Category]],FIND("/",Table1[[#This Row],[Category and Sub-Category]])-1)</f>
        <v>theater</v>
      </c>
      <c r="R3768" t="str">
        <f>RIGHT(Table1[[#This Row],[Category and Sub-Category]],LEN(Table1[[#This Row],[Category and Sub-Category]])-FIND("/",Table1[[#This Row],[Category and Sub-Category]]))</f>
        <v>musical</v>
      </c>
      <c r="S3768" s="9">
        <f>(((Table1[[#This Row],[launched_at]]/60)/60)/24)+DATE(1970,1,1)</f>
        <v>41788.167187500003</v>
      </c>
      <c r="T3768" s="9">
        <f>(((Table1[[#This Row],[deadline]]/60)/60)/24)+DATE(1970,1,1)</f>
        <v>41823.167187500003</v>
      </c>
      <c r="U3768" s="12" t="str">
        <f>TEXT(Table1[[#This Row],[Date Created Conversion]],"yyyy")</f>
        <v>2014</v>
      </c>
      <c r="V3768" s="12" t="str">
        <f>TEXT(Table1[[#This Row],[Date Created Conversion]],"mmm")</f>
        <v>May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 s="16">
        <v>2000</v>
      </c>
      <c r="E3769">
        <v>2335</v>
      </c>
      <c r="F3769" s="12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>Table1[[#This Row],[pledged]]/Table1[[#This Row],[goal]]</f>
        <v>1.1675</v>
      </c>
      <c r="P3769">
        <f>IF(Table1[[#This Row],[pledged]]=0,0,Table1[[#This Row],[pledged]]/Table1[[#This Row],[backers_count]])</f>
        <v>41.696428571428569</v>
      </c>
      <c r="Q3769" t="str">
        <f>LEFT(Table1[[#This Row],[Category and Sub-Category]],FIND("/",Table1[[#This Row],[Category and Sub-Category]])-1)</f>
        <v>theater</v>
      </c>
      <c r="R3769" t="str">
        <f>RIGHT(Table1[[#This Row],[Category and Sub-Category]],LEN(Table1[[#This Row],[Category and Sub-Category]])-FIND("/",Table1[[#This Row],[Category and Sub-Category]]))</f>
        <v>musical</v>
      </c>
      <c r="S3769" s="9">
        <f>(((Table1[[#This Row],[launched_at]]/60)/60)/24)+DATE(1970,1,1)</f>
        <v>42050.019641203704</v>
      </c>
      <c r="T3769" s="9">
        <f>(((Table1[[#This Row],[deadline]]/60)/60)/24)+DATE(1970,1,1)</f>
        <v>42064.207638888889</v>
      </c>
      <c r="U3769" s="12" t="str">
        <f>TEXT(Table1[[#This Row],[Date Created Conversion]],"yyyy")</f>
        <v>2015</v>
      </c>
      <c r="V3769" s="12" t="str">
        <f>TEXT(Table1[[#This Row],[Date Created Conversion]],"mmm")</f>
        <v>Feb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 s="16">
        <v>4000</v>
      </c>
      <c r="E3770">
        <v>4306.1099999999997</v>
      </c>
      <c r="F3770" s="12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>Table1[[#This Row],[pledged]]/Table1[[#This Row],[goal]]</f>
        <v>1.0765274999999999</v>
      </c>
      <c r="P3770">
        <f>IF(Table1[[#This Row],[pledged]]=0,0,Table1[[#This Row],[pledged]]/Table1[[#This Row],[backers_count]])</f>
        <v>74.243275862068955</v>
      </c>
      <c r="Q3770" t="str">
        <f>LEFT(Table1[[#This Row],[Category and Sub-Category]],FIND("/",Table1[[#This Row],[Category and Sub-Category]])-1)</f>
        <v>theater</v>
      </c>
      <c r="R3770" t="str">
        <f>RIGHT(Table1[[#This Row],[Category and Sub-Category]],LEN(Table1[[#This Row],[Category and Sub-Category]])-FIND("/",Table1[[#This Row],[Category and Sub-Category]]))</f>
        <v>musical</v>
      </c>
      <c r="S3770" s="9">
        <f>(((Table1[[#This Row],[launched_at]]/60)/60)/24)+DATE(1970,1,1)</f>
        <v>41772.727893518517</v>
      </c>
      <c r="T3770" s="9">
        <f>(((Table1[[#This Row],[deadline]]/60)/60)/24)+DATE(1970,1,1)</f>
        <v>41802.727893518517</v>
      </c>
      <c r="U3770" s="12" t="str">
        <f>TEXT(Table1[[#This Row],[Date Created Conversion]],"yyyy")</f>
        <v>2014</v>
      </c>
      <c r="V3770" s="12" t="str">
        <f>TEXT(Table1[[#This Row],[Date Created Conversion]],"mmm")</f>
        <v>May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 s="16">
        <v>1100</v>
      </c>
      <c r="E3771">
        <v>1100</v>
      </c>
      <c r="F3771" s="12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>Table1[[#This Row],[pledged]]/Table1[[#This Row],[goal]]</f>
        <v>1</v>
      </c>
      <c r="P3771">
        <f>IF(Table1[[#This Row],[pledged]]=0,0,Table1[[#This Row],[pledged]]/Table1[[#This Row],[backers_count]])</f>
        <v>73.333333333333329</v>
      </c>
      <c r="Q3771" t="str">
        <f>LEFT(Table1[[#This Row],[Category and Sub-Category]],FIND("/",Table1[[#This Row],[Category and Sub-Category]])-1)</f>
        <v>theater</v>
      </c>
      <c r="R3771" t="str">
        <f>RIGHT(Table1[[#This Row],[Category and Sub-Category]],LEN(Table1[[#This Row],[Category and Sub-Category]])-FIND("/",Table1[[#This Row],[Category and Sub-Category]]))</f>
        <v>musical</v>
      </c>
      <c r="S3771" s="9">
        <f>(((Table1[[#This Row],[launched_at]]/60)/60)/24)+DATE(1970,1,1)</f>
        <v>42445.598136574074</v>
      </c>
      <c r="T3771" s="9">
        <f>(((Table1[[#This Row],[deadline]]/60)/60)/24)+DATE(1970,1,1)</f>
        <v>42475.598136574074</v>
      </c>
      <c r="U3771" s="12" t="str">
        <f>TEXT(Table1[[#This Row],[Date Created Conversion]],"yyyy")</f>
        <v>2016</v>
      </c>
      <c r="V3771" s="12" t="str">
        <f>TEXT(Table1[[#This Row],[Date Created Conversion]],"mmm")</f>
        <v>Mar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 s="16">
        <v>2000</v>
      </c>
      <c r="E3772">
        <v>2000</v>
      </c>
      <c r="F3772" s="1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>Table1[[#This Row],[pledged]]/Table1[[#This Row],[goal]]</f>
        <v>1</v>
      </c>
      <c r="P3772">
        <f>IF(Table1[[#This Row],[pledged]]=0,0,Table1[[#This Row],[pledged]]/Table1[[#This Row],[backers_count]])</f>
        <v>100</v>
      </c>
      <c r="Q3772" t="str">
        <f>LEFT(Table1[[#This Row],[Category and Sub-Category]],FIND("/",Table1[[#This Row],[Category and Sub-Category]])-1)</f>
        <v>theater</v>
      </c>
      <c r="R3772" t="str">
        <f>RIGHT(Table1[[#This Row],[Category and Sub-Category]],LEN(Table1[[#This Row],[Category and Sub-Category]])-FIND("/",Table1[[#This Row],[Category and Sub-Category]]))</f>
        <v>musical</v>
      </c>
      <c r="S3772" s="9">
        <f>(((Table1[[#This Row],[launched_at]]/60)/60)/24)+DATE(1970,1,1)</f>
        <v>42138.930671296301</v>
      </c>
      <c r="T3772" s="9">
        <f>(((Table1[[#This Row],[deadline]]/60)/60)/24)+DATE(1970,1,1)</f>
        <v>42168.930671296301</v>
      </c>
      <c r="U3772" s="12" t="str">
        <f>TEXT(Table1[[#This Row],[Date Created Conversion]],"yyyy")</f>
        <v>2015</v>
      </c>
      <c r="V3772" s="12" t="str">
        <f>TEXT(Table1[[#This Row],[Date Created Conversion]],"mmm")</f>
        <v>May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 s="16">
        <v>1000</v>
      </c>
      <c r="E3773">
        <v>1460</v>
      </c>
      <c r="F3773" s="12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>Table1[[#This Row],[pledged]]/Table1[[#This Row],[goal]]</f>
        <v>1.46</v>
      </c>
      <c r="P3773">
        <f>IF(Table1[[#This Row],[pledged]]=0,0,Table1[[#This Row],[pledged]]/Table1[[#This Row],[backers_count]])</f>
        <v>38.421052631578945</v>
      </c>
      <c r="Q3773" t="str">
        <f>LEFT(Table1[[#This Row],[Category and Sub-Category]],FIND("/",Table1[[#This Row],[Category and Sub-Category]])-1)</f>
        <v>theater</v>
      </c>
      <c r="R3773" t="str">
        <f>RIGHT(Table1[[#This Row],[Category and Sub-Category]],LEN(Table1[[#This Row],[Category and Sub-Category]])-FIND("/",Table1[[#This Row],[Category and Sub-Category]]))</f>
        <v>musical</v>
      </c>
      <c r="S3773" s="9">
        <f>(((Table1[[#This Row],[launched_at]]/60)/60)/24)+DATE(1970,1,1)</f>
        <v>42493.857083333336</v>
      </c>
      <c r="T3773" s="9">
        <f>(((Table1[[#This Row],[deadline]]/60)/60)/24)+DATE(1970,1,1)</f>
        <v>42508</v>
      </c>
      <c r="U3773" s="12" t="str">
        <f>TEXT(Table1[[#This Row],[Date Created Conversion]],"yyyy")</f>
        <v>2016</v>
      </c>
      <c r="V3773" s="12" t="str">
        <f>TEXT(Table1[[#This Row],[Date Created Conversion]],"mmm")</f>
        <v>May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 s="16">
        <v>5000</v>
      </c>
      <c r="E3774">
        <v>5510</v>
      </c>
      <c r="F3774" s="12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>Table1[[#This Row],[pledged]]/Table1[[#This Row],[goal]]</f>
        <v>1.1020000000000001</v>
      </c>
      <c r="P3774">
        <f>IF(Table1[[#This Row],[pledged]]=0,0,Table1[[#This Row],[pledged]]/Table1[[#This Row],[backers_count]])</f>
        <v>166.96969696969697</v>
      </c>
      <c r="Q3774" t="str">
        <f>LEFT(Table1[[#This Row],[Category and Sub-Category]],FIND("/",Table1[[#This Row],[Category and Sub-Category]])-1)</f>
        <v>theater</v>
      </c>
      <c r="R3774" t="str">
        <f>RIGHT(Table1[[#This Row],[Category and Sub-Category]],LEN(Table1[[#This Row],[Category and Sub-Category]])-FIND("/",Table1[[#This Row],[Category and Sub-Category]]))</f>
        <v>musical</v>
      </c>
      <c r="S3774" s="9">
        <f>(((Table1[[#This Row],[launched_at]]/60)/60)/24)+DATE(1970,1,1)</f>
        <v>42682.616967592592</v>
      </c>
      <c r="T3774" s="9">
        <f>(((Table1[[#This Row],[deadline]]/60)/60)/24)+DATE(1970,1,1)</f>
        <v>42703.25</v>
      </c>
      <c r="U3774" s="12" t="str">
        <f>TEXT(Table1[[#This Row],[Date Created Conversion]],"yyyy")</f>
        <v>2016</v>
      </c>
      <c r="V3774" s="12" t="str">
        <f>TEXT(Table1[[#This Row],[Date Created Conversion]],"mmm")</f>
        <v>Nov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 s="16">
        <v>5000</v>
      </c>
      <c r="E3775">
        <v>5410</v>
      </c>
      <c r="F3775" s="12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>Table1[[#This Row],[pledged]]/Table1[[#This Row],[goal]]</f>
        <v>1.0820000000000001</v>
      </c>
      <c r="P3775">
        <f>IF(Table1[[#This Row],[pledged]]=0,0,Table1[[#This Row],[pledged]]/Table1[[#This Row],[backers_count]])</f>
        <v>94.912280701754383</v>
      </c>
      <c r="Q3775" t="str">
        <f>LEFT(Table1[[#This Row],[Category and Sub-Category]],FIND("/",Table1[[#This Row],[Category and Sub-Category]])-1)</f>
        <v>theater</v>
      </c>
      <c r="R3775" t="str">
        <f>RIGHT(Table1[[#This Row],[Category and Sub-Category]],LEN(Table1[[#This Row],[Category and Sub-Category]])-FIND("/",Table1[[#This Row],[Category and Sub-Category]]))</f>
        <v>musical</v>
      </c>
      <c r="S3775" s="9">
        <f>(((Table1[[#This Row],[launched_at]]/60)/60)/24)+DATE(1970,1,1)</f>
        <v>42656.005173611105</v>
      </c>
      <c r="T3775" s="9">
        <f>(((Table1[[#This Row],[deadline]]/60)/60)/24)+DATE(1970,1,1)</f>
        <v>42689.088888888888</v>
      </c>
      <c r="U3775" s="12" t="str">
        <f>TEXT(Table1[[#This Row],[Date Created Conversion]],"yyyy")</f>
        <v>2016</v>
      </c>
      <c r="V3775" s="12" t="str">
        <f>TEXT(Table1[[#This Row],[Date Created Conversion]],"mmm")</f>
        <v>Oct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 s="16">
        <v>2500</v>
      </c>
      <c r="E3776">
        <v>2500</v>
      </c>
      <c r="F3776" s="12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>Table1[[#This Row],[pledged]]/Table1[[#This Row],[goal]]</f>
        <v>1</v>
      </c>
      <c r="P3776">
        <f>IF(Table1[[#This Row],[pledged]]=0,0,Table1[[#This Row],[pledged]]/Table1[[#This Row],[backers_count]])</f>
        <v>100</v>
      </c>
      <c r="Q3776" t="str">
        <f>LEFT(Table1[[#This Row],[Category and Sub-Category]],FIND("/",Table1[[#This Row],[Category and Sub-Category]])-1)</f>
        <v>theater</v>
      </c>
      <c r="R3776" t="str">
        <f>RIGHT(Table1[[#This Row],[Category and Sub-Category]],LEN(Table1[[#This Row],[Category and Sub-Category]])-FIND("/",Table1[[#This Row],[Category and Sub-Category]]))</f>
        <v>musical</v>
      </c>
      <c r="S3776" s="9">
        <f>(((Table1[[#This Row],[launched_at]]/60)/60)/24)+DATE(1970,1,1)</f>
        <v>42087.792303240742</v>
      </c>
      <c r="T3776" s="9">
        <f>(((Table1[[#This Row],[deadline]]/60)/60)/24)+DATE(1970,1,1)</f>
        <v>42103.792303240742</v>
      </c>
      <c r="U3776" s="12" t="str">
        <f>TEXT(Table1[[#This Row],[Date Created Conversion]],"yyyy")</f>
        <v>2015</v>
      </c>
      <c r="V3776" s="12" t="str">
        <f>TEXT(Table1[[#This Row],[Date Created Conversion]],"mmm")</f>
        <v>Mar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 s="16">
        <v>2000</v>
      </c>
      <c r="E3777">
        <v>2005</v>
      </c>
      <c r="F3777" s="12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>Table1[[#This Row],[pledged]]/Table1[[#This Row],[goal]]</f>
        <v>1.0024999999999999</v>
      </c>
      <c r="P3777">
        <f>IF(Table1[[#This Row],[pledged]]=0,0,Table1[[#This Row],[pledged]]/Table1[[#This Row],[backers_count]])</f>
        <v>143.21428571428572</v>
      </c>
      <c r="Q3777" t="str">
        <f>LEFT(Table1[[#This Row],[Category and Sub-Category]],FIND("/",Table1[[#This Row],[Category and Sub-Category]])-1)</f>
        <v>theater</v>
      </c>
      <c r="R3777" t="str">
        <f>RIGHT(Table1[[#This Row],[Category and Sub-Category]],LEN(Table1[[#This Row],[Category and Sub-Category]])-FIND("/",Table1[[#This Row],[Category and Sub-Category]]))</f>
        <v>musical</v>
      </c>
      <c r="S3777" s="9">
        <f>(((Table1[[#This Row],[launched_at]]/60)/60)/24)+DATE(1970,1,1)</f>
        <v>42075.942627314813</v>
      </c>
      <c r="T3777" s="9">
        <f>(((Table1[[#This Row],[deadline]]/60)/60)/24)+DATE(1970,1,1)</f>
        <v>42103.166666666672</v>
      </c>
      <c r="U3777" s="12" t="str">
        <f>TEXT(Table1[[#This Row],[Date Created Conversion]],"yyyy")</f>
        <v>2015</v>
      </c>
      <c r="V3777" s="12" t="str">
        <f>TEXT(Table1[[#This Row],[Date Created Conversion]],"mmm")</f>
        <v>Mar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 s="16">
        <v>8000</v>
      </c>
      <c r="E3778">
        <v>8537</v>
      </c>
      <c r="F3778" s="12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>Table1[[#This Row],[pledged]]/Table1[[#This Row],[goal]]</f>
        <v>1.0671250000000001</v>
      </c>
      <c r="P3778">
        <f>IF(Table1[[#This Row],[pledged]]=0,0,Table1[[#This Row],[pledged]]/Table1[[#This Row],[backers_count]])</f>
        <v>90.819148936170208</v>
      </c>
      <c r="Q3778" t="str">
        <f>LEFT(Table1[[#This Row],[Category and Sub-Category]],FIND("/",Table1[[#This Row],[Category and Sub-Category]])-1)</f>
        <v>theater</v>
      </c>
      <c r="R3778" t="str">
        <f>RIGHT(Table1[[#This Row],[Category and Sub-Category]],LEN(Table1[[#This Row],[Category and Sub-Category]])-FIND("/",Table1[[#This Row],[Category and Sub-Category]]))</f>
        <v>musical</v>
      </c>
      <c r="S3778" s="9">
        <f>(((Table1[[#This Row],[launched_at]]/60)/60)/24)+DATE(1970,1,1)</f>
        <v>41814.367800925924</v>
      </c>
      <c r="T3778" s="9">
        <f>(((Table1[[#This Row],[deadline]]/60)/60)/24)+DATE(1970,1,1)</f>
        <v>41852.041666666664</v>
      </c>
      <c r="U3778" s="12" t="str">
        <f>TEXT(Table1[[#This Row],[Date Created Conversion]],"yyyy")</f>
        <v>2014</v>
      </c>
      <c r="V3778" s="12" t="str">
        <f>TEXT(Table1[[#This Row],[Date Created Conversion]],"mmm")</f>
        <v>Jun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 s="16">
        <v>2000</v>
      </c>
      <c r="E3779">
        <v>2864</v>
      </c>
      <c r="F3779" s="12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>Table1[[#This Row],[pledged]]/Table1[[#This Row],[goal]]</f>
        <v>1.4319999999999999</v>
      </c>
      <c r="P3779">
        <f>IF(Table1[[#This Row],[pledged]]=0,0,Table1[[#This Row],[pledged]]/Table1[[#This Row],[backers_count]])</f>
        <v>48.542372881355931</v>
      </c>
      <c r="Q3779" t="str">
        <f>LEFT(Table1[[#This Row],[Category and Sub-Category]],FIND("/",Table1[[#This Row],[Category and Sub-Category]])-1)</f>
        <v>theater</v>
      </c>
      <c r="R3779" t="str">
        <f>RIGHT(Table1[[#This Row],[Category and Sub-Category]],LEN(Table1[[#This Row],[Category and Sub-Category]])-FIND("/",Table1[[#This Row],[Category and Sub-Category]]))</f>
        <v>musical</v>
      </c>
      <c r="S3779" s="9">
        <f>(((Table1[[#This Row],[launched_at]]/60)/60)/24)+DATE(1970,1,1)</f>
        <v>41887.111354166671</v>
      </c>
      <c r="T3779" s="9">
        <f>(((Table1[[#This Row],[deadline]]/60)/60)/24)+DATE(1970,1,1)</f>
        <v>41909.166666666664</v>
      </c>
      <c r="U3779" s="12" t="str">
        <f>TEXT(Table1[[#This Row],[Date Created Conversion]],"yyyy")</f>
        <v>2014</v>
      </c>
      <c r="V3779" s="12" t="str">
        <f>TEXT(Table1[[#This Row],[Date Created Conversion]],"mmm")</f>
        <v>Sep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 s="16">
        <v>2400</v>
      </c>
      <c r="E3780">
        <v>2521</v>
      </c>
      <c r="F3780" s="12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>Table1[[#This Row],[pledged]]/Table1[[#This Row],[goal]]</f>
        <v>1.0504166666666668</v>
      </c>
      <c r="P3780">
        <f>IF(Table1[[#This Row],[pledged]]=0,0,Table1[[#This Row],[pledged]]/Table1[[#This Row],[backers_count]])</f>
        <v>70.027777777777771</v>
      </c>
      <c r="Q3780" t="str">
        <f>LEFT(Table1[[#This Row],[Category and Sub-Category]],FIND("/",Table1[[#This Row],[Category and Sub-Category]])-1)</f>
        <v>theater</v>
      </c>
      <c r="R3780" t="str">
        <f>RIGHT(Table1[[#This Row],[Category and Sub-Category]],LEN(Table1[[#This Row],[Category and Sub-Category]])-FIND("/",Table1[[#This Row],[Category and Sub-Category]]))</f>
        <v>musical</v>
      </c>
      <c r="S3780" s="9">
        <f>(((Table1[[#This Row],[launched_at]]/60)/60)/24)+DATE(1970,1,1)</f>
        <v>41989.819212962961</v>
      </c>
      <c r="T3780" s="9">
        <f>(((Table1[[#This Row],[deadline]]/60)/60)/24)+DATE(1970,1,1)</f>
        <v>42049.819212962961</v>
      </c>
      <c r="U3780" s="12" t="str">
        <f>TEXT(Table1[[#This Row],[Date Created Conversion]],"yyyy")</f>
        <v>2014</v>
      </c>
      <c r="V3780" s="12" t="str">
        <f>TEXT(Table1[[#This Row],[Date Created Conversion]],"mmm")</f>
        <v>Dec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 s="16">
        <v>15000</v>
      </c>
      <c r="E3781">
        <v>15597</v>
      </c>
      <c r="F3781" s="12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>Table1[[#This Row],[pledged]]/Table1[[#This Row],[goal]]</f>
        <v>1.0398000000000001</v>
      </c>
      <c r="P3781">
        <f>IF(Table1[[#This Row],[pledged]]=0,0,Table1[[#This Row],[pledged]]/Table1[[#This Row],[backers_count]])</f>
        <v>135.62608695652173</v>
      </c>
      <c r="Q3781" t="str">
        <f>LEFT(Table1[[#This Row],[Category and Sub-Category]],FIND("/",Table1[[#This Row],[Category and Sub-Category]])-1)</f>
        <v>theater</v>
      </c>
      <c r="R3781" t="str">
        <f>RIGHT(Table1[[#This Row],[Category and Sub-Category]],LEN(Table1[[#This Row],[Category and Sub-Category]])-FIND("/",Table1[[#This Row],[Category and Sub-Category]]))</f>
        <v>musical</v>
      </c>
      <c r="S3781" s="9">
        <f>(((Table1[[#This Row],[launched_at]]/60)/60)/24)+DATE(1970,1,1)</f>
        <v>42425.735416666663</v>
      </c>
      <c r="T3781" s="9">
        <f>(((Table1[[#This Row],[deadline]]/60)/60)/24)+DATE(1970,1,1)</f>
        <v>42455.693750000006</v>
      </c>
      <c r="U3781" s="12" t="str">
        <f>TEXT(Table1[[#This Row],[Date Created Conversion]],"yyyy")</f>
        <v>2016</v>
      </c>
      <c r="V3781" s="12" t="str">
        <f>TEXT(Table1[[#This Row],[Date Created Conversion]],"mmm")</f>
        <v>Feb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 s="16">
        <v>2500</v>
      </c>
      <c r="E3782">
        <v>3000</v>
      </c>
      <c r="F3782" s="1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>Table1[[#This Row],[pledged]]/Table1[[#This Row],[goal]]</f>
        <v>1.2</v>
      </c>
      <c r="P3782">
        <f>IF(Table1[[#This Row],[pledged]]=0,0,Table1[[#This Row],[pledged]]/Table1[[#This Row],[backers_count]])</f>
        <v>100</v>
      </c>
      <c r="Q3782" t="str">
        <f>LEFT(Table1[[#This Row],[Category and Sub-Category]],FIND("/",Table1[[#This Row],[Category and Sub-Category]])-1)</f>
        <v>theater</v>
      </c>
      <c r="R3782" t="str">
        <f>RIGHT(Table1[[#This Row],[Category and Sub-Category]],LEN(Table1[[#This Row],[Category and Sub-Category]])-FIND("/",Table1[[#This Row],[Category and Sub-Category]]))</f>
        <v>musical</v>
      </c>
      <c r="S3782" s="9">
        <f>(((Table1[[#This Row],[launched_at]]/60)/60)/24)+DATE(1970,1,1)</f>
        <v>42166.219733796301</v>
      </c>
      <c r="T3782" s="9">
        <f>(((Table1[[#This Row],[deadline]]/60)/60)/24)+DATE(1970,1,1)</f>
        <v>42198.837499999994</v>
      </c>
      <c r="U3782" s="12" t="str">
        <f>TEXT(Table1[[#This Row],[Date Created Conversion]],"yyyy")</f>
        <v>2015</v>
      </c>
      <c r="V3782" s="12" t="str">
        <f>TEXT(Table1[[#This Row],[Date Created Conversion]],"mmm")</f>
        <v>Jun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 s="16">
        <v>4500</v>
      </c>
      <c r="E3783">
        <v>4935</v>
      </c>
      <c r="F3783" s="12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>Table1[[#This Row],[pledged]]/Table1[[#This Row],[goal]]</f>
        <v>1.0966666666666667</v>
      </c>
      <c r="P3783">
        <f>IF(Table1[[#This Row],[pledged]]=0,0,Table1[[#This Row],[pledged]]/Table1[[#This Row],[backers_count]])</f>
        <v>94.90384615384616</v>
      </c>
      <c r="Q3783" t="str">
        <f>LEFT(Table1[[#This Row],[Category and Sub-Category]],FIND("/",Table1[[#This Row],[Category and Sub-Category]])-1)</f>
        <v>theater</v>
      </c>
      <c r="R3783" t="str">
        <f>RIGHT(Table1[[#This Row],[Category and Sub-Category]],LEN(Table1[[#This Row],[Category and Sub-Category]])-FIND("/",Table1[[#This Row],[Category and Sub-Category]]))</f>
        <v>musical</v>
      </c>
      <c r="S3783" s="9">
        <f>(((Table1[[#This Row],[launched_at]]/60)/60)/24)+DATE(1970,1,1)</f>
        <v>41865.882928240739</v>
      </c>
      <c r="T3783" s="9">
        <f>(((Table1[[#This Row],[deadline]]/60)/60)/24)+DATE(1970,1,1)</f>
        <v>41890.882928240739</v>
      </c>
      <c r="U3783" s="12" t="str">
        <f>TEXT(Table1[[#This Row],[Date Created Conversion]],"yyyy")</f>
        <v>2014</v>
      </c>
      <c r="V3783" s="12" t="str">
        <f>TEXT(Table1[[#This Row],[Date Created Conversion]],"mmm")</f>
        <v>Aug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 s="16">
        <v>2000</v>
      </c>
      <c r="E3784">
        <v>2035</v>
      </c>
      <c r="F3784" s="12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>Table1[[#This Row],[pledged]]/Table1[[#This Row],[goal]]</f>
        <v>1.0175000000000001</v>
      </c>
      <c r="P3784">
        <f>IF(Table1[[#This Row],[pledged]]=0,0,Table1[[#This Row],[pledged]]/Table1[[#This Row],[backers_count]])</f>
        <v>75.370370370370367</v>
      </c>
      <c r="Q3784" t="str">
        <f>LEFT(Table1[[#This Row],[Category and Sub-Category]],FIND("/",Table1[[#This Row],[Category and Sub-Category]])-1)</f>
        <v>theater</v>
      </c>
      <c r="R3784" t="str">
        <f>RIGHT(Table1[[#This Row],[Category and Sub-Category]],LEN(Table1[[#This Row],[Category and Sub-Category]])-FIND("/",Table1[[#This Row],[Category and Sub-Category]]))</f>
        <v>musical</v>
      </c>
      <c r="S3784" s="9">
        <f>(((Table1[[#This Row],[launched_at]]/60)/60)/24)+DATE(1970,1,1)</f>
        <v>42546.862233796302</v>
      </c>
      <c r="T3784" s="9">
        <f>(((Table1[[#This Row],[deadline]]/60)/60)/24)+DATE(1970,1,1)</f>
        <v>42575.958333333328</v>
      </c>
      <c r="U3784" s="12" t="str">
        <f>TEXT(Table1[[#This Row],[Date Created Conversion]],"yyyy")</f>
        <v>2016</v>
      </c>
      <c r="V3784" s="12" t="str">
        <f>TEXT(Table1[[#This Row],[Date Created Conversion]],"mmm")</f>
        <v>Jun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 s="16">
        <v>1200</v>
      </c>
      <c r="E3785">
        <v>1547</v>
      </c>
      <c r="F3785" s="12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>Table1[[#This Row],[pledged]]/Table1[[#This Row],[goal]]</f>
        <v>1.2891666666666666</v>
      </c>
      <c r="P3785">
        <f>IF(Table1[[#This Row],[pledged]]=0,0,Table1[[#This Row],[pledged]]/Table1[[#This Row],[backers_count]])</f>
        <v>64.458333333333329</v>
      </c>
      <c r="Q3785" t="str">
        <f>LEFT(Table1[[#This Row],[Category and Sub-Category]],FIND("/",Table1[[#This Row],[Category and Sub-Category]])-1)</f>
        <v>theater</v>
      </c>
      <c r="R3785" t="str">
        <f>RIGHT(Table1[[#This Row],[Category and Sub-Category]],LEN(Table1[[#This Row],[Category and Sub-Category]])-FIND("/",Table1[[#This Row],[Category and Sub-Category]]))</f>
        <v>musical</v>
      </c>
      <c r="S3785" s="9">
        <f>(((Table1[[#This Row],[launched_at]]/60)/60)/24)+DATE(1970,1,1)</f>
        <v>42420.140277777777</v>
      </c>
      <c r="T3785" s="9">
        <f>(((Table1[[#This Row],[deadline]]/60)/60)/24)+DATE(1970,1,1)</f>
        <v>42444.666666666672</v>
      </c>
      <c r="U3785" s="12" t="str">
        <f>TEXT(Table1[[#This Row],[Date Created Conversion]],"yyyy")</f>
        <v>2016</v>
      </c>
      <c r="V3785" s="12" t="str">
        <f>TEXT(Table1[[#This Row],[Date Created Conversion]],"mmm")</f>
        <v>Feb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 s="16">
        <v>1000</v>
      </c>
      <c r="E3786">
        <v>1150</v>
      </c>
      <c r="F3786" s="12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>Table1[[#This Row],[pledged]]/Table1[[#This Row],[goal]]</f>
        <v>1.1499999999999999</v>
      </c>
      <c r="P3786">
        <f>IF(Table1[[#This Row],[pledged]]=0,0,Table1[[#This Row],[pledged]]/Table1[[#This Row],[backers_count]])</f>
        <v>115</v>
      </c>
      <c r="Q3786" t="str">
        <f>LEFT(Table1[[#This Row],[Category and Sub-Category]],FIND("/",Table1[[#This Row],[Category and Sub-Category]])-1)</f>
        <v>theater</v>
      </c>
      <c r="R3786" t="str">
        <f>RIGHT(Table1[[#This Row],[Category and Sub-Category]],LEN(Table1[[#This Row],[Category and Sub-Category]])-FIND("/",Table1[[#This Row],[Category and Sub-Category]]))</f>
        <v>musical</v>
      </c>
      <c r="S3786" s="9">
        <f>(((Table1[[#This Row],[launched_at]]/60)/60)/24)+DATE(1970,1,1)</f>
        <v>42531.980694444443</v>
      </c>
      <c r="T3786" s="9">
        <f>(((Table1[[#This Row],[deadline]]/60)/60)/24)+DATE(1970,1,1)</f>
        <v>42561.980694444443</v>
      </c>
      <c r="U3786" s="12" t="str">
        <f>TEXT(Table1[[#This Row],[Date Created Conversion]],"yyyy")</f>
        <v>2016</v>
      </c>
      <c r="V3786" s="12" t="str">
        <f>TEXT(Table1[[#This Row],[Date Created Conversion]],"mmm")</f>
        <v>Jun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 s="16">
        <v>2000</v>
      </c>
      <c r="E3787">
        <v>3015</v>
      </c>
      <c r="F3787" s="12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>Table1[[#This Row],[pledged]]/Table1[[#This Row],[goal]]</f>
        <v>1.5075000000000001</v>
      </c>
      <c r="P3787">
        <f>IF(Table1[[#This Row],[pledged]]=0,0,Table1[[#This Row],[pledged]]/Table1[[#This Row],[backers_count]])</f>
        <v>100.5</v>
      </c>
      <c r="Q3787" t="str">
        <f>LEFT(Table1[[#This Row],[Category and Sub-Category]],FIND("/",Table1[[#This Row],[Category and Sub-Category]])-1)</f>
        <v>theater</v>
      </c>
      <c r="R3787" t="str">
        <f>RIGHT(Table1[[#This Row],[Category and Sub-Category]],LEN(Table1[[#This Row],[Category and Sub-Category]])-FIND("/",Table1[[#This Row],[Category and Sub-Category]]))</f>
        <v>musical</v>
      </c>
      <c r="S3787" s="9">
        <f>(((Table1[[#This Row],[launched_at]]/60)/60)/24)+DATE(1970,1,1)</f>
        <v>42548.63853009259</v>
      </c>
      <c r="T3787" s="9">
        <f>(((Table1[[#This Row],[deadline]]/60)/60)/24)+DATE(1970,1,1)</f>
        <v>42584.418749999997</v>
      </c>
      <c r="U3787" s="12" t="str">
        <f>TEXT(Table1[[#This Row],[Date Created Conversion]],"yyyy")</f>
        <v>2016</v>
      </c>
      <c r="V3787" s="12" t="str">
        <f>TEXT(Table1[[#This Row],[Date Created Conversion]],"mmm")</f>
        <v>Jun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 s="16">
        <v>6000</v>
      </c>
      <c r="E3788">
        <v>6658</v>
      </c>
      <c r="F3788" s="12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>Table1[[#This Row],[pledged]]/Table1[[#This Row],[goal]]</f>
        <v>1.1096666666666666</v>
      </c>
      <c r="P3788">
        <f>IF(Table1[[#This Row],[pledged]]=0,0,Table1[[#This Row],[pledged]]/Table1[[#This Row],[backers_count]])</f>
        <v>93.774647887323937</v>
      </c>
      <c r="Q3788" t="str">
        <f>LEFT(Table1[[#This Row],[Category and Sub-Category]],FIND("/",Table1[[#This Row],[Category and Sub-Category]])-1)</f>
        <v>theater</v>
      </c>
      <c r="R3788" t="str">
        <f>RIGHT(Table1[[#This Row],[Category and Sub-Category]],LEN(Table1[[#This Row],[Category and Sub-Category]])-FIND("/",Table1[[#This Row],[Category and Sub-Category]]))</f>
        <v>musical</v>
      </c>
      <c r="S3788" s="9">
        <f>(((Table1[[#This Row],[launched_at]]/60)/60)/24)+DATE(1970,1,1)</f>
        <v>42487.037905092591</v>
      </c>
      <c r="T3788" s="9">
        <f>(((Table1[[#This Row],[deadline]]/60)/60)/24)+DATE(1970,1,1)</f>
        <v>42517.037905092591</v>
      </c>
      <c r="U3788" s="12" t="str">
        <f>TEXT(Table1[[#This Row],[Date Created Conversion]],"yyyy")</f>
        <v>2016</v>
      </c>
      <c r="V3788" s="12" t="str">
        <f>TEXT(Table1[[#This Row],[Date Created Conversion]],"mmm")</f>
        <v>Apr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 s="16">
        <v>350</v>
      </c>
      <c r="E3789">
        <v>351</v>
      </c>
      <c r="F3789" s="12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>Table1[[#This Row],[pledged]]/Table1[[#This Row],[goal]]</f>
        <v>1.0028571428571429</v>
      </c>
      <c r="P3789">
        <f>IF(Table1[[#This Row],[pledged]]=0,0,Table1[[#This Row],[pledged]]/Table1[[#This Row],[backers_count]])</f>
        <v>35.1</v>
      </c>
      <c r="Q3789" t="str">
        <f>LEFT(Table1[[#This Row],[Category and Sub-Category]],FIND("/",Table1[[#This Row],[Category and Sub-Category]])-1)</f>
        <v>theater</v>
      </c>
      <c r="R3789" t="str">
        <f>RIGHT(Table1[[#This Row],[Category and Sub-Category]],LEN(Table1[[#This Row],[Category and Sub-Category]])-FIND("/",Table1[[#This Row],[Category and Sub-Category]]))</f>
        <v>musical</v>
      </c>
      <c r="S3789" s="9">
        <f>(((Table1[[#This Row],[launched_at]]/60)/60)/24)+DATE(1970,1,1)</f>
        <v>42167.534791666665</v>
      </c>
      <c r="T3789" s="9">
        <f>(((Table1[[#This Row],[deadline]]/60)/60)/24)+DATE(1970,1,1)</f>
        <v>42196.165972222225</v>
      </c>
      <c r="U3789" s="12" t="str">
        <f>TEXT(Table1[[#This Row],[Date Created Conversion]],"yyyy")</f>
        <v>2015</v>
      </c>
      <c r="V3789" s="12" t="str">
        <f>TEXT(Table1[[#This Row],[Date Created Conversion]],"mmm")</f>
        <v>Jun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>Table1[[#This Row],[pledged]]/Table1[[#This Row],[goal]]</f>
        <v>6.6666666666666671E-3</v>
      </c>
      <c r="P3790">
        <f>IF(Table1[[#This Row],[pledged]]=0,0,Table1[[#This Row],[pledged]]/Table1[[#This Row],[backers_count]])</f>
        <v>500</v>
      </c>
      <c r="Q3790" t="str">
        <f>LEFT(Table1[[#This Row],[Category and Sub-Category]],FIND("/",Table1[[#This Row],[Category and Sub-Category]])-1)</f>
        <v>theater</v>
      </c>
      <c r="R3790" t="str">
        <f>RIGHT(Table1[[#This Row],[Category and Sub-Category]],LEN(Table1[[#This Row],[Category and Sub-Category]])-FIND("/",Table1[[#This Row],[Category and Sub-Category]]))</f>
        <v>musical</v>
      </c>
      <c r="S3790" s="9">
        <f>(((Table1[[#This Row],[launched_at]]/60)/60)/24)+DATE(1970,1,1)</f>
        <v>42333.695821759262</v>
      </c>
      <c r="T3790" s="9">
        <f>(((Table1[[#This Row],[deadline]]/60)/60)/24)+DATE(1970,1,1)</f>
        <v>42361.679166666669</v>
      </c>
      <c r="U3790" s="12" t="str">
        <f>TEXT(Table1[[#This Row],[Date Created Conversion]],"yyyy")</f>
        <v>2015</v>
      </c>
      <c r="V3790" s="12" t="str">
        <f>TEXT(Table1[[#This Row],[Date Created Conversion]],"mmm")</f>
        <v>Nov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>Table1[[#This Row],[pledged]]/Table1[[#This Row],[goal]]</f>
        <v>3.267605633802817E-2</v>
      </c>
      <c r="P3791">
        <f>IF(Table1[[#This Row],[pledged]]=0,0,Table1[[#This Row],[pledged]]/Table1[[#This Row],[backers_count]])</f>
        <v>29</v>
      </c>
      <c r="Q3791" t="str">
        <f>LEFT(Table1[[#This Row],[Category and Sub-Category]],FIND("/",Table1[[#This Row],[Category and Sub-Category]])-1)</f>
        <v>theater</v>
      </c>
      <c r="R3791" t="str">
        <f>RIGHT(Table1[[#This Row],[Category and Sub-Category]],LEN(Table1[[#This Row],[Category and Sub-Category]])-FIND("/",Table1[[#This Row],[Category and Sub-Category]]))</f>
        <v>musical</v>
      </c>
      <c r="S3791" s="9">
        <f>(((Table1[[#This Row],[launched_at]]/60)/60)/24)+DATE(1970,1,1)</f>
        <v>42138.798819444448</v>
      </c>
      <c r="T3791" s="9">
        <f>(((Table1[[#This Row],[deadline]]/60)/60)/24)+DATE(1970,1,1)</f>
        <v>42170.798819444448</v>
      </c>
      <c r="U3791" s="12" t="str">
        <f>TEXT(Table1[[#This Row],[Date Created Conversion]],"yyyy")</f>
        <v>2015</v>
      </c>
      <c r="V3791" s="12" t="str">
        <f>TEXT(Table1[[#This Row],[Date Created Conversion]],"mmm")</f>
        <v>May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>Table1[[#This Row],[pledged]]/Table1[[#This Row],[goal]]</f>
        <v>0</v>
      </c>
      <c r="P3792">
        <f>IF(Table1[[#This Row],[pledged]]=0,0,Table1[[#This Row],[pledged]]/Table1[[#This Row],[backers_count]])</f>
        <v>0</v>
      </c>
      <c r="Q3792" t="str">
        <f>LEFT(Table1[[#This Row],[Category and Sub-Category]],FIND("/",Table1[[#This Row],[Category and Sub-Category]])-1)</f>
        <v>theater</v>
      </c>
      <c r="R3792" t="str">
        <f>RIGHT(Table1[[#This Row],[Category and Sub-Category]],LEN(Table1[[#This Row],[Category and Sub-Category]])-FIND("/",Table1[[#This Row],[Category and Sub-Category]]))</f>
        <v>musical</v>
      </c>
      <c r="S3792" s="9">
        <f>(((Table1[[#This Row],[launched_at]]/60)/60)/24)+DATE(1970,1,1)</f>
        <v>42666.666932870372</v>
      </c>
      <c r="T3792" s="9">
        <f>(((Table1[[#This Row],[deadline]]/60)/60)/24)+DATE(1970,1,1)</f>
        <v>42696.708599537036</v>
      </c>
      <c r="U3792" s="12" t="str">
        <f>TEXT(Table1[[#This Row],[Date Created Conversion]],"yyyy")</f>
        <v>2016</v>
      </c>
      <c r="V3792" s="12" t="str">
        <f>TEXT(Table1[[#This Row],[Date Created Conversion]],"mmm")</f>
        <v>Oct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>Table1[[#This Row],[pledged]]/Table1[[#This Row],[goal]]</f>
        <v>0</v>
      </c>
      <c r="P3793">
        <f>IF(Table1[[#This Row],[pledged]]=0,0,Table1[[#This Row],[pledged]]/Table1[[#This Row],[backers_count]])</f>
        <v>0</v>
      </c>
      <c r="Q3793" t="str">
        <f>LEFT(Table1[[#This Row],[Category and Sub-Category]],FIND("/",Table1[[#This Row],[Category and Sub-Category]])-1)</f>
        <v>theater</v>
      </c>
      <c r="R3793" t="str">
        <f>RIGHT(Table1[[#This Row],[Category and Sub-Category]],LEN(Table1[[#This Row],[Category and Sub-Category]])-FIND("/",Table1[[#This Row],[Category and Sub-Category]]))</f>
        <v>musical</v>
      </c>
      <c r="S3793" s="9">
        <f>(((Table1[[#This Row],[launched_at]]/60)/60)/24)+DATE(1970,1,1)</f>
        <v>41766.692037037035</v>
      </c>
      <c r="T3793" s="9">
        <f>(((Table1[[#This Row],[deadline]]/60)/60)/24)+DATE(1970,1,1)</f>
        <v>41826.692037037035</v>
      </c>
      <c r="U3793" s="12" t="str">
        <f>TEXT(Table1[[#This Row],[Date Created Conversion]],"yyyy")</f>
        <v>2014</v>
      </c>
      <c r="V3793" s="12" t="str">
        <f>TEXT(Table1[[#This Row],[Date Created Conversion]],"mmm")</f>
        <v>May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>Table1[[#This Row],[pledged]]/Table1[[#This Row],[goal]]</f>
        <v>2.8E-3</v>
      </c>
      <c r="P3794">
        <f>IF(Table1[[#This Row],[pledged]]=0,0,Table1[[#This Row],[pledged]]/Table1[[#This Row],[backers_count]])</f>
        <v>17.5</v>
      </c>
      <c r="Q3794" t="str">
        <f>LEFT(Table1[[#This Row],[Category and Sub-Category]],FIND("/",Table1[[#This Row],[Category and Sub-Category]])-1)</f>
        <v>theater</v>
      </c>
      <c r="R3794" t="str">
        <f>RIGHT(Table1[[#This Row],[Category and Sub-Category]],LEN(Table1[[#This Row],[Category and Sub-Category]])-FIND("/",Table1[[#This Row],[Category and Sub-Category]]))</f>
        <v>musical</v>
      </c>
      <c r="S3794" s="9">
        <f>(((Table1[[#This Row],[launched_at]]/60)/60)/24)+DATE(1970,1,1)</f>
        <v>42170.447013888886</v>
      </c>
      <c r="T3794" s="9">
        <f>(((Table1[[#This Row],[deadline]]/60)/60)/24)+DATE(1970,1,1)</f>
        <v>42200.447013888886</v>
      </c>
      <c r="U3794" s="12" t="str">
        <f>TEXT(Table1[[#This Row],[Date Created Conversion]],"yyyy")</f>
        <v>2015</v>
      </c>
      <c r="V3794" s="12" t="str">
        <f>TEXT(Table1[[#This Row],[Date Created Conversion]],"mmm")</f>
        <v>Jun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>Table1[[#This Row],[pledged]]/Table1[[#This Row],[goal]]</f>
        <v>0.59657142857142853</v>
      </c>
      <c r="P3795">
        <f>IF(Table1[[#This Row],[pledged]]=0,0,Table1[[#This Row],[pledged]]/Table1[[#This Row],[backers_count]])</f>
        <v>174</v>
      </c>
      <c r="Q3795" t="str">
        <f>LEFT(Table1[[#This Row],[Category and Sub-Category]],FIND("/",Table1[[#This Row],[Category and Sub-Category]])-1)</f>
        <v>theater</v>
      </c>
      <c r="R3795" t="str">
        <f>RIGHT(Table1[[#This Row],[Category and Sub-Category]],LEN(Table1[[#This Row],[Category and Sub-Category]])-FIND("/",Table1[[#This Row],[Category and Sub-Category]]))</f>
        <v>musical</v>
      </c>
      <c r="S3795" s="9">
        <f>(((Table1[[#This Row],[launched_at]]/60)/60)/24)+DATE(1970,1,1)</f>
        <v>41968.938993055555</v>
      </c>
      <c r="T3795" s="9">
        <f>(((Table1[[#This Row],[deadline]]/60)/60)/24)+DATE(1970,1,1)</f>
        <v>41989.938993055555</v>
      </c>
      <c r="U3795" s="12" t="str">
        <f>TEXT(Table1[[#This Row],[Date Created Conversion]],"yyyy")</f>
        <v>2014</v>
      </c>
      <c r="V3795" s="12" t="str">
        <f>TEXT(Table1[[#This Row],[Date Created Conversion]],"mmm")</f>
        <v>Nov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>Table1[[#This Row],[pledged]]/Table1[[#This Row],[goal]]</f>
        <v>0.01</v>
      </c>
      <c r="P3796">
        <f>IF(Table1[[#This Row],[pledged]]=0,0,Table1[[#This Row],[pledged]]/Table1[[#This Row],[backers_count]])</f>
        <v>50</v>
      </c>
      <c r="Q3796" t="str">
        <f>LEFT(Table1[[#This Row],[Category and Sub-Category]],FIND("/",Table1[[#This Row],[Category and Sub-Category]])-1)</f>
        <v>theater</v>
      </c>
      <c r="R3796" t="str">
        <f>RIGHT(Table1[[#This Row],[Category and Sub-Category]],LEN(Table1[[#This Row],[Category and Sub-Category]])-FIND("/",Table1[[#This Row],[Category and Sub-Category]]))</f>
        <v>musical</v>
      </c>
      <c r="S3796" s="9">
        <f>(((Table1[[#This Row],[launched_at]]/60)/60)/24)+DATE(1970,1,1)</f>
        <v>42132.58048611111</v>
      </c>
      <c r="T3796" s="9">
        <f>(((Table1[[#This Row],[deadline]]/60)/60)/24)+DATE(1970,1,1)</f>
        <v>42162.58048611111</v>
      </c>
      <c r="U3796" s="12" t="str">
        <f>TEXT(Table1[[#This Row],[Date Created Conversion]],"yyyy")</f>
        <v>2015</v>
      </c>
      <c r="V3796" s="12" t="str">
        <f>TEXT(Table1[[#This Row],[Date Created Conversion]],"mmm")</f>
        <v>May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>Table1[[#This Row],[pledged]]/Table1[[#This Row],[goal]]</f>
        <v>1.6666666666666666E-2</v>
      </c>
      <c r="P3797">
        <f>IF(Table1[[#This Row],[pledged]]=0,0,Table1[[#This Row],[pledged]]/Table1[[#This Row],[backers_count]])</f>
        <v>5</v>
      </c>
      <c r="Q3797" t="str">
        <f>LEFT(Table1[[#This Row],[Category and Sub-Category]],FIND("/",Table1[[#This Row],[Category and Sub-Category]])-1)</f>
        <v>theater</v>
      </c>
      <c r="R3797" t="str">
        <f>RIGHT(Table1[[#This Row],[Category and Sub-Category]],LEN(Table1[[#This Row],[Category and Sub-Category]])-FIND("/",Table1[[#This Row],[Category and Sub-Category]]))</f>
        <v>musical</v>
      </c>
      <c r="S3797" s="9">
        <f>(((Table1[[#This Row],[launched_at]]/60)/60)/24)+DATE(1970,1,1)</f>
        <v>42201.436226851853</v>
      </c>
      <c r="T3797" s="9">
        <f>(((Table1[[#This Row],[deadline]]/60)/60)/24)+DATE(1970,1,1)</f>
        <v>42244.9375</v>
      </c>
      <c r="U3797" s="12" t="str">
        <f>TEXT(Table1[[#This Row],[Date Created Conversion]],"yyyy")</f>
        <v>2015</v>
      </c>
      <c r="V3797" s="12" t="str">
        <f>TEXT(Table1[[#This Row],[Date Created Conversion]],"mmm")</f>
        <v>Jul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>Table1[[#This Row],[pledged]]/Table1[[#This Row],[goal]]</f>
        <v>4.4444444444444447E-5</v>
      </c>
      <c r="P3798">
        <f>IF(Table1[[#This Row],[pledged]]=0,0,Table1[[#This Row],[pledged]]/Table1[[#This Row],[backers_count]])</f>
        <v>1</v>
      </c>
      <c r="Q3798" t="str">
        <f>LEFT(Table1[[#This Row],[Category and Sub-Category]],FIND("/",Table1[[#This Row],[Category and Sub-Category]])-1)</f>
        <v>theater</v>
      </c>
      <c r="R3798" t="str">
        <f>RIGHT(Table1[[#This Row],[Category and Sub-Category]],LEN(Table1[[#This Row],[Category and Sub-Category]])-FIND("/",Table1[[#This Row],[Category and Sub-Category]]))</f>
        <v>musical</v>
      </c>
      <c r="S3798" s="9">
        <f>(((Table1[[#This Row],[launched_at]]/60)/60)/24)+DATE(1970,1,1)</f>
        <v>42689.029583333337</v>
      </c>
      <c r="T3798" s="9">
        <f>(((Table1[[#This Row],[deadline]]/60)/60)/24)+DATE(1970,1,1)</f>
        <v>42749.029583333337</v>
      </c>
      <c r="U3798" s="12" t="str">
        <f>TEXT(Table1[[#This Row],[Date Created Conversion]],"yyyy")</f>
        <v>2016</v>
      </c>
      <c r="V3798" s="12" t="str">
        <f>TEXT(Table1[[#This Row],[Date Created Conversion]],"mmm")</f>
        <v>Nov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>Table1[[#This Row],[pledged]]/Table1[[#This Row],[goal]]</f>
        <v>0.89666666666666661</v>
      </c>
      <c r="P3799">
        <f>IF(Table1[[#This Row],[pledged]]=0,0,Table1[[#This Row],[pledged]]/Table1[[#This Row],[backers_count]])</f>
        <v>145.40540540540542</v>
      </c>
      <c r="Q3799" t="str">
        <f>LEFT(Table1[[#This Row],[Category and Sub-Category]],FIND("/",Table1[[#This Row],[Category and Sub-Category]])-1)</f>
        <v>theater</v>
      </c>
      <c r="R3799" t="str">
        <f>RIGHT(Table1[[#This Row],[Category and Sub-Category]],LEN(Table1[[#This Row],[Category and Sub-Category]])-FIND("/",Table1[[#This Row],[Category and Sub-Category]]))</f>
        <v>musical</v>
      </c>
      <c r="S3799" s="9">
        <f>(((Table1[[#This Row],[launched_at]]/60)/60)/24)+DATE(1970,1,1)</f>
        <v>42084.881539351853</v>
      </c>
      <c r="T3799" s="9">
        <f>(((Table1[[#This Row],[deadline]]/60)/60)/24)+DATE(1970,1,1)</f>
        <v>42114.881539351853</v>
      </c>
      <c r="U3799" s="12" t="str">
        <f>TEXT(Table1[[#This Row],[Date Created Conversion]],"yyyy")</f>
        <v>2015</v>
      </c>
      <c r="V3799" s="12" t="str">
        <f>TEXT(Table1[[#This Row],[Date Created Conversion]],"mmm")</f>
        <v>Mar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>Table1[[#This Row],[pledged]]/Table1[[#This Row],[goal]]</f>
        <v>1.4642857142857143E-2</v>
      </c>
      <c r="P3800">
        <f>IF(Table1[[#This Row],[pledged]]=0,0,Table1[[#This Row],[pledged]]/Table1[[#This Row],[backers_count]])</f>
        <v>205</v>
      </c>
      <c r="Q3800" t="str">
        <f>LEFT(Table1[[#This Row],[Category and Sub-Category]],FIND("/",Table1[[#This Row],[Category and Sub-Category]])-1)</f>
        <v>theater</v>
      </c>
      <c r="R3800" t="str">
        <f>RIGHT(Table1[[#This Row],[Category and Sub-Category]],LEN(Table1[[#This Row],[Category and Sub-Category]])-FIND("/",Table1[[#This Row],[Category and Sub-Category]]))</f>
        <v>musical</v>
      </c>
      <c r="S3800" s="9">
        <f>(((Table1[[#This Row],[launched_at]]/60)/60)/24)+DATE(1970,1,1)</f>
        <v>41831.722777777781</v>
      </c>
      <c r="T3800" s="9">
        <f>(((Table1[[#This Row],[deadline]]/60)/60)/24)+DATE(1970,1,1)</f>
        <v>41861.722777777781</v>
      </c>
      <c r="U3800" s="12" t="str">
        <f>TEXT(Table1[[#This Row],[Date Created Conversion]],"yyyy")</f>
        <v>2014</v>
      </c>
      <c r="V3800" s="12" t="str">
        <f>TEXT(Table1[[#This Row],[Date Created Conversion]],"mmm")</f>
        <v>Jul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>Table1[[#This Row],[pledged]]/Table1[[#This Row],[goal]]</f>
        <v>4.02E-2</v>
      </c>
      <c r="P3801">
        <f>IF(Table1[[#This Row],[pledged]]=0,0,Table1[[#This Row],[pledged]]/Table1[[#This Row],[backers_count]])</f>
        <v>100.5</v>
      </c>
      <c r="Q3801" t="str">
        <f>LEFT(Table1[[#This Row],[Category and Sub-Category]],FIND("/",Table1[[#This Row],[Category and Sub-Category]])-1)</f>
        <v>theater</v>
      </c>
      <c r="R3801" t="str">
        <f>RIGHT(Table1[[#This Row],[Category and Sub-Category]],LEN(Table1[[#This Row],[Category and Sub-Category]])-FIND("/",Table1[[#This Row],[Category and Sub-Category]]))</f>
        <v>musical</v>
      </c>
      <c r="S3801" s="9">
        <f>(((Table1[[#This Row],[launched_at]]/60)/60)/24)+DATE(1970,1,1)</f>
        <v>42410.93105324074</v>
      </c>
      <c r="T3801" s="9">
        <f>(((Table1[[#This Row],[deadline]]/60)/60)/24)+DATE(1970,1,1)</f>
        <v>42440.93105324074</v>
      </c>
      <c r="U3801" s="12" t="str">
        <f>TEXT(Table1[[#This Row],[Date Created Conversion]],"yyyy")</f>
        <v>2016</v>
      </c>
      <c r="V3801" s="12" t="str">
        <f>TEXT(Table1[[#This Row],[Date Created Conversion]],"mmm")</f>
        <v>Feb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>Table1[[#This Row],[pledged]]/Table1[[#This Row],[goal]]</f>
        <v>4.0045454545454544E-2</v>
      </c>
      <c r="P3802">
        <f>IF(Table1[[#This Row],[pledged]]=0,0,Table1[[#This Row],[pledged]]/Table1[[#This Row],[backers_count]])</f>
        <v>55.0625</v>
      </c>
      <c r="Q3802" t="str">
        <f>LEFT(Table1[[#This Row],[Category and Sub-Category]],FIND("/",Table1[[#This Row],[Category and Sub-Category]])-1)</f>
        <v>theater</v>
      </c>
      <c r="R3802" t="str">
        <f>RIGHT(Table1[[#This Row],[Category and Sub-Category]],LEN(Table1[[#This Row],[Category and Sub-Category]])-FIND("/",Table1[[#This Row],[Category and Sub-Category]]))</f>
        <v>musical</v>
      </c>
      <c r="S3802" s="9">
        <f>(((Table1[[#This Row],[launched_at]]/60)/60)/24)+DATE(1970,1,1)</f>
        <v>41982.737071759257</v>
      </c>
      <c r="T3802" s="9">
        <f>(((Table1[[#This Row],[deadline]]/60)/60)/24)+DATE(1970,1,1)</f>
        <v>42015.207638888889</v>
      </c>
      <c r="U3802" s="12" t="str">
        <f>TEXT(Table1[[#This Row],[Date Created Conversion]],"yyyy")</f>
        <v>2014</v>
      </c>
      <c r="V3802" s="12" t="str">
        <f>TEXT(Table1[[#This Row],[Date Created Conversion]],"mmm")</f>
        <v>Dec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>Table1[[#This Row],[pledged]]/Table1[[#This Row],[goal]]</f>
        <v>8.5199999999999998E-2</v>
      </c>
      <c r="P3803">
        <f>IF(Table1[[#This Row],[pledged]]=0,0,Table1[[#This Row],[pledged]]/Table1[[#This Row],[backers_count]])</f>
        <v>47.333333333333336</v>
      </c>
      <c r="Q3803" t="str">
        <f>LEFT(Table1[[#This Row],[Category and Sub-Category]],FIND("/",Table1[[#This Row],[Category and Sub-Category]])-1)</f>
        <v>theater</v>
      </c>
      <c r="R3803" t="str">
        <f>RIGHT(Table1[[#This Row],[Category and Sub-Category]],LEN(Table1[[#This Row],[Category and Sub-Category]])-FIND("/",Table1[[#This Row],[Category and Sub-Category]]))</f>
        <v>musical</v>
      </c>
      <c r="S3803" s="9">
        <f>(((Table1[[#This Row],[launched_at]]/60)/60)/24)+DATE(1970,1,1)</f>
        <v>41975.676111111112</v>
      </c>
      <c r="T3803" s="9">
        <f>(((Table1[[#This Row],[deadline]]/60)/60)/24)+DATE(1970,1,1)</f>
        <v>42006.676111111112</v>
      </c>
      <c r="U3803" s="12" t="str">
        <f>TEXT(Table1[[#This Row],[Date Created Conversion]],"yyyy")</f>
        <v>2014</v>
      </c>
      <c r="V3803" s="12" t="str">
        <f>TEXT(Table1[[#This Row],[Date Created Conversion]],"mmm")</f>
        <v>Dec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>Table1[[#This Row],[pledged]]/Table1[[#This Row],[goal]]</f>
        <v>0</v>
      </c>
      <c r="P3804">
        <f>IF(Table1[[#This Row],[pledged]]=0,0,Table1[[#This Row],[pledged]]/Table1[[#This Row],[backers_count]])</f>
        <v>0</v>
      </c>
      <c r="Q3804" t="str">
        <f>LEFT(Table1[[#This Row],[Category and Sub-Category]],FIND("/",Table1[[#This Row],[Category and Sub-Category]])-1)</f>
        <v>theater</v>
      </c>
      <c r="R3804" t="str">
        <f>RIGHT(Table1[[#This Row],[Category and Sub-Category]],LEN(Table1[[#This Row],[Category and Sub-Category]])-FIND("/",Table1[[#This Row],[Category and Sub-Category]]))</f>
        <v>musical</v>
      </c>
      <c r="S3804" s="9">
        <f>(((Table1[[#This Row],[launched_at]]/60)/60)/24)+DATE(1970,1,1)</f>
        <v>42269.126226851848</v>
      </c>
      <c r="T3804" s="9">
        <f>(((Table1[[#This Row],[deadline]]/60)/60)/24)+DATE(1970,1,1)</f>
        <v>42299.126226851848</v>
      </c>
      <c r="U3804" s="12" t="str">
        <f>TEXT(Table1[[#This Row],[Date Created Conversion]],"yyyy")</f>
        <v>2015</v>
      </c>
      <c r="V3804" s="12" t="str">
        <f>TEXT(Table1[[#This Row],[Date Created Conversion]],"mmm")</f>
        <v>Sep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>Table1[[#This Row],[pledged]]/Table1[[#This Row],[goal]]</f>
        <v>0.19650000000000001</v>
      </c>
      <c r="P3805">
        <f>IF(Table1[[#This Row],[pledged]]=0,0,Table1[[#This Row],[pledged]]/Table1[[#This Row],[backers_count]])</f>
        <v>58.95</v>
      </c>
      <c r="Q3805" t="str">
        <f>LEFT(Table1[[#This Row],[Category and Sub-Category]],FIND("/",Table1[[#This Row],[Category and Sub-Category]])-1)</f>
        <v>theater</v>
      </c>
      <c r="R3805" t="str">
        <f>RIGHT(Table1[[#This Row],[Category and Sub-Category]],LEN(Table1[[#This Row],[Category and Sub-Category]])-FIND("/",Table1[[#This Row],[Category and Sub-Category]]))</f>
        <v>musical</v>
      </c>
      <c r="S3805" s="9">
        <f>(((Table1[[#This Row],[launched_at]]/60)/60)/24)+DATE(1970,1,1)</f>
        <v>42403.971851851849</v>
      </c>
      <c r="T3805" s="9">
        <f>(((Table1[[#This Row],[deadline]]/60)/60)/24)+DATE(1970,1,1)</f>
        <v>42433.971851851849</v>
      </c>
      <c r="U3805" s="12" t="str">
        <f>TEXT(Table1[[#This Row],[Date Created Conversion]],"yyyy")</f>
        <v>2016</v>
      </c>
      <c r="V3805" s="12" t="str">
        <f>TEXT(Table1[[#This Row],[Date Created Conversion]],"mmm")</f>
        <v>Feb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>Table1[[#This Row],[pledged]]/Table1[[#This Row],[goal]]</f>
        <v>0</v>
      </c>
      <c r="P3806">
        <f>IF(Table1[[#This Row],[pledged]]=0,0,Table1[[#This Row],[pledged]]/Table1[[#This Row],[backers_count]])</f>
        <v>0</v>
      </c>
      <c r="Q3806" t="str">
        <f>LEFT(Table1[[#This Row],[Category and Sub-Category]],FIND("/",Table1[[#This Row],[Category and Sub-Category]])-1)</f>
        <v>theater</v>
      </c>
      <c r="R3806" t="str">
        <f>RIGHT(Table1[[#This Row],[Category and Sub-Category]],LEN(Table1[[#This Row],[Category and Sub-Category]])-FIND("/",Table1[[#This Row],[Category and Sub-Category]]))</f>
        <v>musical</v>
      </c>
      <c r="S3806" s="9">
        <f>(((Table1[[#This Row],[launched_at]]/60)/60)/24)+DATE(1970,1,1)</f>
        <v>42527.00953703704</v>
      </c>
      <c r="T3806" s="9">
        <f>(((Table1[[#This Row],[deadline]]/60)/60)/24)+DATE(1970,1,1)</f>
        <v>42582.291666666672</v>
      </c>
      <c r="U3806" s="12" t="str">
        <f>TEXT(Table1[[#This Row],[Date Created Conversion]],"yyyy")</f>
        <v>2016</v>
      </c>
      <c r="V3806" s="12" t="str">
        <f>TEXT(Table1[[#This Row],[Date Created Conversion]],"mmm")</f>
        <v>Jun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>Table1[[#This Row],[pledged]]/Table1[[#This Row],[goal]]</f>
        <v>2.0000000000000002E-5</v>
      </c>
      <c r="P3807">
        <f>IF(Table1[[#This Row],[pledged]]=0,0,Table1[[#This Row],[pledged]]/Table1[[#This Row],[backers_count]])</f>
        <v>1.5</v>
      </c>
      <c r="Q3807" t="str">
        <f>LEFT(Table1[[#This Row],[Category and Sub-Category]],FIND("/",Table1[[#This Row],[Category and Sub-Category]])-1)</f>
        <v>theater</v>
      </c>
      <c r="R3807" t="str">
        <f>RIGHT(Table1[[#This Row],[Category and Sub-Category]],LEN(Table1[[#This Row],[Category and Sub-Category]])-FIND("/",Table1[[#This Row],[Category and Sub-Category]]))</f>
        <v>musical</v>
      </c>
      <c r="S3807" s="9">
        <f>(((Table1[[#This Row],[launched_at]]/60)/60)/24)+DATE(1970,1,1)</f>
        <v>41849.887037037035</v>
      </c>
      <c r="T3807" s="9">
        <f>(((Table1[[#This Row],[deadline]]/60)/60)/24)+DATE(1970,1,1)</f>
        <v>41909.887037037035</v>
      </c>
      <c r="U3807" s="12" t="str">
        <f>TEXT(Table1[[#This Row],[Date Created Conversion]],"yyyy")</f>
        <v>2014</v>
      </c>
      <c r="V3807" s="12" t="str">
        <f>TEXT(Table1[[#This Row],[Date Created Conversion]],"mmm")</f>
        <v>Jul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>Table1[[#This Row],[pledged]]/Table1[[#This Row],[goal]]</f>
        <v>6.6666666666666664E-4</v>
      </c>
      <c r="P3808">
        <f>IF(Table1[[#This Row],[pledged]]=0,0,Table1[[#This Row],[pledged]]/Table1[[#This Row],[backers_count]])</f>
        <v>5</v>
      </c>
      <c r="Q3808" t="str">
        <f>LEFT(Table1[[#This Row],[Category and Sub-Category]],FIND("/",Table1[[#This Row],[Category and Sub-Category]])-1)</f>
        <v>theater</v>
      </c>
      <c r="R3808" t="str">
        <f>RIGHT(Table1[[#This Row],[Category and Sub-Category]],LEN(Table1[[#This Row],[Category and Sub-Category]])-FIND("/",Table1[[#This Row],[Category and Sub-Category]]))</f>
        <v>musical</v>
      </c>
      <c r="S3808" s="9">
        <f>(((Table1[[#This Row],[launched_at]]/60)/60)/24)+DATE(1970,1,1)</f>
        <v>41799.259039351848</v>
      </c>
      <c r="T3808" s="9">
        <f>(((Table1[[#This Row],[deadline]]/60)/60)/24)+DATE(1970,1,1)</f>
        <v>41819.259039351848</v>
      </c>
      <c r="U3808" s="12" t="str">
        <f>TEXT(Table1[[#This Row],[Date Created Conversion]],"yyyy")</f>
        <v>2014</v>
      </c>
      <c r="V3808" s="12" t="str">
        <f>TEXT(Table1[[#This Row],[Date Created Conversion]],"mmm")</f>
        <v>Jun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>Table1[[#This Row],[pledged]]/Table1[[#This Row],[goal]]</f>
        <v>0.30333333333333334</v>
      </c>
      <c r="P3809">
        <f>IF(Table1[[#This Row],[pledged]]=0,0,Table1[[#This Row],[pledged]]/Table1[[#This Row],[backers_count]])</f>
        <v>50.555555555555557</v>
      </c>
      <c r="Q3809" t="str">
        <f>LEFT(Table1[[#This Row],[Category and Sub-Category]],FIND("/",Table1[[#This Row],[Category and Sub-Category]])-1)</f>
        <v>theater</v>
      </c>
      <c r="R3809" t="str">
        <f>RIGHT(Table1[[#This Row],[Category and Sub-Category]],LEN(Table1[[#This Row],[Category and Sub-Category]])-FIND("/",Table1[[#This Row],[Category and Sub-Category]]))</f>
        <v>musical</v>
      </c>
      <c r="S3809" s="9">
        <f>(((Table1[[#This Row],[launched_at]]/60)/60)/24)+DATE(1970,1,1)</f>
        <v>42090.909016203703</v>
      </c>
      <c r="T3809" s="9">
        <f>(((Table1[[#This Row],[deadline]]/60)/60)/24)+DATE(1970,1,1)</f>
        <v>42097.909016203703</v>
      </c>
      <c r="U3809" s="12" t="str">
        <f>TEXT(Table1[[#This Row],[Date Created Conversion]],"yyyy")</f>
        <v>2015</v>
      </c>
      <c r="V3809" s="12" t="str">
        <f>TEXT(Table1[[#This Row],[Date Created Conversion]],"mmm")</f>
        <v>Mar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 s="16">
        <v>1000</v>
      </c>
      <c r="E3810">
        <v>1000</v>
      </c>
      <c r="F3810" s="12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>Table1[[#This Row],[pledged]]/Table1[[#This Row],[goal]]</f>
        <v>1</v>
      </c>
      <c r="P3810">
        <f>IF(Table1[[#This Row],[pledged]]=0,0,Table1[[#This Row],[pledged]]/Table1[[#This Row],[backers_count]])</f>
        <v>41.666666666666664</v>
      </c>
      <c r="Q3810" t="str">
        <f>LEFT(Table1[[#This Row],[Category and Sub-Category]],FIND("/",Table1[[#This Row],[Category and Sub-Category]])-1)</f>
        <v>theater</v>
      </c>
      <c r="R3810" t="str">
        <f>RIGHT(Table1[[#This Row],[Category and Sub-Category]],LEN(Table1[[#This Row],[Category and Sub-Category]])-FIND("/",Table1[[#This Row],[Category and Sub-Category]]))</f>
        <v>plays</v>
      </c>
      <c r="S3810" s="9">
        <f>(((Table1[[#This Row],[launched_at]]/60)/60)/24)+DATE(1970,1,1)</f>
        <v>42059.453923611116</v>
      </c>
      <c r="T3810" s="9">
        <f>(((Table1[[#This Row],[deadline]]/60)/60)/24)+DATE(1970,1,1)</f>
        <v>42119.412256944444</v>
      </c>
      <c r="U3810" s="12" t="str">
        <f>TEXT(Table1[[#This Row],[Date Created Conversion]],"yyyy")</f>
        <v>2015</v>
      </c>
      <c r="V3810" s="12" t="str">
        <f>TEXT(Table1[[#This Row],[Date Created Conversion]],"mmm")</f>
        <v>Feb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 s="16">
        <v>2000</v>
      </c>
      <c r="E3811">
        <v>2025</v>
      </c>
      <c r="F3811" s="12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>Table1[[#This Row],[pledged]]/Table1[[#This Row],[goal]]</f>
        <v>1.0125</v>
      </c>
      <c r="P3811">
        <f>IF(Table1[[#This Row],[pledged]]=0,0,Table1[[#This Row],[pledged]]/Table1[[#This Row],[backers_count]])</f>
        <v>53.289473684210527</v>
      </c>
      <c r="Q3811" t="str">
        <f>LEFT(Table1[[#This Row],[Category and Sub-Category]],FIND("/",Table1[[#This Row],[Category and Sub-Category]])-1)</f>
        <v>theater</v>
      </c>
      <c r="R3811" t="str">
        <f>RIGHT(Table1[[#This Row],[Category and Sub-Category]],LEN(Table1[[#This Row],[Category and Sub-Category]])-FIND("/",Table1[[#This Row],[Category and Sub-Category]]))</f>
        <v>plays</v>
      </c>
      <c r="S3811" s="9">
        <f>(((Table1[[#This Row],[launched_at]]/60)/60)/24)+DATE(1970,1,1)</f>
        <v>41800.526701388888</v>
      </c>
      <c r="T3811" s="9">
        <f>(((Table1[[#This Row],[deadline]]/60)/60)/24)+DATE(1970,1,1)</f>
        <v>41850.958333333336</v>
      </c>
      <c r="U3811" s="12" t="str">
        <f>TEXT(Table1[[#This Row],[Date Created Conversion]],"yyyy")</f>
        <v>2014</v>
      </c>
      <c r="V3811" s="12" t="str">
        <f>TEXT(Table1[[#This Row],[Date Created Conversion]],"mmm")</f>
        <v>Jun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 s="16">
        <v>1500</v>
      </c>
      <c r="E3812">
        <v>1826</v>
      </c>
      <c r="F3812" s="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>Table1[[#This Row],[pledged]]/Table1[[#This Row],[goal]]</f>
        <v>1.2173333333333334</v>
      </c>
      <c r="P3812">
        <f>IF(Table1[[#This Row],[pledged]]=0,0,Table1[[#This Row],[pledged]]/Table1[[#This Row],[backers_count]])</f>
        <v>70.230769230769226</v>
      </c>
      <c r="Q3812" t="str">
        <f>LEFT(Table1[[#This Row],[Category and Sub-Category]],FIND("/",Table1[[#This Row],[Category and Sub-Category]])-1)</f>
        <v>theater</v>
      </c>
      <c r="R3812" t="str">
        <f>RIGHT(Table1[[#This Row],[Category and Sub-Category]],LEN(Table1[[#This Row],[Category and Sub-Category]])-FIND("/",Table1[[#This Row],[Category and Sub-Category]]))</f>
        <v>plays</v>
      </c>
      <c r="S3812" s="9">
        <f>(((Table1[[#This Row],[launched_at]]/60)/60)/24)+DATE(1970,1,1)</f>
        <v>42054.849050925928</v>
      </c>
      <c r="T3812" s="9">
        <f>(((Table1[[#This Row],[deadline]]/60)/60)/24)+DATE(1970,1,1)</f>
        <v>42084.807384259257</v>
      </c>
      <c r="U3812" s="12" t="str">
        <f>TEXT(Table1[[#This Row],[Date Created Conversion]],"yyyy")</f>
        <v>2015</v>
      </c>
      <c r="V3812" s="12" t="str">
        <f>TEXT(Table1[[#This Row],[Date Created Conversion]],"mmm")</f>
        <v>Feb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 s="16">
        <v>250</v>
      </c>
      <c r="E3813">
        <v>825</v>
      </c>
      <c r="F3813" s="12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>Table1[[#This Row],[pledged]]/Table1[[#This Row],[goal]]</f>
        <v>3.3</v>
      </c>
      <c r="P3813">
        <f>IF(Table1[[#This Row],[pledged]]=0,0,Table1[[#This Row],[pledged]]/Table1[[#This Row],[backers_count]])</f>
        <v>43.421052631578945</v>
      </c>
      <c r="Q3813" t="str">
        <f>LEFT(Table1[[#This Row],[Category and Sub-Category]],FIND("/",Table1[[#This Row],[Category and Sub-Category]])-1)</f>
        <v>theater</v>
      </c>
      <c r="R3813" t="str">
        <f>RIGHT(Table1[[#This Row],[Category and Sub-Category]],LEN(Table1[[#This Row],[Category and Sub-Category]])-FIND("/",Table1[[#This Row],[Category and Sub-Category]]))</f>
        <v>plays</v>
      </c>
      <c r="S3813" s="9">
        <f>(((Table1[[#This Row],[launched_at]]/60)/60)/24)+DATE(1970,1,1)</f>
        <v>42487.62700231481</v>
      </c>
      <c r="T3813" s="9">
        <f>(((Table1[[#This Row],[deadline]]/60)/60)/24)+DATE(1970,1,1)</f>
        <v>42521.458333333328</v>
      </c>
      <c r="U3813" s="12" t="str">
        <f>TEXT(Table1[[#This Row],[Date Created Conversion]],"yyyy")</f>
        <v>2016</v>
      </c>
      <c r="V3813" s="12" t="str">
        <f>TEXT(Table1[[#This Row],[Date Created Conversion]],"mmm")</f>
        <v>Apr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 s="16">
        <v>2000</v>
      </c>
      <c r="E3814">
        <v>2191</v>
      </c>
      <c r="F3814" s="12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>Table1[[#This Row],[pledged]]/Table1[[#This Row],[goal]]</f>
        <v>1.0954999999999999</v>
      </c>
      <c r="P3814">
        <f>IF(Table1[[#This Row],[pledged]]=0,0,Table1[[#This Row],[pledged]]/Table1[[#This Row],[backers_count]])</f>
        <v>199.18181818181819</v>
      </c>
      <c r="Q3814" t="str">
        <f>LEFT(Table1[[#This Row],[Category and Sub-Category]],FIND("/",Table1[[#This Row],[Category and Sub-Category]])-1)</f>
        <v>theater</v>
      </c>
      <c r="R3814" t="str">
        <f>RIGHT(Table1[[#This Row],[Category and Sub-Category]],LEN(Table1[[#This Row],[Category and Sub-Category]])-FIND("/",Table1[[#This Row],[Category and Sub-Category]]))</f>
        <v>plays</v>
      </c>
      <c r="S3814" s="9">
        <f>(((Table1[[#This Row],[launched_at]]/60)/60)/24)+DATE(1970,1,1)</f>
        <v>42109.751250000001</v>
      </c>
      <c r="T3814" s="9">
        <f>(((Table1[[#This Row],[deadline]]/60)/60)/24)+DATE(1970,1,1)</f>
        <v>42156.165972222225</v>
      </c>
      <c r="U3814" s="12" t="str">
        <f>TEXT(Table1[[#This Row],[Date Created Conversion]],"yyyy")</f>
        <v>2015</v>
      </c>
      <c r="V3814" s="12" t="str">
        <f>TEXT(Table1[[#This Row],[Date Created Conversion]],"mmm")</f>
        <v>Apr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 s="16">
        <v>2100</v>
      </c>
      <c r="E3815">
        <v>2119.9899999999998</v>
      </c>
      <c r="F3815" s="12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>Table1[[#This Row],[pledged]]/Table1[[#This Row],[goal]]</f>
        <v>1.0095190476190474</v>
      </c>
      <c r="P3815">
        <f>IF(Table1[[#This Row],[pledged]]=0,0,Table1[[#This Row],[pledged]]/Table1[[#This Row],[backers_count]])</f>
        <v>78.518148148148143</v>
      </c>
      <c r="Q3815" t="str">
        <f>LEFT(Table1[[#This Row],[Category and Sub-Category]],FIND("/",Table1[[#This Row],[Category and Sub-Category]])-1)</f>
        <v>theater</v>
      </c>
      <c r="R3815" t="str">
        <f>RIGHT(Table1[[#This Row],[Category and Sub-Category]],LEN(Table1[[#This Row],[Category and Sub-Category]])-FIND("/",Table1[[#This Row],[Category and Sub-Category]]))</f>
        <v>plays</v>
      </c>
      <c r="S3815" s="9">
        <f>(((Table1[[#This Row],[launched_at]]/60)/60)/24)+DATE(1970,1,1)</f>
        <v>42497.275706018518</v>
      </c>
      <c r="T3815" s="9">
        <f>(((Table1[[#This Row],[deadline]]/60)/60)/24)+DATE(1970,1,1)</f>
        <v>42535.904861111107</v>
      </c>
      <c r="U3815" s="12" t="str">
        <f>TEXT(Table1[[#This Row],[Date Created Conversion]],"yyyy")</f>
        <v>2016</v>
      </c>
      <c r="V3815" s="12" t="str">
        <f>TEXT(Table1[[#This Row],[Date Created Conversion]],"mmm")</f>
        <v>May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 s="16">
        <v>1500</v>
      </c>
      <c r="E3816">
        <v>2102</v>
      </c>
      <c r="F3816" s="12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>Table1[[#This Row],[pledged]]/Table1[[#This Row],[goal]]</f>
        <v>1.4013333333333333</v>
      </c>
      <c r="P3816">
        <f>IF(Table1[[#This Row],[pledged]]=0,0,Table1[[#This Row],[pledged]]/Table1[[#This Row],[backers_count]])</f>
        <v>61.823529411764703</v>
      </c>
      <c r="Q3816" t="str">
        <f>LEFT(Table1[[#This Row],[Category and Sub-Category]],FIND("/",Table1[[#This Row],[Category and Sub-Category]])-1)</f>
        <v>theater</v>
      </c>
      <c r="R3816" t="str">
        <f>RIGHT(Table1[[#This Row],[Category and Sub-Category]],LEN(Table1[[#This Row],[Category and Sub-Category]])-FIND("/",Table1[[#This Row],[Category and Sub-Category]]))</f>
        <v>plays</v>
      </c>
      <c r="S3816" s="9">
        <f>(((Table1[[#This Row],[launched_at]]/60)/60)/24)+DATE(1970,1,1)</f>
        <v>42058.904074074075</v>
      </c>
      <c r="T3816" s="9">
        <f>(((Table1[[#This Row],[deadline]]/60)/60)/24)+DATE(1970,1,1)</f>
        <v>42095.165972222225</v>
      </c>
      <c r="U3816" s="12" t="str">
        <f>TEXT(Table1[[#This Row],[Date Created Conversion]],"yyyy")</f>
        <v>2015</v>
      </c>
      <c r="V3816" s="12" t="str">
        <f>TEXT(Table1[[#This Row],[Date Created Conversion]],"mmm")</f>
        <v>Feb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 s="16">
        <v>1000</v>
      </c>
      <c r="E3817">
        <v>1000.01</v>
      </c>
      <c r="F3817" s="12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>Table1[[#This Row],[pledged]]/Table1[[#This Row],[goal]]</f>
        <v>1.0000100000000001</v>
      </c>
      <c r="P3817">
        <f>IF(Table1[[#This Row],[pledged]]=0,0,Table1[[#This Row],[pledged]]/Table1[[#This Row],[backers_count]])</f>
        <v>50.000500000000002</v>
      </c>
      <c r="Q3817" t="str">
        <f>LEFT(Table1[[#This Row],[Category and Sub-Category]],FIND("/",Table1[[#This Row],[Category and Sub-Category]])-1)</f>
        <v>theater</v>
      </c>
      <c r="R3817" t="str">
        <f>RIGHT(Table1[[#This Row],[Category and Sub-Category]],LEN(Table1[[#This Row],[Category and Sub-Category]])-FIND("/",Table1[[#This Row],[Category and Sub-Category]]))</f>
        <v>plays</v>
      </c>
      <c r="S3817" s="9">
        <f>(((Table1[[#This Row],[launched_at]]/60)/60)/24)+DATE(1970,1,1)</f>
        <v>42207.259918981479</v>
      </c>
      <c r="T3817" s="9">
        <f>(((Table1[[#This Row],[deadline]]/60)/60)/24)+DATE(1970,1,1)</f>
        <v>42236.958333333328</v>
      </c>
      <c r="U3817" s="12" t="str">
        <f>TEXT(Table1[[#This Row],[Date Created Conversion]],"yyyy")</f>
        <v>2015</v>
      </c>
      <c r="V3817" s="12" t="str">
        <f>TEXT(Table1[[#This Row],[Date Created Conversion]],"mmm")</f>
        <v>Jul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 s="16">
        <v>1500</v>
      </c>
      <c r="E3818">
        <v>1788.57</v>
      </c>
      <c r="F3818" s="12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>Table1[[#This Row],[pledged]]/Table1[[#This Row],[goal]]</f>
        <v>1.19238</v>
      </c>
      <c r="P3818">
        <f>IF(Table1[[#This Row],[pledged]]=0,0,Table1[[#This Row],[pledged]]/Table1[[#This Row],[backers_count]])</f>
        <v>48.339729729729726</v>
      </c>
      <c r="Q3818" t="str">
        <f>LEFT(Table1[[#This Row],[Category and Sub-Category]],FIND("/",Table1[[#This Row],[Category and Sub-Category]])-1)</f>
        <v>theater</v>
      </c>
      <c r="R3818" t="str">
        <f>RIGHT(Table1[[#This Row],[Category and Sub-Category]],LEN(Table1[[#This Row],[Category and Sub-Category]])-FIND("/",Table1[[#This Row],[Category and Sub-Category]]))</f>
        <v>plays</v>
      </c>
      <c r="S3818" s="9">
        <f>(((Table1[[#This Row],[launched_at]]/60)/60)/24)+DATE(1970,1,1)</f>
        <v>41807.690081018518</v>
      </c>
      <c r="T3818" s="9">
        <f>(((Table1[[#This Row],[deadline]]/60)/60)/24)+DATE(1970,1,1)</f>
        <v>41837.690081018518</v>
      </c>
      <c r="U3818" s="12" t="str">
        <f>TEXT(Table1[[#This Row],[Date Created Conversion]],"yyyy")</f>
        <v>2014</v>
      </c>
      <c r="V3818" s="12" t="str">
        <f>TEXT(Table1[[#This Row],[Date Created Conversion]],"mmm")</f>
        <v>Jun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 s="16">
        <v>2000</v>
      </c>
      <c r="E3819">
        <v>2145</v>
      </c>
      <c r="F3819" s="12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>Table1[[#This Row],[pledged]]/Table1[[#This Row],[goal]]</f>
        <v>1.0725</v>
      </c>
      <c r="P3819">
        <f>IF(Table1[[#This Row],[pledged]]=0,0,Table1[[#This Row],[pledged]]/Table1[[#This Row],[backers_count]])</f>
        <v>107.25</v>
      </c>
      <c r="Q3819" t="str">
        <f>LEFT(Table1[[#This Row],[Category and Sub-Category]],FIND("/",Table1[[#This Row],[Category and Sub-Category]])-1)</f>
        <v>theater</v>
      </c>
      <c r="R3819" t="str">
        <f>RIGHT(Table1[[#This Row],[Category and Sub-Category]],LEN(Table1[[#This Row],[Category and Sub-Category]])-FIND("/",Table1[[#This Row],[Category and Sub-Category]]))</f>
        <v>plays</v>
      </c>
      <c r="S3819" s="9">
        <f>(((Table1[[#This Row],[launched_at]]/60)/60)/24)+DATE(1970,1,1)</f>
        <v>42284.69694444444</v>
      </c>
      <c r="T3819" s="9">
        <f>(((Table1[[#This Row],[deadline]]/60)/60)/24)+DATE(1970,1,1)</f>
        <v>42301.165972222225</v>
      </c>
      <c r="U3819" s="12" t="str">
        <f>TEXT(Table1[[#This Row],[Date Created Conversion]],"yyyy")</f>
        <v>2015</v>
      </c>
      <c r="V3819" s="12" t="str">
        <f>TEXT(Table1[[#This Row],[Date Created Conversion]],"mmm")</f>
        <v>Oct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 s="16">
        <v>250</v>
      </c>
      <c r="E3820">
        <v>570</v>
      </c>
      <c r="F3820" s="12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>Table1[[#This Row],[pledged]]/Table1[[#This Row],[goal]]</f>
        <v>2.2799999999999998</v>
      </c>
      <c r="P3820">
        <f>IF(Table1[[#This Row],[pledged]]=0,0,Table1[[#This Row],[pledged]]/Table1[[#This Row],[backers_count]])</f>
        <v>57</v>
      </c>
      <c r="Q3820" t="str">
        <f>LEFT(Table1[[#This Row],[Category and Sub-Category]],FIND("/",Table1[[#This Row],[Category and Sub-Category]])-1)</f>
        <v>theater</v>
      </c>
      <c r="R3820" t="str">
        <f>RIGHT(Table1[[#This Row],[Category and Sub-Category]],LEN(Table1[[#This Row],[Category and Sub-Category]])-FIND("/",Table1[[#This Row],[Category and Sub-Category]]))</f>
        <v>plays</v>
      </c>
      <c r="S3820" s="9">
        <f>(((Table1[[#This Row],[launched_at]]/60)/60)/24)+DATE(1970,1,1)</f>
        <v>42045.84238425926</v>
      </c>
      <c r="T3820" s="9">
        <f>(((Table1[[#This Row],[deadline]]/60)/60)/24)+DATE(1970,1,1)</f>
        <v>42075.800717592589</v>
      </c>
      <c r="U3820" s="12" t="str">
        <f>TEXT(Table1[[#This Row],[Date Created Conversion]],"yyyy")</f>
        <v>2015</v>
      </c>
      <c r="V3820" s="12" t="str">
        <f>TEXT(Table1[[#This Row],[Date Created Conversion]],"mmm")</f>
        <v>Feb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 s="16">
        <v>1000</v>
      </c>
      <c r="E3821">
        <v>1064</v>
      </c>
      <c r="F3821" s="12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>Table1[[#This Row],[pledged]]/Table1[[#This Row],[goal]]</f>
        <v>1.0640000000000001</v>
      </c>
      <c r="P3821">
        <f>IF(Table1[[#This Row],[pledged]]=0,0,Table1[[#This Row],[pledged]]/Table1[[#This Row],[backers_count]])</f>
        <v>40.92307692307692</v>
      </c>
      <c r="Q3821" t="str">
        <f>LEFT(Table1[[#This Row],[Category and Sub-Category]],FIND("/",Table1[[#This Row],[Category and Sub-Category]])-1)</f>
        <v>theater</v>
      </c>
      <c r="R3821" t="str">
        <f>RIGHT(Table1[[#This Row],[Category and Sub-Category]],LEN(Table1[[#This Row],[Category and Sub-Category]])-FIND("/",Table1[[#This Row],[Category and Sub-Category]]))</f>
        <v>plays</v>
      </c>
      <c r="S3821" s="9">
        <f>(((Table1[[#This Row],[launched_at]]/60)/60)/24)+DATE(1970,1,1)</f>
        <v>42184.209537037037</v>
      </c>
      <c r="T3821" s="9">
        <f>(((Table1[[#This Row],[deadline]]/60)/60)/24)+DATE(1970,1,1)</f>
        <v>42202.876388888893</v>
      </c>
      <c r="U3821" s="12" t="str">
        <f>TEXT(Table1[[#This Row],[Date Created Conversion]],"yyyy")</f>
        <v>2015</v>
      </c>
      <c r="V3821" s="12" t="str">
        <f>TEXT(Table1[[#This Row],[Date Created Conversion]],"mmm")</f>
        <v>Jun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 s="16">
        <v>300</v>
      </c>
      <c r="E3822">
        <v>430</v>
      </c>
      <c r="F3822" s="1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>Table1[[#This Row],[pledged]]/Table1[[#This Row],[goal]]</f>
        <v>1.4333333333333333</v>
      </c>
      <c r="P3822">
        <f>IF(Table1[[#This Row],[pledged]]=0,0,Table1[[#This Row],[pledged]]/Table1[[#This Row],[backers_count]])</f>
        <v>21.5</v>
      </c>
      <c r="Q3822" t="str">
        <f>LEFT(Table1[[#This Row],[Category and Sub-Category]],FIND("/",Table1[[#This Row],[Category and Sub-Category]])-1)</f>
        <v>theater</v>
      </c>
      <c r="R3822" t="str">
        <f>RIGHT(Table1[[#This Row],[Category and Sub-Category]],LEN(Table1[[#This Row],[Category and Sub-Category]])-FIND("/",Table1[[#This Row],[Category and Sub-Category]]))</f>
        <v>plays</v>
      </c>
      <c r="S3822" s="9">
        <f>(((Table1[[#This Row],[launched_at]]/60)/60)/24)+DATE(1970,1,1)</f>
        <v>42160.651817129634</v>
      </c>
      <c r="T3822" s="9">
        <f>(((Table1[[#This Row],[deadline]]/60)/60)/24)+DATE(1970,1,1)</f>
        <v>42190.651817129634</v>
      </c>
      <c r="U3822" s="12" t="str">
        <f>TEXT(Table1[[#This Row],[Date Created Conversion]],"yyyy")</f>
        <v>2015</v>
      </c>
      <c r="V3822" s="12" t="str">
        <f>TEXT(Table1[[#This Row],[Date Created Conversion]],"mmm")</f>
        <v>Jun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 s="16">
        <v>3500</v>
      </c>
      <c r="E3823">
        <v>3659</v>
      </c>
      <c r="F3823" s="12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>Table1[[#This Row],[pledged]]/Table1[[#This Row],[goal]]</f>
        <v>1.0454285714285714</v>
      </c>
      <c r="P3823">
        <f>IF(Table1[[#This Row],[pledged]]=0,0,Table1[[#This Row],[pledged]]/Table1[[#This Row],[backers_count]])</f>
        <v>79.543478260869563</v>
      </c>
      <c r="Q3823" t="str">
        <f>LEFT(Table1[[#This Row],[Category and Sub-Category]],FIND("/",Table1[[#This Row],[Category and Sub-Category]])-1)</f>
        <v>theater</v>
      </c>
      <c r="R3823" t="str">
        <f>RIGHT(Table1[[#This Row],[Category and Sub-Category]],LEN(Table1[[#This Row],[Category and Sub-Category]])-FIND("/",Table1[[#This Row],[Category and Sub-Category]]))</f>
        <v>plays</v>
      </c>
      <c r="S3823" s="9">
        <f>(((Table1[[#This Row],[launched_at]]/60)/60)/24)+DATE(1970,1,1)</f>
        <v>42341.180636574078</v>
      </c>
      <c r="T3823" s="9">
        <f>(((Table1[[#This Row],[deadline]]/60)/60)/24)+DATE(1970,1,1)</f>
        <v>42373.180636574078</v>
      </c>
      <c r="U3823" s="12" t="str">
        <f>TEXT(Table1[[#This Row],[Date Created Conversion]],"yyyy")</f>
        <v>2015</v>
      </c>
      <c r="V3823" s="12" t="str">
        <f>TEXT(Table1[[#This Row],[Date Created Conversion]],"mmm")</f>
        <v>Dec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 s="16">
        <v>5000</v>
      </c>
      <c r="E3824">
        <v>5501</v>
      </c>
      <c r="F3824" s="12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>Table1[[#This Row],[pledged]]/Table1[[#This Row],[goal]]</f>
        <v>1.1002000000000001</v>
      </c>
      <c r="P3824">
        <f>IF(Table1[[#This Row],[pledged]]=0,0,Table1[[#This Row],[pledged]]/Table1[[#This Row],[backers_count]])</f>
        <v>72.381578947368425</v>
      </c>
      <c r="Q3824" t="str">
        <f>LEFT(Table1[[#This Row],[Category and Sub-Category]],FIND("/",Table1[[#This Row],[Category and Sub-Category]])-1)</f>
        <v>theater</v>
      </c>
      <c r="R3824" t="str">
        <f>RIGHT(Table1[[#This Row],[Category and Sub-Category]],LEN(Table1[[#This Row],[Category and Sub-Category]])-FIND("/",Table1[[#This Row],[Category and Sub-Category]]))</f>
        <v>plays</v>
      </c>
      <c r="S3824" s="9">
        <f>(((Table1[[#This Row],[launched_at]]/60)/60)/24)+DATE(1970,1,1)</f>
        <v>42329.838159722218</v>
      </c>
      <c r="T3824" s="9">
        <f>(((Table1[[#This Row],[deadline]]/60)/60)/24)+DATE(1970,1,1)</f>
        <v>42388.957638888889</v>
      </c>
      <c r="U3824" s="12" t="str">
        <f>TEXT(Table1[[#This Row],[Date Created Conversion]],"yyyy")</f>
        <v>2015</v>
      </c>
      <c r="V3824" s="12" t="str">
        <f>TEXT(Table1[[#This Row],[Date Created Conversion]],"mmm")</f>
        <v>Nov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 s="16">
        <v>2500</v>
      </c>
      <c r="E3825">
        <v>2650</v>
      </c>
      <c r="F3825" s="12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>Table1[[#This Row],[pledged]]/Table1[[#This Row],[goal]]</f>
        <v>1.06</v>
      </c>
      <c r="P3825">
        <f>IF(Table1[[#This Row],[pledged]]=0,0,Table1[[#This Row],[pledged]]/Table1[[#This Row],[backers_count]])</f>
        <v>64.634146341463421</v>
      </c>
      <c r="Q3825" t="str">
        <f>LEFT(Table1[[#This Row],[Category and Sub-Category]],FIND("/",Table1[[#This Row],[Category and Sub-Category]])-1)</f>
        <v>theater</v>
      </c>
      <c r="R3825" t="str">
        <f>RIGHT(Table1[[#This Row],[Category and Sub-Category]],LEN(Table1[[#This Row],[Category and Sub-Category]])-FIND("/",Table1[[#This Row],[Category and Sub-Category]]))</f>
        <v>plays</v>
      </c>
      <c r="S3825" s="9">
        <f>(((Table1[[#This Row],[launched_at]]/60)/60)/24)+DATE(1970,1,1)</f>
        <v>42170.910231481481</v>
      </c>
      <c r="T3825" s="9">
        <f>(((Table1[[#This Row],[deadline]]/60)/60)/24)+DATE(1970,1,1)</f>
        <v>42205.165972222225</v>
      </c>
      <c r="U3825" s="12" t="str">
        <f>TEXT(Table1[[#This Row],[Date Created Conversion]],"yyyy")</f>
        <v>2015</v>
      </c>
      <c r="V3825" s="12" t="str">
        <f>TEXT(Table1[[#This Row],[Date Created Conversion]],"mmm")</f>
        <v>Jun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 s="16">
        <v>250</v>
      </c>
      <c r="E3826">
        <v>270</v>
      </c>
      <c r="F3826" s="12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>Table1[[#This Row],[pledged]]/Table1[[#This Row],[goal]]</f>
        <v>1.08</v>
      </c>
      <c r="P3826">
        <f>IF(Table1[[#This Row],[pledged]]=0,0,Table1[[#This Row],[pledged]]/Table1[[#This Row],[backers_count]])</f>
        <v>38.571428571428569</v>
      </c>
      <c r="Q3826" t="str">
        <f>LEFT(Table1[[#This Row],[Category and Sub-Category]],FIND("/",Table1[[#This Row],[Category and Sub-Category]])-1)</f>
        <v>theater</v>
      </c>
      <c r="R3826" t="str">
        <f>RIGHT(Table1[[#This Row],[Category and Sub-Category]],LEN(Table1[[#This Row],[Category and Sub-Category]])-FIND("/",Table1[[#This Row],[Category and Sub-Category]]))</f>
        <v>plays</v>
      </c>
      <c r="S3826" s="9">
        <f>(((Table1[[#This Row],[launched_at]]/60)/60)/24)+DATE(1970,1,1)</f>
        <v>42571.626192129625</v>
      </c>
      <c r="T3826" s="9">
        <f>(((Table1[[#This Row],[deadline]]/60)/60)/24)+DATE(1970,1,1)</f>
        <v>42583.570138888885</v>
      </c>
      <c r="U3826" s="12" t="str">
        <f>TEXT(Table1[[#This Row],[Date Created Conversion]],"yyyy")</f>
        <v>2016</v>
      </c>
      <c r="V3826" s="12" t="str">
        <f>TEXT(Table1[[#This Row],[Date Created Conversion]],"mmm")</f>
        <v>Jul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 s="16">
        <v>5000</v>
      </c>
      <c r="E3827">
        <v>5271</v>
      </c>
      <c r="F3827" s="12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>Table1[[#This Row],[pledged]]/Table1[[#This Row],[goal]]</f>
        <v>1.0542</v>
      </c>
      <c r="P3827">
        <f>IF(Table1[[#This Row],[pledged]]=0,0,Table1[[#This Row],[pledged]]/Table1[[#This Row],[backers_count]])</f>
        <v>107.57142857142857</v>
      </c>
      <c r="Q3827" t="str">
        <f>LEFT(Table1[[#This Row],[Category and Sub-Category]],FIND("/",Table1[[#This Row],[Category and Sub-Category]])-1)</f>
        <v>theater</v>
      </c>
      <c r="R3827" t="str">
        <f>RIGHT(Table1[[#This Row],[Category and Sub-Category]],LEN(Table1[[#This Row],[Category and Sub-Category]])-FIND("/",Table1[[#This Row],[Category and Sub-Category]]))</f>
        <v>plays</v>
      </c>
      <c r="S3827" s="9">
        <f>(((Table1[[#This Row],[launched_at]]/60)/60)/24)+DATE(1970,1,1)</f>
        <v>42151.069606481484</v>
      </c>
      <c r="T3827" s="9">
        <f>(((Table1[[#This Row],[deadline]]/60)/60)/24)+DATE(1970,1,1)</f>
        <v>42172.069606481484</v>
      </c>
      <c r="U3827" s="12" t="str">
        <f>TEXT(Table1[[#This Row],[Date Created Conversion]],"yyyy")</f>
        <v>2015</v>
      </c>
      <c r="V3827" s="12" t="str">
        <f>TEXT(Table1[[#This Row],[Date Created Conversion]],"mmm")</f>
        <v>May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 s="16">
        <v>600</v>
      </c>
      <c r="E3828">
        <v>715</v>
      </c>
      <c r="F3828" s="12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>Table1[[#This Row],[pledged]]/Table1[[#This Row],[goal]]</f>
        <v>1.1916666666666667</v>
      </c>
      <c r="P3828">
        <f>IF(Table1[[#This Row],[pledged]]=0,0,Table1[[#This Row],[pledged]]/Table1[[#This Row],[backers_count]])</f>
        <v>27.5</v>
      </c>
      <c r="Q3828" t="str">
        <f>LEFT(Table1[[#This Row],[Category and Sub-Category]],FIND("/",Table1[[#This Row],[Category and Sub-Category]])-1)</f>
        <v>theater</v>
      </c>
      <c r="R3828" t="str">
        <f>RIGHT(Table1[[#This Row],[Category and Sub-Category]],LEN(Table1[[#This Row],[Category and Sub-Category]])-FIND("/",Table1[[#This Row],[Category and Sub-Category]]))</f>
        <v>plays</v>
      </c>
      <c r="S3828" s="9">
        <f>(((Table1[[#This Row],[launched_at]]/60)/60)/24)+DATE(1970,1,1)</f>
        <v>42101.423541666663</v>
      </c>
      <c r="T3828" s="9">
        <f>(((Table1[[#This Row],[deadline]]/60)/60)/24)+DATE(1970,1,1)</f>
        <v>42131.423541666663</v>
      </c>
      <c r="U3828" s="12" t="str">
        <f>TEXT(Table1[[#This Row],[Date Created Conversion]],"yyyy")</f>
        <v>2015</v>
      </c>
      <c r="V3828" s="12" t="str">
        <f>TEXT(Table1[[#This Row],[Date Created Conversion]],"mmm")</f>
        <v>Apr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 s="16">
        <v>3000</v>
      </c>
      <c r="E3829">
        <v>4580</v>
      </c>
      <c r="F3829" s="12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>Table1[[#This Row],[pledged]]/Table1[[#This Row],[goal]]</f>
        <v>1.5266666666666666</v>
      </c>
      <c r="P3829">
        <f>IF(Table1[[#This Row],[pledged]]=0,0,Table1[[#This Row],[pledged]]/Table1[[#This Row],[backers_count]])</f>
        <v>70.461538461538467</v>
      </c>
      <c r="Q3829" t="str">
        <f>LEFT(Table1[[#This Row],[Category and Sub-Category]],FIND("/",Table1[[#This Row],[Category and Sub-Category]])-1)</f>
        <v>theater</v>
      </c>
      <c r="R3829" t="str">
        <f>RIGHT(Table1[[#This Row],[Category and Sub-Category]],LEN(Table1[[#This Row],[Category and Sub-Category]])-FIND("/",Table1[[#This Row],[Category and Sub-Category]]))</f>
        <v>plays</v>
      </c>
      <c r="S3829" s="9">
        <f>(((Table1[[#This Row],[launched_at]]/60)/60)/24)+DATE(1970,1,1)</f>
        <v>42034.928252314814</v>
      </c>
      <c r="T3829" s="9">
        <f>(((Table1[[#This Row],[deadline]]/60)/60)/24)+DATE(1970,1,1)</f>
        <v>42090</v>
      </c>
      <c r="U3829" s="12" t="str">
        <f>TEXT(Table1[[#This Row],[Date Created Conversion]],"yyyy")</f>
        <v>2015</v>
      </c>
      <c r="V3829" s="12" t="str">
        <f>TEXT(Table1[[#This Row],[Date Created Conversion]],"mmm")</f>
        <v>Jan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 s="16">
        <v>5000</v>
      </c>
      <c r="E3830">
        <v>5000</v>
      </c>
      <c r="F3830" s="12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>Table1[[#This Row],[pledged]]/Table1[[#This Row],[goal]]</f>
        <v>1</v>
      </c>
      <c r="P3830">
        <f>IF(Table1[[#This Row],[pledged]]=0,0,Table1[[#This Row],[pledged]]/Table1[[#This Row],[backers_count]])</f>
        <v>178.57142857142858</v>
      </c>
      <c r="Q3830" t="str">
        <f>LEFT(Table1[[#This Row],[Category and Sub-Category]],FIND("/",Table1[[#This Row],[Category and Sub-Category]])-1)</f>
        <v>theater</v>
      </c>
      <c r="R3830" t="str">
        <f>RIGHT(Table1[[#This Row],[Category and Sub-Category]],LEN(Table1[[#This Row],[Category and Sub-Category]])-FIND("/",Table1[[#This Row],[Category and Sub-Category]]))</f>
        <v>plays</v>
      </c>
      <c r="S3830" s="9">
        <f>(((Table1[[#This Row],[launched_at]]/60)/60)/24)+DATE(1970,1,1)</f>
        <v>41944.527627314819</v>
      </c>
      <c r="T3830" s="9">
        <f>(((Table1[[#This Row],[deadline]]/60)/60)/24)+DATE(1970,1,1)</f>
        <v>42004.569293981483</v>
      </c>
      <c r="U3830" s="12" t="str">
        <f>TEXT(Table1[[#This Row],[Date Created Conversion]],"yyyy")</f>
        <v>2014</v>
      </c>
      <c r="V3830" s="12" t="str">
        <f>TEXT(Table1[[#This Row],[Date Created Conversion]],"mmm")</f>
        <v>Nov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 s="16">
        <v>500</v>
      </c>
      <c r="E3831">
        <v>501</v>
      </c>
      <c r="F3831" s="12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>Table1[[#This Row],[pledged]]/Table1[[#This Row],[goal]]</f>
        <v>1.002</v>
      </c>
      <c r="P3831">
        <f>IF(Table1[[#This Row],[pledged]]=0,0,Table1[[#This Row],[pledged]]/Table1[[#This Row],[backers_count]])</f>
        <v>62.625</v>
      </c>
      <c r="Q3831" t="str">
        <f>LEFT(Table1[[#This Row],[Category and Sub-Category]],FIND("/",Table1[[#This Row],[Category and Sub-Category]])-1)</f>
        <v>theater</v>
      </c>
      <c r="R3831" t="str">
        <f>RIGHT(Table1[[#This Row],[Category and Sub-Category]],LEN(Table1[[#This Row],[Category and Sub-Category]])-FIND("/",Table1[[#This Row],[Category and Sub-Category]]))</f>
        <v>plays</v>
      </c>
      <c r="S3831" s="9">
        <f>(((Table1[[#This Row],[launched_at]]/60)/60)/24)+DATE(1970,1,1)</f>
        <v>42593.865405092598</v>
      </c>
      <c r="T3831" s="9">
        <f>(((Table1[[#This Row],[deadline]]/60)/60)/24)+DATE(1970,1,1)</f>
        <v>42613.865405092598</v>
      </c>
      <c r="U3831" s="12" t="str">
        <f>TEXT(Table1[[#This Row],[Date Created Conversion]],"yyyy")</f>
        <v>2016</v>
      </c>
      <c r="V3831" s="12" t="str">
        <f>TEXT(Table1[[#This Row],[Date Created Conversion]],"mmm")</f>
        <v>Aug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 s="16">
        <v>100</v>
      </c>
      <c r="E3832">
        <v>225</v>
      </c>
      <c r="F3832" s="1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>Table1[[#This Row],[pledged]]/Table1[[#This Row],[goal]]</f>
        <v>2.25</v>
      </c>
      <c r="P3832">
        <f>IF(Table1[[#This Row],[pledged]]=0,0,Table1[[#This Row],[pledged]]/Table1[[#This Row],[backers_count]])</f>
        <v>75</v>
      </c>
      <c r="Q3832" t="str">
        <f>LEFT(Table1[[#This Row],[Category and Sub-Category]],FIND("/",Table1[[#This Row],[Category and Sub-Category]])-1)</f>
        <v>theater</v>
      </c>
      <c r="R3832" t="str">
        <f>RIGHT(Table1[[#This Row],[Category and Sub-Category]],LEN(Table1[[#This Row],[Category and Sub-Category]])-FIND("/",Table1[[#This Row],[Category and Sub-Category]]))</f>
        <v>plays</v>
      </c>
      <c r="S3832" s="9">
        <f>(((Table1[[#This Row],[launched_at]]/60)/60)/24)+DATE(1970,1,1)</f>
        <v>42503.740868055553</v>
      </c>
      <c r="T3832" s="9">
        <f>(((Table1[[#This Row],[deadline]]/60)/60)/24)+DATE(1970,1,1)</f>
        <v>42517.740868055553</v>
      </c>
      <c r="U3832" s="12" t="str">
        <f>TEXT(Table1[[#This Row],[Date Created Conversion]],"yyyy")</f>
        <v>2016</v>
      </c>
      <c r="V3832" s="12" t="str">
        <f>TEXT(Table1[[#This Row],[Date Created Conversion]],"mmm")</f>
        <v>May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 s="16">
        <v>500</v>
      </c>
      <c r="E3833">
        <v>530.11</v>
      </c>
      <c r="F3833" s="12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>Table1[[#This Row],[pledged]]/Table1[[#This Row],[goal]]</f>
        <v>1.0602199999999999</v>
      </c>
      <c r="P3833">
        <f>IF(Table1[[#This Row],[pledged]]=0,0,Table1[[#This Row],[pledged]]/Table1[[#This Row],[backers_count]])</f>
        <v>58.901111111111113</v>
      </c>
      <c r="Q3833" t="str">
        <f>LEFT(Table1[[#This Row],[Category and Sub-Category]],FIND("/",Table1[[#This Row],[Category and Sub-Category]])-1)</f>
        <v>theater</v>
      </c>
      <c r="R3833" t="str">
        <f>RIGHT(Table1[[#This Row],[Category and Sub-Category]],LEN(Table1[[#This Row],[Category and Sub-Category]])-FIND("/",Table1[[#This Row],[Category and Sub-Category]]))</f>
        <v>plays</v>
      </c>
      <c r="S3833" s="9">
        <f>(((Table1[[#This Row],[launched_at]]/60)/60)/24)+DATE(1970,1,1)</f>
        <v>41927.848900462966</v>
      </c>
      <c r="T3833" s="9">
        <f>(((Table1[[#This Row],[deadline]]/60)/60)/24)+DATE(1970,1,1)</f>
        <v>41948.890567129631</v>
      </c>
      <c r="U3833" s="12" t="str">
        <f>TEXT(Table1[[#This Row],[Date Created Conversion]],"yyyy")</f>
        <v>2014</v>
      </c>
      <c r="V3833" s="12" t="str">
        <f>TEXT(Table1[[#This Row],[Date Created Conversion]],"mmm")</f>
        <v>Oct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 s="16">
        <v>1200</v>
      </c>
      <c r="E3834">
        <v>1256</v>
      </c>
      <c r="F3834" s="12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>Table1[[#This Row],[pledged]]/Table1[[#This Row],[goal]]</f>
        <v>1.0466666666666666</v>
      </c>
      <c r="P3834">
        <f>IF(Table1[[#This Row],[pledged]]=0,0,Table1[[#This Row],[pledged]]/Table1[[#This Row],[backers_count]])</f>
        <v>139.55555555555554</v>
      </c>
      <c r="Q3834" t="str">
        <f>LEFT(Table1[[#This Row],[Category and Sub-Category]],FIND("/",Table1[[#This Row],[Category and Sub-Category]])-1)</f>
        <v>theater</v>
      </c>
      <c r="R3834" t="str">
        <f>RIGHT(Table1[[#This Row],[Category and Sub-Category]],LEN(Table1[[#This Row],[Category and Sub-Category]])-FIND("/",Table1[[#This Row],[Category and Sub-Category]]))</f>
        <v>plays</v>
      </c>
      <c r="S3834" s="9">
        <f>(((Table1[[#This Row],[launched_at]]/60)/60)/24)+DATE(1970,1,1)</f>
        <v>42375.114988425921</v>
      </c>
      <c r="T3834" s="9">
        <f>(((Table1[[#This Row],[deadline]]/60)/60)/24)+DATE(1970,1,1)</f>
        <v>42420.114988425921</v>
      </c>
      <c r="U3834" s="12" t="str">
        <f>TEXT(Table1[[#This Row],[Date Created Conversion]],"yyyy")</f>
        <v>2016</v>
      </c>
      <c r="V3834" s="12" t="str">
        <f>TEXT(Table1[[#This Row],[Date Created Conversion]],"mmm")</f>
        <v>Jan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 s="16">
        <v>1200</v>
      </c>
      <c r="E3835">
        <v>1400</v>
      </c>
      <c r="F3835" s="12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>Table1[[#This Row],[pledged]]/Table1[[#This Row],[goal]]</f>
        <v>1.1666666666666667</v>
      </c>
      <c r="P3835">
        <f>IF(Table1[[#This Row],[pledged]]=0,0,Table1[[#This Row],[pledged]]/Table1[[#This Row],[backers_count]])</f>
        <v>70</v>
      </c>
      <c r="Q3835" t="str">
        <f>LEFT(Table1[[#This Row],[Category and Sub-Category]],FIND("/",Table1[[#This Row],[Category and Sub-Category]])-1)</f>
        <v>theater</v>
      </c>
      <c r="R3835" t="str">
        <f>RIGHT(Table1[[#This Row],[Category and Sub-Category]],LEN(Table1[[#This Row],[Category and Sub-Category]])-FIND("/",Table1[[#This Row],[Category and Sub-Category]]))</f>
        <v>plays</v>
      </c>
      <c r="S3835" s="9">
        <f>(((Table1[[#This Row],[launched_at]]/60)/60)/24)+DATE(1970,1,1)</f>
        <v>41963.872361111105</v>
      </c>
      <c r="T3835" s="9">
        <f>(((Table1[[#This Row],[deadline]]/60)/60)/24)+DATE(1970,1,1)</f>
        <v>41974.797916666663</v>
      </c>
      <c r="U3835" s="12" t="str">
        <f>TEXT(Table1[[#This Row],[Date Created Conversion]],"yyyy")</f>
        <v>2014</v>
      </c>
      <c r="V3835" s="12" t="str">
        <f>TEXT(Table1[[#This Row],[Date Created Conversion]],"mmm")</f>
        <v>Nov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 s="16">
        <v>3000</v>
      </c>
      <c r="E3836">
        <v>3271</v>
      </c>
      <c r="F3836" s="12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>Table1[[#This Row],[pledged]]/Table1[[#This Row],[goal]]</f>
        <v>1.0903333333333334</v>
      </c>
      <c r="P3836">
        <f>IF(Table1[[#This Row],[pledged]]=0,0,Table1[[#This Row],[pledged]]/Table1[[#This Row],[backers_count]])</f>
        <v>57.385964912280699</v>
      </c>
      <c r="Q3836" t="str">
        <f>LEFT(Table1[[#This Row],[Category and Sub-Category]],FIND("/",Table1[[#This Row],[Category and Sub-Category]])-1)</f>
        <v>theater</v>
      </c>
      <c r="R3836" t="str">
        <f>RIGHT(Table1[[#This Row],[Category and Sub-Category]],LEN(Table1[[#This Row],[Category and Sub-Category]])-FIND("/",Table1[[#This Row],[Category and Sub-Category]]))</f>
        <v>plays</v>
      </c>
      <c r="S3836" s="9">
        <f>(((Table1[[#This Row],[launched_at]]/60)/60)/24)+DATE(1970,1,1)</f>
        <v>42143.445219907408</v>
      </c>
      <c r="T3836" s="9">
        <f>(((Table1[[#This Row],[deadline]]/60)/60)/24)+DATE(1970,1,1)</f>
        <v>42173.445219907408</v>
      </c>
      <c r="U3836" s="12" t="str">
        <f>TEXT(Table1[[#This Row],[Date Created Conversion]],"yyyy")</f>
        <v>2015</v>
      </c>
      <c r="V3836" s="12" t="str">
        <f>TEXT(Table1[[#This Row],[Date Created Conversion]],"mmm")</f>
        <v>May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 s="16">
        <v>200</v>
      </c>
      <c r="E3837">
        <v>320</v>
      </c>
      <c r="F3837" s="12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>Table1[[#This Row],[pledged]]/Table1[[#This Row],[goal]]</f>
        <v>1.6</v>
      </c>
      <c r="P3837">
        <f>IF(Table1[[#This Row],[pledged]]=0,0,Table1[[#This Row],[pledged]]/Table1[[#This Row],[backers_count]])</f>
        <v>40</v>
      </c>
      <c r="Q3837" t="str">
        <f>LEFT(Table1[[#This Row],[Category and Sub-Category]],FIND("/",Table1[[#This Row],[Category and Sub-Category]])-1)</f>
        <v>theater</v>
      </c>
      <c r="R3837" t="str">
        <f>RIGHT(Table1[[#This Row],[Category and Sub-Category]],LEN(Table1[[#This Row],[Category and Sub-Category]])-FIND("/",Table1[[#This Row],[Category and Sub-Category]]))</f>
        <v>plays</v>
      </c>
      <c r="S3837" s="9">
        <f>(((Table1[[#This Row],[launched_at]]/60)/60)/24)+DATE(1970,1,1)</f>
        <v>42460.94222222222</v>
      </c>
      <c r="T3837" s="9">
        <f>(((Table1[[#This Row],[deadline]]/60)/60)/24)+DATE(1970,1,1)</f>
        <v>42481.94222222222</v>
      </c>
      <c r="U3837" s="12" t="str">
        <f>TEXT(Table1[[#This Row],[Date Created Conversion]],"yyyy")</f>
        <v>2016</v>
      </c>
      <c r="V3837" s="12" t="str">
        <f>TEXT(Table1[[#This Row],[Date Created Conversion]],"mmm")</f>
        <v>Mar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 s="16">
        <v>800</v>
      </c>
      <c r="E3838">
        <v>900</v>
      </c>
      <c r="F3838" s="12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>Table1[[#This Row],[pledged]]/Table1[[#This Row],[goal]]</f>
        <v>1.125</v>
      </c>
      <c r="P3838">
        <f>IF(Table1[[#This Row],[pledged]]=0,0,Table1[[#This Row],[pledged]]/Table1[[#This Row],[backers_count]])</f>
        <v>64.285714285714292</v>
      </c>
      <c r="Q3838" t="str">
        <f>LEFT(Table1[[#This Row],[Category and Sub-Category]],FIND("/",Table1[[#This Row],[Category and Sub-Category]])-1)</f>
        <v>theater</v>
      </c>
      <c r="R3838" t="str">
        <f>RIGHT(Table1[[#This Row],[Category and Sub-Category]],LEN(Table1[[#This Row],[Category and Sub-Category]])-FIND("/",Table1[[#This Row],[Category and Sub-Category]]))</f>
        <v>plays</v>
      </c>
      <c r="S3838" s="9">
        <f>(((Table1[[#This Row],[launched_at]]/60)/60)/24)+DATE(1970,1,1)</f>
        <v>42553.926527777774</v>
      </c>
      <c r="T3838" s="9">
        <f>(((Table1[[#This Row],[deadline]]/60)/60)/24)+DATE(1970,1,1)</f>
        <v>42585.172916666663</v>
      </c>
      <c r="U3838" s="12" t="str">
        <f>TEXT(Table1[[#This Row],[Date Created Conversion]],"yyyy")</f>
        <v>2016</v>
      </c>
      <c r="V3838" s="12" t="str">
        <f>TEXT(Table1[[#This Row],[Date Created Conversion]],"mmm")</f>
        <v>Jul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 s="16">
        <v>2000</v>
      </c>
      <c r="E3839">
        <v>2042</v>
      </c>
      <c r="F3839" s="12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>Table1[[#This Row],[pledged]]/Table1[[#This Row],[goal]]</f>
        <v>1.0209999999999999</v>
      </c>
      <c r="P3839">
        <f>IF(Table1[[#This Row],[pledged]]=0,0,Table1[[#This Row],[pledged]]/Table1[[#This Row],[backers_count]])</f>
        <v>120.11764705882354</v>
      </c>
      <c r="Q3839" t="str">
        <f>LEFT(Table1[[#This Row],[Category and Sub-Category]],FIND("/",Table1[[#This Row],[Category and Sub-Category]])-1)</f>
        <v>theater</v>
      </c>
      <c r="R3839" t="str">
        <f>RIGHT(Table1[[#This Row],[Category and Sub-Category]],LEN(Table1[[#This Row],[Category and Sub-Category]])-FIND("/",Table1[[#This Row],[Category and Sub-Category]]))</f>
        <v>plays</v>
      </c>
      <c r="S3839" s="9">
        <f>(((Table1[[#This Row],[launched_at]]/60)/60)/24)+DATE(1970,1,1)</f>
        <v>42152.765717592592</v>
      </c>
      <c r="T3839" s="9">
        <f>(((Table1[[#This Row],[deadline]]/60)/60)/24)+DATE(1970,1,1)</f>
        <v>42188.765717592592</v>
      </c>
      <c r="U3839" s="12" t="str">
        <f>TEXT(Table1[[#This Row],[Date Created Conversion]],"yyyy")</f>
        <v>2015</v>
      </c>
      <c r="V3839" s="12" t="str">
        <f>TEXT(Table1[[#This Row],[Date Created Conversion]],"mmm")</f>
        <v>May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 s="16">
        <v>100000</v>
      </c>
      <c r="E3840">
        <v>100824</v>
      </c>
      <c r="F3840" s="12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>Table1[[#This Row],[pledged]]/Table1[[#This Row],[goal]]</f>
        <v>1.00824</v>
      </c>
      <c r="P3840">
        <f>IF(Table1[[#This Row],[pledged]]=0,0,Table1[[#This Row],[pledged]]/Table1[[#This Row],[backers_count]])</f>
        <v>1008.24</v>
      </c>
      <c r="Q3840" t="str">
        <f>LEFT(Table1[[#This Row],[Category and Sub-Category]],FIND("/",Table1[[#This Row],[Category and Sub-Category]])-1)</f>
        <v>theater</v>
      </c>
      <c r="R3840" t="str">
        <f>RIGHT(Table1[[#This Row],[Category and Sub-Category]],LEN(Table1[[#This Row],[Category and Sub-Category]])-FIND("/",Table1[[#This Row],[Category and Sub-Category]]))</f>
        <v>plays</v>
      </c>
      <c r="S3840" s="9">
        <f>(((Table1[[#This Row],[launched_at]]/60)/60)/24)+DATE(1970,1,1)</f>
        <v>42116.710752314815</v>
      </c>
      <c r="T3840" s="9">
        <f>(((Table1[[#This Row],[deadline]]/60)/60)/24)+DATE(1970,1,1)</f>
        <v>42146.710752314815</v>
      </c>
      <c r="U3840" s="12" t="str">
        <f>TEXT(Table1[[#This Row],[Date Created Conversion]],"yyyy")</f>
        <v>2015</v>
      </c>
      <c r="V3840" s="12" t="str">
        <f>TEXT(Table1[[#This Row],[Date Created Conversion]],"mmm")</f>
        <v>Apr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 s="16">
        <v>2000</v>
      </c>
      <c r="E3841">
        <v>2025</v>
      </c>
      <c r="F3841" s="12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>Table1[[#This Row],[pledged]]/Table1[[#This Row],[goal]]</f>
        <v>1.0125</v>
      </c>
      <c r="P3841">
        <f>IF(Table1[[#This Row],[pledged]]=0,0,Table1[[#This Row],[pledged]]/Table1[[#This Row],[backers_count]])</f>
        <v>63.28125</v>
      </c>
      <c r="Q3841" t="str">
        <f>LEFT(Table1[[#This Row],[Category and Sub-Category]],FIND("/",Table1[[#This Row],[Category and Sub-Category]])-1)</f>
        <v>theater</v>
      </c>
      <c r="R3841" t="str">
        <f>RIGHT(Table1[[#This Row],[Category and Sub-Category]],LEN(Table1[[#This Row],[Category and Sub-Category]])-FIND("/",Table1[[#This Row],[Category and Sub-Category]]))</f>
        <v>plays</v>
      </c>
      <c r="S3841" s="9">
        <f>(((Table1[[#This Row],[launched_at]]/60)/60)/24)+DATE(1970,1,1)</f>
        <v>42155.142638888887</v>
      </c>
      <c r="T3841" s="9">
        <f>(((Table1[[#This Row],[deadline]]/60)/60)/24)+DATE(1970,1,1)</f>
        <v>42215.142638888887</v>
      </c>
      <c r="U3841" s="12" t="str">
        <f>TEXT(Table1[[#This Row],[Date Created Conversion]],"yyyy")</f>
        <v>2015</v>
      </c>
      <c r="V3841" s="12" t="str">
        <f>TEXT(Table1[[#This Row],[Date Created Conversion]],"mmm")</f>
        <v>May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 s="16">
        <v>1</v>
      </c>
      <c r="E3842">
        <v>65</v>
      </c>
      <c r="F3842" s="1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>Table1[[#This Row],[pledged]]/Table1[[#This Row],[goal]]</f>
        <v>65</v>
      </c>
      <c r="P3842">
        <f>IF(Table1[[#This Row],[pledged]]=0,0,Table1[[#This Row],[pledged]]/Table1[[#This Row],[backers_count]])</f>
        <v>21.666666666666668</v>
      </c>
      <c r="Q3842" t="str">
        <f>LEFT(Table1[[#This Row],[Category and Sub-Category]],FIND("/",Table1[[#This Row],[Category and Sub-Category]])-1)</f>
        <v>theater</v>
      </c>
      <c r="R3842" t="str">
        <f>RIGHT(Table1[[#This Row],[Category and Sub-Category]],LEN(Table1[[#This Row],[Category and Sub-Category]])-FIND("/",Table1[[#This Row],[Category and Sub-Category]]))</f>
        <v>plays</v>
      </c>
      <c r="S3842" s="9">
        <f>(((Table1[[#This Row],[launched_at]]/60)/60)/24)+DATE(1970,1,1)</f>
        <v>42432.701724537037</v>
      </c>
      <c r="T3842" s="9">
        <f>(((Table1[[#This Row],[deadline]]/60)/60)/24)+DATE(1970,1,1)</f>
        <v>42457.660057870366</v>
      </c>
      <c r="U3842" s="12" t="str">
        <f>TEXT(Table1[[#This Row],[Date Created Conversion]],"yyyy")</f>
        <v>2016</v>
      </c>
      <c r="V3842" s="12" t="str">
        <f>TEXT(Table1[[#This Row],[Date Created Conversion]],"mmm")</f>
        <v>Mar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>Table1[[#This Row],[pledged]]/Table1[[#This Row],[goal]]</f>
        <v>8.72E-2</v>
      </c>
      <c r="P3843">
        <f>IF(Table1[[#This Row],[pledged]]=0,0,Table1[[#This Row],[pledged]]/Table1[[#This Row],[backers_count]])</f>
        <v>25.647058823529413</v>
      </c>
      <c r="Q3843" t="str">
        <f>LEFT(Table1[[#This Row],[Category and Sub-Category]],FIND("/",Table1[[#This Row],[Category and Sub-Category]])-1)</f>
        <v>theater</v>
      </c>
      <c r="R3843" t="str">
        <f>RIGHT(Table1[[#This Row],[Category and Sub-Category]],LEN(Table1[[#This Row],[Category and Sub-Category]])-FIND("/",Table1[[#This Row],[Category and Sub-Category]]))</f>
        <v>plays</v>
      </c>
      <c r="S3843" s="9">
        <f>(((Table1[[#This Row],[launched_at]]/60)/60)/24)+DATE(1970,1,1)</f>
        <v>41780.785729166666</v>
      </c>
      <c r="T3843" s="9">
        <f>(((Table1[[#This Row],[deadline]]/60)/60)/24)+DATE(1970,1,1)</f>
        <v>41840.785729166666</v>
      </c>
      <c r="U3843" s="12" t="str">
        <f>TEXT(Table1[[#This Row],[Date Created Conversion]],"yyyy")</f>
        <v>2014</v>
      </c>
      <c r="V3843" s="12" t="str">
        <f>TEXT(Table1[[#This Row],[Date Created Conversion]],"mmm")</f>
        <v>May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>Table1[[#This Row],[pledged]]/Table1[[#This Row],[goal]]</f>
        <v>0.21940000000000001</v>
      </c>
      <c r="P3844">
        <f>IF(Table1[[#This Row],[pledged]]=0,0,Table1[[#This Row],[pledged]]/Table1[[#This Row],[backers_count]])</f>
        <v>47.695652173913047</v>
      </c>
      <c r="Q3844" t="str">
        <f>LEFT(Table1[[#This Row],[Category and Sub-Category]],FIND("/",Table1[[#This Row],[Category and Sub-Category]])-1)</f>
        <v>theater</v>
      </c>
      <c r="R3844" t="str">
        <f>RIGHT(Table1[[#This Row],[Category and Sub-Category]],LEN(Table1[[#This Row],[Category and Sub-Category]])-FIND("/",Table1[[#This Row],[Category and Sub-Category]]))</f>
        <v>plays</v>
      </c>
      <c r="S3844" s="9">
        <f>(((Table1[[#This Row],[launched_at]]/60)/60)/24)+DATE(1970,1,1)</f>
        <v>41740.493657407409</v>
      </c>
      <c r="T3844" s="9">
        <f>(((Table1[[#This Row],[deadline]]/60)/60)/24)+DATE(1970,1,1)</f>
        <v>41770.493657407409</v>
      </c>
      <c r="U3844" s="12" t="str">
        <f>TEXT(Table1[[#This Row],[Date Created Conversion]],"yyyy")</f>
        <v>2014</v>
      </c>
      <c r="V3844" s="12" t="str">
        <f>TEXT(Table1[[#This Row],[Date Created Conversion]],"mmm")</f>
        <v>Apr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>Table1[[#This Row],[pledged]]/Table1[[#This Row],[goal]]</f>
        <v>0.21299999999999999</v>
      </c>
      <c r="P3845">
        <f>IF(Table1[[#This Row],[pledged]]=0,0,Table1[[#This Row],[pledged]]/Table1[[#This Row],[backers_count]])</f>
        <v>56.05263157894737</v>
      </c>
      <c r="Q3845" t="str">
        <f>LEFT(Table1[[#This Row],[Category and Sub-Category]],FIND("/",Table1[[#This Row],[Category and Sub-Category]])-1)</f>
        <v>theater</v>
      </c>
      <c r="R3845" t="str">
        <f>RIGHT(Table1[[#This Row],[Category and Sub-Category]],LEN(Table1[[#This Row],[Category and Sub-Category]])-FIND("/",Table1[[#This Row],[Category and Sub-Category]]))</f>
        <v>plays</v>
      </c>
      <c r="S3845" s="9">
        <f>(((Table1[[#This Row],[launched_at]]/60)/60)/24)+DATE(1970,1,1)</f>
        <v>41766.072500000002</v>
      </c>
      <c r="T3845" s="9">
        <f>(((Table1[[#This Row],[deadline]]/60)/60)/24)+DATE(1970,1,1)</f>
        <v>41791.072500000002</v>
      </c>
      <c r="U3845" s="12" t="str">
        <f>TEXT(Table1[[#This Row],[Date Created Conversion]],"yyyy")</f>
        <v>2014</v>
      </c>
      <c r="V3845" s="12" t="str">
        <f>TEXT(Table1[[#This Row],[Date Created Conversion]],"mmm")</f>
        <v>May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>Table1[[#This Row],[pledged]]/Table1[[#This Row],[goal]]</f>
        <v>0.41489795918367345</v>
      </c>
      <c r="P3846">
        <f>IF(Table1[[#This Row],[pledged]]=0,0,Table1[[#This Row],[pledged]]/Table1[[#This Row],[backers_count]])</f>
        <v>81.319999999999993</v>
      </c>
      <c r="Q3846" t="str">
        <f>LEFT(Table1[[#This Row],[Category and Sub-Category]],FIND("/",Table1[[#This Row],[Category and Sub-Category]])-1)</f>
        <v>theater</v>
      </c>
      <c r="R3846" t="str">
        <f>RIGHT(Table1[[#This Row],[Category and Sub-Category]],LEN(Table1[[#This Row],[Category and Sub-Category]])-FIND("/",Table1[[#This Row],[Category and Sub-Category]]))</f>
        <v>plays</v>
      </c>
      <c r="S3846" s="9">
        <f>(((Table1[[#This Row],[launched_at]]/60)/60)/24)+DATE(1970,1,1)</f>
        <v>41766.617291666669</v>
      </c>
      <c r="T3846" s="9">
        <f>(((Table1[[#This Row],[deadline]]/60)/60)/24)+DATE(1970,1,1)</f>
        <v>41793.290972222225</v>
      </c>
      <c r="U3846" s="12" t="str">
        <f>TEXT(Table1[[#This Row],[Date Created Conversion]],"yyyy")</f>
        <v>2014</v>
      </c>
      <c r="V3846" s="12" t="str">
        <f>TEXT(Table1[[#This Row],[Date Created Conversion]],"mmm")</f>
        <v>May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>Table1[[#This Row],[pledged]]/Table1[[#This Row],[goal]]</f>
        <v>2.1049999999999999E-2</v>
      </c>
      <c r="P3847">
        <f>IF(Table1[[#This Row],[pledged]]=0,0,Table1[[#This Row],[pledged]]/Table1[[#This Row],[backers_count]])</f>
        <v>70.166666666666671</v>
      </c>
      <c r="Q3847" t="str">
        <f>LEFT(Table1[[#This Row],[Category and Sub-Category]],FIND("/",Table1[[#This Row],[Category and Sub-Category]])-1)</f>
        <v>theater</v>
      </c>
      <c r="R3847" t="str">
        <f>RIGHT(Table1[[#This Row],[Category and Sub-Category]],LEN(Table1[[#This Row],[Category and Sub-Category]])-FIND("/",Table1[[#This Row],[Category and Sub-Category]]))</f>
        <v>plays</v>
      </c>
      <c r="S3847" s="9">
        <f>(((Table1[[#This Row],[launched_at]]/60)/60)/24)+DATE(1970,1,1)</f>
        <v>42248.627013888887</v>
      </c>
      <c r="T3847" s="9">
        <f>(((Table1[[#This Row],[deadline]]/60)/60)/24)+DATE(1970,1,1)</f>
        <v>42278.627013888887</v>
      </c>
      <c r="U3847" s="12" t="str">
        <f>TEXT(Table1[[#This Row],[Date Created Conversion]],"yyyy")</f>
        <v>2015</v>
      </c>
      <c r="V3847" s="12" t="str">
        <f>TEXT(Table1[[#This Row],[Date Created Conversion]],"mmm")</f>
        <v>Sep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>Table1[[#This Row],[pledged]]/Table1[[#This Row],[goal]]</f>
        <v>2.7E-2</v>
      </c>
      <c r="P3848">
        <f>IF(Table1[[#This Row],[pledged]]=0,0,Table1[[#This Row],[pledged]]/Table1[[#This Row],[backers_count]])</f>
        <v>23.625</v>
      </c>
      <c r="Q3848" t="str">
        <f>LEFT(Table1[[#This Row],[Category and Sub-Category]],FIND("/",Table1[[#This Row],[Category and Sub-Category]])-1)</f>
        <v>theater</v>
      </c>
      <c r="R3848" t="str">
        <f>RIGHT(Table1[[#This Row],[Category and Sub-Category]],LEN(Table1[[#This Row],[Category and Sub-Category]])-FIND("/",Table1[[#This Row],[Category and Sub-Category]]))</f>
        <v>plays</v>
      </c>
      <c r="S3848" s="9">
        <f>(((Table1[[#This Row],[launched_at]]/60)/60)/24)+DATE(1970,1,1)</f>
        <v>41885.221550925926</v>
      </c>
      <c r="T3848" s="9">
        <f>(((Table1[[#This Row],[deadline]]/60)/60)/24)+DATE(1970,1,1)</f>
        <v>41916.290972222225</v>
      </c>
      <c r="U3848" s="12" t="str">
        <f>TEXT(Table1[[#This Row],[Date Created Conversion]],"yyyy")</f>
        <v>2014</v>
      </c>
      <c r="V3848" s="12" t="str">
        <f>TEXT(Table1[[#This Row],[Date Created Conversion]],"mmm")</f>
        <v>Sep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>Table1[[#This Row],[pledged]]/Table1[[#This Row],[goal]]</f>
        <v>0.16161904761904761</v>
      </c>
      <c r="P3849">
        <f>IF(Table1[[#This Row],[pledged]]=0,0,Table1[[#This Row],[pledged]]/Table1[[#This Row],[backers_count]])</f>
        <v>188.55555555555554</v>
      </c>
      <c r="Q3849" t="str">
        <f>LEFT(Table1[[#This Row],[Category and Sub-Category]],FIND("/",Table1[[#This Row],[Category and Sub-Category]])-1)</f>
        <v>theater</v>
      </c>
      <c r="R3849" t="str">
        <f>RIGHT(Table1[[#This Row],[Category and Sub-Category]],LEN(Table1[[#This Row],[Category and Sub-Category]])-FIND("/",Table1[[#This Row],[Category and Sub-Category]]))</f>
        <v>plays</v>
      </c>
      <c r="S3849" s="9">
        <f>(((Table1[[#This Row],[launched_at]]/60)/60)/24)+DATE(1970,1,1)</f>
        <v>42159.224432870367</v>
      </c>
      <c r="T3849" s="9">
        <f>(((Table1[[#This Row],[deadline]]/60)/60)/24)+DATE(1970,1,1)</f>
        <v>42204.224432870367</v>
      </c>
      <c r="U3849" s="12" t="str">
        <f>TEXT(Table1[[#This Row],[Date Created Conversion]],"yyyy")</f>
        <v>2015</v>
      </c>
      <c r="V3849" s="12" t="str">
        <f>TEXT(Table1[[#This Row],[Date Created Conversion]],"mmm")</f>
        <v>Jun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>Table1[[#This Row],[pledged]]/Table1[[#This Row],[goal]]</f>
        <v>0.16376923076923078</v>
      </c>
      <c r="P3850">
        <f>IF(Table1[[#This Row],[pledged]]=0,0,Table1[[#This Row],[pledged]]/Table1[[#This Row],[backers_count]])</f>
        <v>49.511627906976742</v>
      </c>
      <c r="Q3850" t="str">
        <f>LEFT(Table1[[#This Row],[Category and Sub-Category]],FIND("/",Table1[[#This Row],[Category and Sub-Category]])-1)</f>
        <v>theater</v>
      </c>
      <c r="R3850" t="str">
        <f>RIGHT(Table1[[#This Row],[Category and Sub-Category]],LEN(Table1[[#This Row],[Category and Sub-Category]])-FIND("/",Table1[[#This Row],[Category and Sub-Category]]))</f>
        <v>plays</v>
      </c>
      <c r="S3850" s="9">
        <f>(((Table1[[#This Row],[launched_at]]/60)/60)/24)+DATE(1970,1,1)</f>
        <v>42265.817002314812</v>
      </c>
      <c r="T3850" s="9">
        <f>(((Table1[[#This Row],[deadline]]/60)/60)/24)+DATE(1970,1,1)</f>
        <v>42295.817002314812</v>
      </c>
      <c r="U3850" s="12" t="str">
        <f>TEXT(Table1[[#This Row],[Date Created Conversion]],"yyyy")</f>
        <v>2015</v>
      </c>
      <c r="V3850" s="12" t="str">
        <f>TEXT(Table1[[#This Row],[Date Created Conversion]],"mmm")</f>
        <v>Sep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>Table1[[#This Row],[pledged]]/Table1[[#This Row],[goal]]</f>
        <v>7.0433333333333334E-2</v>
      </c>
      <c r="P3851">
        <f>IF(Table1[[#This Row],[pledged]]=0,0,Table1[[#This Row],[pledged]]/Table1[[#This Row],[backers_count]])</f>
        <v>75.464285714285708</v>
      </c>
      <c r="Q3851" t="str">
        <f>LEFT(Table1[[#This Row],[Category and Sub-Category]],FIND("/",Table1[[#This Row],[Category and Sub-Category]])-1)</f>
        <v>theater</v>
      </c>
      <c r="R3851" t="str">
        <f>RIGHT(Table1[[#This Row],[Category and Sub-Category]],LEN(Table1[[#This Row],[Category and Sub-Category]])-FIND("/",Table1[[#This Row],[Category and Sub-Category]]))</f>
        <v>plays</v>
      </c>
      <c r="S3851" s="9">
        <f>(((Table1[[#This Row],[launched_at]]/60)/60)/24)+DATE(1970,1,1)</f>
        <v>42136.767175925925</v>
      </c>
      <c r="T3851" s="9">
        <f>(((Table1[[#This Row],[deadline]]/60)/60)/24)+DATE(1970,1,1)</f>
        <v>42166.767175925925</v>
      </c>
      <c r="U3851" s="12" t="str">
        <f>TEXT(Table1[[#This Row],[Date Created Conversion]],"yyyy")</f>
        <v>2015</v>
      </c>
      <c r="V3851" s="12" t="str">
        <f>TEXT(Table1[[#This Row],[Date Created Conversion]],"mmm")</f>
        <v>May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>Table1[[#This Row],[pledged]]/Table1[[#This Row],[goal]]</f>
        <v>3.7999999999999999E-2</v>
      </c>
      <c r="P3852">
        <f>IF(Table1[[#This Row],[pledged]]=0,0,Table1[[#This Row],[pledged]]/Table1[[#This Row],[backers_count]])</f>
        <v>9.5</v>
      </c>
      <c r="Q3852" t="str">
        <f>LEFT(Table1[[#This Row],[Category and Sub-Category]],FIND("/",Table1[[#This Row],[Category and Sub-Category]])-1)</f>
        <v>theater</v>
      </c>
      <c r="R3852" t="str">
        <f>RIGHT(Table1[[#This Row],[Category and Sub-Category]],LEN(Table1[[#This Row],[Category and Sub-Category]])-FIND("/",Table1[[#This Row],[Category and Sub-Category]]))</f>
        <v>plays</v>
      </c>
      <c r="S3852" s="9">
        <f>(((Table1[[#This Row],[launched_at]]/60)/60)/24)+DATE(1970,1,1)</f>
        <v>41975.124340277776</v>
      </c>
      <c r="T3852" s="9">
        <f>(((Table1[[#This Row],[deadline]]/60)/60)/24)+DATE(1970,1,1)</f>
        <v>42005.124340277776</v>
      </c>
      <c r="U3852" s="12" t="str">
        <f>TEXT(Table1[[#This Row],[Date Created Conversion]],"yyyy")</f>
        <v>2014</v>
      </c>
      <c r="V3852" s="12" t="str">
        <f>TEXT(Table1[[#This Row],[Date Created Conversion]],"mmm")</f>
        <v>Dec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>Table1[[#This Row],[pledged]]/Table1[[#This Row],[goal]]</f>
        <v>0.34079999999999999</v>
      </c>
      <c r="P3853">
        <f>IF(Table1[[#This Row],[pledged]]=0,0,Table1[[#This Row],[pledged]]/Table1[[#This Row],[backers_count]])</f>
        <v>35.5</v>
      </c>
      <c r="Q3853" t="str">
        <f>LEFT(Table1[[#This Row],[Category and Sub-Category]],FIND("/",Table1[[#This Row],[Category and Sub-Category]])-1)</f>
        <v>theater</v>
      </c>
      <c r="R3853" t="str">
        <f>RIGHT(Table1[[#This Row],[Category and Sub-Category]],LEN(Table1[[#This Row],[Category and Sub-Category]])-FIND("/",Table1[[#This Row],[Category and Sub-Category]]))</f>
        <v>plays</v>
      </c>
      <c r="S3853" s="9">
        <f>(((Table1[[#This Row],[launched_at]]/60)/60)/24)+DATE(1970,1,1)</f>
        <v>42172.439571759256</v>
      </c>
      <c r="T3853" s="9">
        <f>(((Table1[[#This Row],[deadline]]/60)/60)/24)+DATE(1970,1,1)</f>
        <v>42202.439571759256</v>
      </c>
      <c r="U3853" s="12" t="str">
        <f>TEXT(Table1[[#This Row],[Date Created Conversion]],"yyyy")</f>
        <v>2015</v>
      </c>
      <c r="V3853" s="12" t="str">
        <f>TEXT(Table1[[#This Row],[Date Created Conversion]],"mmm")</f>
        <v>Jun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>Table1[[#This Row],[pledged]]/Table1[[#This Row],[goal]]</f>
        <v>2E-3</v>
      </c>
      <c r="P3854">
        <f>IF(Table1[[#This Row],[pledged]]=0,0,Table1[[#This Row],[pledged]]/Table1[[#This Row],[backers_count]])</f>
        <v>10</v>
      </c>
      <c r="Q3854" t="str">
        <f>LEFT(Table1[[#This Row],[Category and Sub-Category]],FIND("/",Table1[[#This Row],[Category and Sub-Category]])-1)</f>
        <v>theater</v>
      </c>
      <c r="R3854" t="str">
        <f>RIGHT(Table1[[#This Row],[Category and Sub-Category]],LEN(Table1[[#This Row],[Category and Sub-Category]])-FIND("/",Table1[[#This Row],[Category and Sub-Category]]))</f>
        <v>plays</v>
      </c>
      <c r="S3854" s="9">
        <f>(((Table1[[#This Row],[launched_at]]/60)/60)/24)+DATE(1970,1,1)</f>
        <v>42065.190694444449</v>
      </c>
      <c r="T3854" s="9">
        <f>(((Table1[[#This Row],[deadline]]/60)/60)/24)+DATE(1970,1,1)</f>
        <v>42090.149027777778</v>
      </c>
      <c r="U3854" s="12" t="str">
        <f>TEXT(Table1[[#This Row],[Date Created Conversion]],"yyyy")</f>
        <v>2015</v>
      </c>
      <c r="V3854" s="12" t="str">
        <f>TEXT(Table1[[#This Row],[Date Created Conversion]],"mmm")</f>
        <v>Mar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>Table1[[#This Row],[pledged]]/Table1[[#This Row],[goal]]</f>
        <v>2.5999999999999998E-4</v>
      </c>
      <c r="P3855">
        <f>IF(Table1[[#This Row],[pledged]]=0,0,Table1[[#This Row],[pledged]]/Table1[[#This Row],[backers_count]])</f>
        <v>13</v>
      </c>
      <c r="Q3855" t="str">
        <f>LEFT(Table1[[#This Row],[Category and Sub-Category]],FIND("/",Table1[[#This Row],[Category and Sub-Category]])-1)</f>
        <v>theater</v>
      </c>
      <c r="R3855" t="str">
        <f>RIGHT(Table1[[#This Row],[Category and Sub-Category]],LEN(Table1[[#This Row],[Category and Sub-Category]])-FIND("/",Table1[[#This Row],[Category and Sub-Category]]))</f>
        <v>plays</v>
      </c>
      <c r="S3855" s="9">
        <f>(((Table1[[#This Row],[launched_at]]/60)/60)/24)+DATE(1970,1,1)</f>
        <v>41848.84002314815</v>
      </c>
      <c r="T3855" s="9">
        <f>(((Table1[[#This Row],[deadline]]/60)/60)/24)+DATE(1970,1,1)</f>
        <v>41883.84002314815</v>
      </c>
      <c r="U3855" s="12" t="str">
        <f>TEXT(Table1[[#This Row],[Date Created Conversion]],"yyyy")</f>
        <v>2014</v>
      </c>
      <c r="V3855" s="12" t="str">
        <f>TEXT(Table1[[#This Row],[Date Created Conversion]],"mmm")</f>
        <v>Jul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>Table1[[#This Row],[pledged]]/Table1[[#This Row],[goal]]</f>
        <v>0.16254545454545455</v>
      </c>
      <c r="P3856">
        <f>IF(Table1[[#This Row],[pledged]]=0,0,Table1[[#This Row],[pledged]]/Table1[[#This Row],[backers_count]])</f>
        <v>89.4</v>
      </c>
      <c r="Q3856" t="str">
        <f>LEFT(Table1[[#This Row],[Category and Sub-Category]],FIND("/",Table1[[#This Row],[Category and Sub-Category]])-1)</f>
        <v>theater</v>
      </c>
      <c r="R3856" t="str">
        <f>RIGHT(Table1[[#This Row],[Category and Sub-Category]],LEN(Table1[[#This Row],[Category and Sub-Category]])-FIND("/",Table1[[#This Row],[Category and Sub-Category]]))</f>
        <v>plays</v>
      </c>
      <c r="S3856" s="9">
        <f>(((Table1[[#This Row],[launched_at]]/60)/60)/24)+DATE(1970,1,1)</f>
        <v>42103.884930555556</v>
      </c>
      <c r="T3856" s="9">
        <f>(((Table1[[#This Row],[deadline]]/60)/60)/24)+DATE(1970,1,1)</f>
        <v>42133.884930555556</v>
      </c>
      <c r="U3856" s="12" t="str">
        <f>TEXT(Table1[[#This Row],[Date Created Conversion]],"yyyy")</f>
        <v>2015</v>
      </c>
      <c r="V3856" s="12" t="str">
        <f>TEXT(Table1[[#This Row],[Date Created Conversion]],"mmm")</f>
        <v>Apr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>Table1[[#This Row],[pledged]]/Table1[[#This Row],[goal]]</f>
        <v>2.5000000000000001E-2</v>
      </c>
      <c r="P3857">
        <f>IF(Table1[[#This Row],[pledged]]=0,0,Table1[[#This Row],[pledged]]/Table1[[#This Row],[backers_count]])</f>
        <v>25</v>
      </c>
      <c r="Q3857" t="str">
        <f>LEFT(Table1[[#This Row],[Category and Sub-Category]],FIND("/",Table1[[#This Row],[Category and Sub-Category]])-1)</f>
        <v>theater</v>
      </c>
      <c r="R3857" t="str">
        <f>RIGHT(Table1[[#This Row],[Category and Sub-Category]],LEN(Table1[[#This Row],[Category and Sub-Category]])-FIND("/",Table1[[#This Row],[Category and Sub-Category]]))</f>
        <v>plays</v>
      </c>
      <c r="S3857" s="9">
        <f>(((Table1[[#This Row],[launched_at]]/60)/60)/24)+DATE(1970,1,1)</f>
        <v>42059.970729166671</v>
      </c>
      <c r="T3857" s="9">
        <f>(((Table1[[#This Row],[deadline]]/60)/60)/24)+DATE(1970,1,1)</f>
        <v>42089.929062499999</v>
      </c>
      <c r="U3857" s="12" t="str">
        <f>TEXT(Table1[[#This Row],[Date Created Conversion]],"yyyy")</f>
        <v>2015</v>
      </c>
      <c r="V3857" s="12" t="str">
        <f>TEXT(Table1[[#This Row],[Date Created Conversion]],"mmm")</f>
        <v>Feb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>Table1[[#This Row],[pledged]]/Table1[[#This Row],[goal]]</f>
        <v>2.0000000000000001E-4</v>
      </c>
      <c r="P3858">
        <f>IF(Table1[[#This Row],[pledged]]=0,0,Table1[[#This Row],[pledged]]/Table1[[#This Row],[backers_count]])</f>
        <v>1</v>
      </c>
      <c r="Q3858" t="str">
        <f>LEFT(Table1[[#This Row],[Category and Sub-Category]],FIND("/",Table1[[#This Row],[Category and Sub-Category]])-1)</f>
        <v>theater</v>
      </c>
      <c r="R3858" t="str">
        <f>RIGHT(Table1[[#This Row],[Category and Sub-Category]],LEN(Table1[[#This Row],[Category and Sub-Category]])-FIND("/",Table1[[#This Row],[Category and Sub-Category]]))</f>
        <v>plays</v>
      </c>
      <c r="S3858" s="9">
        <f>(((Table1[[#This Row],[launched_at]]/60)/60)/24)+DATE(1970,1,1)</f>
        <v>42041.743090277778</v>
      </c>
      <c r="T3858" s="9">
        <f>(((Table1[[#This Row],[deadline]]/60)/60)/24)+DATE(1970,1,1)</f>
        <v>42071.701423611114</v>
      </c>
      <c r="U3858" s="12" t="str">
        <f>TEXT(Table1[[#This Row],[Date Created Conversion]],"yyyy")</f>
        <v>2015</v>
      </c>
      <c r="V3858" s="12" t="str">
        <f>TEXT(Table1[[#This Row],[Date Created Conversion]],"mmm")</f>
        <v>Feb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>Table1[[#This Row],[pledged]]/Table1[[#This Row],[goal]]</f>
        <v>5.1999999999999998E-2</v>
      </c>
      <c r="P3859">
        <f>IF(Table1[[#This Row],[pledged]]=0,0,Table1[[#This Row],[pledged]]/Table1[[#This Row],[backers_count]])</f>
        <v>65</v>
      </c>
      <c r="Q3859" t="str">
        <f>LEFT(Table1[[#This Row],[Category and Sub-Category]],FIND("/",Table1[[#This Row],[Category and Sub-Category]])-1)</f>
        <v>theater</v>
      </c>
      <c r="R3859" t="str">
        <f>RIGHT(Table1[[#This Row],[Category and Sub-Category]],LEN(Table1[[#This Row],[Category and Sub-Category]])-FIND("/",Table1[[#This Row],[Category and Sub-Category]]))</f>
        <v>plays</v>
      </c>
      <c r="S3859" s="9">
        <f>(((Table1[[#This Row],[launched_at]]/60)/60)/24)+DATE(1970,1,1)</f>
        <v>41829.73715277778</v>
      </c>
      <c r="T3859" s="9">
        <f>(((Table1[[#This Row],[deadline]]/60)/60)/24)+DATE(1970,1,1)</f>
        <v>41852.716666666667</v>
      </c>
      <c r="U3859" s="12" t="str">
        <f>TEXT(Table1[[#This Row],[Date Created Conversion]],"yyyy")</f>
        <v>2014</v>
      </c>
      <c r="V3859" s="12" t="str">
        <f>TEXT(Table1[[#This Row],[Date Created Conversion]],"mmm")</f>
        <v>Jul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>Table1[[#This Row],[pledged]]/Table1[[#This Row],[goal]]</f>
        <v>0.02</v>
      </c>
      <c r="P3860">
        <f>IF(Table1[[#This Row],[pledged]]=0,0,Table1[[#This Row],[pledged]]/Table1[[#This Row],[backers_count]])</f>
        <v>10</v>
      </c>
      <c r="Q3860" t="str">
        <f>LEFT(Table1[[#This Row],[Category and Sub-Category]],FIND("/",Table1[[#This Row],[Category and Sub-Category]])-1)</f>
        <v>theater</v>
      </c>
      <c r="R3860" t="str">
        <f>RIGHT(Table1[[#This Row],[Category and Sub-Category]],LEN(Table1[[#This Row],[Category and Sub-Category]])-FIND("/",Table1[[#This Row],[Category and Sub-Category]]))</f>
        <v>plays</v>
      </c>
      <c r="S3860" s="9">
        <f>(((Table1[[#This Row],[launched_at]]/60)/60)/24)+DATE(1970,1,1)</f>
        <v>42128.431064814817</v>
      </c>
      <c r="T3860" s="9">
        <f>(((Table1[[#This Row],[deadline]]/60)/60)/24)+DATE(1970,1,1)</f>
        <v>42146.875</v>
      </c>
      <c r="U3860" s="12" t="str">
        <f>TEXT(Table1[[#This Row],[Date Created Conversion]],"yyyy")</f>
        <v>2015</v>
      </c>
      <c r="V3860" s="12" t="str">
        <f>TEXT(Table1[[#This Row],[Date Created Conversion]],"mmm")</f>
        <v>May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>Table1[[#This Row],[pledged]]/Table1[[#This Row],[goal]]</f>
        <v>4.0000000000000002E-4</v>
      </c>
      <c r="P3861">
        <f>IF(Table1[[#This Row],[pledged]]=0,0,Table1[[#This Row],[pledged]]/Table1[[#This Row],[backers_count]])</f>
        <v>1</v>
      </c>
      <c r="Q3861" t="str">
        <f>LEFT(Table1[[#This Row],[Category and Sub-Category]],FIND("/",Table1[[#This Row],[Category and Sub-Category]])-1)</f>
        <v>theater</v>
      </c>
      <c r="R3861" t="str">
        <f>RIGHT(Table1[[#This Row],[Category and Sub-Category]],LEN(Table1[[#This Row],[Category and Sub-Category]])-FIND("/",Table1[[#This Row],[Category and Sub-Category]]))</f>
        <v>plays</v>
      </c>
      <c r="S3861" s="9">
        <f>(((Table1[[#This Row],[launched_at]]/60)/60)/24)+DATE(1970,1,1)</f>
        <v>41789.893599537041</v>
      </c>
      <c r="T3861" s="9">
        <f>(((Table1[[#This Row],[deadline]]/60)/60)/24)+DATE(1970,1,1)</f>
        <v>41815.875</v>
      </c>
      <c r="U3861" s="12" t="str">
        <f>TEXT(Table1[[#This Row],[Date Created Conversion]],"yyyy")</f>
        <v>2014</v>
      </c>
      <c r="V3861" s="12" t="str">
        <f>TEXT(Table1[[#This Row],[Date Created Conversion]],"mmm")</f>
        <v>May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>Table1[[#This Row],[pledged]]/Table1[[#This Row],[goal]]</f>
        <v>0.17666666666666667</v>
      </c>
      <c r="P3862">
        <f>IF(Table1[[#This Row],[pledged]]=0,0,Table1[[#This Row],[pledged]]/Table1[[#This Row],[backers_count]])</f>
        <v>81.538461538461533</v>
      </c>
      <c r="Q3862" t="str">
        <f>LEFT(Table1[[#This Row],[Category and Sub-Category]],FIND("/",Table1[[#This Row],[Category and Sub-Category]])-1)</f>
        <v>theater</v>
      </c>
      <c r="R3862" t="str">
        <f>RIGHT(Table1[[#This Row],[Category and Sub-Category]],LEN(Table1[[#This Row],[Category and Sub-Category]])-FIND("/",Table1[[#This Row],[Category and Sub-Category]]))</f>
        <v>plays</v>
      </c>
      <c r="S3862" s="9">
        <f>(((Table1[[#This Row],[launched_at]]/60)/60)/24)+DATE(1970,1,1)</f>
        <v>41833.660995370366</v>
      </c>
      <c r="T3862" s="9">
        <f>(((Table1[[#This Row],[deadline]]/60)/60)/24)+DATE(1970,1,1)</f>
        <v>41863.660995370366</v>
      </c>
      <c r="U3862" s="12" t="str">
        <f>TEXT(Table1[[#This Row],[Date Created Conversion]],"yyyy")</f>
        <v>2014</v>
      </c>
      <c r="V3862" s="12" t="str">
        <f>TEXT(Table1[[#This Row],[Date Created Conversion]],"mmm")</f>
        <v>Jul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>Table1[[#This Row],[pledged]]/Table1[[#This Row],[goal]]</f>
        <v>0.05</v>
      </c>
      <c r="P3863">
        <f>IF(Table1[[#This Row],[pledged]]=0,0,Table1[[#This Row],[pledged]]/Table1[[#This Row],[backers_count]])</f>
        <v>100</v>
      </c>
      <c r="Q3863" t="str">
        <f>LEFT(Table1[[#This Row],[Category and Sub-Category]],FIND("/",Table1[[#This Row],[Category and Sub-Category]])-1)</f>
        <v>theater</v>
      </c>
      <c r="R3863" t="str">
        <f>RIGHT(Table1[[#This Row],[Category and Sub-Category]],LEN(Table1[[#This Row],[Category and Sub-Category]])-FIND("/",Table1[[#This Row],[Category and Sub-Category]]))</f>
        <v>plays</v>
      </c>
      <c r="S3863" s="9">
        <f>(((Table1[[#This Row],[launched_at]]/60)/60)/24)+DATE(1970,1,1)</f>
        <v>41914.590011574073</v>
      </c>
      <c r="T3863" s="9">
        <f>(((Table1[[#This Row],[deadline]]/60)/60)/24)+DATE(1970,1,1)</f>
        <v>41955.907638888893</v>
      </c>
      <c r="U3863" s="12" t="str">
        <f>TEXT(Table1[[#This Row],[Date Created Conversion]],"yyyy")</f>
        <v>2014</v>
      </c>
      <c r="V3863" s="12" t="str">
        <f>TEXT(Table1[[#This Row],[Date Created Conversion]],"mmm")</f>
        <v>Oct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>Table1[[#This Row],[pledged]]/Table1[[#This Row],[goal]]</f>
        <v>1.3333333333333334E-4</v>
      </c>
      <c r="P3864">
        <f>IF(Table1[[#This Row],[pledged]]=0,0,Table1[[#This Row],[pledged]]/Table1[[#This Row],[backers_count]])</f>
        <v>1</v>
      </c>
      <c r="Q3864" t="str">
        <f>LEFT(Table1[[#This Row],[Category and Sub-Category]],FIND("/",Table1[[#This Row],[Category and Sub-Category]])-1)</f>
        <v>theater</v>
      </c>
      <c r="R3864" t="str">
        <f>RIGHT(Table1[[#This Row],[Category and Sub-Category]],LEN(Table1[[#This Row],[Category and Sub-Category]])-FIND("/",Table1[[#This Row],[Category and Sub-Category]]))</f>
        <v>plays</v>
      </c>
      <c r="S3864" s="9">
        <f>(((Table1[[#This Row],[launched_at]]/60)/60)/24)+DATE(1970,1,1)</f>
        <v>42611.261064814811</v>
      </c>
      <c r="T3864" s="9">
        <f>(((Table1[[#This Row],[deadline]]/60)/60)/24)+DATE(1970,1,1)</f>
        <v>42625.707638888889</v>
      </c>
      <c r="U3864" s="12" t="str">
        <f>TEXT(Table1[[#This Row],[Date Created Conversion]],"yyyy")</f>
        <v>2016</v>
      </c>
      <c r="V3864" s="12" t="str">
        <f>TEXT(Table1[[#This Row],[Date Created Conversion]],"mmm")</f>
        <v>Aug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>Table1[[#This Row],[pledged]]/Table1[[#This Row],[goal]]</f>
        <v>0</v>
      </c>
      <c r="P3865">
        <f>IF(Table1[[#This Row],[pledged]]=0,0,Table1[[#This Row],[pledged]]/Table1[[#This Row],[backers_count]])</f>
        <v>0</v>
      </c>
      <c r="Q3865" t="str">
        <f>LEFT(Table1[[#This Row],[Category and Sub-Category]],FIND("/",Table1[[#This Row],[Category and Sub-Category]])-1)</f>
        <v>theater</v>
      </c>
      <c r="R3865" t="str">
        <f>RIGHT(Table1[[#This Row],[Category and Sub-Category]],LEN(Table1[[#This Row],[Category and Sub-Category]])-FIND("/",Table1[[#This Row],[Category and Sub-Category]]))</f>
        <v>plays</v>
      </c>
      <c r="S3865" s="9">
        <f>(((Table1[[#This Row],[launched_at]]/60)/60)/24)+DATE(1970,1,1)</f>
        <v>42253.633159722223</v>
      </c>
      <c r="T3865" s="9">
        <f>(((Table1[[#This Row],[deadline]]/60)/60)/24)+DATE(1970,1,1)</f>
        <v>42313.674826388888</v>
      </c>
      <c r="U3865" s="12" t="str">
        <f>TEXT(Table1[[#This Row],[Date Created Conversion]],"yyyy")</f>
        <v>2015</v>
      </c>
      <c r="V3865" s="12" t="str">
        <f>TEXT(Table1[[#This Row],[Date Created Conversion]],"mmm")</f>
        <v>Sep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>Table1[[#This Row],[pledged]]/Table1[[#This Row],[goal]]</f>
        <v>1.2E-2</v>
      </c>
      <c r="P3866">
        <f>IF(Table1[[#This Row],[pledged]]=0,0,Table1[[#This Row],[pledged]]/Table1[[#This Row],[backers_count]])</f>
        <v>20</v>
      </c>
      <c r="Q3866" t="str">
        <f>LEFT(Table1[[#This Row],[Category and Sub-Category]],FIND("/",Table1[[#This Row],[Category and Sub-Category]])-1)</f>
        <v>theater</v>
      </c>
      <c r="R3866" t="str">
        <f>RIGHT(Table1[[#This Row],[Category and Sub-Category]],LEN(Table1[[#This Row],[Category and Sub-Category]])-FIND("/",Table1[[#This Row],[Category and Sub-Category]]))</f>
        <v>plays</v>
      </c>
      <c r="S3866" s="9">
        <f>(((Table1[[#This Row],[launched_at]]/60)/60)/24)+DATE(1970,1,1)</f>
        <v>42295.891828703709</v>
      </c>
      <c r="T3866" s="9">
        <f>(((Table1[[#This Row],[deadline]]/60)/60)/24)+DATE(1970,1,1)</f>
        <v>42325.933495370366</v>
      </c>
      <c r="U3866" s="12" t="str">
        <f>TEXT(Table1[[#This Row],[Date Created Conversion]],"yyyy")</f>
        <v>2015</v>
      </c>
      <c r="V3866" s="12" t="str">
        <f>TEXT(Table1[[#This Row],[Date Created Conversion]],"mmm")</f>
        <v>Oct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>Table1[[#This Row],[pledged]]/Table1[[#This Row],[goal]]</f>
        <v>0.26937422295897223</v>
      </c>
      <c r="P3867">
        <f>IF(Table1[[#This Row],[pledged]]=0,0,Table1[[#This Row],[pledged]]/Table1[[#This Row],[backers_count]])</f>
        <v>46.428571428571431</v>
      </c>
      <c r="Q3867" t="str">
        <f>LEFT(Table1[[#This Row],[Category and Sub-Category]],FIND("/",Table1[[#This Row],[Category and Sub-Category]])-1)</f>
        <v>theater</v>
      </c>
      <c r="R3867" t="str">
        <f>RIGHT(Table1[[#This Row],[Category and Sub-Category]],LEN(Table1[[#This Row],[Category and Sub-Category]])-FIND("/",Table1[[#This Row],[Category and Sub-Category]]))</f>
        <v>plays</v>
      </c>
      <c r="S3867" s="9">
        <f>(((Table1[[#This Row],[launched_at]]/60)/60)/24)+DATE(1970,1,1)</f>
        <v>41841.651597222226</v>
      </c>
      <c r="T3867" s="9">
        <f>(((Table1[[#This Row],[deadline]]/60)/60)/24)+DATE(1970,1,1)</f>
        <v>41881.229166666664</v>
      </c>
      <c r="U3867" s="12" t="str">
        <f>TEXT(Table1[[#This Row],[Date Created Conversion]],"yyyy")</f>
        <v>2014</v>
      </c>
      <c r="V3867" s="12" t="str">
        <f>TEXT(Table1[[#This Row],[Date Created Conversion]],"mmm")</f>
        <v>Jul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>Table1[[#This Row],[pledged]]/Table1[[#This Row],[goal]]</f>
        <v>5.4999999999999997E-3</v>
      </c>
      <c r="P3868">
        <f>IF(Table1[[#This Row],[pledged]]=0,0,Table1[[#This Row],[pledged]]/Table1[[#This Row],[backers_count]])</f>
        <v>5.5</v>
      </c>
      <c r="Q3868" t="str">
        <f>LEFT(Table1[[#This Row],[Category and Sub-Category]],FIND("/",Table1[[#This Row],[Category and Sub-Category]])-1)</f>
        <v>theater</v>
      </c>
      <c r="R3868" t="str">
        <f>RIGHT(Table1[[#This Row],[Category and Sub-Category]],LEN(Table1[[#This Row],[Category and Sub-Category]])-FIND("/",Table1[[#This Row],[Category and Sub-Category]]))</f>
        <v>plays</v>
      </c>
      <c r="S3868" s="9">
        <f>(((Table1[[#This Row],[launched_at]]/60)/60)/24)+DATE(1970,1,1)</f>
        <v>42402.947002314817</v>
      </c>
      <c r="T3868" s="9">
        <f>(((Table1[[#This Row],[deadline]]/60)/60)/24)+DATE(1970,1,1)</f>
        <v>42452.145138888889</v>
      </c>
      <c r="U3868" s="12" t="str">
        <f>TEXT(Table1[[#This Row],[Date Created Conversion]],"yyyy")</f>
        <v>2016</v>
      </c>
      <c r="V3868" s="12" t="str">
        <f>TEXT(Table1[[#This Row],[Date Created Conversion]],"mmm")</f>
        <v>Feb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>Table1[[#This Row],[pledged]]/Table1[[#This Row],[goal]]</f>
        <v>0.1255</v>
      </c>
      <c r="P3869">
        <f>IF(Table1[[#This Row],[pledged]]=0,0,Table1[[#This Row],[pledged]]/Table1[[#This Row],[backers_count]])</f>
        <v>50.2</v>
      </c>
      <c r="Q3869" t="str">
        <f>LEFT(Table1[[#This Row],[Category and Sub-Category]],FIND("/",Table1[[#This Row],[Category and Sub-Category]])-1)</f>
        <v>theater</v>
      </c>
      <c r="R3869" t="str">
        <f>RIGHT(Table1[[#This Row],[Category and Sub-Category]],LEN(Table1[[#This Row],[Category and Sub-Category]])-FIND("/",Table1[[#This Row],[Category and Sub-Category]]))</f>
        <v>plays</v>
      </c>
      <c r="S3869" s="9">
        <f>(((Table1[[#This Row],[launched_at]]/60)/60)/24)+DATE(1970,1,1)</f>
        <v>42509.814108796301</v>
      </c>
      <c r="T3869" s="9">
        <f>(((Table1[[#This Row],[deadline]]/60)/60)/24)+DATE(1970,1,1)</f>
        <v>42539.814108796301</v>
      </c>
      <c r="U3869" s="12" t="str">
        <f>TEXT(Table1[[#This Row],[Date Created Conversion]],"yyyy")</f>
        <v>2016</v>
      </c>
      <c r="V3869" s="12" t="str">
        <f>TEXT(Table1[[#This Row],[Date Created Conversion]],"mmm")</f>
        <v>May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8388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>Table1[[#This Row],[pledged]]/Table1[[#This Row],[goal]]</f>
        <v>2E-3</v>
      </c>
      <c r="P3870">
        <f>IF(Table1[[#This Row],[pledged]]=0,0,Table1[[#This Row],[pledged]]/Table1[[#This Row],[backers_count]])</f>
        <v>10</v>
      </c>
      <c r="Q3870" t="str">
        <f>LEFT(Table1[[#This Row],[Category and Sub-Category]],FIND("/",Table1[[#This Row],[Category and Sub-Category]])-1)</f>
        <v>theater</v>
      </c>
      <c r="R3870" t="str">
        <f>RIGHT(Table1[[#This Row],[Category and Sub-Category]],LEN(Table1[[#This Row],[Category and Sub-Category]])-FIND("/",Table1[[#This Row],[Category and Sub-Category]]))</f>
        <v>musical</v>
      </c>
      <c r="S3870" s="9">
        <f>(((Table1[[#This Row],[launched_at]]/60)/60)/24)+DATE(1970,1,1)</f>
        <v>41865.659780092588</v>
      </c>
      <c r="T3870" s="9">
        <f>(((Table1[[#This Row],[deadline]]/60)/60)/24)+DATE(1970,1,1)</f>
        <v>41890.659780092588</v>
      </c>
      <c r="U3870" s="12" t="str">
        <f>TEXT(Table1[[#This Row],[Date Created Conversion]],"yyyy")</f>
        <v>2014</v>
      </c>
      <c r="V3870" s="12" t="str">
        <f>TEXT(Table1[[#This Row],[Date Created Conversion]],"mmm")</f>
        <v>Aug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8388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>Table1[[#This Row],[pledged]]/Table1[[#This Row],[goal]]</f>
        <v>3.44748684310884E-2</v>
      </c>
      <c r="P3871">
        <f>IF(Table1[[#This Row],[pledged]]=0,0,Table1[[#This Row],[pledged]]/Table1[[#This Row],[backers_count]])</f>
        <v>30.133333333333333</v>
      </c>
      <c r="Q3871" t="str">
        <f>LEFT(Table1[[#This Row],[Category and Sub-Category]],FIND("/",Table1[[#This Row],[Category and Sub-Category]])-1)</f>
        <v>theater</v>
      </c>
      <c r="R3871" t="str">
        <f>RIGHT(Table1[[#This Row],[Category and Sub-Category]],LEN(Table1[[#This Row],[Category and Sub-Category]])-FIND("/",Table1[[#This Row],[Category and Sub-Category]]))</f>
        <v>musical</v>
      </c>
      <c r="S3871" s="9">
        <f>(((Table1[[#This Row],[launched_at]]/60)/60)/24)+DATE(1970,1,1)</f>
        <v>42047.724444444444</v>
      </c>
      <c r="T3871" s="9">
        <f>(((Table1[[#This Row],[deadline]]/60)/60)/24)+DATE(1970,1,1)</f>
        <v>42077.132638888885</v>
      </c>
      <c r="U3871" s="12" t="str">
        <f>TEXT(Table1[[#This Row],[Date Created Conversion]],"yyyy")</f>
        <v>2015</v>
      </c>
      <c r="V3871" s="12" t="str">
        <f>TEXT(Table1[[#This Row],[Date Created Conversion]],"mmm")</f>
        <v>Feb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8388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>Table1[[#This Row],[pledged]]/Table1[[#This Row],[goal]]</f>
        <v>0.15</v>
      </c>
      <c r="P3872">
        <f>IF(Table1[[#This Row],[pledged]]=0,0,Table1[[#This Row],[pledged]]/Table1[[#This Row],[backers_count]])</f>
        <v>150</v>
      </c>
      <c r="Q3872" t="str">
        <f>LEFT(Table1[[#This Row],[Category and Sub-Category]],FIND("/",Table1[[#This Row],[Category and Sub-Category]])-1)</f>
        <v>theater</v>
      </c>
      <c r="R3872" t="str">
        <f>RIGHT(Table1[[#This Row],[Category and Sub-Category]],LEN(Table1[[#This Row],[Category and Sub-Category]])-FIND("/",Table1[[#This Row],[Category and Sub-Category]]))</f>
        <v>musical</v>
      </c>
      <c r="S3872" s="9">
        <f>(((Table1[[#This Row],[launched_at]]/60)/60)/24)+DATE(1970,1,1)</f>
        <v>41793.17219907407</v>
      </c>
      <c r="T3872" s="9">
        <f>(((Table1[[#This Row],[deadline]]/60)/60)/24)+DATE(1970,1,1)</f>
        <v>41823.17219907407</v>
      </c>
      <c r="U3872" s="12" t="str">
        <f>TEXT(Table1[[#This Row],[Date Created Conversion]],"yyyy")</f>
        <v>2014</v>
      </c>
      <c r="V3872" s="12" t="str">
        <f>TEXT(Table1[[#This Row],[Date Created Conversion]],"mmm")</f>
        <v>Jun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8388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>Table1[[#This Row],[pledged]]/Table1[[#This Row],[goal]]</f>
        <v>2.6666666666666668E-2</v>
      </c>
      <c r="P3873">
        <f>IF(Table1[[#This Row],[pledged]]=0,0,Table1[[#This Row],[pledged]]/Table1[[#This Row],[backers_count]])</f>
        <v>13.333333333333334</v>
      </c>
      <c r="Q3873" t="str">
        <f>LEFT(Table1[[#This Row],[Category and Sub-Category]],FIND("/",Table1[[#This Row],[Category and Sub-Category]])-1)</f>
        <v>theater</v>
      </c>
      <c r="R3873" t="str">
        <f>RIGHT(Table1[[#This Row],[Category and Sub-Category]],LEN(Table1[[#This Row],[Category and Sub-Category]])-FIND("/",Table1[[#This Row],[Category and Sub-Category]]))</f>
        <v>musical</v>
      </c>
      <c r="S3873" s="9">
        <f>(((Table1[[#This Row],[launched_at]]/60)/60)/24)+DATE(1970,1,1)</f>
        <v>42763.780671296292</v>
      </c>
      <c r="T3873" s="9">
        <f>(((Table1[[#This Row],[deadline]]/60)/60)/24)+DATE(1970,1,1)</f>
        <v>42823.739004629635</v>
      </c>
      <c r="U3873" s="12" t="str">
        <f>TEXT(Table1[[#This Row],[Date Created Conversion]],"yyyy")</f>
        <v>2017</v>
      </c>
      <c r="V3873" s="12" t="str">
        <f>TEXT(Table1[[#This Row],[Date Created Conversion]],"mmm")</f>
        <v>Jan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8388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>Table1[[#This Row],[pledged]]/Table1[[#This Row],[goal]]</f>
        <v>0</v>
      </c>
      <c r="P3874">
        <f>IF(Table1[[#This Row],[pledged]]=0,0,Table1[[#This Row],[pledged]]/Table1[[#This Row],[backers_count]])</f>
        <v>0</v>
      </c>
      <c r="Q3874" t="str">
        <f>LEFT(Table1[[#This Row],[Category and Sub-Category]],FIND("/",Table1[[#This Row],[Category and Sub-Category]])-1)</f>
        <v>theater</v>
      </c>
      <c r="R3874" t="str">
        <f>RIGHT(Table1[[#This Row],[Category and Sub-Category]],LEN(Table1[[#This Row],[Category and Sub-Category]])-FIND("/",Table1[[#This Row],[Category and Sub-Category]]))</f>
        <v>musical</v>
      </c>
      <c r="S3874" s="9">
        <f>(((Table1[[#This Row],[launched_at]]/60)/60)/24)+DATE(1970,1,1)</f>
        <v>42180.145787037036</v>
      </c>
      <c r="T3874" s="9">
        <f>(((Table1[[#This Row],[deadline]]/60)/60)/24)+DATE(1970,1,1)</f>
        <v>42230.145787037036</v>
      </c>
      <c r="U3874" s="12" t="str">
        <f>TEXT(Table1[[#This Row],[Date Created Conversion]],"yyyy")</f>
        <v>2015</v>
      </c>
      <c r="V3874" s="12" t="str">
        <f>TEXT(Table1[[#This Row],[Date Created Conversion]],"mmm")</f>
        <v>Jun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8388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>Table1[[#This Row],[pledged]]/Table1[[#This Row],[goal]]</f>
        <v>0</v>
      </c>
      <c r="P3875">
        <f>IF(Table1[[#This Row],[pledged]]=0,0,Table1[[#This Row],[pledged]]/Table1[[#This Row],[backers_count]])</f>
        <v>0</v>
      </c>
      <c r="Q3875" t="str">
        <f>LEFT(Table1[[#This Row],[Category and Sub-Category]],FIND("/",Table1[[#This Row],[Category and Sub-Category]])-1)</f>
        <v>theater</v>
      </c>
      <c r="R3875" t="str">
        <f>RIGHT(Table1[[#This Row],[Category and Sub-Category]],LEN(Table1[[#This Row],[Category and Sub-Category]])-FIND("/",Table1[[#This Row],[Category and Sub-Category]]))</f>
        <v>musical</v>
      </c>
      <c r="S3875" s="9">
        <f>(((Table1[[#This Row],[launched_at]]/60)/60)/24)+DATE(1970,1,1)</f>
        <v>42255.696006944447</v>
      </c>
      <c r="T3875" s="9">
        <f>(((Table1[[#This Row],[deadline]]/60)/60)/24)+DATE(1970,1,1)</f>
        <v>42285.696006944447</v>
      </c>
      <c r="U3875" s="12" t="str">
        <f>TEXT(Table1[[#This Row],[Date Created Conversion]],"yyyy")</f>
        <v>2015</v>
      </c>
      <c r="V3875" s="12" t="str">
        <f>TEXT(Table1[[#This Row],[Date Created Conversion]],"mmm")</f>
        <v>Sep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8388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>Table1[[#This Row],[pledged]]/Table1[[#This Row],[goal]]</f>
        <v>0</v>
      </c>
      <c r="P3876">
        <f>IF(Table1[[#This Row],[pledged]]=0,0,Table1[[#This Row],[pledged]]/Table1[[#This Row],[backers_count]])</f>
        <v>0</v>
      </c>
      <c r="Q3876" t="str">
        <f>LEFT(Table1[[#This Row],[Category and Sub-Category]],FIND("/",Table1[[#This Row],[Category and Sub-Category]])-1)</f>
        <v>theater</v>
      </c>
      <c r="R3876" t="str">
        <f>RIGHT(Table1[[#This Row],[Category and Sub-Category]],LEN(Table1[[#This Row],[Category and Sub-Category]])-FIND("/",Table1[[#This Row],[Category and Sub-Category]]))</f>
        <v>musical</v>
      </c>
      <c r="S3876" s="9">
        <f>(((Table1[[#This Row],[launched_at]]/60)/60)/24)+DATE(1970,1,1)</f>
        <v>42007.016458333332</v>
      </c>
      <c r="T3876" s="9">
        <f>(((Table1[[#This Row],[deadline]]/60)/60)/24)+DATE(1970,1,1)</f>
        <v>42028.041666666672</v>
      </c>
      <c r="U3876" s="12" t="str">
        <f>TEXT(Table1[[#This Row],[Date Created Conversion]],"yyyy")</f>
        <v>2015</v>
      </c>
      <c r="V3876" s="12" t="str">
        <f>TEXT(Table1[[#This Row],[Date Created Conversion]],"mmm")</f>
        <v>Jan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8388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>Table1[[#This Row],[pledged]]/Table1[[#This Row],[goal]]</f>
        <v>0</v>
      </c>
      <c r="P3877">
        <f>IF(Table1[[#This Row],[pledged]]=0,0,Table1[[#This Row],[pledged]]/Table1[[#This Row],[backers_count]])</f>
        <v>0</v>
      </c>
      <c r="Q3877" t="str">
        <f>LEFT(Table1[[#This Row],[Category and Sub-Category]],FIND("/",Table1[[#This Row],[Category and Sub-Category]])-1)</f>
        <v>theater</v>
      </c>
      <c r="R3877" t="str">
        <f>RIGHT(Table1[[#This Row],[Category and Sub-Category]],LEN(Table1[[#This Row],[Category and Sub-Category]])-FIND("/",Table1[[#This Row],[Category and Sub-Category]]))</f>
        <v>musical</v>
      </c>
      <c r="S3877" s="9">
        <f>(((Table1[[#This Row],[launched_at]]/60)/60)/24)+DATE(1970,1,1)</f>
        <v>42615.346817129626</v>
      </c>
      <c r="T3877" s="9">
        <f>(((Table1[[#This Row],[deadline]]/60)/60)/24)+DATE(1970,1,1)</f>
        <v>42616.416666666672</v>
      </c>
      <c r="U3877" s="12" t="str">
        <f>TEXT(Table1[[#This Row],[Date Created Conversion]],"yyyy")</f>
        <v>2016</v>
      </c>
      <c r="V3877" s="12" t="str">
        <f>TEXT(Table1[[#This Row],[Date Created Conversion]],"mmm")</f>
        <v>Sep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8388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>Table1[[#This Row],[pledged]]/Table1[[#This Row],[goal]]</f>
        <v>0.52794871794871789</v>
      </c>
      <c r="P3878">
        <f>IF(Table1[[#This Row],[pledged]]=0,0,Table1[[#This Row],[pledged]]/Table1[[#This Row],[backers_count]])</f>
        <v>44.760869565217391</v>
      </c>
      <c r="Q3878" t="str">
        <f>LEFT(Table1[[#This Row],[Category and Sub-Category]],FIND("/",Table1[[#This Row],[Category and Sub-Category]])-1)</f>
        <v>theater</v>
      </c>
      <c r="R3878" t="str">
        <f>RIGHT(Table1[[#This Row],[Category and Sub-Category]],LEN(Table1[[#This Row],[Category and Sub-Category]])-FIND("/",Table1[[#This Row],[Category and Sub-Category]]))</f>
        <v>musical</v>
      </c>
      <c r="S3878" s="9">
        <f>(((Table1[[#This Row],[launched_at]]/60)/60)/24)+DATE(1970,1,1)</f>
        <v>42372.624166666668</v>
      </c>
      <c r="T3878" s="9">
        <f>(((Table1[[#This Row],[deadline]]/60)/60)/24)+DATE(1970,1,1)</f>
        <v>42402.624166666668</v>
      </c>
      <c r="U3878" s="12" t="str">
        <f>TEXT(Table1[[#This Row],[Date Created Conversion]],"yyyy")</f>
        <v>2016</v>
      </c>
      <c r="V3878" s="12" t="str">
        <f>TEXT(Table1[[#This Row],[Date Created Conversion]],"mmm")</f>
        <v>Jan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8388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>Table1[[#This Row],[pledged]]/Table1[[#This Row],[goal]]</f>
        <v>4.9639999999999997E-2</v>
      </c>
      <c r="P3879">
        <f>IF(Table1[[#This Row],[pledged]]=0,0,Table1[[#This Row],[pledged]]/Table1[[#This Row],[backers_count]])</f>
        <v>88.642857142857139</v>
      </c>
      <c r="Q3879" t="str">
        <f>LEFT(Table1[[#This Row],[Category and Sub-Category]],FIND("/",Table1[[#This Row],[Category and Sub-Category]])-1)</f>
        <v>theater</v>
      </c>
      <c r="R3879" t="str">
        <f>RIGHT(Table1[[#This Row],[Category and Sub-Category]],LEN(Table1[[#This Row],[Category and Sub-Category]])-FIND("/",Table1[[#This Row],[Category and Sub-Category]]))</f>
        <v>musical</v>
      </c>
      <c r="S3879" s="9">
        <f>(((Table1[[#This Row],[launched_at]]/60)/60)/24)+DATE(1970,1,1)</f>
        <v>42682.67768518519</v>
      </c>
      <c r="T3879" s="9">
        <f>(((Table1[[#This Row],[deadline]]/60)/60)/24)+DATE(1970,1,1)</f>
        <v>42712.67768518519</v>
      </c>
      <c r="U3879" s="12" t="str">
        <f>TEXT(Table1[[#This Row],[Date Created Conversion]],"yyyy")</f>
        <v>2016</v>
      </c>
      <c r="V3879" s="12" t="str">
        <f>TEXT(Table1[[#This Row],[Date Created Conversion]],"mmm")</f>
        <v>Nov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8388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>Table1[[#This Row],[pledged]]/Table1[[#This Row],[goal]]</f>
        <v>5.5555555555555556E-4</v>
      </c>
      <c r="P3880">
        <f>IF(Table1[[#This Row],[pledged]]=0,0,Table1[[#This Row],[pledged]]/Table1[[#This Row],[backers_count]])</f>
        <v>10</v>
      </c>
      <c r="Q3880" t="str">
        <f>LEFT(Table1[[#This Row],[Category and Sub-Category]],FIND("/",Table1[[#This Row],[Category and Sub-Category]])-1)</f>
        <v>theater</v>
      </c>
      <c r="R3880" t="str">
        <f>RIGHT(Table1[[#This Row],[Category and Sub-Category]],LEN(Table1[[#This Row],[Category and Sub-Category]])-FIND("/",Table1[[#This Row],[Category and Sub-Category]]))</f>
        <v>musical</v>
      </c>
      <c r="S3880" s="9">
        <f>(((Table1[[#This Row],[launched_at]]/60)/60)/24)+DATE(1970,1,1)</f>
        <v>42154.818819444445</v>
      </c>
      <c r="T3880" s="9">
        <f>(((Table1[[#This Row],[deadline]]/60)/60)/24)+DATE(1970,1,1)</f>
        <v>42185.165972222225</v>
      </c>
      <c r="U3880" s="12" t="str">
        <f>TEXT(Table1[[#This Row],[Date Created Conversion]],"yyyy")</f>
        <v>2015</v>
      </c>
      <c r="V3880" s="12" t="str">
        <f>TEXT(Table1[[#This Row],[Date Created Conversion]],"mmm")</f>
        <v>May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8388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>Table1[[#This Row],[pledged]]/Table1[[#This Row],[goal]]</f>
        <v>0</v>
      </c>
      <c r="P3881">
        <f>IF(Table1[[#This Row],[pledged]]=0,0,Table1[[#This Row],[pledged]]/Table1[[#This Row],[backers_count]])</f>
        <v>0</v>
      </c>
      <c r="Q3881" t="str">
        <f>LEFT(Table1[[#This Row],[Category and Sub-Category]],FIND("/",Table1[[#This Row],[Category and Sub-Category]])-1)</f>
        <v>theater</v>
      </c>
      <c r="R3881" t="str">
        <f>RIGHT(Table1[[#This Row],[Category and Sub-Category]],LEN(Table1[[#This Row],[Category and Sub-Category]])-FIND("/",Table1[[#This Row],[Category and Sub-Category]]))</f>
        <v>musical</v>
      </c>
      <c r="S3881" s="9">
        <f>(((Table1[[#This Row],[launched_at]]/60)/60)/24)+DATE(1970,1,1)</f>
        <v>41999.861064814817</v>
      </c>
      <c r="T3881" s="9">
        <f>(((Table1[[#This Row],[deadline]]/60)/60)/24)+DATE(1970,1,1)</f>
        <v>42029.861064814817</v>
      </c>
      <c r="U3881" s="12" t="str">
        <f>TEXT(Table1[[#This Row],[Date Created Conversion]],"yyyy")</f>
        <v>2014</v>
      </c>
      <c r="V3881" s="12" t="str">
        <f>TEXT(Table1[[#This Row],[Date Created Conversion]],"mmm")</f>
        <v>Dec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8388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>Table1[[#This Row],[pledged]]/Table1[[#This Row],[goal]]</f>
        <v>0.13066666666666665</v>
      </c>
      <c r="P3882">
        <f>IF(Table1[[#This Row],[pledged]]=0,0,Table1[[#This Row],[pledged]]/Table1[[#This Row],[backers_count]])</f>
        <v>57.647058823529413</v>
      </c>
      <c r="Q3882" t="str">
        <f>LEFT(Table1[[#This Row],[Category and Sub-Category]],FIND("/",Table1[[#This Row],[Category and Sub-Category]])-1)</f>
        <v>theater</v>
      </c>
      <c r="R3882" t="str">
        <f>RIGHT(Table1[[#This Row],[Category and Sub-Category]],LEN(Table1[[#This Row],[Category and Sub-Category]])-FIND("/",Table1[[#This Row],[Category and Sub-Category]]))</f>
        <v>musical</v>
      </c>
      <c r="S3882" s="9">
        <f>(((Table1[[#This Row],[launched_at]]/60)/60)/24)+DATE(1970,1,1)</f>
        <v>41815.815046296295</v>
      </c>
      <c r="T3882" s="9">
        <f>(((Table1[[#This Row],[deadline]]/60)/60)/24)+DATE(1970,1,1)</f>
        <v>41850.958333333336</v>
      </c>
      <c r="U3882" s="12" t="str">
        <f>TEXT(Table1[[#This Row],[Date Created Conversion]],"yyyy")</f>
        <v>2014</v>
      </c>
      <c r="V3882" s="12" t="str">
        <f>TEXT(Table1[[#This Row],[Date Created Conversion]],"mmm")</f>
        <v>Jun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8388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>Table1[[#This Row],[pledged]]/Table1[[#This Row],[goal]]</f>
        <v>0.05</v>
      </c>
      <c r="P3883">
        <f>IF(Table1[[#This Row],[pledged]]=0,0,Table1[[#This Row],[pledged]]/Table1[[#This Row],[backers_count]])</f>
        <v>25</v>
      </c>
      <c r="Q3883" t="str">
        <f>LEFT(Table1[[#This Row],[Category and Sub-Category]],FIND("/",Table1[[#This Row],[Category and Sub-Category]])-1)</f>
        <v>theater</v>
      </c>
      <c r="R3883" t="str">
        <f>RIGHT(Table1[[#This Row],[Category and Sub-Category]],LEN(Table1[[#This Row],[Category and Sub-Category]])-FIND("/",Table1[[#This Row],[Category and Sub-Category]]))</f>
        <v>musical</v>
      </c>
      <c r="S3883" s="9">
        <f>(((Table1[[#This Row],[launched_at]]/60)/60)/24)+DATE(1970,1,1)</f>
        <v>42756.018506944441</v>
      </c>
      <c r="T3883" s="9">
        <f>(((Table1[[#This Row],[deadline]]/60)/60)/24)+DATE(1970,1,1)</f>
        <v>42786.018506944441</v>
      </c>
      <c r="U3883" s="12" t="str">
        <f>TEXT(Table1[[#This Row],[Date Created Conversion]],"yyyy")</f>
        <v>2017</v>
      </c>
      <c r="V3883" s="12" t="str">
        <f>TEXT(Table1[[#This Row],[Date Created Conversion]],"mmm")</f>
        <v>Jan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8388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>Table1[[#This Row],[pledged]]/Table1[[#This Row],[goal]]</f>
        <v>0</v>
      </c>
      <c r="P3884">
        <f>IF(Table1[[#This Row],[pledged]]=0,0,Table1[[#This Row],[pledged]]/Table1[[#This Row],[backers_count]])</f>
        <v>0</v>
      </c>
      <c r="Q3884" t="str">
        <f>LEFT(Table1[[#This Row],[Category and Sub-Category]],FIND("/",Table1[[#This Row],[Category and Sub-Category]])-1)</f>
        <v>theater</v>
      </c>
      <c r="R3884" t="str">
        <f>RIGHT(Table1[[#This Row],[Category and Sub-Category]],LEN(Table1[[#This Row],[Category and Sub-Category]])-FIND("/",Table1[[#This Row],[Category and Sub-Category]]))</f>
        <v>musical</v>
      </c>
      <c r="S3884" s="9">
        <f>(((Table1[[#This Row],[launched_at]]/60)/60)/24)+DATE(1970,1,1)</f>
        <v>42373.983449074076</v>
      </c>
      <c r="T3884" s="9">
        <f>(((Table1[[#This Row],[deadline]]/60)/60)/24)+DATE(1970,1,1)</f>
        <v>42400.960416666669</v>
      </c>
      <c r="U3884" s="12" t="str">
        <f>TEXT(Table1[[#This Row],[Date Created Conversion]],"yyyy")</f>
        <v>2016</v>
      </c>
      <c r="V3884" s="12" t="str">
        <f>TEXT(Table1[[#This Row],[Date Created Conversion]],"mmm")</f>
        <v>Jan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8388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>Table1[[#This Row],[pledged]]/Table1[[#This Row],[goal]]</f>
        <v>0</v>
      </c>
      <c r="P3885">
        <f>IF(Table1[[#This Row],[pledged]]=0,0,Table1[[#This Row],[pledged]]/Table1[[#This Row],[backers_count]])</f>
        <v>0</v>
      </c>
      <c r="Q3885" t="str">
        <f>LEFT(Table1[[#This Row],[Category and Sub-Category]],FIND("/",Table1[[#This Row],[Category and Sub-Category]])-1)</f>
        <v>theater</v>
      </c>
      <c r="R3885" t="str">
        <f>RIGHT(Table1[[#This Row],[Category and Sub-Category]],LEN(Table1[[#This Row],[Category and Sub-Category]])-FIND("/",Table1[[#This Row],[Category and Sub-Category]]))</f>
        <v>musical</v>
      </c>
      <c r="S3885" s="9">
        <f>(((Table1[[#This Row],[launched_at]]/60)/60)/24)+DATE(1970,1,1)</f>
        <v>41854.602650462963</v>
      </c>
      <c r="T3885" s="9">
        <f>(((Table1[[#This Row],[deadline]]/60)/60)/24)+DATE(1970,1,1)</f>
        <v>41884.602650462963</v>
      </c>
      <c r="U3885" s="12" t="str">
        <f>TEXT(Table1[[#This Row],[Date Created Conversion]],"yyyy")</f>
        <v>2014</v>
      </c>
      <c r="V3885" s="12" t="str">
        <f>TEXT(Table1[[#This Row],[Date Created Conversion]],"mmm")</f>
        <v>Aug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8388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>Table1[[#This Row],[pledged]]/Table1[[#This Row],[goal]]</f>
        <v>0</v>
      </c>
      <c r="P3886">
        <f>IF(Table1[[#This Row],[pledged]]=0,0,Table1[[#This Row],[pledged]]/Table1[[#This Row],[backers_count]])</f>
        <v>0</v>
      </c>
      <c r="Q3886" t="str">
        <f>LEFT(Table1[[#This Row],[Category and Sub-Category]],FIND("/",Table1[[#This Row],[Category and Sub-Category]])-1)</f>
        <v>theater</v>
      </c>
      <c r="R3886" t="str">
        <f>RIGHT(Table1[[#This Row],[Category and Sub-Category]],LEN(Table1[[#This Row],[Category and Sub-Category]])-FIND("/",Table1[[#This Row],[Category and Sub-Category]]))</f>
        <v>musical</v>
      </c>
      <c r="S3886" s="9">
        <f>(((Table1[[#This Row],[launched_at]]/60)/60)/24)+DATE(1970,1,1)</f>
        <v>42065.791574074072</v>
      </c>
      <c r="T3886" s="9">
        <f>(((Table1[[#This Row],[deadline]]/60)/60)/24)+DATE(1970,1,1)</f>
        <v>42090.749907407408</v>
      </c>
      <c r="U3886" s="12" t="str">
        <f>TEXT(Table1[[#This Row],[Date Created Conversion]],"yyyy")</f>
        <v>2015</v>
      </c>
      <c r="V3886" s="12" t="str">
        <f>TEXT(Table1[[#This Row],[Date Created Conversion]],"mmm")</f>
        <v>Mar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8388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>Table1[[#This Row],[pledged]]/Table1[[#This Row],[goal]]</f>
        <v>0</v>
      </c>
      <c r="P3887">
        <f>IF(Table1[[#This Row],[pledged]]=0,0,Table1[[#This Row],[pledged]]/Table1[[#This Row],[backers_count]])</f>
        <v>0</v>
      </c>
      <c r="Q3887" t="str">
        <f>LEFT(Table1[[#This Row],[Category and Sub-Category]],FIND("/",Table1[[#This Row],[Category and Sub-Category]])-1)</f>
        <v>theater</v>
      </c>
      <c r="R3887" t="str">
        <f>RIGHT(Table1[[#This Row],[Category and Sub-Category]],LEN(Table1[[#This Row],[Category and Sub-Category]])-FIND("/",Table1[[#This Row],[Category and Sub-Category]]))</f>
        <v>musical</v>
      </c>
      <c r="S3887" s="9">
        <f>(((Table1[[#This Row],[launched_at]]/60)/60)/24)+DATE(1970,1,1)</f>
        <v>42469.951284722221</v>
      </c>
      <c r="T3887" s="9">
        <f>(((Table1[[#This Row],[deadline]]/60)/60)/24)+DATE(1970,1,1)</f>
        <v>42499.951284722221</v>
      </c>
      <c r="U3887" s="12" t="str">
        <f>TEXT(Table1[[#This Row],[Date Created Conversion]],"yyyy")</f>
        <v>2016</v>
      </c>
      <c r="V3887" s="12" t="str">
        <f>TEXT(Table1[[#This Row],[Date Created Conversion]],"mmm")</f>
        <v>Apr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8388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>Table1[[#This Row],[pledged]]/Table1[[#This Row],[goal]]</f>
        <v>0</v>
      </c>
      <c r="P3888">
        <f>IF(Table1[[#This Row],[pledged]]=0,0,Table1[[#This Row],[pledged]]/Table1[[#This Row],[backers_count]])</f>
        <v>0</v>
      </c>
      <c r="Q3888" t="str">
        <f>LEFT(Table1[[#This Row],[Category and Sub-Category]],FIND("/",Table1[[#This Row],[Category and Sub-Category]])-1)</f>
        <v>theater</v>
      </c>
      <c r="R3888" t="str">
        <f>RIGHT(Table1[[#This Row],[Category and Sub-Category]],LEN(Table1[[#This Row],[Category and Sub-Category]])-FIND("/",Table1[[#This Row],[Category and Sub-Category]]))</f>
        <v>musical</v>
      </c>
      <c r="S3888" s="9">
        <f>(((Table1[[#This Row],[launched_at]]/60)/60)/24)+DATE(1970,1,1)</f>
        <v>41954.228032407409</v>
      </c>
      <c r="T3888" s="9">
        <f>(((Table1[[#This Row],[deadline]]/60)/60)/24)+DATE(1970,1,1)</f>
        <v>41984.228032407409</v>
      </c>
      <c r="U3888" s="12" t="str">
        <f>TEXT(Table1[[#This Row],[Date Created Conversion]],"yyyy")</f>
        <v>2014</v>
      </c>
      <c r="V3888" s="12" t="str">
        <f>TEXT(Table1[[#This Row],[Date Created Conversion]],"mmm")</f>
        <v>Nov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8388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>Table1[[#This Row],[pledged]]/Table1[[#This Row],[goal]]</f>
        <v>1.7500000000000002E-2</v>
      </c>
      <c r="P3889">
        <f>IF(Table1[[#This Row],[pledged]]=0,0,Table1[[#This Row],[pledged]]/Table1[[#This Row],[backers_count]])</f>
        <v>17.5</v>
      </c>
      <c r="Q3889" t="str">
        <f>LEFT(Table1[[#This Row],[Category and Sub-Category]],FIND("/",Table1[[#This Row],[Category and Sub-Category]])-1)</f>
        <v>theater</v>
      </c>
      <c r="R3889" t="str">
        <f>RIGHT(Table1[[#This Row],[Category and Sub-Category]],LEN(Table1[[#This Row],[Category and Sub-Category]])-FIND("/",Table1[[#This Row],[Category and Sub-Category]]))</f>
        <v>musical</v>
      </c>
      <c r="S3889" s="9">
        <f>(((Table1[[#This Row],[launched_at]]/60)/60)/24)+DATE(1970,1,1)</f>
        <v>42079.857974537037</v>
      </c>
      <c r="T3889" s="9">
        <f>(((Table1[[#This Row],[deadline]]/60)/60)/24)+DATE(1970,1,1)</f>
        <v>42125.916666666672</v>
      </c>
      <c r="U3889" s="12" t="str">
        <f>TEXT(Table1[[#This Row],[Date Created Conversion]],"yyyy")</f>
        <v>2015</v>
      </c>
      <c r="V3889" s="12" t="str">
        <f>TEXT(Table1[[#This Row],[Date Created Conversion]],"mmm")</f>
        <v>Mar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>Table1[[#This Row],[pledged]]/Table1[[#This Row],[goal]]</f>
        <v>0.27100000000000002</v>
      </c>
      <c r="P3890">
        <f>IF(Table1[[#This Row],[pledged]]=0,0,Table1[[#This Row],[pledged]]/Table1[[#This Row],[backers_count]])</f>
        <v>38.714285714285715</v>
      </c>
      <c r="Q3890" t="str">
        <f>LEFT(Table1[[#This Row],[Category and Sub-Category]],FIND("/",Table1[[#This Row],[Category and Sub-Category]])-1)</f>
        <v>theater</v>
      </c>
      <c r="R3890" t="str">
        <f>RIGHT(Table1[[#This Row],[Category and Sub-Category]],LEN(Table1[[#This Row],[Category and Sub-Category]])-FIND("/",Table1[[#This Row],[Category and Sub-Category]]))</f>
        <v>plays</v>
      </c>
      <c r="S3890" s="9">
        <f>(((Table1[[#This Row],[launched_at]]/60)/60)/24)+DATE(1970,1,1)</f>
        <v>42762.545810185184</v>
      </c>
      <c r="T3890" s="9">
        <f>(((Table1[[#This Row],[deadline]]/60)/60)/24)+DATE(1970,1,1)</f>
        <v>42792.545810185184</v>
      </c>
      <c r="U3890" s="12" t="str">
        <f>TEXT(Table1[[#This Row],[Date Created Conversion]],"yyyy")</f>
        <v>2017</v>
      </c>
      <c r="V3890" s="12" t="str">
        <f>TEXT(Table1[[#This Row],[Date Created Conversion]],"mmm")</f>
        <v>Jan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>Table1[[#This Row],[pledged]]/Table1[[#This Row],[goal]]</f>
        <v>1.4749999999999999E-2</v>
      </c>
      <c r="P3891">
        <f>IF(Table1[[#This Row],[pledged]]=0,0,Table1[[#This Row],[pledged]]/Table1[[#This Row],[backers_count]])</f>
        <v>13.111111111111111</v>
      </c>
      <c r="Q3891" t="str">
        <f>LEFT(Table1[[#This Row],[Category and Sub-Category]],FIND("/",Table1[[#This Row],[Category and Sub-Category]])-1)</f>
        <v>theater</v>
      </c>
      <c r="R3891" t="str">
        <f>RIGHT(Table1[[#This Row],[Category and Sub-Category]],LEN(Table1[[#This Row],[Category and Sub-Category]])-FIND("/",Table1[[#This Row],[Category and Sub-Category]]))</f>
        <v>plays</v>
      </c>
      <c r="S3891" s="9">
        <f>(((Table1[[#This Row],[launched_at]]/60)/60)/24)+DATE(1970,1,1)</f>
        <v>41977.004976851851</v>
      </c>
      <c r="T3891" s="9">
        <f>(((Table1[[#This Row],[deadline]]/60)/60)/24)+DATE(1970,1,1)</f>
        <v>42008.976388888885</v>
      </c>
      <c r="U3891" s="12" t="str">
        <f>TEXT(Table1[[#This Row],[Date Created Conversion]],"yyyy")</f>
        <v>2014</v>
      </c>
      <c r="V3891" s="12" t="str">
        <f>TEXT(Table1[[#This Row],[Date Created Conversion]],"mmm")</f>
        <v>Dec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>Table1[[#This Row],[pledged]]/Table1[[#This Row],[goal]]</f>
        <v>0.16826666666666668</v>
      </c>
      <c r="P3892">
        <f>IF(Table1[[#This Row],[pledged]]=0,0,Table1[[#This Row],[pledged]]/Table1[[#This Row],[backers_count]])</f>
        <v>315.5</v>
      </c>
      <c r="Q3892" t="str">
        <f>LEFT(Table1[[#This Row],[Category and Sub-Category]],FIND("/",Table1[[#This Row],[Category and Sub-Category]])-1)</f>
        <v>theater</v>
      </c>
      <c r="R3892" t="str">
        <f>RIGHT(Table1[[#This Row],[Category and Sub-Category]],LEN(Table1[[#This Row],[Category and Sub-Category]])-FIND("/",Table1[[#This Row],[Category and Sub-Category]]))</f>
        <v>plays</v>
      </c>
      <c r="S3892" s="9">
        <f>(((Table1[[#This Row],[launched_at]]/60)/60)/24)+DATE(1970,1,1)</f>
        <v>42171.758611111116</v>
      </c>
      <c r="T3892" s="9">
        <f>(((Table1[[#This Row],[deadline]]/60)/60)/24)+DATE(1970,1,1)</f>
        <v>42231.758611111116</v>
      </c>
      <c r="U3892" s="12" t="str">
        <f>TEXT(Table1[[#This Row],[Date Created Conversion]],"yyyy")</f>
        <v>2015</v>
      </c>
      <c r="V3892" s="12" t="str">
        <f>TEXT(Table1[[#This Row],[Date Created Conversion]],"mmm")</f>
        <v>Jun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>Table1[[#This Row],[pledged]]/Table1[[#This Row],[goal]]</f>
        <v>0.32500000000000001</v>
      </c>
      <c r="P3893">
        <f>IF(Table1[[#This Row],[pledged]]=0,0,Table1[[#This Row],[pledged]]/Table1[[#This Row],[backers_count]])</f>
        <v>37.142857142857146</v>
      </c>
      <c r="Q3893" t="str">
        <f>LEFT(Table1[[#This Row],[Category and Sub-Category]],FIND("/",Table1[[#This Row],[Category and Sub-Category]])-1)</f>
        <v>theater</v>
      </c>
      <c r="R3893" t="str">
        <f>RIGHT(Table1[[#This Row],[Category and Sub-Category]],LEN(Table1[[#This Row],[Category and Sub-Category]])-FIND("/",Table1[[#This Row],[Category and Sub-Category]]))</f>
        <v>plays</v>
      </c>
      <c r="S3893" s="9">
        <f>(((Table1[[#This Row],[launched_at]]/60)/60)/24)+DATE(1970,1,1)</f>
        <v>42056.1324537037</v>
      </c>
      <c r="T3893" s="9">
        <f>(((Table1[[#This Row],[deadline]]/60)/60)/24)+DATE(1970,1,1)</f>
        <v>42086.207638888889</v>
      </c>
      <c r="U3893" s="12" t="str">
        <f>TEXT(Table1[[#This Row],[Date Created Conversion]],"yyyy")</f>
        <v>2015</v>
      </c>
      <c r="V3893" s="12" t="str">
        <f>TEXT(Table1[[#This Row],[Date Created Conversion]],"mmm")</f>
        <v>Feb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>Table1[[#This Row],[pledged]]/Table1[[#This Row],[goal]]</f>
        <v>0</v>
      </c>
      <c r="P3894">
        <f>IF(Table1[[#This Row],[pledged]]=0,0,Table1[[#This Row],[pledged]]/Table1[[#This Row],[backers_count]])</f>
        <v>0</v>
      </c>
      <c r="Q3894" t="str">
        <f>LEFT(Table1[[#This Row],[Category and Sub-Category]],FIND("/",Table1[[#This Row],[Category and Sub-Category]])-1)</f>
        <v>theater</v>
      </c>
      <c r="R3894" t="str">
        <f>RIGHT(Table1[[#This Row],[Category and Sub-Category]],LEN(Table1[[#This Row],[Category and Sub-Category]])-FIND("/",Table1[[#This Row],[Category and Sub-Category]]))</f>
        <v>plays</v>
      </c>
      <c r="S3894" s="9">
        <f>(((Table1[[#This Row],[launched_at]]/60)/60)/24)+DATE(1970,1,1)</f>
        <v>41867.652280092596</v>
      </c>
      <c r="T3894" s="9">
        <f>(((Table1[[#This Row],[deadline]]/60)/60)/24)+DATE(1970,1,1)</f>
        <v>41875.291666666664</v>
      </c>
      <c r="U3894" s="12" t="str">
        <f>TEXT(Table1[[#This Row],[Date Created Conversion]],"yyyy")</f>
        <v>2014</v>
      </c>
      <c r="V3894" s="12" t="str">
        <f>TEXT(Table1[[#This Row],[Date Created Conversion]],"mmm")</f>
        <v>Aug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>Table1[[#This Row],[pledged]]/Table1[[#This Row],[goal]]</f>
        <v>0.2155</v>
      </c>
      <c r="P3895">
        <f>IF(Table1[[#This Row],[pledged]]=0,0,Table1[[#This Row],[pledged]]/Table1[[#This Row],[backers_count]])</f>
        <v>128.27380952380952</v>
      </c>
      <c r="Q3895" t="str">
        <f>LEFT(Table1[[#This Row],[Category and Sub-Category]],FIND("/",Table1[[#This Row],[Category and Sub-Category]])-1)</f>
        <v>theater</v>
      </c>
      <c r="R3895" t="str">
        <f>RIGHT(Table1[[#This Row],[Category and Sub-Category]],LEN(Table1[[#This Row],[Category and Sub-Category]])-FIND("/",Table1[[#This Row],[Category and Sub-Category]]))</f>
        <v>plays</v>
      </c>
      <c r="S3895" s="9">
        <f>(((Table1[[#This Row],[launched_at]]/60)/60)/24)+DATE(1970,1,1)</f>
        <v>41779.657870370371</v>
      </c>
      <c r="T3895" s="9">
        <f>(((Table1[[#This Row],[deadline]]/60)/60)/24)+DATE(1970,1,1)</f>
        <v>41821.25</v>
      </c>
      <c r="U3895" s="12" t="str">
        <f>TEXT(Table1[[#This Row],[Date Created Conversion]],"yyyy")</f>
        <v>2014</v>
      </c>
      <c r="V3895" s="12" t="str">
        <f>TEXT(Table1[[#This Row],[Date Created Conversion]],"mmm")</f>
        <v>May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>Table1[[#This Row],[pledged]]/Table1[[#This Row],[goal]]</f>
        <v>3.4666666666666665E-2</v>
      </c>
      <c r="P3896">
        <f>IF(Table1[[#This Row],[pledged]]=0,0,Table1[[#This Row],[pledged]]/Table1[[#This Row],[backers_count]])</f>
        <v>47.272727272727273</v>
      </c>
      <c r="Q3896" t="str">
        <f>LEFT(Table1[[#This Row],[Category and Sub-Category]],FIND("/",Table1[[#This Row],[Category and Sub-Category]])-1)</f>
        <v>theater</v>
      </c>
      <c r="R3896" t="str">
        <f>RIGHT(Table1[[#This Row],[Category and Sub-Category]],LEN(Table1[[#This Row],[Category and Sub-Category]])-FIND("/",Table1[[#This Row],[Category and Sub-Category]]))</f>
        <v>plays</v>
      </c>
      <c r="S3896" s="9">
        <f>(((Table1[[#This Row],[launched_at]]/60)/60)/24)+DATE(1970,1,1)</f>
        <v>42679.958472222221</v>
      </c>
      <c r="T3896" s="9">
        <f>(((Table1[[#This Row],[deadline]]/60)/60)/24)+DATE(1970,1,1)</f>
        <v>42710.207638888889</v>
      </c>
      <c r="U3896" s="12" t="str">
        <f>TEXT(Table1[[#This Row],[Date Created Conversion]],"yyyy")</f>
        <v>2016</v>
      </c>
      <c r="V3896" s="12" t="str">
        <f>TEXT(Table1[[#This Row],[Date Created Conversion]],"mmm")</f>
        <v>Nov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>Table1[[#This Row],[pledged]]/Table1[[#This Row],[goal]]</f>
        <v>0.05</v>
      </c>
      <c r="P3897">
        <f>IF(Table1[[#This Row],[pledged]]=0,0,Table1[[#This Row],[pledged]]/Table1[[#This Row],[backers_count]])</f>
        <v>50</v>
      </c>
      <c r="Q3897" t="str">
        <f>LEFT(Table1[[#This Row],[Category and Sub-Category]],FIND("/",Table1[[#This Row],[Category and Sub-Category]])-1)</f>
        <v>theater</v>
      </c>
      <c r="R3897" t="str">
        <f>RIGHT(Table1[[#This Row],[Category and Sub-Category]],LEN(Table1[[#This Row],[Category and Sub-Category]])-FIND("/",Table1[[#This Row],[Category and Sub-Category]]))</f>
        <v>plays</v>
      </c>
      <c r="S3897" s="9">
        <f>(((Table1[[#This Row],[launched_at]]/60)/60)/24)+DATE(1970,1,1)</f>
        <v>42032.250208333338</v>
      </c>
      <c r="T3897" s="9">
        <f>(((Table1[[#This Row],[deadline]]/60)/60)/24)+DATE(1970,1,1)</f>
        <v>42063.250208333338</v>
      </c>
      <c r="U3897" s="12" t="str">
        <f>TEXT(Table1[[#This Row],[Date Created Conversion]],"yyyy")</f>
        <v>2015</v>
      </c>
      <c r="V3897" s="12" t="str">
        <f>TEXT(Table1[[#This Row],[Date Created Conversion]],"mmm")</f>
        <v>Jan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>Table1[[#This Row],[pledged]]/Table1[[#This Row],[goal]]</f>
        <v>0.10625</v>
      </c>
      <c r="P3898">
        <f>IF(Table1[[#This Row],[pledged]]=0,0,Table1[[#This Row],[pledged]]/Table1[[#This Row],[backers_count]])</f>
        <v>42.5</v>
      </c>
      <c r="Q3898" t="str">
        <f>LEFT(Table1[[#This Row],[Category and Sub-Category]],FIND("/",Table1[[#This Row],[Category and Sub-Category]])-1)</f>
        <v>theater</v>
      </c>
      <c r="R3898" t="str">
        <f>RIGHT(Table1[[#This Row],[Category and Sub-Category]],LEN(Table1[[#This Row],[Category and Sub-Category]])-FIND("/",Table1[[#This Row],[Category and Sub-Category]]))</f>
        <v>plays</v>
      </c>
      <c r="S3898" s="9">
        <f>(((Table1[[#This Row],[launched_at]]/60)/60)/24)+DATE(1970,1,1)</f>
        <v>41793.191875000004</v>
      </c>
      <c r="T3898" s="9">
        <f>(((Table1[[#This Row],[deadline]]/60)/60)/24)+DATE(1970,1,1)</f>
        <v>41807.191875000004</v>
      </c>
      <c r="U3898" s="12" t="str">
        <f>TEXT(Table1[[#This Row],[Date Created Conversion]],"yyyy")</f>
        <v>2014</v>
      </c>
      <c r="V3898" s="12" t="str">
        <f>TEXT(Table1[[#This Row],[Date Created Conversion]],"mmm")</f>
        <v>Jun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>Table1[[#This Row],[pledged]]/Table1[[#This Row],[goal]]</f>
        <v>0.17599999999999999</v>
      </c>
      <c r="P3899">
        <f>IF(Table1[[#This Row],[pledged]]=0,0,Table1[[#This Row],[pledged]]/Table1[[#This Row],[backers_count]])</f>
        <v>44</v>
      </c>
      <c r="Q3899" t="str">
        <f>LEFT(Table1[[#This Row],[Category and Sub-Category]],FIND("/",Table1[[#This Row],[Category and Sub-Category]])-1)</f>
        <v>theater</v>
      </c>
      <c r="R3899" t="str">
        <f>RIGHT(Table1[[#This Row],[Category and Sub-Category]],LEN(Table1[[#This Row],[Category and Sub-Category]])-FIND("/",Table1[[#This Row],[Category and Sub-Category]]))</f>
        <v>plays</v>
      </c>
      <c r="S3899" s="9">
        <f>(((Table1[[#This Row],[launched_at]]/60)/60)/24)+DATE(1970,1,1)</f>
        <v>41982.87364583333</v>
      </c>
      <c r="T3899" s="9">
        <f>(((Table1[[#This Row],[deadline]]/60)/60)/24)+DATE(1970,1,1)</f>
        <v>42012.87364583333</v>
      </c>
      <c r="U3899" s="12" t="str">
        <f>TEXT(Table1[[#This Row],[Date Created Conversion]],"yyyy")</f>
        <v>2014</v>
      </c>
      <c r="V3899" s="12" t="str">
        <f>TEXT(Table1[[#This Row],[Date Created Conversion]],"mmm")</f>
        <v>Dec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>Table1[[#This Row],[pledged]]/Table1[[#This Row],[goal]]</f>
        <v>0.3256</v>
      </c>
      <c r="P3900">
        <f>IF(Table1[[#This Row],[pledged]]=0,0,Table1[[#This Row],[pledged]]/Table1[[#This Row],[backers_count]])</f>
        <v>50.875</v>
      </c>
      <c r="Q3900" t="str">
        <f>LEFT(Table1[[#This Row],[Category and Sub-Category]],FIND("/",Table1[[#This Row],[Category and Sub-Category]])-1)</f>
        <v>theater</v>
      </c>
      <c r="R3900" t="str">
        <f>RIGHT(Table1[[#This Row],[Category and Sub-Category]],LEN(Table1[[#This Row],[Category and Sub-Category]])-FIND("/",Table1[[#This Row],[Category and Sub-Category]]))</f>
        <v>plays</v>
      </c>
      <c r="S3900" s="9">
        <f>(((Table1[[#This Row],[launched_at]]/60)/60)/24)+DATE(1970,1,1)</f>
        <v>42193.482291666667</v>
      </c>
      <c r="T3900" s="9">
        <f>(((Table1[[#This Row],[deadline]]/60)/60)/24)+DATE(1970,1,1)</f>
        <v>42233.666666666672</v>
      </c>
      <c r="U3900" s="12" t="str">
        <f>TEXT(Table1[[#This Row],[Date Created Conversion]],"yyyy")</f>
        <v>2015</v>
      </c>
      <c r="V3900" s="12" t="str">
        <f>TEXT(Table1[[#This Row],[Date Created Conversion]],"mmm")</f>
        <v>Jul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>Table1[[#This Row],[pledged]]/Table1[[#This Row],[goal]]</f>
        <v>1.2500000000000001E-2</v>
      </c>
      <c r="P3901">
        <f>IF(Table1[[#This Row],[pledged]]=0,0,Table1[[#This Row],[pledged]]/Table1[[#This Row],[backers_count]])</f>
        <v>62.5</v>
      </c>
      <c r="Q3901" t="str">
        <f>LEFT(Table1[[#This Row],[Category and Sub-Category]],FIND("/",Table1[[#This Row],[Category and Sub-Category]])-1)</f>
        <v>theater</v>
      </c>
      <c r="R3901" t="str">
        <f>RIGHT(Table1[[#This Row],[Category and Sub-Category]],LEN(Table1[[#This Row],[Category and Sub-Category]])-FIND("/",Table1[[#This Row],[Category and Sub-Category]]))</f>
        <v>plays</v>
      </c>
      <c r="S3901" s="9">
        <f>(((Table1[[#This Row],[launched_at]]/60)/60)/24)+DATE(1970,1,1)</f>
        <v>41843.775011574071</v>
      </c>
      <c r="T3901" s="9">
        <f>(((Table1[[#This Row],[deadline]]/60)/60)/24)+DATE(1970,1,1)</f>
        <v>41863.775011574071</v>
      </c>
      <c r="U3901" s="12" t="str">
        <f>TEXT(Table1[[#This Row],[Date Created Conversion]],"yyyy")</f>
        <v>2014</v>
      </c>
      <c r="V3901" s="12" t="str">
        <f>TEXT(Table1[[#This Row],[Date Created Conversion]],"mmm")</f>
        <v>Jul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>Table1[[#This Row],[pledged]]/Table1[[#This Row],[goal]]</f>
        <v>5.3999999999999999E-2</v>
      </c>
      <c r="P3902">
        <f>IF(Table1[[#This Row],[pledged]]=0,0,Table1[[#This Row],[pledged]]/Table1[[#This Row],[backers_count]])</f>
        <v>27</v>
      </c>
      <c r="Q3902" t="str">
        <f>LEFT(Table1[[#This Row],[Category and Sub-Category]],FIND("/",Table1[[#This Row],[Category and Sub-Category]])-1)</f>
        <v>theater</v>
      </c>
      <c r="R3902" t="str">
        <f>RIGHT(Table1[[#This Row],[Category and Sub-Category]],LEN(Table1[[#This Row],[Category and Sub-Category]])-FIND("/",Table1[[#This Row],[Category and Sub-Category]]))</f>
        <v>plays</v>
      </c>
      <c r="S3902" s="9">
        <f>(((Table1[[#This Row],[launched_at]]/60)/60)/24)+DATE(1970,1,1)</f>
        <v>42136.092488425929</v>
      </c>
      <c r="T3902" s="9">
        <f>(((Table1[[#This Row],[deadline]]/60)/60)/24)+DATE(1970,1,1)</f>
        <v>42166.092488425929</v>
      </c>
      <c r="U3902" s="12" t="str">
        <f>TEXT(Table1[[#This Row],[Date Created Conversion]],"yyyy")</f>
        <v>2015</v>
      </c>
      <c r="V3902" s="12" t="str">
        <f>TEXT(Table1[[#This Row],[Date Created Conversion]],"mmm")</f>
        <v>May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>Table1[[#This Row],[pledged]]/Table1[[#This Row],[goal]]</f>
        <v>8.3333333333333332E-3</v>
      </c>
      <c r="P3903">
        <f>IF(Table1[[#This Row],[pledged]]=0,0,Table1[[#This Row],[pledged]]/Table1[[#This Row],[backers_count]])</f>
        <v>25</v>
      </c>
      <c r="Q3903" t="str">
        <f>LEFT(Table1[[#This Row],[Category and Sub-Category]],FIND("/",Table1[[#This Row],[Category and Sub-Category]])-1)</f>
        <v>theater</v>
      </c>
      <c r="R3903" t="str">
        <f>RIGHT(Table1[[#This Row],[Category and Sub-Category]],LEN(Table1[[#This Row],[Category and Sub-Category]])-FIND("/",Table1[[#This Row],[Category and Sub-Category]]))</f>
        <v>plays</v>
      </c>
      <c r="S3903" s="9">
        <f>(((Table1[[#This Row],[launched_at]]/60)/60)/24)+DATE(1970,1,1)</f>
        <v>42317.826377314821</v>
      </c>
      <c r="T3903" s="9">
        <f>(((Table1[[#This Row],[deadline]]/60)/60)/24)+DATE(1970,1,1)</f>
        <v>42357.826377314821</v>
      </c>
      <c r="U3903" s="12" t="str">
        <f>TEXT(Table1[[#This Row],[Date Created Conversion]],"yyyy")</f>
        <v>2015</v>
      </c>
      <c r="V3903" s="12" t="str">
        <f>TEXT(Table1[[#This Row],[Date Created Conversion]],"mmm")</f>
        <v>Nov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>Table1[[#This Row],[pledged]]/Table1[[#This Row],[goal]]</f>
        <v>0.48833333333333334</v>
      </c>
      <c r="P3904">
        <f>IF(Table1[[#This Row],[pledged]]=0,0,Table1[[#This Row],[pledged]]/Table1[[#This Row],[backers_count]])</f>
        <v>47.258064516129032</v>
      </c>
      <c r="Q3904" t="str">
        <f>LEFT(Table1[[#This Row],[Category and Sub-Category]],FIND("/",Table1[[#This Row],[Category and Sub-Category]])-1)</f>
        <v>theater</v>
      </c>
      <c r="R3904" t="str">
        <f>RIGHT(Table1[[#This Row],[Category and Sub-Category]],LEN(Table1[[#This Row],[Category and Sub-Category]])-FIND("/",Table1[[#This Row],[Category and Sub-Category]]))</f>
        <v>plays</v>
      </c>
      <c r="S3904" s="9">
        <f>(((Table1[[#This Row],[launched_at]]/60)/60)/24)+DATE(1970,1,1)</f>
        <v>42663.468078703707</v>
      </c>
      <c r="T3904" s="9">
        <f>(((Table1[[#This Row],[deadline]]/60)/60)/24)+DATE(1970,1,1)</f>
        <v>42688.509745370371</v>
      </c>
      <c r="U3904" s="12" t="str">
        <f>TEXT(Table1[[#This Row],[Date Created Conversion]],"yyyy")</f>
        <v>2016</v>
      </c>
      <c r="V3904" s="12" t="str">
        <f>TEXT(Table1[[#This Row],[Date Created Conversion]],"mmm")</f>
        <v>Oct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>Table1[[#This Row],[pledged]]/Table1[[#This Row],[goal]]</f>
        <v>0</v>
      </c>
      <c r="P3905">
        <f>IF(Table1[[#This Row],[pledged]]=0,0,Table1[[#This Row],[pledged]]/Table1[[#This Row],[backers_count]])</f>
        <v>0</v>
      </c>
      <c r="Q3905" t="str">
        <f>LEFT(Table1[[#This Row],[Category and Sub-Category]],FIND("/",Table1[[#This Row],[Category and Sub-Category]])-1)</f>
        <v>theater</v>
      </c>
      <c r="R3905" t="str">
        <f>RIGHT(Table1[[#This Row],[Category and Sub-Category]],LEN(Table1[[#This Row],[Category and Sub-Category]])-FIND("/",Table1[[#This Row],[Category and Sub-Category]]))</f>
        <v>plays</v>
      </c>
      <c r="S3905" s="9">
        <f>(((Table1[[#This Row],[launched_at]]/60)/60)/24)+DATE(1970,1,1)</f>
        <v>42186.01116898148</v>
      </c>
      <c r="T3905" s="9">
        <f>(((Table1[[#This Row],[deadline]]/60)/60)/24)+DATE(1970,1,1)</f>
        <v>42230.818055555559</v>
      </c>
      <c r="U3905" s="12" t="str">
        <f>TEXT(Table1[[#This Row],[Date Created Conversion]],"yyyy")</f>
        <v>2015</v>
      </c>
      <c r="V3905" s="12" t="str">
        <f>TEXT(Table1[[#This Row],[Date Created Conversion]],"mmm")</f>
        <v>Jul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>Table1[[#This Row],[pledged]]/Table1[[#This Row],[goal]]</f>
        <v>2.9999999999999997E-4</v>
      </c>
      <c r="P3906">
        <f>IF(Table1[[#This Row],[pledged]]=0,0,Table1[[#This Row],[pledged]]/Table1[[#This Row],[backers_count]])</f>
        <v>1.5</v>
      </c>
      <c r="Q3906" t="str">
        <f>LEFT(Table1[[#This Row],[Category and Sub-Category]],FIND("/",Table1[[#This Row],[Category and Sub-Category]])-1)</f>
        <v>theater</v>
      </c>
      <c r="R3906" t="str">
        <f>RIGHT(Table1[[#This Row],[Category and Sub-Category]],LEN(Table1[[#This Row],[Category and Sub-Category]])-FIND("/",Table1[[#This Row],[Category and Sub-Category]]))</f>
        <v>plays</v>
      </c>
      <c r="S3906" s="9">
        <f>(((Table1[[#This Row],[launched_at]]/60)/60)/24)+DATE(1970,1,1)</f>
        <v>42095.229166666672</v>
      </c>
      <c r="T3906" s="9">
        <f>(((Table1[[#This Row],[deadline]]/60)/60)/24)+DATE(1970,1,1)</f>
        <v>42109.211111111115</v>
      </c>
      <c r="U3906" s="12" t="str">
        <f>TEXT(Table1[[#This Row],[Date Created Conversion]],"yyyy")</f>
        <v>2015</v>
      </c>
      <c r="V3906" s="12" t="str">
        <f>TEXT(Table1[[#This Row],[Date Created Conversion]],"mmm")</f>
        <v>Apr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>Table1[[#This Row],[pledged]]/Table1[[#This Row],[goal]]</f>
        <v>0.11533333333333333</v>
      </c>
      <c r="P3907">
        <f>IF(Table1[[#This Row],[pledged]]=0,0,Table1[[#This Row],[pledged]]/Table1[[#This Row],[backers_count]])</f>
        <v>24.714285714285715</v>
      </c>
      <c r="Q3907" t="str">
        <f>LEFT(Table1[[#This Row],[Category and Sub-Category]],FIND("/",Table1[[#This Row],[Category and Sub-Category]])-1)</f>
        <v>theater</v>
      </c>
      <c r="R3907" t="str">
        <f>RIGHT(Table1[[#This Row],[Category and Sub-Category]],LEN(Table1[[#This Row],[Category and Sub-Category]])-FIND("/",Table1[[#This Row],[Category and Sub-Category]]))</f>
        <v>plays</v>
      </c>
      <c r="S3907" s="9">
        <f>(((Table1[[#This Row],[launched_at]]/60)/60)/24)+DATE(1970,1,1)</f>
        <v>42124.623877314814</v>
      </c>
      <c r="T3907" s="9">
        <f>(((Table1[[#This Row],[deadline]]/60)/60)/24)+DATE(1970,1,1)</f>
        <v>42166.958333333328</v>
      </c>
      <c r="U3907" s="12" t="str">
        <f>TEXT(Table1[[#This Row],[Date Created Conversion]],"yyyy")</f>
        <v>2015</v>
      </c>
      <c r="V3907" s="12" t="str">
        <f>TEXT(Table1[[#This Row],[Date Created Conversion]],"mmm")</f>
        <v>Apr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>Table1[[#This Row],[pledged]]/Table1[[#This Row],[goal]]</f>
        <v>0.67333333333333334</v>
      </c>
      <c r="P3908">
        <f>IF(Table1[[#This Row],[pledged]]=0,0,Table1[[#This Row],[pledged]]/Table1[[#This Row],[backers_count]])</f>
        <v>63.125</v>
      </c>
      <c r="Q3908" t="str">
        <f>LEFT(Table1[[#This Row],[Category and Sub-Category]],FIND("/",Table1[[#This Row],[Category and Sub-Category]])-1)</f>
        <v>theater</v>
      </c>
      <c r="R3908" t="str">
        <f>RIGHT(Table1[[#This Row],[Category and Sub-Category]],LEN(Table1[[#This Row],[Category and Sub-Category]])-FIND("/",Table1[[#This Row],[Category and Sub-Category]]))</f>
        <v>plays</v>
      </c>
      <c r="S3908" s="9">
        <f>(((Table1[[#This Row],[launched_at]]/60)/60)/24)+DATE(1970,1,1)</f>
        <v>42143.917743055557</v>
      </c>
      <c r="T3908" s="9">
        <f>(((Table1[[#This Row],[deadline]]/60)/60)/24)+DATE(1970,1,1)</f>
        <v>42181.559027777781</v>
      </c>
      <c r="U3908" s="12" t="str">
        <f>TEXT(Table1[[#This Row],[Date Created Conversion]],"yyyy")</f>
        <v>2015</v>
      </c>
      <c r="V3908" s="12" t="str">
        <f>TEXT(Table1[[#This Row],[Date Created Conversion]],"mmm")</f>
        <v>May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>Table1[[#This Row],[pledged]]/Table1[[#This Row],[goal]]</f>
        <v>0.153</v>
      </c>
      <c r="P3909">
        <f>IF(Table1[[#This Row],[pledged]]=0,0,Table1[[#This Row],[pledged]]/Table1[[#This Row],[backers_count]])</f>
        <v>38.25</v>
      </c>
      <c r="Q3909" t="str">
        <f>LEFT(Table1[[#This Row],[Category and Sub-Category]],FIND("/",Table1[[#This Row],[Category and Sub-Category]])-1)</f>
        <v>theater</v>
      </c>
      <c r="R3909" t="str">
        <f>RIGHT(Table1[[#This Row],[Category and Sub-Category]],LEN(Table1[[#This Row],[Category and Sub-Category]])-FIND("/",Table1[[#This Row],[Category and Sub-Category]]))</f>
        <v>plays</v>
      </c>
      <c r="S3909" s="9">
        <f>(((Table1[[#This Row],[launched_at]]/60)/60)/24)+DATE(1970,1,1)</f>
        <v>41906.819513888891</v>
      </c>
      <c r="T3909" s="9">
        <f>(((Table1[[#This Row],[deadline]]/60)/60)/24)+DATE(1970,1,1)</f>
        <v>41938.838888888888</v>
      </c>
      <c r="U3909" s="12" t="str">
        <f>TEXT(Table1[[#This Row],[Date Created Conversion]],"yyyy")</f>
        <v>2014</v>
      </c>
      <c r="V3909" s="12" t="str">
        <f>TEXT(Table1[[#This Row],[Date Created Conversion]],"mmm")</f>
        <v>Sep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>Table1[[#This Row],[pledged]]/Table1[[#This Row],[goal]]</f>
        <v>8.666666666666667E-2</v>
      </c>
      <c r="P3910">
        <f>IF(Table1[[#This Row],[pledged]]=0,0,Table1[[#This Row],[pledged]]/Table1[[#This Row],[backers_count]])</f>
        <v>16.25</v>
      </c>
      <c r="Q3910" t="str">
        <f>LEFT(Table1[[#This Row],[Category and Sub-Category]],FIND("/",Table1[[#This Row],[Category and Sub-Category]])-1)</f>
        <v>theater</v>
      </c>
      <c r="R3910" t="str">
        <f>RIGHT(Table1[[#This Row],[Category and Sub-Category]],LEN(Table1[[#This Row],[Category and Sub-Category]])-FIND("/",Table1[[#This Row],[Category and Sub-Category]]))</f>
        <v>plays</v>
      </c>
      <c r="S3910" s="9">
        <f>(((Table1[[#This Row],[launched_at]]/60)/60)/24)+DATE(1970,1,1)</f>
        <v>41834.135370370372</v>
      </c>
      <c r="T3910" s="9">
        <f>(((Table1[[#This Row],[deadline]]/60)/60)/24)+DATE(1970,1,1)</f>
        <v>41849.135370370372</v>
      </c>
      <c r="U3910" s="12" t="str">
        <f>TEXT(Table1[[#This Row],[Date Created Conversion]],"yyyy")</f>
        <v>2014</v>
      </c>
      <c r="V3910" s="12" t="str">
        <f>TEXT(Table1[[#This Row],[Date Created Conversion]],"mmm")</f>
        <v>Jul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>Table1[[#This Row],[pledged]]/Table1[[#This Row],[goal]]</f>
        <v>2.2499999999999998E-3</v>
      </c>
      <c r="P3911">
        <f>IF(Table1[[#This Row],[pledged]]=0,0,Table1[[#This Row],[pledged]]/Table1[[#This Row],[backers_count]])</f>
        <v>33.75</v>
      </c>
      <c r="Q3911" t="str">
        <f>LEFT(Table1[[#This Row],[Category and Sub-Category]],FIND("/",Table1[[#This Row],[Category and Sub-Category]])-1)</f>
        <v>theater</v>
      </c>
      <c r="R3911" t="str">
        <f>RIGHT(Table1[[#This Row],[Category and Sub-Category]],LEN(Table1[[#This Row],[Category and Sub-Category]])-FIND("/",Table1[[#This Row],[Category and Sub-Category]]))</f>
        <v>plays</v>
      </c>
      <c r="S3911" s="9">
        <f>(((Table1[[#This Row],[launched_at]]/60)/60)/24)+DATE(1970,1,1)</f>
        <v>41863.359282407408</v>
      </c>
      <c r="T3911" s="9">
        <f>(((Table1[[#This Row],[deadline]]/60)/60)/24)+DATE(1970,1,1)</f>
        <v>41893.359282407408</v>
      </c>
      <c r="U3911" s="12" t="str">
        <f>TEXT(Table1[[#This Row],[Date Created Conversion]],"yyyy")</f>
        <v>2014</v>
      </c>
      <c r="V3911" s="12" t="str">
        <f>TEXT(Table1[[#This Row],[Date Created Conversion]],"mmm")</f>
        <v>Aug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>Table1[[#This Row],[pledged]]/Table1[[#This Row],[goal]]</f>
        <v>3.0833333333333334E-2</v>
      </c>
      <c r="P3912">
        <f>IF(Table1[[#This Row],[pledged]]=0,0,Table1[[#This Row],[pledged]]/Table1[[#This Row],[backers_count]])</f>
        <v>61.666666666666664</v>
      </c>
      <c r="Q3912" t="str">
        <f>LEFT(Table1[[#This Row],[Category and Sub-Category]],FIND("/",Table1[[#This Row],[Category and Sub-Category]])-1)</f>
        <v>theater</v>
      </c>
      <c r="R3912" t="str">
        <f>RIGHT(Table1[[#This Row],[Category and Sub-Category]],LEN(Table1[[#This Row],[Category and Sub-Category]])-FIND("/",Table1[[#This Row],[Category and Sub-Category]]))</f>
        <v>plays</v>
      </c>
      <c r="S3912" s="9">
        <f>(((Table1[[#This Row],[launched_at]]/60)/60)/24)+DATE(1970,1,1)</f>
        <v>42224.756909722222</v>
      </c>
      <c r="T3912" s="9">
        <f>(((Table1[[#This Row],[deadline]]/60)/60)/24)+DATE(1970,1,1)</f>
        <v>42254.756909722222</v>
      </c>
      <c r="U3912" s="12" t="str">
        <f>TEXT(Table1[[#This Row],[Date Created Conversion]],"yyyy")</f>
        <v>2015</v>
      </c>
      <c r="V3912" s="12" t="str">
        <f>TEXT(Table1[[#This Row],[Date Created Conversion]],"mmm")</f>
        <v>Aug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>Table1[[#This Row],[pledged]]/Table1[[#This Row],[goal]]</f>
        <v>0.37412499999999999</v>
      </c>
      <c r="P3913">
        <f>IF(Table1[[#This Row],[pledged]]=0,0,Table1[[#This Row],[pledged]]/Table1[[#This Row],[backers_count]])</f>
        <v>83.138888888888886</v>
      </c>
      <c r="Q3913" t="str">
        <f>LEFT(Table1[[#This Row],[Category and Sub-Category]],FIND("/",Table1[[#This Row],[Category and Sub-Category]])-1)</f>
        <v>theater</v>
      </c>
      <c r="R3913" t="str">
        <f>RIGHT(Table1[[#This Row],[Category and Sub-Category]],LEN(Table1[[#This Row],[Category and Sub-Category]])-FIND("/",Table1[[#This Row],[Category and Sub-Category]]))</f>
        <v>plays</v>
      </c>
      <c r="S3913" s="9">
        <f>(((Table1[[#This Row],[launched_at]]/60)/60)/24)+DATE(1970,1,1)</f>
        <v>41939.8122337963</v>
      </c>
      <c r="T3913" s="9">
        <f>(((Table1[[#This Row],[deadline]]/60)/60)/24)+DATE(1970,1,1)</f>
        <v>41969.853900462964</v>
      </c>
      <c r="U3913" s="12" t="str">
        <f>TEXT(Table1[[#This Row],[Date Created Conversion]],"yyyy")</f>
        <v>2014</v>
      </c>
      <c r="V3913" s="12" t="str">
        <f>TEXT(Table1[[#This Row],[Date Created Conversion]],"mmm")</f>
        <v>Oct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>Table1[[#This Row],[pledged]]/Table1[[#This Row],[goal]]</f>
        <v>6.666666666666667E-5</v>
      </c>
      <c r="P3914">
        <f>IF(Table1[[#This Row],[pledged]]=0,0,Table1[[#This Row],[pledged]]/Table1[[#This Row],[backers_count]])</f>
        <v>1</v>
      </c>
      <c r="Q3914" t="str">
        <f>LEFT(Table1[[#This Row],[Category and Sub-Category]],FIND("/",Table1[[#This Row],[Category and Sub-Category]])-1)</f>
        <v>theater</v>
      </c>
      <c r="R3914" t="str">
        <f>RIGHT(Table1[[#This Row],[Category and Sub-Category]],LEN(Table1[[#This Row],[Category and Sub-Category]])-FIND("/",Table1[[#This Row],[Category and Sub-Category]]))</f>
        <v>plays</v>
      </c>
      <c r="S3914" s="9">
        <f>(((Table1[[#This Row],[launched_at]]/60)/60)/24)+DATE(1970,1,1)</f>
        <v>42059.270023148143</v>
      </c>
      <c r="T3914" s="9">
        <f>(((Table1[[#This Row],[deadline]]/60)/60)/24)+DATE(1970,1,1)</f>
        <v>42119.190972222219</v>
      </c>
      <c r="U3914" s="12" t="str">
        <f>TEXT(Table1[[#This Row],[Date Created Conversion]],"yyyy")</f>
        <v>2015</v>
      </c>
      <c r="V3914" s="12" t="str">
        <f>TEXT(Table1[[#This Row],[Date Created Conversion]],"mmm")</f>
        <v>Feb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>Table1[[#This Row],[pledged]]/Table1[[#This Row],[goal]]</f>
        <v>0.1</v>
      </c>
      <c r="P3915">
        <f>IF(Table1[[#This Row],[pledged]]=0,0,Table1[[#This Row],[pledged]]/Table1[[#This Row],[backers_count]])</f>
        <v>142.85714285714286</v>
      </c>
      <c r="Q3915" t="str">
        <f>LEFT(Table1[[#This Row],[Category and Sub-Category]],FIND("/",Table1[[#This Row],[Category and Sub-Category]])-1)</f>
        <v>theater</v>
      </c>
      <c r="R3915" t="str">
        <f>RIGHT(Table1[[#This Row],[Category and Sub-Category]],LEN(Table1[[#This Row],[Category and Sub-Category]])-FIND("/",Table1[[#This Row],[Category and Sub-Category]]))</f>
        <v>plays</v>
      </c>
      <c r="S3915" s="9">
        <f>(((Table1[[#This Row],[launched_at]]/60)/60)/24)+DATE(1970,1,1)</f>
        <v>42308.211215277777</v>
      </c>
      <c r="T3915" s="9">
        <f>(((Table1[[#This Row],[deadline]]/60)/60)/24)+DATE(1970,1,1)</f>
        <v>42338.252881944441</v>
      </c>
      <c r="U3915" s="12" t="str">
        <f>TEXT(Table1[[#This Row],[Date Created Conversion]],"yyyy")</f>
        <v>2015</v>
      </c>
      <c r="V3915" s="12" t="str">
        <f>TEXT(Table1[[#This Row],[Date Created Conversion]],"mmm")</f>
        <v>Oct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>Table1[[#This Row],[pledged]]/Table1[[#This Row],[goal]]</f>
        <v>0.36359999999999998</v>
      </c>
      <c r="P3916">
        <f>IF(Table1[[#This Row],[pledged]]=0,0,Table1[[#This Row],[pledged]]/Table1[[#This Row],[backers_count]])</f>
        <v>33.666666666666664</v>
      </c>
      <c r="Q3916" t="str">
        <f>LEFT(Table1[[#This Row],[Category and Sub-Category]],FIND("/",Table1[[#This Row],[Category and Sub-Category]])-1)</f>
        <v>theater</v>
      </c>
      <c r="R3916" t="str">
        <f>RIGHT(Table1[[#This Row],[Category and Sub-Category]],LEN(Table1[[#This Row],[Category and Sub-Category]])-FIND("/",Table1[[#This Row],[Category and Sub-Category]]))</f>
        <v>plays</v>
      </c>
      <c r="S3916" s="9">
        <f>(((Table1[[#This Row],[launched_at]]/60)/60)/24)+DATE(1970,1,1)</f>
        <v>42114.818935185183</v>
      </c>
      <c r="T3916" s="9">
        <f>(((Table1[[#This Row],[deadline]]/60)/60)/24)+DATE(1970,1,1)</f>
        <v>42134.957638888889</v>
      </c>
      <c r="U3916" s="12" t="str">
        <f>TEXT(Table1[[#This Row],[Date Created Conversion]],"yyyy")</f>
        <v>2015</v>
      </c>
      <c r="V3916" s="12" t="str">
        <f>TEXT(Table1[[#This Row],[Date Created Conversion]],"mmm")</f>
        <v>Apr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>Table1[[#This Row],[pledged]]/Table1[[#This Row],[goal]]</f>
        <v>3.3333333333333335E-3</v>
      </c>
      <c r="P3917">
        <f>IF(Table1[[#This Row],[pledged]]=0,0,Table1[[#This Row],[pledged]]/Table1[[#This Row],[backers_count]])</f>
        <v>5</v>
      </c>
      <c r="Q3917" t="str">
        <f>LEFT(Table1[[#This Row],[Category and Sub-Category]],FIND("/",Table1[[#This Row],[Category and Sub-Category]])-1)</f>
        <v>theater</v>
      </c>
      <c r="R3917" t="str">
        <f>RIGHT(Table1[[#This Row],[Category and Sub-Category]],LEN(Table1[[#This Row],[Category and Sub-Category]])-FIND("/",Table1[[#This Row],[Category and Sub-Category]]))</f>
        <v>plays</v>
      </c>
      <c r="S3917" s="9">
        <f>(((Table1[[#This Row],[launched_at]]/60)/60)/24)+DATE(1970,1,1)</f>
        <v>42492.98505787037</v>
      </c>
      <c r="T3917" s="9">
        <f>(((Table1[[#This Row],[deadline]]/60)/60)/24)+DATE(1970,1,1)</f>
        <v>42522.98505787037</v>
      </c>
      <c r="U3917" s="12" t="str">
        <f>TEXT(Table1[[#This Row],[Date Created Conversion]],"yyyy")</f>
        <v>2016</v>
      </c>
      <c r="V3917" s="12" t="str">
        <f>TEXT(Table1[[#This Row],[Date Created Conversion]],"mmm")</f>
        <v>May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>Table1[[#This Row],[pledged]]/Table1[[#This Row],[goal]]</f>
        <v>0</v>
      </c>
      <c r="P3918">
        <f>IF(Table1[[#This Row],[pledged]]=0,0,Table1[[#This Row],[pledged]]/Table1[[#This Row],[backers_count]])</f>
        <v>0</v>
      </c>
      <c r="Q3918" t="str">
        <f>LEFT(Table1[[#This Row],[Category and Sub-Category]],FIND("/",Table1[[#This Row],[Category and Sub-Category]])-1)</f>
        <v>theater</v>
      </c>
      <c r="R3918" t="str">
        <f>RIGHT(Table1[[#This Row],[Category and Sub-Category]],LEN(Table1[[#This Row],[Category and Sub-Category]])-FIND("/",Table1[[#This Row],[Category and Sub-Category]]))</f>
        <v>plays</v>
      </c>
      <c r="S3918" s="9">
        <f>(((Table1[[#This Row],[launched_at]]/60)/60)/24)+DATE(1970,1,1)</f>
        <v>42494.471666666665</v>
      </c>
      <c r="T3918" s="9">
        <f>(((Table1[[#This Row],[deadline]]/60)/60)/24)+DATE(1970,1,1)</f>
        <v>42524.471666666665</v>
      </c>
      <c r="U3918" s="12" t="str">
        <f>TEXT(Table1[[#This Row],[Date Created Conversion]],"yyyy")</f>
        <v>2016</v>
      </c>
      <c r="V3918" s="12" t="str">
        <f>TEXT(Table1[[#This Row],[Date Created Conversion]],"mmm")</f>
        <v>May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>Table1[[#This Row],[pledged]]/Table1[[#This Row],[goal]]</f>
        <v>2.8571428571428571E-3</v>
      </c>
      <c r="P3919">
        <f>IF(Table1[[#This Row],[pledged]]=0,0,Table1[[#This Row],[pledged]]/Table1[[#This Row],[backers_count]])</f>
        <v>10</v>
      </c>
      <c r="Q3919" t="str">
        <f>LEFT(Table1[[#This Row],[Category and Sub-Category]],FIND("/",Table1[[#This Row],[Category and Sub-Category]])-1)</f>
        <v>theater</v>
      </c>
      <c r="R3919" t="str">
        <f>RIGHT(Table1[[#This Row],[Category and Sub-Category]],LEN(Table1[[#This Row],[Category and Sub-Category]])-FIND("/",Table1[[#This Row],[Category and Sub-Category]]))</f>
        <v>plays</v>
      </c>
      <c r="S3919" s="9">
        <f>(((Table1[[#This Row],[launched_at]]/60)/60)/24)+DATE(1970,1,1)</f>
        <v>41863.527326388888</v>
      </c>
      <c r="T3919" s="9">
        <f>(((Table1[[#This Row],[deadline]]/60)/60)/24)+DATE(1970,1,1)</f>
        <v>41893.527326388888</v>
      </c>
      <c r="U3919" s="12" t="str">
        <f>TEXT(Table1[[#This Row],[Date Created Conversion]],"yyyy")</f>
        <v>2014</v>
      </c>
      <c r="V3919" s="12" t="str">
        <f>TEXT(Table1[[#This Row],[Date Created Conversion]],"mmm")</f>
        <v>Aug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>Table1[[#This Row],[pledged]]/Table1[[#This Row],[goal]]</f>
        <v>2E-3</v>
      </c>
      <c r="P3920">
        <f>IF(Table1[[#This Row],[pledged]]=0,0,Table1[[#This Row],[pledged]]/Table1[[#This Row],[backers_count]])</f>
        <v>40</v>
      </c>
      <c r="Q3920" t="str">
        <f>LEFT(Table1[[#This Row],[Category and Sub-Category]],FIND("/",Table1[[#This Row],[Category and Sub-Category]])-1)</f>
        <v>theater</v>
      </c>
      <c r="R3920" t="str">
        <f>RIGHT(Table1[[#This Row],[Category and Sub-Category]],LEN(Table1[[#This Row],[Category and Sub-Category]])-FIND("/",Table1[[#This Row],[Category and Sub-Category]]))</f>
        <v>plays</v>
      </c>
      <c r="S3920" s="9">
        <f>(((Table1[[#This Row],[launched_at]]/60)/60)/24)+DATE(1970,1,1)</f>
        <v>41843.664618055554</v>
      </c>
      <c r="T3920" s="9">
        <f>(((Table1[[#This Row],[deadline]]/60)/60)/24)+DATE(1970,1,1)</f>
        <v>41855.666666666664</v>
      </c>
      <c r="U3920" s="12" t="str">
        <f>TEXT(Table1[[#This Row],[Date Created Conversion]],"yyyy")</f>
        <v>2014</v>
      </c>
      <c r="V3920" s="12" t="str">
        <f>TEXT(Table1[[#This Row],[Date Created Conversion]],"mmm")</f>
        <v>Jul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>Table1[[#This Row],[pledged]]/Table1[[#This Row],[goal]]</f>
        <v>1.7999999999999999E-2</v>
      </c>
      <c r="P3921">
        <f>IF(Table1[[#This Row],[pledged]]=0,0,Table1[[#This Row],[pledged]]/Table1[[#This Row],[backers_count]])</f>
        <v>30</v>
      </c>
      <c r="Q3921" t="str">
        <f>LEFT(Table1[[#This Row],[Category and Sub-Category]],FIND("/",Table1[[#This Row],[Category and Sub-Category]])-1)</f>
        <v>theater</v>
      </c>
      <c r="R3921" t="str">
        <f>RIGHT(Table1[[#This Row],[Category and Sub-Category]],LEN(Table1[[#This Row],[Category and Sub-Category]])-FIND("/",Table1[[#This Row],[Category and Sub-Category]]))</f>
        <v>plays</v>
      </c>
      <c r="S3921" s="9">
        <f>(((Table1[[#This Row],[launched_at]]/60)/60)/24)+DATE(1970,1,1)</f>
        <v>42358.684872685189</v>
      </c>
      <c r="T3921" s="9">
        <f>(((Table1[[#This Row],[deadline]]/60)/60)/24)+DATE(1970,1,1)</f>
        <v>42387</v>
      </c>
      <c r="U3921" s="12" t="str">
        <f>TEXT(Table1[[#This Row],[Date Created Conversion]],"yyyy")</f>
        <v>2015</v>
      </c>
      <c r="V3921" s="12" t="str">
        <f>TEXT(Table1[[#This Row],[Date Created Conversion]],"mmm")</f>
        <v>Dec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>Table1[[#This Row],[pledged]]/Table1[[#This Row],[goal]]</f>
        <v>5.3999999999999999E-2</v>
      </c>
      <c r="P3922">
        <f>IF(Table1[[#This Row],[pledged]]=0,0,Table1[[#This Row],[pledged]]/Table1[[#This Row],[backers_count]])</f>
        <v>45</v>
      </c>
      <c r="Q3922" t="str">
        <f>LEFT(Table1[[#This Row],[Category and Sub-Category]],FIND("/",Table1[[#This Row],[Category and Sub-Category]])-1)</f>
        <v>theater</v>
      </c>
      <c r="R3922" t="str">
        <f>RIGHT(Table1[[#This Row],[Category and Sub-Category]],LEN(Table1[[#This Row],[Category and Sub-Category]])-FIND("/",Table1[[#This Row],[Category and Sub-Category]]))</f>
        <v>plays</v>
      </c>
      <c r="S3922" s="9">
        <f>(((Table1[[#This Row],[launched_at]]/60)/60)/24)+DATE(1970,1,1)</f>
        <v>42657.38726851852</v>
      </c>
      <c r="T3922" s="9">
        <f>(((Table1[[#This Row],[deadline]]/60)/60)/24)+DATE(1970,1,1)</f>
        <v>42687.428935185191</v>
      </c>
      <c r="U3922" s="12" t="str">
        <f>TEXT(Table1[[#This Row],[Date Created Conversion]],"yyyy")</f>
        <v>2016</v>
      </c>
      <c r="V3922" s="12" t="str">
        <f>TEXT(Table1[[#This Row],[Date Created Conversion]],"mmm")</f>
        <v>Oct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>Table1[[#This Row],[pledged]]/Table1[[#This Row],[goal]]</f>
        <v>0</v>
      </c>
      <c r="P3923">
        <f>IF(Table1[[#This Row],[pledged]]=0,0,Table1[[#This Row],[pledged]]/Table1[[#This Row],[backers_count]])</f>
        <v>0</v>
      </c>
      <c r="Q3923" t="str">
        <f>LEFT(Table1[[#This Row],[Category and Sub-Category]],FIND("/",Table1[[#This Row],[Category and Sub-Category]])-1)</f>
        <v>theater</v>
      </c>
      <c r="R3923" t="str">
        <f>RIGHT(Table1[[#This Row],[Category and Sub-Category]],LEN(Table1[[#This Row],[Category and Sub-Category]])-FIND("/",Table1[[#This Row],[Category and Sub-Category]]))</f>
        <v>plays</v>
      </c>
      <c r="S3923" s="9">
        <f>(((Table1[[#This Row],[launched_at]]/60)/60)/24)+DATE(1970,1,1)</f>
        <v>41926.542303240742</v>
      </c>
      <c r="T3923" s="9">
        <f>(((Table1[[#This Row],[deadline]]/60)/60)/24)+DATE(1970,1,1)</f>
        <v>41938.75</v>
      </c>
      <c r="U3923" s="12" t="str">
        <f>TEXT(Table1[[#This Row],[Date Created Conversion]],"yyyy")</f>
        <v>2014</v>
      </c>
      <c r="V3923" s="12" t="str">
        <f>TEXT(Table1[[#This Row],[Date Created Conversion]],"mmm")</f>
        <v>Oct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>Table1[[#This Row],[pledged]]/Table1[[#This Row],[goal]]</f>
        <v>8.1333333333333327E-2</v>
      </c>
      <c r="P3924">
        <f>IF(Table1[[#This Row],[pledged]]=0,0,Table1[[#This Row],[pledged]]/Table1[[#This Row],[backers_count]])</f>
        <v>10.166666666666666</v>
      </c>
      <c r="Q3924" t="str">
        <f>LEFT(Table1[[#This Row],[Category and Sub-Category]],FIND("/",Table1[[#This Row],[Category and Sub-Category]])-1)</f>
        <v>theater</v>
      </c>
      <c r="R3924" t="str">
        <f>RIGHT(Table1[[#This Row],[Category and Sub-Category]],LEN(Table1[[#This Row],[Category and Sub-Category]])-FIND("/",Table1[[#This Row],[Category and Sub-Category]]))</f>
        <v>plays</v>
      </c>
      <c r="S3924" s="9">
        <f>(((Table1[[#This Row],[launched_at]]/60)/60)/24)+DATE(1970,1,1)</f>
        <v>42020.768634259264</v>
      </c>
      <c r="T3924" s="9">
        <f>(((Table1[[#This Row],[deadline]]/60)/60)/24)+DATE(1970,1,1)</f>
        <v>42065.958333333328</v>
      </c>
      <c r="U3924" s="12" t="str">
        <f>TEXT(Table1[[#This Row],[Date Created Conversion]],"yyyy")</f>
        <v>2015</v>
      </c>
      <c r="V3924" s="12" t="str">
        <f>TEXT(Table1[[#This Row],[Date Created Conversion]],"mmm")</f>
        <v>Jan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>Table1[[#This Row],[pledged]]/Table1[[#This Row],[goal]]</f>
        <v>0.12034782608695652</v>
      </c>
      <c r="P3925">
        <f>IF(Table1[[#This Row],[pledged]]=0,0,Table1[[#This Row],[pledged]]/Table1[[#This Row],[backers_count]])</f>
        <v>81.411764705882348</v>
      </c>
      <c r="Q3925" t="str">
        <f>LEFT(Table1[[#This Row],[Category and Sub-Category]],FIND("/",Table1[[#This Row],[Category and Sub-Category]])-1)</f>
        <v>theater</v>
      </c>
      <c r="R3925" t="str">
        <f>RIGHT(Table1[[#This Row],[Category and Sub-Category]],LEN(Table1[[#This Row],[Category and Sub-Category]])-FIND("/",Table1[[#This Row],[Category and Sub-Category]]))</f>
        <v>plays</v>
      </c>
      <c r="S3925" s="9">
        <f>(((Table1[[#This Row],[launched_at]]/60)/60)/24)+DATE(1970,1,1)</f>
        <v>42075.979988425926</v>
      </c>
      <c r="T3925" s="9">
        <f>(((Table1[[#This Row],[deadline]]/60)/60)/24)+DATE(1970,1,1)</f>
        <v>42103.979988425926</v>
      </c>
      <c r="U3925" s="12" t="str">
        <f>TEXT(Table1[[#This Row],[Date Created Conversion]],"yyyy")</f>
        <v>2015</v>
      </c>
      <c r="V3925" s="12" t="str">
        <f>TEXT(Table1[[#This Row],[Date Created Conversion]],"mmm")</f>
        <v>Mar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>Table1[[#This Row],[pledged]]/Table1[[#This Row],[goal]]</f>
        <v>0.15266666666666667</v>
      </c>
      <c r="P3926">
        <f>IF(Table1[[#This Row],[pledged]]=0,0,Table1[[#This Row],[pledged]]/Table1[[#This Row],[backers_count]])</f>
        <v>57.25</v>
      </c>
      <c r="Q3926" t="str">
        <f>LEFT(Table1[[#This Row],[Category and Sub-Category]],FIND("/",Table1[[#This Row],[Category and Sub-Category]])-1)</f>
        <v>theater</v>
      </c>
      <c r="R3926" t="str">
        <f>RIGHT(Table1[[#This Row],[Category and Sub-Category]],LEN(Table1[[#This Row],[Category and Sub-Category]])-FIND("/",Table1[[#This Row],[Category and Sub-Category]]))</f>
        <v>plays</v>
      </c>
      <c r="S3926" s="9">
        <f>(((Table1[[#This Row],[launched_at]]/60)/60)/24)+DATE(1970,1,1)</f>
        <v>41786.959745370368</v>
      </c>
      <c r="T3926" s="9">
        <f>(((Table1[[#This Row],[deadline]]/60)/60)/24)+DATE(1970,1,1)</f>
        <v>41816.959745370368</v>
      </c>
      <c r="U3926" s="12" t="str">
        <f>TEXT(Table1[[#This Row],[Date Created Conversion]],"yyyy")</f>
        <v>2014</v>
      </c>
      <c r="V3926" s="12" t="str">
        <f>TEXT(Table1[[#This Row],[Date Created Conversion]],"mmm")</f>
        <v>May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>Table1[[#This Row],[pledged]]/Table1[[#This Row],[goal]]</f>
        <v>0.1</v>
      </c>
      <c r="P3927">
        <f>IF(Table1[[#This Row],[pledged]]=0,0,Table1[[#This Row],[pledged]]/Table1[[#This Row],[backers_count]])</f>
        <v>5</v>
      </c>
      <c r="Q3927" t="str">
        <f>LEFT(Table1[[#This Row],[Category and Sub-Category]],FIND("/",Table1[[#This Row],[Category and Sub-Category]])-1)</f>
        <v>theater</v>
      </c>
      <c r="R3927" t="str">
        <f>RIGHT(Table1[[#This Row],[Category and Sub-Category]],LEN(Table1[[#This Row],[Category and Sub-Category]])-FIND("/",Table1[[#This Row],[Category and Sub-Category]]))</f>
        <v>plays</v>
      </c>
      <c r="S3927" s="9">
        <f>(((Table1[[#This Row],[launched_at]]/60)/60)/24)+DATE(1970,1,1)</f>
        <v>41820.870821759258</v>
      </c>
      <c r="T3927" s="9">
        <f>(((Table1[[#This Row],[deadline]]/60)/60)/24)+DATE(1970,1,1)</f>
        <v>41850.870821759258</v>
      </c>
      <c r="U3927" s="12" t="str">
        <f>TEXT(Table1[[#This Row],[Date Created Conversion]],"yyyy")</f>
        <v>2014</v>
      </c>
      <c r="V3927" s="12" t="str">
        <f>TEXT(Table1[[#This Row],[Date Created Conversion]],"mmm")</f>
        <v>Jun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>Table1[[#This Row],[pledged]]/Table1[[#This Row],[goal]]</f>
        <v>3.0000000000000001E-3</v>
      </c>
      <c r="P3928">
        <f>IF(Table1[[#This Row],[pledged]]=0,0,Table1[[#This Row],[pledged]]/Table1[[#This Row],[backers_count]])</f>
        <v>15</v>
      </c>
      <c r="Q3928" t="str">
        <f>LEFT(Table1[[#This Row],[Category and Sub-Category]],FIND("/",Table1[[#This Row],[Category and Sub-Category]])-1)</f>
        <v>theater</v>
      </c>
      <c r="R3928" t="str">
        <f>RIGHT(Table1[[#This Row],[Category and Sub-Category]],LEN(Table1[[#This Row],[Category and Sub-Category]])-FIND("/",Table1[[#This Row],[Category and Sub-Category]]))</f>
        <v>plays</v>
      </c>
      <c r="S3928" s="9">
        <f>(((Table1[[#This Row],[launched_at]]/60)/60)/24)+DATE(1970,1,1)</f>
        <v>41970.085046296299</v>
      </c>
      <c r="T3928" s="9">
        <f>(((Table1[[#This Row],[deadline]]/60)/60)/24)+DATE(1970,1,1)</f>
        <v>42000.085046296299</v>
      </c>
      <c r="U3928" s="12" t="str">
        <f>TEXT(Table1[[#This Row],[Date Created Conversion]],"yyyy")</f>
        <v>2014</v>
      </c>
      <c r="V3928" s="12" t="str">
        <f>TEXT(Table1[[#This Row],[Date Created Conversion]],"mmm")</f>
        <v>Nov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>Table1[[#This Row],[pledged]]/Table1[[#This Row],[goal]]</f>
        <v>0.01</v>
      </c>
      <c r="P3929">
        <f>IF(Table1[[#This Row],[pledged]]=0,0,Table1[[#This Row],[pledged]]/Table1[[#This Row],[backers_count]])</f>
        <v>12.5</v>
      </c>
      <c r="Q3929" t="str">
        <f>LEFT(Table1[[#This Row],[Category and Sub-Category]],FIND("/",Table1[[#This Row],[Category and Sub-Category]])-1)</f>
        <v>theater</v>
      </c>
      <c r="R3929" t="str">
        <f>RIGHT(Table1[[#This Row],[Category and Sub-Category]],LEN(Table1[[#This Row],[Category and Sub-Category]])-FIND("/",Table1[[#This Row],[Category and Sub-Category]]))</f>
        <v>plays</v>
      </c>
      <c r="S3929" s="9">
        <f>(((Table1[[#This Row],[launched_at]]/60)/60)/24)+DATE(1970,1,1)</f>
        <v>41830.267407407409</v>
      </c>
      <c r="T3929" s="9">
        <f>(((Table1[[#This Row],[deadline]]/60)/60)/24)+DATE(1970,1,1)</f>
        <v>41860.267407407409</v>
      </c>
      <c r="U3929" s="12" t="str">
        <f>TEXT(Table1[[#This Row],[Date Created Conversion]],"yyyy")</f>
        <v>2014</v>
      </c>
      <c r="V3929" s="12" t="str">
        <f>TEXT(Table1[[#This Row],[Date Created Conversion]],"mmm")</f>
        <v>Jul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>Table1[[#This Row],[pledged]]/Table1[[#This Row],[goal]]</f>
        <v>0.13020000000000001</v>
      </c>
      <c r="P3930">
        <f>IF(Table1[[#This Row],[pledged]]=0,0,Table1[[#This Row],[pledged]]/Table1[[#This Row],[backers_count]])</f>
        <v>93</v>
      </c>
      <c r="Q3930" t="str">
        <f>LEFT(Table1[[#This Row],[Category and Sub-Category]],FIND("/",Table1[[#This Row],[Category and Sub-Category]])-1)</f>
        <v>theater</v>
      </c>
      <c r="R3930" t="str">
        <f>RIGHT(Table1[[#This Row],[Category and Sub-Category]],LEN(Table1[[#This Row],[Category and Sub-Category]])-FIND("/",Table1[[#This Row],[Category and Sub-Category]]))</f>
        <v>plays</v>
      </c>
      <c r="S3930" s="9">
        <f>(((Table1[[#This Row],[launched_at]]/60)/60)/24)+DATE(1970,1,1)</f>
        <v>42265.683182870373</v>
      </c>
      <c r="T3930" s="9">
        <f>(((Table1[[#This Row],[deadline]]/60)/60)/24)+DATE(1970,1,1)</f>
        <v>42293.207638888889</v>
      </c>
      <c r="U3930" s="12" t="str">
        <f>TEXT(Table1[[#This Row],[Date Created Conversion]],"yyyy")</f>
        <v>2015</v>
      </c>
      <c r="V3930" s="12" t="str">
        <f>TEXT(Table1[[#This Row],[Date Created Conversion]],"mmm")</f>
        <v>Sep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>Table1[[#This Row],[pledged]]/Table1[[#This Row],[goal]]</f>
        <v>2.265E-2</v>
      </c>
      <c r="P3931">
        <f>IF(Table1[[#This Row],[pledged]]=0,0,Table1[[#This Row],[pledged]]/Table1[[#This Row],[backers_count]])</f>
        <v>32.357142857142854</v>
      </c>
      <c r="Q3931" t="str">
        <f>LEFT(Table1[[#This Row],[Category and Sub-Category]],FIND("/",Table1[[#This Row],[Category and Sub-Category]])-1)</f>
        <v>theater</v>
      </c>
      <c r="R3931" t="str">
        <f>RIGHT(Table1[[#This Row],[Category and Sub-Category]],LEN(Table1[[#This Row],[Category and Sub-Category]])-FIND("/",Table1[[#This Row],[Category and Sub-Category]]))</f>
        <v>plays</v>
      </c>
      <c r="S3931" s="9">
        <f>(((Table1[[#This Row],[launched_at]]/60)/60)/24)+DATE(1970,1,1)</f>
        <v>42601.827141203699</v>
      </c>
      <c r="T3931" s="9">
        <f>(((Table1[[#This Row],[deadline]]/60)/60)/24)+DATE(1970,1,1)</f>
        <v>42631.827141203699</v>
      </c>
      <c r="U3931" s="12" t="str">
        <f>TEXT(Table1[[#This Row],[Date Created Conversion]],"yyyy")</f>
        <v>2016</v>
      </c>
      <c r="V3931" s="12" t="str">
        <f>TEXT(Table1[[#This Row],[Date Created Conversion]],"mmm")</f>
        <v>Aug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>Table1[[#This Row],[pledged]]/Table1[[#This Row],[goal]]</f>
        <v>0</v>
      </c>
      <c r="P3932">
        <f>IF(Table1[[#This Row],[pledged]]=0,0,Table1[[#This Row],[pledged]]/Table1[[#This Row],[backers_count]])</f>
        <v>0</v>
      </c>
      <c r="Q3932" t="str">
        <f>LEFT(Table1[[#This Row],[Category and Sub-Category]],FIND("/",Table1[[#This Row],[Category and Sub-Category]])-1)</f>
        <v>theater</v>
      </c>
      <c r="R3932" t="str">
        <f>RIGHT(Table1[[#This Row],[Category and Sub-Category]],LEN(Table1[[#This Row],[Category and Sub-Category]])-FIND("/",Table1[[#This Row],[Category and Sub-Category]]))</f>
        <v>plays</v>
      </c>
      <c r="S3932" s="9">
        <f>(((Table1[[#This Row],[launched_at]]/60)/60)/24)+DATE(1970,1,1)</f>
        <v>42433.338749999995</v>
      </c>
      <c r="T3932" s="9">
        <f>(((Table1[[#This Row],[deadline]]/60)/60)/24)+DATE(1970,1,1)</f>
        <v>42461.25</v>
      </c>
      <c r="U3932" s="12" t="str">
        <f>TEXT(Table1[[#This Row],[Date Created Conversion]],"yyyy")</f>
        <v>2016</v>
      </c>
      <c r="V3932" s="12" t="str">
        <f>TEXT(Table1[[#This Row],[Date Created Conversion]],"mmm")</f>
        <v>Mar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>Table1[[#This Row],[pledged]]/Table1[[#This Row],[goal]]</f>
        <v>0</v>
      </c>
      <c r="P3933">
        <f>IF(Table1[[#This Row],[pledged]]=0,0,Table1[[#This Row],[pledged]]/Table1[[#This Row],[backers_count]])</f>
        <v>0</v>
      </c>
      <c r="Q3933" t="str">
        <f>LEFT(Table1[[#This Row],[Category and Sub-Category]],FIND("/",Table1[[#This Row],[Category and Sub-Category]])-1)</f>
        <v>theater</v>
      </c>
      <c r="R3933" t="str">
        <f>RIGHT(Table1[[#This Row],[Category and Sub-Category]],LEN(Table1[[#This Row],[Category and Sub-Category]])-FIND("/",Table1[[#This Row],[Category and Sub-Category]]))</f>
        <v>plays</v>
      </c>
      <c r="S3933" s="9">
        <f>(((Table1[[#This Row],[launched_at]]/60)/60)/24)+DATE(1970,1,1)</f>
        <v>42228.151701388888</v>
      </c>
      <c r="T3933" s="9">
        <f>(((Table1[[#This Row],[deadline]]/60)/60)/24)+DATE(1970,1,1)</f>
        <v>42253.151701388888</v>
      </c>
      <c r="U3933" s="12" t="str">
        <f>TEXT(Table1[[#This Row],[Date Created Conversion]],"yyyy")</f>
        <v>2015</v>
      </c>
      <c r="V3933" s="12" t="str">
        <f>TEXT(Table1[[#This Row],[Date Created Conversion]],"mmm")</f>
        <v>Aug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>Table1[[#This Row],[pledged]]/Table1[[#This Row],[goal]]</f>
        <v>8.3333333333333331E-5</v>
      </c>
      <c r="P3934">
        <f>IF(Table1[[#This Row],[pledged]]=0,0,Table1[[#This Row],[pledged]]/Table1[[#This Row],[backers_count]])</f>
        <v>1</v>
      </c>
      <c r="Q3934" t="str">
        <f>LEFT(Table1[[#This Row],[Category and Sub-Category]],FIND("/",Table1[[#This Row],[Category and Sub-Category]])-1)</f>
        <v>theater</v>
      </c>
      <c r="R3934" t="str">
        <f>RIGHT(Table1[[#This Row],[Category and Sub-Category]],LEN(Table1[[#This Row],[Category and Sub-Category]])-FIND("/",Table1[[#This Row],[Category and Sub-Category]]))</f>
        <v>plays</v>
      </c>
      <c r="S3934" s="9">
        <f>(((Table1[[#This Row],[launched_at]]/60)/60)/24)+DATE(1970,1,1)</f>
        <v>42415.168564814812</v>
      </c>
      <c r="T3934" s="9">
        <f>(((Table1[[#This Row],[deadline]]/60)/60)/24)+DATE(1970,1,1)</f>
        <v>42445.126898148148</v>
      </c>
      <c r="U3934" s="12" t="str">
        <f>TEXT(Table1[[#This Row],[Date Created Conversion]],"yyyy")</f>
        <v>2016</v>
      </c>
      <c r="V3934" s="12" t="str">
        <f>TEXT(Table1[[#This Row],[Date Created Conversion]],"mmm")</f>
        <v>Feb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>Table1[[#This Row],[pledged]]/Table1[[#This Row],[goal]]</f>
        <v>0.15742857142857142</v>
      </c>
      <c r="P3935">
        <f>IF(Table1[[#This Row],[pledged]]=0,0,Table1[[#This Row],[pledged]]/Table1[[#This Row],[backers_count]])</f>
        <v>91.833333333333329</v>
      </c>
      <c r="Q3935" t="str">
        <f>LEFT(Table1[[#This Row],[Category and Sub-Category]],FIND("/",Table1[[#This Row],[Category and Sub-Category]])-1)</f>
        <v>theater</v>
      </c>
      <c r="R3935" t="str">
        <f>RIGHT(Table1[[#This Row],[Category and Sub-Category]],LEN(Table1[[#This Row],[Category and Sub-Category]])-FIND("/",Table1[[#This Row],[Category and Sub-Category]]))</f>
        <v>plays</v>
      </c>
      <c r="S3935" s="9">
        <f>(((Table1[[#This Row],[launched_at]]/60)/60)/24)+DATE(1970,1,1)</f>
        <v>42538.968310185184</v>
      </c>
      <c r="T3935" s="9">
        <f>(((Table1[[#This Row],[deadline]]/60)/60)/24)+DATE(1970,1,1)</f>
        <v>42568.029861111107</v>
      </c>
      <c r="U3935" s="12" t="str">
        <f>TEXT(Table1[[#This Row],[Date Created Conversion]],"yyyy")</f>
        <v>2016</v>
      </c>
      <c r="V3935" s="12" t="str">
        <f>TEXT(Table1[[#This Row],[Date Created Conversion]],"mmm")</f>
        <v>Jun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>Table1[[#This Row],[pledged]]/Table1[[#This Row],[goal]]</f>
        <v>0.11</v>
      </c>
      <c r="P3936">
        <f>IF(Table1[[#This Row],[pledged]]=0,0,Table1[[#This Row],[pledged]]/Table1[[#This Row],[backers_count]])</f>
        <v>45.833333333333336</v>
      </c>
      <c r="Q3936" t="str">
        <f>LEFT(Table1[[#This Row],[Category and Sub-Category]],FIND("/",Table1[[#This Row],[Category and Sub-Category]])-1)</f>
        <v>theater</v>
      </c>
      <c r="R3936" t="str">
        <f>RIGHT(Table1[[#This Row],[Category and Sub-Category]],LEN(Table1[[#This Row],[Category and Sub-Category]])-FIND("/",Table1[[#This Row],[Category and Sub-Category]]))</f>
        <v>plays</v>
      </c>
      <c r="S3936" s="9">
        <f>(((Table1[[#This Row],[launched_at]]/60)/60)/24)+DATE(1970,1,1)</f>
        <v>42233.671747685185</v>
      </c>
      <c r="T3936" s="9">
        <f>(((Table1[[#This Row],[deadline]]/60)/60)/24)+DATE(1970,1,1)</f>
        <v>42278.541666666672</v>
      </c>
      <c r="U3936" s="12" t="str">
        <f>TEXT(Table1[[#This Row],[Date Created Conversion]],"yyyy")</f>
        <v>2015</v>
      </c>
      <c r="V3936" s="12" t="str">
        <f>TEXT(Table1[[#This Row],[Date Created Conversion]],"mmm")</f>
        <v>Aug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>Table1[[#This Row],[pledged]]/Table1[[#This Row],[goal]]</f>
        <v>0.43833333333333335</v>
      </c>
      <c r="P3937">
        <f>IF(Table1[[#This Row],[pledged]]=0,0,Table1[[#This Row],[pledged]]/Table1[[#This Row],[backers_count]])</f>
        <v>57.173913043478258</v>
      </c>
      <c r="Q3937" t="str">
        <f>LEFT(Table1[[#This Row],[Category and Sub-Category]],FIND("/",Table1[[#This Row],[Category and Sub-Category]])-1)</f>
        <v>theater</v>
      </c>
      <c r="R3937" t="str">
        <f>RIGHT(Table1[[#This Row],[Category and Sub-Category]],LEN(Table1[[#This Row],[Category and Sub-Category]])-FIND("/",Table1[[#This Row],[Category and Sub-Category]]))</f>
        <v>plays</v>
      </c>
      <c r="S3937" s="9">
        <f>(((Table1[[#This Row],[launched_at]]/60)/60)/24)+DATE(1970,1,1)</f>
        <v>42221.656782407401</v>
      </c>
      <c r="T3937" s="9">
        <f>(((Table1[[#This Row],[deadline]]/60)/60)/24)+DATE(1970,1,1)</f>
        <v>42281.656782407401</v>
      </c>
      <c r="U3937" s="12" t="str">
        <f>TEXT(Table1[[#This Row],[Date Created Conversion]],"yyyy")</f>
        <v>2015</v>
      </c>
      <c r="V3937" s="12" t="str">
        <f>TEXT(Table1[[#This Row],[Date Created Conversion]],"mmm")</f>
        <v>Aug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>Table1[[#This Row],[pledged]]/Table1[[#This Row],[goal]]</f>
        <v>0</v>
      </c>
      <c r="P3938">
        <f>IF(Table1[[#This Row],[pledged]]=0,0,Table1[[#This Row],[pledged]]/Table1[[#This Row],[backers_count]])</f>
        <v>0</v>
      </c>
      <c r="Q3938" t="str">
        <f>LEFT(Table1[[#This Row],[Category and Sub-Category]],FIND("/",Table1[[#This Row],[Category and Sub-Category]])-1)</f>
        <v>theater</v>
      </c>
      <c r="R3938" t="str">
        <f>RIGHT(Table1[[#This Row],[Category and Sub-Category]],LEN(Table1[[#This Row],[Category and Sub-Category]])-FIND("/",Table1[[#This Row],[Category and Sub-Category]]))</f>
        <v>plays</v>
      </c>
      <c r="S3938" s="9">
        <f>(((Table1[[#This Row],[launched_at]]/60)/60)/24)+DATE(1970,1,1)</f>
        <v>42675.262962962966</v>
      </c>
      <c r="T3938" s="9">
        <f>(((Table1[[#This Row],[deadline]]/60)/60)/24)+DATE(1970,1,1)</f>
        <v>42705.304629629631</v>
      </c>
      <c r="U3938" s="12" t="str">
        <f>TEXT(Table1[[#This Row],[Date Created Conversion]],"yyyy")</f>
        <v>2016</v>
      </c>
      <c r="V3938" s="12" t="str">
        <f>TEXT(Table1[[#This Row],[Date Created Conversion]],"mmm")</f>
        <v>Nov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>Table1[[#This Row],[pledged]]/Table1[[#This Row],[goal]]</f>
        <v>0.86135181975736563</v>
      </c>
      <c r="P3939">
        <f>IF(Table1[[#This Row],[pledged]]=0,0,Table1[[#This Row],[pledged]]/Table1[[#This Row],[backers_count]])</f>
        <v>248.5</v>
      </c>
      <c r="Q3939" t="str">
        <f>LEFT(Table1[[#This Row],[Category and Sub-Category]],FIND("/",Table1[[#This Row],[Category and Sub-Category]])-1)</f>
        <v>theater</v>
      </c>
      <c r="R3939" t="str">
        <f>RIGHT(Table1[[#This Row],[Category and Sub-Category]],LEN(Table1[[#This Row],[Category and Sub-Category]])-FIND("/",Table1[[#This Row],[Category and Sub-Category]]))</f>
        <v>plays</v>
      </c>
      <c r="S3939" s="9">
        <f>(((Table1[[#This Row],[launched_at]]/60)/60)/24)+DATE(1970,1,1)</f>
        <v>42534.631481481483</v>
      </c>
      <c r="T3939" s="9">
        <f>(((Table1[[#This Row],[deadline]]/60)/60)/24)+DATE(1970,1,1)</f>
        <v>42562.631481481483</v>
      </c>
      <c r="U3939" s="12" t="str">
        <f>TEXT(Table1[[#This Row],[Date Created Conversion]],"yyyy")</f>
        <v>2016</v>
      </c>
      <c r="V3939" s="12" t="str">
        <f>TEXT(Table1[[#This Row],[Date Created Conversion]],"mmm")</f>
        <v>Jun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>Table1[[#This Row],[pledged]]/Table1[[#This Row],[goal]]</f>
        <v>0.12196620583717357</v>
      </c>
      <c r="P3940">
        <f>IF(Table1[[#This Row],[pledged]]=0,0,Table1[[#This Row],[pledged]]/Table1[[#This Row],[backers_count]])</f>
        <v>79.400000000000006</v>
      </c>
      <c r="Q3940" t="str">
        <f>LEFT(Table1[[#This Row],[Category and Sub-Category]],FIND("/",Table1[[#This Row],[Category and Sub-Category]])-1)</f>
        <v>theater</v>
      </c>
      <c r="R3940" t="str">
        <f>RIGHT(Table1[[#This Row],[Category and Sub-Category]],LEN(Table1[[#This Row],[Category and Sub-Category]])-FIND("/",Table1[[#This Row],[Category and Sub-Category]]))</f>
        <v>plays</v>
      </c>
      <c r="S3940" s="9">
        <f>(((Table1[[#This Row],[launched_at]]/60)/60)/24)+DATE(1970,1,1)</f>
        <v>42151.905717592599</v>
      </c>
      <c r="T3940" s="9">
        <f>(((Table1[[#This Row],[deadline]]/60)/60)/24)+DATE(1970,1,1)</f>
        <v>42182.905717592599</v>
      </c>
      <c r="U3940" s="12" t="str">
        <f>TEXT(Table1[[#This Row],[Date Created Conversion]],"yyyy")</f>
        <v>2015</v>
      </c>
      <c r="V3940" s="12" t="str">
        <f>TEXT(Table1[[#This Row],[Date Created Conversion]],"mmm")</f>
        <v>May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>Table1[[#This Row],[pledged]]/Table1[[#This Row],[goal]]</f>
        <v>1E-3</v>
      </c>
      <c r="P3941">
        <f>IF(Table1[[#This Row],[pledged]]=0,0,Table1[[#This Row],[pledged]]/Table1[[#This Row],[backers_count]])</f>
        <v>5</v>
      </c>
      <c r="Q3941" t="str">
        <f>LEFT(Table1[[#This Row],[Category and Sub-Category]],FIND("/",Table1[[#This Row],[Category and Sub-Category]])-1)</f>
        <v>theater</v>
      </c>
      <c r="R3941" t="str">
        <f>RIGHT(Table1[[#This Row],[Category and Sub-Category]],LEN(Table1[[#This Row],[Category and Sub-Category]])-FIND("/",Table1[[#This Row],[Category and Sub-Category]]))</f>
        <v>plays</v>
      </c>
      <c r="S3941" s="9">
        <f>(((Table1[[#This Row],[launched_at]]/60)/60)/24)+DATE(1970,1,1)</f>
        <v>41915.400219907409</v>
      </c>
      <c r="T3941" s="9">
        <f>(((Table1[[#This Row],[deadline]]/60)/60)/24)+DATE(1970,1,1)</f>
        <v>41919.1875</v>
      </c>
      <c r="U3941" s="12" t="str">
        <f>TEXT(Table1[[#This Row],[Date Created Conversion]],"yyyy")</f>
        <v>2014</v>
      </c>
      <c r="V3941" s="12" t="str">
        <f>TEXT(Table1[[#This Row],[Date Created Conversion]],"mmm")</f>
        <v>Oct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>Table1[[#This Row],[pledged]]/Table1[[#This Row],[goal]]</f>
        <v>2.2000000000000001E-3</v>
      </c>
      <c r="P3942">
        <f>IF(Table1[[#This Row],[pledged]]=0,0,Table1[[#This Row],[pledged]]/Table1[[#This Row],[backers_count]])</f>
        <v>5.5</v>
      </c>
      <c r="Q3942" t="str">
        <f>LEFT(Table1[[#This Row],[Category and Sub-Category]],FIND("/",Table1[[#This Row],[Category and Sub-Category]])-1)</f>
        <v>theater</v>
      </c>
      <c r="R3942" t="str">
        <f>RIGHT(Table1[[#This Row],[Category and Sub-Category]],LEN(Table1[[#This Row],[Category and Sub-Category]])-FIND("/",Table1[[#This Row],[Category and Sub-Category]]))</f>
        <v>plays</v>
      </c>
      <c r="S3942" s="9">
        <f>(((Table1[[#This Row],[launched_at]]/60)/60)/24)+DATE(1970,1,1)</f>
        <v>41961.492488425924</v>
      </c>
      <c r="T3942" s="9">
        <f>(((Table1[[#This Row],[deadline]]/60)/60)/24)+DATE(1970,1,1)</f>
        <v>42006.492488425924</v>
      </c>
      <c r="U3942" s="12" t="str">
        <f>TEXT(Table1[[#This Row],[Date Created Conversion]],"yyyy")</f>
        <v>2014</v>
      </c>
      <c r="V3942" s="12" t="str">
        <f>TEXT(Table1[[#This Row],[Date Created Conversion]],"mmm")</f>
        <v>Nov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>Table1[[#This Row],[pledged]]/Table1[[#This Row],[goal]]</f>
        <v>9.0909090909090905E-3</v>
      </c>
      <c r="P3943">
        <f>IF(Table1[[#This Row],[pledged]]=0,0,Table1[[#This Row],[pledged]]/Table1[[#This Row],[backers_count]])</f>
        <v>25</v>
      </c>
      <c r="Q3943" t="str">
        <f>LEFT(Table1[[#This Row],[Category and Sub-Category]],FIND("/",Table1[[#This Row],[Category and Sub-Category]])-1)</f>
        <v>theater</v>
      </c>
      <c r="R3943" t="str">
        <f>RIGHT(Table1[[#This Row],[Category and Sub-Category]],LEN(Table1[[#This Row],[Category and Sub-Category]])-FIND("/",Table1[[#This Row],[Category and Sub-Category]]))</f>
        <v>plays</v>
      </c>
      <c r="S3943" s="9">
        <f>(((Table1[[#This Row],[launched_at]]/60)/60)/24)+DATE(1970,1,1)</f>
        <v>41940.587233796294</v>
      </c>
      <c r="T3943" s="9">
        <f>(((Table1[[#This Row],[deadline]]/60)/60)/24)+DATE(1970,1,1)</f>
        <v>41968.041666666672</v>
      </c>
      <c r="U3943" s="12" t="str">
        <f>TEXT(Table1[[#This Row],[Date Created Conversion]],"yyyy")</f>
        <v>2014</v>
      </c>
      <c r="V3943" s="12" t="str">
        <f>TEXT(Table1[[#This Row],[Date Created Conversion]],"mmm")</f>
        <v>Oct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>Table1[[#This Row],[pledged]]/Table1[[#This Row],[goal]]</f>
        <v>0</v>
      </c>
      <c r="P3944">
        <f>IF(Table1[[#This Row],[pledged]]=0,0,Table1[[#This Row],[pledged]]/Table1[[#This Row],[backers_count]])</f>
        <v>0</v>
      </c>
      <c r="Q3944" t="str">
        <f>LEFT(Table1[[#This Row],[Category and Sub-Category]],FIND("/",Table1[[#This Row],[Category and Sub-Category]])-1)</f>
        <v>theater</v>
      </c>
      <c r="R3944" t="str">
        <f>RIGHT(Table1[[#This Row],[Category and Sub-Category]],LEN(Table1[[#This Row],[Category and Sub-Category]])-FIND("/",Table1[[#This Row],[Category and Sub-Category]]))</f>
        <v>plays</v>
      </c>
      <c r="S3944" s="9">
        <f>(((Table1[[#This Row],[launched_at]]/60)/60)/24)+DATE(1970,1,1)</f>
        <v>42111.904097222221</v>
      </c>
      <c r="T3944" s="9">
        <f>(((Table1[[#This Row],[deadline]]/60)/60)/24)+DATE(1970,1,1)</f>
        <v>42171.904097222221</v>
      </c>
      <c r="U3944" s="12" t="str">
        <f>TEXT(Table1[[#This Row],[Date Created Conversion]],"yyyy")</f>
        <v>2015</v>
      </c>
      <c r="V3944" s="12" t="str">
        <f>TEXT(Table1[[#This Row],[Date Created Conversion]],"mmm")</f>
        <v>Apr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>Table1[[#This Row],[pledged]]/Table1[[#This Row],[goal]]</f>
        <v>0.35639999999999999</v>
      </c>
      <c r="P3945">
        <f>IF(Table1[[#This Row],[pledged]]=0,0,Table1[[#This Row],[pledged]]/Table1[[#This Row],[backers_count]])</f>
        <v>137.07692307692307</v>
      </c>
      <c r="Q3945" t="str">
        <f>LEFT(Table1[[#This Row],[Category and Sub-Category]],FIND("/",Table1[[#This Row],[Category and Sub-Category]])-1)</f>
        <v>theater</v>
      </c>
      <c r="R3945" t="str">
        <f>RIGHT(Table1[[#This Row],[Category and Sub-Category]],LEN(Table1[[#This Row],[Category and Sub-Category]])-FIND("/",Table1[[#This Row],[Category and Sub-Category]]))</f>
        <v>plays</v>
      </c>
      <c r="S3945" s="9">
        <f>(((Table1[[#This Row],[launched_at]]/60)/60)/24)+DATE(1970,1,1)</f>
        <v>42279.778564814813</v>
      </c>
      <c r="T3945" s="9">
        <f>(((Table1[[#This Row],[deadline]]/60)/60)/24)+DATE(1970,1,1)</f>
        <v>42310.701388888891</v>
      </c>
      <c r="U3945" s="12" t="str">
        <f>TEXT(Table1[[#This Row],[Date Created Conversion]],"yyyy")</f>
        <v>2015</v>
      </c>
      <c r="V3945" s="12" t="str">
        <f>TEXT(Table1[[#This Row],[Date Created Conversion]],"mmm")</f>
        <v>Oct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>Table1[[#This Row],[pledged]]/Table1[[#This Row],[goal]]</f>
        <v>0</v>
      </c>
      <c r="P3946">
        <f>IF(Table1[[#This Row],[pledged]]=0,0,Table1[[#This Row],[pledged]]/Table1[[#This Row],[backers_count]])</f>
        <v>0</v>
      </c>
      <c r="Q3946" t="str">
        <f>LEFT(Table1[[#This Row],[Category and Sub-Category]],FIND("/",Table1[[#This Row],[Category and Sub-Category]])-1)</f>
        <v>theater</v>
      </c>
      <c r="R3946" t="str">
        <f>RIGHT(Table1[[#This Row],[Category and Sub-Category]],LEN(Table1[[#This Row],[Category and Sub-Category]])-FIND("/",Table1[[#This Row],[Category and Sub-Category]]))</f>
        <v>plays</v>
      </c>
      <c r="S3946" s="9">
        <f>(((Table1[[#This Row],[launched_at]]/60)/60)/24)+DATE(1970,1,1)</f>
        <v>42213.662905092591</v>
      </c>
      <c r="T3946" s="9">
        <f>(((Table1[[#This Row],[deadline]]/60)/60)/24)+DATE(1970,1,1)</f>
        <v>42243.662905092591</v>
      </c>
      <c r="U3946" s="12" t="str">
        <f>TEXT(Table1[[#This Row],[Date Created Conversion]],"yyyy")</f>
        <v>2015</v>
      </c>
      <c r="V3946" s="12" t="str">
        <f>TEXT(Table1[[#This Row],[Date Created Conversion]],"mmm")</f>
        <v>Jul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>Table1[[#This Row],[pledged]]/Table1[[#This Row],[goal]]</f>
        <v>2.5000000000000001E-3</v>
      </c>
      <c r="P3947">
        <f>IF(Table1[[#This Row],[pledged]]=0,0,Table1[[#This Row],[pledged]]/Table1[[#This Row],[backers_count]])</f>
        <v>5</v>
      </c>
      <c r="Q3947" t="str">
        <f>LEFT(Table1[[#This Row],[Category and Sub-Category]],FIND("/",Table1[[#This Row],[Category and Sub-Category]])-1)</f>
        <v>theater</v>
      </c>
      <c r="R3947" t="str">
        <f>RIGHT(Table1[[#This Row],[Category and Sub-Category]],LEN(Table1[[#This Row],[Category and Sub-Category]])-FIND("/",Table1[[#This Row],[Category and Sub-Category]]))</f>
        <v>plays</v>
      </c>
      <c r="S3947" s="9">
        <f>(((Table1[[#This Row],[launched_at]]/60)/60)/24)+DATE(1970,1,1)</f>
        <v>42109.801712962959</v>
      </c>
      <c r="T3947" s="9">
        <f>(((Table1[[#This Row],[deadline]]/60)/60)/24)+DATE(1970,1,1)</f>
        <v>42139.801712962959</v>
      </c>
      <c r="U3947" s="12" t="str">
        <f>TEXT(Table1[[#This Row],[Date Created Conversion]],"yyyy")</f>
        <v>2015</v>
      </c>
      <c r="V3947" s="12" t="str">
        <f>TEXT(Table1[[#This Row],[Date Created Conversion]],"mmm")</f>
        <v>Apr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>Table1[[#This Row],[pledged]]/Table1[[#This Row],[goal]]</f>
        <v>3.2500000000000001E-2</v>
      </c>
      <c r="P3948">
        <f>IF(Table1[[#This Row],[pledged]]=0,0,Table1[[#This Row],[pledged]]/Table1[[#This Row],[backers_count]])</f>
        <v>39</v>
      </c>
      <c r="Q3948" t="str">
        <f>LEFT(Table1[[#This Row],[Category and Sub-Category]],FIND("/",Table1[[#This Row],[Category and Sub-Category]])-1)</f>
        <v>theater</v>
      </c>
      <c r="R3948" t="str">
        <f>RIGHT(Table1[[#This Row],[Category and Sub-Category]],LEN(Table1[[#This Row],[Category and Sub-Category]])-FIND("/",Table1[[#This Row],[Category and Sub-Category]]))</f>
        <v>plays</v>
      </c>
      <c r="S3948" s="9">
        <f>(((Table1[[#This Row],[launched_at]]/60)/60)/24)+DATE(1970,1,1)</f>
        <v>42031.833587962959</v>
      </c>
      <c r="T3948" s="9">
        <f>(((Table1[[#This Row],[deadline]]/60)/60)/24)+DATE(1970,1,1)</f>
        <v>42063.333333333328</v>
      </c>
      <c r="U3948" s="12" t="str">
        <f>TEXT(Table1[[#This Row],[Date Created Conversion]],"yyyy")</f>
        <v>2015</v>
      </c>
      <c r="V3948" s="12" t="str">
        <f>TEXT(Table1[[#This Row],[Date Created Conversion]],"mmm")</f>
        <v>Jan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>Table1[[#This Row],[pledged]]/Table1[[#This Row],[goal]]</f>
        <v>3.3666666666666664E-2</v>
      </c>
      <c r="P3949">
        <f>IF(Table1[[#This Row],[pledged]]=0,0,Table1[[#This Row],[pledged]]/Table1[[#This Row],[backers_count]])</f>
        <v>50.5</v>
      </c>
      <c r="Q3949" t="str">
        <f>LEFT(Table1[[#This Row],[Category and Sub-Category]],FIND("/",Table1[[#This Row],[Category and Sub-Category]])-1)</f>
        <v>theater</v>
      </c>
      <c r="R3949" t="str">
        <f>RIGHT(Table1[[#This Row],[Category and Sub-Category]],LEN(Table1[[#This Row],[Category and Sub-Category]])-FIND("/",Table1[[#This Row],[Category and Sub-Category]]))</f>
        <v>plays</v>
      </c>
      <c r="S3949" s="9">
        <f>(((Table1[[#This Row],[launched_at]]/60)/60)/24)+DATE(1970,1,1)</f>
        <v>42615.142870370371</v>
      </c>
      <c r="T3949" s="9">
        <f>(((Table1[[#This Row],[deadline]]/60)/60)/24)+DATE(1970,1,1)</f>
        <v>42645.142870370371</v>
      </c>
      <c r="U3949" s="12" t="str">
        <f>TEXT(Table1[[#This Row],[Date Created Conversion]],"yyyy")</f>
        <v>2016</v>
      </c>
      <c r="V3949" s="12" t="str">
        <f>TEXT(Table1[[#This Row],[Date Created Conversion]],"mmm")</f>
        <v>Sep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>Table1[[#This Row],[pledged]]/Table1[[#This Row],[goal]]</f>
        <v>0</v>
      </c>
      <c r="P3950">
        <f>IF(Table1[[#This Row],[pledged]]=0,0,Table1[[#This Row],[pledged]]/Table1[[#This Row],[backers_count]])</f>
        <v>0</v>
      </c>
      <c r="Q3950" t="str">
        <f>LEFT(Table1[[#This Row],[Category and Sub-Category]],FIND("/",Table1[[#This Row],[Category and Sub-Category]])-1)</f>
        <v>theater</v>
      </c>
      <c r="R3950" t="str">
        <f>RIGHT(Table1[[#This Row],[Category and Sub-Category]],LEN(Table1[[#This Row],[Category and Sub-Category]])-FIND("/",Table1[[#This Row],[Category and Sub-Category]]))</f>
        <v>plays</v>
      </c>
      <c r="S3950" s="9">
        <f>(((Table1[[#This Row],[launched_at]]/60)/60)/24)+DATE(1970,1,1)</f>
        <v>41829.325497685182</v>
      </c>
      <c r="T3950" s="9">
        <f>(((Table1[[#This Row],[deadline]]/60)/60)/24)+DATE(1970,1,1)</f>
        <v>41889.325497685182</v>
      </c>
      <c r="U3950" s="12" t="str">
        <f>TEXT(Table1[[#This Row],[Date Created Conversion]],"yyyy")</f>
        <v>2014</v>
      </c>
      <c r="V3950" s="12" t="str">
        <f>TEXT(Table1[[#This Row],[Date Created Conversion]],"mmm")</f>
        <v>Jul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>Table1[[#This Row],[pledged]]/Table1[[#This Row],[goal]]</f>
        <v>0.15770000000000001</v>
      </c>
      <c r="P3951">
        <f>IF(Table1[[#This Row],[pledged]]=0,0,Table1[[#This Row],[pledged]]/Table1[[#This Row],[backers_count]])</f>
        <v>49.28125</v>
      </c>
      <c r="Q3951" t="str">
        <f>LEFT(Table1[[#This Row],[Category and Sub-Category]],FIND("/",Table1[[#This Row],[Category and Sub-Category]])-1)</f>
        <v>theater</v>
      </c>
      <c r="R3951" t="str">
        <f>RIGHT(Table1[[#This Row],[Category and Sub-Category]],LEN(Table1[[#This Row],[Category and Sub-Category]])-FIND("/",Table1[[#This Row],[Category and Sub-Category]]))</f>
        <v>plays</v>
      </c>
      <c r="S3951" s="9">
        <f>(((Table1[[#This Row],[launched_at]]/60)/60)/24)+DATE(1970,1,1)</f>
        <v>42016.120613425926</v>
      </c>
      <c r="T3951" s="9">
        <f>(((Table1[[#This Row],[deadline]]/60)/60)/24)+DATE(1970,1,1)</f>
        <v>42046.120613425926</v>
      </c>
      <c r="U3951" s="12" t="str">
        <f>TEXT(Table1[[#This Row],[Date Created Conversion]],"yyyy")</f>
        <v>2015</v>
      </c>
      <c r="V3951" s="12" t="str">
        <f>TEXT(Table1[[#This Row],[Date Created Conversion]],"mmm")</f>
        <v>Jan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>Table1[[#This Row],[pledged]]/Table1[[#This Row],[goal]]</f>
        <v>6.2500000000000003E-3</v>
      </c>
      <c r="P3952">
        <f>IF(Table1[[#This Row],[pledged]]=0,0,Table1[[#This Row],[pledged]]/Table1[[#This Row],[backers_count]])</f>
        <v>25</v>
      </c>
      <c r="Q3952" t="str">
        <f>LEFT(Table1[[#This Row],[Category and Sub-Category]],FIND("/",Table1[[#This Row],[Category and Sub-Category]])-1)</f>
        <v>theater</v>
      </c>
      <c r="R3952" t="str">
        <f>RIGHT(Table1[[#This Row],[Category and Sub-Category]],LEN(Table1[[#This Row],[Category and Sub-Category]])-FIND("/",Table1[[#This Row],[Category and Sub-Category]]))</f>
        <v>plays</v>
      </c>
      <c r="S3952" s="9">
        <f>(((Table1[[#This Row],[launched_at]]/60)/60)/24)+DATE(1970,1,1)</f>
        <v>42439.702314814815</v>
      </c>
      <c r="T3952" s="9">
        <f>(((Table1[[#This Row],[deadline]]/60)/60)/24)+DATE(1970,1,1)</f>
        <v>42468.774305555555</v>
      </c>
      <c r="U3952" s="12" t="str">
        <f>TEXT(Table1[[#This Row],[Date Created Conversion]],"yyyy")</f>
        <v>2016</v>
      </c>
      <c r="V3952" s="12" t="str">
        <f>TEXT(Table1[[#This Row],[Date Created Conversion]],"mmm")</f>
        <v>Mar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>Table1[[#This Row],[pledged]]/Table1[[#This Row],[goal]]</f>
        <v>5.0000000000000004E-6</v>
      </c>
      <c r="P3953">
        <f>IF(Table1[[#This Row],[pledged]]=0,0,Table1[[#This Row],[pledged]]/Table1[[#This Row],[backers_count]])</f>
        <v>1</v>
      </c>
      <c r="Q3953" t="str">
        <f>LEFT(Table1[[#This Row],[Category and Sub-Category]],FIND("/",Table1[[#This Row],[Category and Sub-Category]])-1)</f>
        <v>theater</v>
      </c>
      <c r="R3953" t="str">
        <f>RIGHT(Table1[[#This Row],[Category and Sub-Category]],LEN(Table1[[#This Row],[Category and Sub-Category]])-FIND("/",Table1[[#This Row],[Category and Sub-Category]]))</f>
        <v>plays</v>
      </c>
      <c r="S3953" s="9">
        <f>(((Table1[[#This Row],[launched_at]]/60)/60)/24)+DATE(1970,1,1)</f>
        <v>42433.825717592597</v>
      </c>
      <c r="T3953" s="9">
        <f>(((Table1[[#This Row],[deadline]]/60)/60)/24)+DATE(1970,1,1)</f>
        <v>42493.784050925926</v>
      </c>
      <c r="U3953" s="12" t="str">
        <f>TEXT(Table1[[#This Row],[Date Created Conversion]],"yyyy")</f>
        <v>2016</v>
      </c>
      <c r="V3953" s="12" t="str">
        <f>TEXT(Table1[[#This Row],[Date Created Conversion]],"mmm")</f>
        <v>Mar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>Table1[[#This Row],[pledged]]/Table1[[#This Row],[goal]]</f>
        <v>9.6153846153846159E-4</v>
      </c>
      <c r="P3954">
        <f>IF(Table1[[#This Row],[pledged]]=0,0,Table1[[#This Row],[pledged]]/Table1[[#This Row],[backers_count]])</f>
        <v>25</v>
      </c>
      <c r="Q3954" t="str">
        <f>LEFT(Table1[[#This Row],[Category and Sub-Category]],FIND("/",Table1[[#This Row],[Category and Sub-Category]])-1)</f>
        <v>theater</v>
      </c>
      <c r="R3954" t="str">
        <f>RIGHT(Table1[[#This Row],[Category and Sub-Category]],LEN(Table1[[#This Row],[Category and Sub-Category]])-FIND("/",Table1[[#This Row],[Category and Sub-Category]]))</f>
        <v>plays</v>
      </c>
      <c r="S3954" s="9">
        <f>(((Table1[[#This Row],[launched_at]]/60)/60)/24)+DATE(1970,1,1)</f>
        <v>42243.790393518517</v>
      </c>
      <c r="T3954" s="9">
        <f>(((Table1[[#This Row],[deadline]]/60)/60)/24)+DATE(1970,1,1)</f>
        <v>42303.790393518517</v>
      </c>
      <c r="U3954" s="12" t="str">
        <f>TEXT(Table1[[#This Row],[Date Created Conversion]],"yyyy")</f>
        <v>2015</v>
      </c>
      <c r="V3954" s="12" t="str">
        <f>TEXT(Table1[[#This Row],[Date Created Conversion]],"mmm")</f>
        <v>Aug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>Table1[[#This Row],[pledged]]/Table1[[#This Row],[goal]]</f>
        <v>0</v>
      </c>
      <c r="P3955">
        <f>IF(Table1[[#This Row],[pledged]]=0,0,Table1[[#This Row],[pledged]]/Table1[[#This Row],[backers_count]])</f>
        <v>0</v>
      </c>
      <c r="Q3955" t="str">
        <f>LEFT(Table1[[#This Row],[Category and Sub-Category]],FIND("/",Table1[[#This Row],[Category and Sub-Category]])-1)</f>
        <v>theater</v>
      </c>
      <c r="R3955" t="str">
        <f>RIGHT(Table1[[#This Row],[Category and Sub-Category]],LEN(Table1[[#This Row],[Category and Sub-Category]])-FIND("/",Table1[[#This Row],[Category and Sub-Category]]))</f>
        <v>plays</v>
      </c>
      <c r="S3955" s="9">
        <f>(((Table1[[#This Row],[launched_at]]/60)/60)/24)+DATE(1970,1,1)</f>
        <v>42550.048449074078</v>
      </c>
      <c r="T3955" s="9">
        <f>(((Table1[[#This Row],[deadline]]/60)/60)/24)+DATE(1970,1,1)</f>
        <v>42580.978472222225</v>
      </c>
      <c r="U3955" s="12" t="str">
        <f>TEXT(Table1[[#This Row],[Date Created Conversion]],"yyyy")</f>
        <v>2016</v>
      </c>
      <c r="V3955" s="12" t="str">
        <f>TEXT(Table1[[#This Row],[Date Created Conversion]],"mmm")</f>
        <v>Jun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>Table1[[#This Row],[pledged]]/Table1[[#This Row],[goal]]</f>
        <v>0</v>
      </c>
      <c r="P3956">
        <f>IF(Table1[[#This Row],[pledged]]=0,0,Table1[[#This Row],[pledged]]/Table1[[#This Row],[backers_count]])</f>
        <v>0</v>
      </c>
      <c r="Q3956" t="str">
        <f>LEFT(Table1[[#This Row],[Category and Sub-Category]],FIND("/",Table1[[#This Row],[Category and Sub-Category]])-1)</f>
        <v>theater</v>
      </c>
      <c r="R3956" t="str">
        <f>RIGHT(Table1[[#This Row],[Category and Sub-Category]],LEN(Table1[[#This Row],[Category and Sub-Category]])-FIND("/",Table1[[#This Row],[Category and Sub-Category]]))</f>
        <v>plays</v>
      </c>
      <c r="S3956" s="9">
        <f>(((Table1[[#This Row],[launched_at]]/60)/60)/24)+DATE(1970,1,1)</f>
        <v>41774.651203703703</v>
      </c>
      <c r="T3956" s="9">
        <f>(((Table1[[#This Row],[deadline]]/60)/60)/24)+DATE(1970,1,1)</f>
        <v>41834.651203703703</v>
      </c>
      <c r="U3956" s="12" t="str">
        <f>TEXT(Table1[[#This Row],[Date Created Conversion]],"yyyy")</f>
        <v>2014</v>
      </c>
      <c r="V3956" s="12" t="str">
        <f>TEXT(Table1[[#This Row],[Date Created Conversion]],"mmm")</f>
        <v>May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>Table1[[#This Row],[pledged]]/Table1[[#This Row],[goal]]</f>
        <v>0.24285714285714285</v>
      </c>
      <c r="P3957">
        <f>IF(Table1[[#This Row],[pledged]]=0,0,Table1[[#This Row],[pledged]]/Table1[[#This Row],[backers_count]])</f>
        <v>53.125</v>
      </c>
      <c r="Q3957" t="str">
        <f>LEFT(Table1[[#This Row],[Category and Sub-Category]],FIND("/",Table1[[#This Row],[Category and Sub-Category]])-1)</f>
        <v>theater</v>
      </c>
      <c r="R3957" t="str">
        <f>RIGHT(Table1[[#This Row],[Category and Sub-Category]],LEN(Table1[[#This Row],[Category and Sub-Category]])-FIND("/",Table1[[#This Row],[Category and Sub-Category]]))</f>
        <v>plays</v>
      </c>
      <c r="S3957" s="9">
        <f>(((Table1[[#This Row],[launched_at]]/60)/60)/24)+DATE(1970,1,1)</f>
        <v>42306.848854166667</v>
      </c>
      <c r="T3957" s="9">
        <f>(((Table1[[#This Row],[deadline]]/60)/60)/24)+DATE(1970,1,1)</f>
        <v>42336.890520833331</v>
      </c>
      <c r="U3957" s="12" t="str">
        <f>TEXT(Table1[[#This Row],[Date Created Conversion]],"yyyy")</f>
        <v>2015</v>
      </c>
      <c r="V3957" s="12" t="str">
        <f>TEXT(Table1[[#This Row],[Date Created Conversion]],"mmm")</f>
        <v>Oct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>Table1[[#This Row],[pledged]]/Table1[[#This Row],[goal]]</f>
        <v>0</v>
      </c>
      <c r="P3958">
        <f>IF(Table1[[#This Row],[pledged]]=0,0,Table1[[#This Row],[pledged]]/Table1[[#This Row],[backers_count]])</f>
        <v>0</v>
      </c>
      <c r="Q3958" t="str">
        <f>LEFT(Table1[[#This Row],[Category and Sub-Category]],FIND("/",Table1[[#This Row],[Category and Sub-Category]])-1)</f>
        <v>theater</v>
      </c>
      <c r="R3958" t="str">
        <f>RIGHT(Table1[[#This Row],[Category and Sub-Category]],LEN(Table1[[#This Row],[Category and Sub-Category]])-FIND("/",Table1[[#This Row],[Category and Sub-Category]]))</f>
        <v>plays</v>
      </c>
      <c r="S3958" s="9">
        <f>(((Table1[[#This Row],[launched_at]]/60)/60)/24)+DATE(1970,1,1)</f>
        <v>42457.932025462964</v>
      </c>
      <c r="T3958" s="9">
        <f>(((Table1[[#This Row],[deadline]]/60)/60)/24)+DATE(1970,1,1)</f>
        <v>42485.013888888891</v>
      </c>
      <c r="U3958" s="12" t="str">
        <f>TEXT(Table1[[#This Row],[Date Created Conversion]],"yyyy")</f>
        <v>2016</v>
      </c>
      <c r="V3958" s="12" t="str">
        <f>TEXT(Table1[[#This Row],[Date Created Conversion]],"mmm")</f>
        <v>Mar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>Table1[[#This Row],[pledged]]/Table1[[#This Row],[goal]]</f>
        <v>2.5000000000000001E-4</v>
      </c>
      <c r="P3959">
        <f>IF(Table1[[#This Row],[pledged]]=0,0,Table1[[#This Row],[pledged]]/Table1[[#This Row],[backers_count]])</f>
        <v>7</v>
      </c>
      <c r="Q3959" t="str">
        <f>LEFT(Table1[[#This Row],[Category and Sub-Category]],FIND("/",Table1[[#This Row],[Category and Sub-Category]])-1)</f>
        <v>theater</v>
      </c>
      <c r="R3959" t="str">
        <f>RIGHT(Table1[[#This Row],[Category and Sub-Category]],LEN(Table1[[#This Row],[Category and Sub-Category]])-FIND("/",Table1[[#This Row],[Category and Sub-Category]]))</f>
        <v>plays</v>
      </c>
      <c r="S3959" s="9">
        <f>(((Table1[[#This Row],[launched_at]]/60)/60)/24)+DATE(1970,1,1)</f>
        <v>42513.976319444439</v>
      </c>
      <c r="T3959" s="9">
        <f>(((Table1[[#This Row],[deadline]]/60)/60)/24)+DATE(1970,1,1)</f>
        <v>42559.976319444439</v>
      </c>
      <c r="U3959" s="12" t="str">
        <f>TEXT(Table1[[#This Row],[Date Created Conversion]],"yyyy")</f>
        <v>2016</v>
      </c>
      <c r="V3959" s="12" t="str">
        <f>TEXT(Table1[[#This Row],[Date Created Conversion]],"mmm")</f>
        <v>May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>Table1[[#This Row],[pledged]]/Table1[[#This Row],[goal]]</f>
        <v>0.32050000000000001</v>
      </c>
      <c r="P3960">
        <f>IF(Table1[[#This Row],[pledged]]=0,0,Table1[[#This Row],[pledged]]/Table1[[#This Row],[backers_count]])</f>
        <v>40.0625</v>
      </c>
      <c r="Q3960" t="str">
        <f>LEFT(Table1[[#This Row],[Category and Sub-Category]],FIND("/",Table1[[#This Row],[Category and Sub-Category]])-1)</f>
        <v>theater</v>
      </c>
      <c r="R3960" t="str">
        <f>RIGHT(Table1[[#This Row],[Category and Sub-Category]],LEN(Table1[[#This Row],[Category and Sub-Category]])-FIND("/",Table1[[#This Row],[Category and Sub-Category]]))</f>
        <v>plays</v>
      </c>
      <c r="S3960" s="9">
        <f>(((Table1[[#This Row],[launched_at]]/60)/60)/24)+DATE(1970,1,1)</f>
        <v>41816.950370370374</v>
      </c>
      <c r="T3960" s="9">
        <f>(((Table1[[#This Row],[deadline]]/60)/60)/24)+DATE(1970,1,1)</f>
        <v>41853.583333333336</v>
      </c>
      <c r="U3960" s="12" t="str">
        <f>TEXT(Table1[[#This Row],[Date Created Conversion]],"yyyy")</f>
        <v>2014</v>
      </c>
      <c r="V3960" s="12" t="str">
        <f>TEXT(Table1[[#This Row],[Date Created Conversion]],"mmm")</f>
        <v>Jun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>Table1[[#This Row],[pledged]]/Table1[[#This Row],[goal]]</f>
        <v>0.24333333333333335</v>
      </c>
      <c r="P3961">
        <f>IF(Table1[[#This Row],[pledged]]=0,0,Table1[[#This Row],[pledged]]/Table1[[#This Row],[backers_count]])</f>
        <v>24.333333333333332</v>
      </c>
      <c r="Q3961" t="str">
        <f>LEFT(Table1[[#This Row],[Category and Sub-Category]],FIND("/",Table1[[#This Row],[Category and Sub-Category]])-1)</f>
        <v>theater</v>
      </c>
      <c r="R3961" t="str">
        <f>RIGHT(Table1[[#This Row],[Category and Sub-Category]],LEN(Table1[[#This Row],[Category and Sub-Category]])-FIND("/",Table1[[#This Row],[Category and Sub-Category]]))</f>
        <v>plays</v>
      </c>
      <c r="S3961" s="9">
        <f>(((Table1[[#This Row],[launched_at]]/60)/60)/24)+DATE(1970,1,1)</f>
        <v>41880.788842592592</v>
      </c>
      <c r="T3961" s="9">
        <f>(((Table1[[#This Row],[deadline]]/60)/60)/24)+DATE(1970,1,1)</f>
        <v>41910.788842592592</v>
      </c>
      <c r="U3961" s="12" t="str">
        <f>TEXT(Table1[[#This Row],[Date Created Conversion]],"yyyy")</f>
        <v>2014</v>
      </c>
      <c r="V3961" s="12" t="str">
        <f>TEXT(Table1[[#This Row],[Date Created Conversion]],"mmm")</f>
        <v>Aug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>Table1[[#This Row],[pledged]]/Table1[[#This Row],[goal]]</f>
        <v>1.4999999999999999E-2</v>
      </c>
      <c r="P3962">
        <f>IF(Table1[[#This Row],[pledged]]=0,0,Table1[[#This Row],[pledged]]/Table1[[#This Row],[backers_count]])</f>
        <v>11.25</v>
      </c>
      <c r="Q3962" t="str">
        <f>LEFT(Table1[[#This Row],[Category and Sub-Category]],FIND("/",Table1[[#This Row],[Category and Sub-Category]])-1)</f>
        <v>theater</v>
      </c>
      <c r="R3962" t="str">
        <f>RIGHT(Table1[[#This Row],[Category and Sub-Category]],LEN(Table1[[#This Row],[Category and Sub-Category]])-FIND("/",Table1[[#This Row],[Category and Sub-Category]]))</f>
        <v>plays</v>
      </c>
      <c r="S3962" s="9">
        <f>(((Table1[[#This Row],[launched_at]]/60)/60)/24)+DATE(1970,1,1)</f>
        <v>42342.845555555556</v>
      </c>
      <c r="T3962" s="9">
        <f>(((Table1[[#This Row],[deadline]]/60)/60)/24)+DATE(1970,1,1)</f>
        <v>42372.845555555556</v>
      </c>
      <c r="U3962" s="12" t="str">
        <f>TEXT(Table1[[#This Row],[Date Created Conversion]],"yyyy")</f>
        <v>2015</v>
      </c>
      <c r="V3962" s="12" t="str">
        <f>TEXT(Table1[[#This Row],[Date Created Conversion]],"mmm")</f>
        <v>Dec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>Table1[[#This Row],[pledged]]/Table1[[#This Row],[goal]]</f>
        <v>4.1999999999999997E-3</v>
      </c>
      <c r="P3963">
        <f>IF(Table1[[#This Row],[pledged]]=0,0,Table1[[#This Row],[pledged]]/Table1[[#This Row],[backers_count]])</f>
        <v>10.5</v>
      </c>
      <c r="Q3963" t="str">
        <f>LEFT(Table1[[#This Row],[Category and Sub-Category]],FIND("/",Table1[[#This Row],[Category and Sub-Category]])-1)</f>
        <v>theater</v>
      </c>
      <c r="R3963" t="str">
        <f>RIGHT(Table1[[#This Row],[Category and Sub-Category]],LEN(Table1[[#This Row],[Category and Sub-Category]])-FIND("/",Table1[[#This Row],[Category and Sub-Category]]))</f>
        <v>plays</v>
      </c>
      <c r="S3963" s="9">
        <f>(((Table1[[#This Row],[launched_at]]/60)/60)/24)+DATE(1970,1,1)</f>
        <v>41745.891319444447</v>
      </c>
      <c r="T3963" s="9">
        <f>(((Table1[[#This Row],[deadline]]/60)/60)/24)+DATE(1970,1,1)</f>
        <v>41767.891319444447</v>
      </c>
      <c r="U3963" s="12" t="str">
        <f>TEXT(Table1[[#This Row],[Date Created Conversion]],"yyyy")</f>
        <v>2014</v>
      </c>
      <c r="V3963" s="12" t="str">
        <f>TEXT(Table1[[#This Row],[Date Created Conversion]],"mmm")</f>
        <v>Apr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>Table1[[#This Row],[pledged]]/Table1[[#This Row],[goal]]</f>
        <v>3.214285714285714E-2</v>
      </c>
      <c r="P3964">
        <f>IF(Table1[[#This Row],[pledged]]=0,0,Table1[[#This Row],[pledged]]/Table1[[#This Row],[backers_count]])</f>
        <v>15</v>
      </c>
      <c r="Q3964" t="str">
        <f>LEFT(Table1[[#This Row],[Category and Sub-Category]],FIND("/",Table1[[#This Row],[Category and Sub-Category]])-1)</f>
        <v>theater</v>
      </c>
      <c r="R3964" t="str">
        <f>RIGHT(Table1[[#This Row],[Category and Sub-Category]],LEN(Table1[[#This Row],[Category and Sub-Category]])-FIND("/",Table1[[#This Row],[Category and Sub-Category]]))</f>
        <v>plays</v>
      </c>
      <c r="S3964" s="9">
        <f>(((Table1[[#This Row],[launched_at]]/60)/60)/24)+DATE(1970,1,1)</f>
        <v>42311.621458333335</v>
      </c>
      <c r="T3964" s="9">
        <f>(((Table1[[#This Row],[deadline]]/60)/60)/24)+DATE(1970,1,1)</f>
        <v>42336.621458333335</v>
      </c>
      <c r="U3964" s="12" t="str">
        <f>TEXT(Table1[[#This Row],[Date Created Conversion]],"yyyy")</f>
        <v>2015</v>
      </c>
      <c r="V3964" s="12" t="str">
        <f>TEXT(Table1[[#This Row],[Date Created Conversion]],"mmm")</f>
        <v>Nov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>Table1[[#This Row],[pledged]]/Table1[[#This Row],[goal]]</f>
        <v>0</v>
      </c>
      <c r="P3965">
        <f>IF(Table1[[#This Row],[pledged]]=0,0,Table1[[#This Row],[pledged]]/Table1[[#This Row],[backers_count]])</f>
        <v>0</v>
      </c>
      <c r="Q3965" t="str">
        <f>LEFT(Table1[[#This Row],[Category and Sub-Category]],FIND("/",Table1[[#This Row],[Category and Sub-Category]])-1)</f>
        <v>theater</v>
      </c>
      <c r="R3965" t="str">
        <f>RIGHT(Table1[[#This Row],[Category and Sub-Category]],LEN(Table1[[#This Row],[Category and Sub-Category]])-FIND("/",Table1[[#This Row],[Category and Sub-Category]]))</f>
        <v>plays</v>
      </c>
      <c r="S3965" s="9">
        <f>(((Table1[[#This Row],[launched_at]]/60)/60)/24)+DATE(1970,1,1)</f>
        <v>42296.154131944444</v>
      </c>
      <c r="T3965" s="9">
        <f>(((Table1[[#This Row],[deadline]]/60)/60)/24)+DATE(1970,1,1)</f>
        <v>42326.195798611108</v>
      </c>
      <c r="U3965" s="12" t="str">
        <f>TEXT(Table1[[#This Row],[Date Created Conversion]],"yyyy")</f>
        <v>2015</v>
      </c>
      <c r="V3965" s="12" t="str">
        <f>TEXT(Table1[[#This Row],[Date Created Conversion]],"mmm")</f>
        <v>Oct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>Table1[[#This Row],[pledged]]/Table1[[#This Row],[goal]]</f>
        <v>6.3E-2</v>
      </c>
      <c r="P3966">
        <f>IF(Table1[[#This Row],[pledged]]=0,0,Table1[[#This Row],[pledged]]/Table1[[#This Row],[backers_count]])</f>
        <v>42</v>
      </c>
      <c r="Q3966" t="str">
        <f>LEFT(Table1[[#This Row],[Category and Sub-Category]],FIND("/",Table1[[#This Row],[Category and Sub-Category]])-1)</f>
        <v>theater</v>
      </c>
      <c r="R3966" t="str">
        <f>RIGHT(Table1[[#This Row],[Category and Sub-Category]],LEN(Table1[[#This Row],[Category and Sub-Category]])-FIND("/",Table1[[#This Row],[Category and Sub-Category]]))</f>
        <v>plays</v>
      </c>
      <c r="S3966" s="9">
        <f>(((Table1[[#This Row],[launched_at]]/60)/60)/24)+DATE(1970,1,1)</f>
        <v>42053.722060185188</v>
      </c>
      <c r="T3966" s="9">
        <f>(((Table1[[#This Row],[deadline]]/60)/60)/24)+DATE(1970,1,1)</f>
        <v>42113.680393518516</v>
      </c>
      <c r="U3966" s="12" t="str">
        <f>TEXT(Table1[[#This Row],[Date Created Conversion]],"yyyy")</f>
        <v>2015</v>
      </c>
      <c r="V3966" s="12" t="str">
        <f>TEXT(Table1[[#This Row],[Date Created Conversion]],"mmm")</f>
        <v>Feb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>Table1[[#This Row],[pledged]]/Table1[[#This Row],[goal]]</f>
        <v>0.14249999999999999</v>
      </c>
      <c r="P3967">
        <f>IF(Table1[[#This Row],[pledged]]=0,0,Table1[[#This Row],[pledged]]/Table1[[#This Row],[backers_count]])</f>
        <v>71.25</v>
      </c>
      <c r="Q3967" t="str">
        <f>LEFT(Table1[[#This Row],[Category and Sub-Category]],FIND("/",Table1[[#This Row],[Category and Sub-Category]])-1)</f>
        <v>theater</v>
      </c>
      <c r="R3967" t="str">
        <f>RIGHT(Table1[[#This Row],[Category and Sub-Category]],LEN(Table1[[#This Row],[Category and Sub-Category]])-FIND("/",Table1[[#This Row],[Category and Sub-Category]]))</f>
        <v>plays</v>
      </c>
      <c r="S3967" s="9">
        <f>(((Table1[[#This Row],[launched_at]]/60)/60)/24)+DATE(1970,1,1)</f>
        <v>42414.235879629632</v>
      </c>
      <c r="T3967" s="9">
        <f>(((Table1[[#This Row],[deadline]]/60)/60)/24)+DATE(1970,1,1)</f>
        <v>42474.194212962961</v>
      </c>
      <c r="U3967" s="12" t="str">
        <f>TEXT(Table1[[#This Row],[Date Created Conversion]],"yyyy")</f>
        <v>2016</v>
      </c>
      <c r="V3967" s="12" t="str">
        <f>TEXT(Table1[[#This Row],[Date Created Conversion]],"mmm")</f>
        <v>Feb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>Table1[[#This Row],[pledged]]/Table1[[#This Row],[goal]]</f>
        <v>6.0000000000000001E-3</v>
      </c>
      <c r="P3968">
        <f>IF(Table1[[#This Row],[pledged]]=0,0,Table1[[#This Row],[pledged]]/Table1[[#This Row],[backers_count]])</f>
        <v>22.5</v>
      </c>
      <c r="Q3968" t="str">
        <f>LEFT(Table1[[#This Row],[Category and Sub-Category]],FIND("/",Table1[[#This Row],[Category and Sub-Category]])-1)</f>
        <v>theater</v>
      </c>
      <c r="R3968" t="str">
        <f>RIGHT(Table1[[#This Row],[Category and Sub-Category]],LEN(Table1[[#This Row],[Category and Sub-Category]])-FIND("/",Table1[[#This Row],[Category and Sub-Category]]))</f>
        <v>plays</v>
      </c>
      <c r="S3968" s="9">
        <f>(((Table1[[#This Row],[launched_at]]/60)/60)/24)+DATE(1970,1,1)</f>
        <v>41801.711550925924</v>
      </c>
      <c r="T3968" s="9">
        <f>(((Table1[[#This Row],[deadline]]/60)/60)/24)+DATE(1970,1,1)</f>
        <v>41844.124305555553</v>
      </c>
      <c r="U3968" s="12" t="str">
        <f>TEXT(Table1[[#This Row],[Date Created Conversion]],"yyyy")</f>
        <v>2014</v>
      </c>
      <c r="V3968" s="12" t="str">
        <f>TEXT(Table1[[#This Row],[Date Created Conversion]],"mmm")</f>
        <v>Jun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>Table1[[#This Row],[pledged]]/Table1[[#This Row],[goal]]</f>
        <v>0.2411764705882353</v>
      </c>
      <c r="P3969">
        <f>IF(Table1[[#This Row],[pledged]]=0,0,Table1[[#This Row],[pledged]]/Table1[[#This Row],[backers_count]])</f>
        <v>41</v>
      </c>
      <c r="Q3969" t="str">
        <f>LEFT(Table1[[#This Row],[Category and Sub-Category]],FIND("/",Table1[[#This Row],[Category and Sub-Category]])-1)</f>
        <v>theater</v>
      </c>
      <c r="R3969" t="str">
        <f>RIGHT(Table1[[#This Row],[Category and Sub-Category]],LEN(Table1[[#This Row],[Category and Sub-Category]])-FIND("/",Table1[[#This Row],[Category and Sub-Category]]))</f>
        <v>plays</v>
      </c>
      <c r="S3969" s="9">
        <f>(((Table1[[#This Row],[launched_at]]/60)/60)/24)+DATE(1970,1,1)</f>
        <v>42770.290590277778</v>
      </c>
      <c r="T3969" s="9">
        <f>(((Table1[[#This Row],[deadline]]/60)/60)/24)+DATE(1970,1,1)</f>
        <v>42800.290590277778</v>
      </c>
      <c r="U3969" s="12" t="str">
        <f>TEXT(Table1[[#This Row],[Date Created Conversion]],"yyyy")</f>
        <v>2017</v>
      </c>
      <c r="V3969" s="12" t="str">
        <f>TEXT(Table1[[#This Row],[Date Created Conversion]],"mmm")</f>
        <v>Feb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>Table1[[#This Row],[pledged]]/Table1[[#This Row],[goal]]</f>
        <v>0.10539999999999999</v>
      </c>
      <c r="P3970">
        <f>IF(Table1[[#This Row],[pledged]]=0,0,Table1[[#This Row],[pledged]]/Table1[[#This Row],[backers_count]])</f>
        <v>47.909090909090907</v>
      </c>
      <c r="Q3970" t="str">
        <f>LEFT(Table1[[#This Row],[Category and Sub-Category]],FIND("/",Table1[[#This Row],[Category and Sub-Category]])-1)</f>
        <v>theater</v>
      </c>
      <c r="R3970" t="str">
        <f>RIGHT(Table1[[#This Row],[Category and Sub-Category]],LEN(Table1[[#This Row],[Category and Sub-Category]])-FIND("/",Table1[[#This Row],[Category and Sub-Category]]))</f>
        <v>plays</v>
      </c>
      <c r="S3970" s="9">
        <f>(((Table1[[#This Row],[launched_at]]/60)/60)/24)+DATE(1970,1,1)</f>
        <v>42452.815659722226</v>
      </c>
      <c r="T3970" s="9">
        <f>(((Table1[[#This Row],[deadline]]/60)/60)/24)+DATE(1970,1,1)</f>
        <v>42512.815659722226</v>
      </c>
      <c r="U3970" s="12" t="str">
        <f>TEXT(Table1[[#This Row],[Date Created Conversion]],"yyyy")</f>
        <v>2016</v>
      </c>
      <c r="V3970" s="12" t="str">
        <f>TEXT(Table1[[#This Row],[Date Created Conversion]],"mmm")</f>
        <v>Mar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>Table1[[#This Row],[pledged]]/Table1[[#This Row],[goal]]</f>
        <v>7.4690265486725665E-2</v>
      </c>
      <c r="P3971">
        <f>IF(Table1[[#This Row],[pledged]]=0,0,Table1[[#This Row],[pledged]]/Table1[[#This Row],[backers_count]])</f>
        <v>35.166666666666664</v>
      </c>
      <c r="Q3971" t="str">
        <f>LEFT(Table1[[#This Row],[Category and Sub-Category]],FIND("/",Table1[[#This Row],[Category and Sub-Category]])-1)</f>
        <v>theater</v>
      </c>
      <c r="R3971" t="str">
        <f>RIGHT(Table1[[#This Row],[Category and Sub-Category]],LEN(Table1[[#This Row],[Category and Sub-Category]])-FIND("/",Table1[[#This Row],[Category and Sub-Category]]))</f>
        <v>plays</v>
      </c>
      <c r="S3971" s="9">
        <f>(((Table1[[#This Row],[launched_at]]/60)/60)/24)+DATE(1970,1,1)</f>
        <v>42601.854699074072</v>
      </c>
      <c r="T3971" s="9">
        <f>(((Table1[[#This Row],[deadline]]/60)/60)/24)+DATE(1970,1,1)</f>
        <v>42611.163194444445</v>
      </c>
      <c r="U3971" s="12" t="str">
        <f>TEXT(Table1[[#This Row],[Date Created Conversion]],"yyyy")</f>
        <v>2016</v>
      </c>
      <c r="V3971" s="12" t="str">
        <f>TEXT(Table1[[#This Row],[Date Created Conversion]],"mmm")</f>
        <v>Aug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>Table1[[#This Row],[pledged]]/Table1[[#This Row],[goal]]</f>
        <v>7.3333333333333334E-4</v>
      </c>
      <c r="P3972">
        <f>IF(Table1[[#This Row],[pledged]]=0,0,Table1[[#This Row],[pledged]]/Table1[[#This Row],[backers_count]])</f>
        <v>5.5</v>
      </c>
      <c r="Q3972" t="str">
        <f>LEFT(Table1[[#This Row],[Category and Sub-Category]],FIND("/",Table1[[#This Row],[Category and Sub-Category]])-1)</f>
        <v>theater</v>
      </c>
      <c r="R3972" t="str">
        <f>RIGHT(Table1[[#This Row],[Category and Sub-Category]],LEN(Table1[[#This Row],[Category and Sub-Category]])-FIND("/",Table1[[#This Row],[Category and Sub-Category]]))</f>
        <v>plays</v>
      </c>
      <c r="S3972" s="9">
        <f>(((Table1[[#This Row],[launched_at]]/60)/60)/24)+DATE(1970,1,1)</f>
        <v>42447.863553240735</v>
      </c>
      <c r="T3972" s="9">
        <f>(((Table1[[#This Row],[deadline]]/60)/60)/24)+DATE(1970,1,1)</f>
        <v>42477.863553240735</v>
      </c>
      <c r="U3972" s="12" t="str">
        <f>TEXT(Table1[[#This Row],[Date Created Conversion]],"yyyy")</f>
        <v>2016</v>
      </c>
      <c r="V3972" s="12" t="str">
        <f>TEXT(Table1[[#This Row],[Date Created Conversion]],"mmm")</f>
        <v>Mar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>Table1[[#This Row],[pledged]]/Table1[[#This Row],[goal]]</f>
        <v>9.7142857142857135E-3</v>
      </c>
      <c r="P3973">
        <f>IF(Table1[[#This Row],[pledged]]=0,0,Table1[[#This Row],[pledged]]/Table1[[#This Row],[backers_count]])</f>
        <v>22.666666666666668</v>
      </c>
      <c r="Q3973" t="str">
        <f>LEFT(Table1[[#This Row],[Category and Sub-Category]],FIND("/",Table1[[#This Row],[Category and Sub-Category]])-1)</f>
        <v>theater</v>
      </c>
      <c r="R3973" t="str">
        <f>RIGHT(Table1[[#This Row],[Category and Sub-Category]],LEN(Table1[[#This Row],[Category and Sub-Category]])-FIND("/",Table1[[#This Row],[Category and Sub-Category]]))</f>
        <v>plays</v>
      </c>
      <c r="S3973" s="9">
        <f>(((Table1[[#This Row],[launched_at]]/60)/60)/24)+DATE(1970,1,1)</f>
        <v>41811.536180555559</v>
      </c>
      <c r="T3973" s="9">
        <f>(((Table1[[#This Row],[deadline]]/60)/60)/24)+DATE(1970,1,1)</f>
        <v>41841.536180555559</v>
      </c>
      <c r="U3973" s="12" t="str">
        <f>TEXT(Table1[[#This Row],[Date Created Conversion]],"yyyy")</f>
        <v>2014</v>
      </c>
      <c r="V3973" s="12" t="str">
        <f>TEXT(Table1[[#This Row],[Date Created Conversion]],"mmm")</f>
        <v>Jun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>Table1[[#This Row],[pledged]]/Table1[[#This Row],[goal]]</f>
        <v>0.21099999999999999</v>
      </c>
      <c r="P3974">
        <f>IF(Table1[[#This Row],[pledged]]=0,0,Table1[[#This Row],[pledged]]/Table1[[#This Row],[backers_count]])</f>
        <v>26.375</v>
      </c>
      <c r="Q3974" t="str">
        <f>LEFT(Table1[[#This Row],[Category and Sub-Category]],FIND("/",Table1[[#This Row],[Category and Sub-Category]])-1)</f>
        <v>theater</v>
      </c>
      <c r="R3974" t="str">
        <f>RIGHT(Table1[[#This Row],[Category and Sub-Category]],LEN(Table1[[#This Row],[Category and Sub-Category]])-FIND("/",Table1[[#This Row],[Category and Sub-Category]]))</f>
        <v>plays</v>
      </c>
      <c r="S3974" s="9">
        <f>(((Table1[[#This Row],[launched_at]]/60)/60)/24)+DATE(1970,1,1)</f>
        <v>41981.067523148144</v>
      </c>
      <c r="T3974" s="9">
        <f>(((Table1[[#This Row],[deadline]]/60)/60)/24)+DATE(1970,1,1)</f>
        <v>42041.067523148144</v>
      </c>
      <c r="U3974" s="12" t="str">
        <f>TEXT(Table1[[#This Row],[Date Created Conversion]],"yyyy")</f>
        <v>2014</v>
      </c>
      <c r="V3974" s="12" t="str">
        <f>TEXT(Table1[[#This Row],[Date Created Conversion]],"mmm")</f>
        <v>Dec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>Table1[[#This Row],[pledged]]/Table1[[#This Row],[goal]]</f>
        <v>0.78100000000000003</v>
      </c>
      <c r="P3975">
        <f>IF(Table1[[#This Row],[pledged]]=0,0,Table1[[#This Row],[pledged]]/Table1[[#This Row],[backers_count]])</f>
        <v>105.54054054054055</v>
      </c>
      <c r="Q3975" t="str">
        <f>LEFT(Table1[[#This Row],[Category and Sub-Category]],FIND("/",Table1[[#This Row],[Category and Sub-Category]])-1)</f>
        <v>theater</v>
      </c>
      <c r="R3975" t="str">
        <f>RIGHT(Table1[[#This Row],[Category and Sub-Category]],LEN(Table1[[#This Row],[Category and Sub-Category]])-FIND("/",Table1[[#This Row],[Category and Sub-Category]]))</f>
        <v>plays</v>
      </c>
      <c r="S3975" s="9">
        <f>(((Table1[[#This Row],[launched_at]]/60)/60)/24)+DATE(1970,1,1)</f>
        <v>42469.68414351852</v>
      </c>
      <c r="T3975" s="9">
        <f>(((Table1[[#This Row],[deadline]]/60)/60)/24)+DATE(1970,1,1)</f>
        <v>42499.166666666672</v>
      </c>
      <c r="U3975" s="12" t="str">
        <f>TEXT(Table1[[#This Row],[Date Created Conversion]],"yyyy")</f>
        <v>2016</v>
      </c>
      <c r="V3975" s="12" t="str">
        <f>TEXT(Table1[[#This Row],[Date Created Conversion]],"mmm")</f>
        <v>Apr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>Table1[[#This Row],[pledged]]/Table1[[#This Row],[goal]]</f>
        <v>0.32</v>
      </c>
      <c r="P3976">
        <f>IF(Table1[[#This Row],[pledged]]=0,0,Table1[[#This Row],[pledged]]/Table1[[#This Row],[backers_count]])</f>
        <v>29.09090909090909</v>
      </c>
      <c r="Q3976" t="str">
        <f>LEFT(Table1[[#This Row],[Category and Sub-Category]],FIND("/",Table1[[#This Row],[Category and Sub-Category]])-1)</f>
        <v>theater</v>
      </c>
      <c r="R3976" t="str">
        <f>RIGHT(Table1[[#This Row],[Category and Sub-Category]],LEN(Table1[[#This Row],[Category and Sub-Category]])-FIND("/",Table1[[#This Row],[Category and Sub-Category]]))</f>
        <v>plays</v>
      </c>
      <c r="S3976" s="9">
        <f>(((Table1[[#This Row],[launched_at]]/60)/60)/24)+DATE(1970,1,1)</f>
        <v>42493.546851851846</v>
      </c>
      <c r="T3976" s="9">
        <f>(((Table1[[#This Row],[deadline]]/60)/60)/24)+DATE(1970,1,1)</f>
        <v>42523.546851851846</v>
      </c>
      <c r="U3976" s="12" t="str">
        <f>TEXT(Table1[[#This Row],[Date Created Conversion]],"yyyy")</f>
        <v>2016</v>
      </c>
      <c r="V3976" s="12" t="str">
        <f>TEXT(Table1[[#This Row],[Date Created Conversion]],"mmm")</f>
        <v>May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>Table1[[#This Row],[pledged]]/Table1[[#This Row],[goal]]</f>
        <v>0</v>
      </c>
      <c r="P3977">
        <f>IF(Table1[[#This Row],[pledged]]=0,0,Table1[[#This Row],[pledged]]/Table1[[#This Row],[backers_count]])</f>
        <v>0</v>
      </c>
      <c r="Q3977" t="str">
        <f>LEFT(Table1[[#This Row],[Category and Sub-Category]],FIND("/",Table1[[#This Row],[Category and Sub-Category]])-1)</f>
        <v>theater</v>
      </c>
      <c r="R3977" t="str">
        <f>RIGHT(Table1[[#This Row],[Category and Sub-Category]],LEN(Table1[[#This Row],[Category and Sub-Category]])-FIND("/",Table1[[#This Row],[Category and Sub-Category]]))</f>
        <v>plays</v>
      </c>
      <c r="S3977" s="9">
        <f>(((Table1[[#This Row],[launched_at]]/60)/60)/24)+DATE(1970,1,1)</f>
        <v>42534.866875</v>
      </c>
      <c r="T3977" s="9">
        <f>(((Table1[[#This Row],[deadline]]/60)/60)/24)+DATE(1970,1,1)</f>
        <v>42564.866875</v>
      </c>
      <c r="U3977" s="12" t="str">
        <f>TEXT(Table1[[#This Row],[Date Created Conversion]],"yyyy")</f>
        <v>2016</v>
      </c>
      <c r="V3977" s="12" t="str">
        <f>TEXT(Table1[[#This Row],[Date Created Conversion]],"mmm")</f>
        <v>Jun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>Table1[[#This Row],[pledged]]/Table1[[#This Row],[goal]]</f>
        <v>0.47692307692307695</v>
      </c>
      <c r="P3978">
        <f>IF(Table1[[#This Row],[pledged]]=0,0,Table1[[#This Row],[pledged]]/Table1[[#This Row],[backers_count]])</f>
        <v>62</v>
      </c>
      <c r="Q3978" t="str">
        <f>LEFT(Table1[[#This Row],[Category and Sub-Category]],FIND("/",Table1[[#This Row],[Category and Sub-Category]])-1)</f>
        <v>theater</v>
      </c>
      <c r="R3978" t="str">
        <f>RIGHT(Table1[[#This Row],[Category and Sub-Category]],LEN(Table1[[#This Row],[Category and Sub-Category]])-FIND("/",Table1[[#This Row],[Category and Sub-Category]]))</f>
        <v>plays</v>
      </c>
      <c r="S3978" s="9">
        <f>(((Table1[[#This Row],[launched_at]]/60)/60)/24)+DATE(1970,1,1)</f>
        <v>41830.858344907407</v>
      </c>
      <c r="T3978" s="9">
        <f>(((Table1[[#This Row],[deadline]]/60)/60)/24)+DATE(1970,1,1)</f>
        <v>41852.291666666664</v>
      </c>
      <c r="U3978" s="12" t="str">
        <f>TEXT(Table1[[#This Row],[Date Created Conversion]],"yyyy")</f>
        <v>2014</v>
      </c>
      <c r="V3978" s="12" t="str">
        <f>TEXT(Table1[[#This Row],[Date Created Conversion]],"mmm")</f>
        <v>Jul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>Table1[[#This Row],[pledged]]/Table1[[#This Row],[goal]]</f>
        <v>1.4500000000000001E-2</v>
      </c>
      <c r="P3979">
        <f>IF(Table1[[#This Row],[pledged]]=0,0,Table1[[#This Row],[pledged]]/Table1[[#This Row],[backers_count]])</f>
        <v>217.5</v>
      </c>
      <c r="Q3979" t="str">
        <f>LEFT(Table1[[#This Row],[Category and Sub-Category]],FIND("/",Table1[[#This Row],[Category and Sub-Category]])-1)</f>
        <v>theater</v>
      </c>
      <c r="R3979" t="str">
        <f>RIGHT(Table1[[#This Row],[Category and Sub-Category]],LEN(Table1[[#This Row],[Category and Sub-Category]])-FIND("/",Table1[[#This Row],[Category and Sub-Category]]))</f>
        <v>plays</v>
      </c>
      <c r="S3979" s="9">
        <f>(((Table1[[#This Row],[launched_at]]/60)/60)/24)+DATE(1970,1,1)</f>
        <v>42543.788564814815</v>
      </c>
      <c r="T3979" s="9">
        <f>(((Table1[[#This Row],[deadline]]/60)/60)/24)+DATE(1970,1,1)</f>
        <v>42573.788564814815</v>
      </c>
      <c r="U3979" s="12" t="str">
        <f>TEXT(Table1[[#This Row],[Date Created Conversion]],"yyyy")</f>
        <v>2016</v>
      </c>
      <c r="V3979" s="12" t="str">
        <f>TEXT(Table1[[#This Row],[Date Created Conversion]],"mmm")</f>
        <v>Jun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>Table1[[#This Row],[pledged]]/Table1[[#This Row],[goal]]</f>
        <v>0.107</v>
      </c>
      <c r="P3980">
        <f>IF(Table1[[#This Row],[pledged]]=0,0,Table1[[#This Row],[pledged]]/Table1[[#This Row],[backers_count]])</f>
        <v>26.75</v>
      </c>
      <c r="Q3980" t="str">
        <f>LEFT(Table1[[#This Row],[Category and Sub-Category]],FIND("/",Table1[[#This Row],[Category and Sub-Category]])-1)</f>
        <v>theater</v>
      </c>
      <c r="R3980" t="str">
        <f>RIGHT(Table1[[#This Row],[Category and Sub-Category]],LEN(Table1[[#This Row],[Category and Sub-Category]])-FIND("/",Table1[[#This Row],[Category and Sub-Category]]))</f>
        <v>plays</v>
      </c>
      <c r="S3980" s="9">
        <f>(((Table1[[#This Row],[launched_at]]/60)/60)/24)+DATE(1970,1,1)</f>
        <v>41975.642974537041</v>
      </c>
      <c r="T3980" s="9">
        <f>(((Table1[[#This Row],[deadline]]/60)/60)/24)+DATE(1970,1,1)</f>
        <v>42035.642974537041</v>
      </c>
      <c r="U3980" s="12" t="str">
        <f>TEXT(Table1[[#This Row],[Date Created Conversion]],"yyyy")</f>
        <v>2014</v>
      </c>
      <c r="V3980" s="12" t="str">
        <f>TEXT(Table1[[#This Row],[Date Created Conversion]],"mmm")</f>
        <v>Dec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>Table1[[#This Row],[pledged]]/Table1[[#This Row],[goal]]</f>
        <v>1.8333333333333333E-2</v>
      </c>
      <c r="P3981">
        <f>IF(Table1[[#This Row],[pledged]]=0,0,Table1[[#This Row],[pledged]]/Table1[[#This Row],[backers_count]])</f>
        <v>18.333333333333332</v>
      </c>
      <c r="Q3981" t="str">
        <f>LEFT(Table1[[#This Row],[Category and Sub-Category]],FIND("/",Table1[[#This Row],[Category and Sub-Category]])-1)</f>
        <v>theater</v>
      </c>
      <c r="R3981" t="str">
        <f>RIGHT(Table1[[#This Row],[Category and Sub-Category]],LEN(Table1[[#This Row],[Category and Sub-Category]])-FIND("/",Table1[[#This Row],[Category and Sub-Category]]))</f>
        <v>plays</v>
      </c>
      <c r="S3981" s="9">
        <f>(((Table1[[#This Row],[launched_at]]/60)/60)/24)+DATE(1970,1,1)</f>
        <v>42069.903437500005</v>
      </c>
      <c r="T3981" s="9">
        <f>(((Table1[[#This Row],[deadline]]/60)/60)/24)+DATE(1970,1,1)</f>
        <v>42092.833333333328</v>
      </c>
      <c r="U3981" s="12" t="str">
        <f>TEXT(Table1[[#This Row],[Date Created Conversion]],"yyyy")</f>
        <v>2015</v>
      </c>
      <c r="V3981" s="12" t="str">
        <f>TEXT(Table1[[#This Row],[Date Created Conversion]],"mmm")</f>
        <v>Mar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>Table1[[#This Row],[pledged]]/Table1[[#This Row],[goal]]</f>
        <v>0.18</v>
      </c>
      <c r="P3982">
        <f>IF(Table1[[#This Row],[pledged]]=0,0,Table1[[#This Row],[pledged]]/Table1[[#This Row],[backers_count]])</f>
        <v>64.285714285714292</v>
      </c>
      <c r="Q3982" t="str">
        <f>LEFT(Table1[[#This Row],[Category and Sub-Category]],FIND("/",Table1[[#This Row],[Category and Sub-Category]])-1)</f>
        <v>theater</v>
      </c>
      <c r="R3982" t="str">
        <f>RIGHT(Table1[[#This Row],[Category and Sub-Category]],LEN(Table1[[#This Row],[Category and Sub-Category]])-FIND("/",Table1[[#This Row],[Category and Sub-Category]]))</f>
        <v>plays</v>
      </c>
      <c r="S3982" s="9">
        <f>(((Table1[[#This Row],[launched_at]]/60)/60)/24)+DATE(1970,1,1)</f>
        <v>41795.598923611113</v>
      </c>
      <c r="T3982" s="9">
        <f>(((Table1[[#This Row],[deadline]]/60)/60)/24)+DATE(1970,1,1)</f>
        <v>41825.598923611113</v>
      </c>
      <c r="U3982" s="12" t="str">
        <f>TEXT(Table1[[#This Row],[Date Created Conversion]],"yyyy")</f>
        <v>2014</v>
      </c>
      <c r="V3982" s="12" t="str">
        <f>TEXT(Table1[[#This Row],[Date Created Conversion]],"mmm")</f>
        <v>Jun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>Table1[[#This Row],[pledged]]/Table1[[#This Row],[goal]]</f>
        <v>4.0833333333333333E-2</v>
      </c>
      <c r="P3983">
        <f>IF(Table1[[#This Row],[pledged]]=0,0,Table1[[#This Row],[pledged]]/Table1[[#This Row],[backers_count]])</f>
        <v>175</v>
      </c>
      <c r="Q3983" t="str">
        <f>LEFT(Table1[[#This Row],[Category and Sub-Category]],FIND("/",Table1[[#This Row],[Category and Sub-Category]])-1)</f>
        <v>theater</v>
      </c>
      <c r="R3983" t="str">
        <f>RIGHT(Table1[[#This Row],[Category and Sub-Category]],LEN(Table1[[#This Row],[Category and Sub-Category]])-FIND("/",Table1[[#This Row],[Category and Sub-Category]]))</f>
        <v>plays</v>
      </c>
      <c r="S3983" s="9">
        <f>(((Table1[[#This Row],[launched_at]]/60)/60)/24)+DATE(1970,1,1)</f>
        <v>42508.179965277777</v>
      </c>
      <c r="T3983" s="9">
        <f>(((Table1[[#This Row],[deadline]]/60)/60)/24)+DATE(1970,1,1)</f>
        <v>42568.179965277777</v>
      </c>
      <c r="U3983" s="12" t="str">
        <f>TEXT(Table1[[#This Row],[Date Created Conversion]],"yyyy")</f>
        <v>2016</v>
      </c>
      <c r="V3983" s="12" t="str">
        <f>TEXT(Table1[[#This Row],[Date Created Conversion]],"mmm")</f>
        <v>May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>Table1[[#This Row],[pledged]]/Table1[[#This Row],[goal]]</f>
        <v>0.2</v>
      </c>
      <c r="P3984">
        <f>IF(Table1[[#This Row],[pledged]]=0,0,Table1[[#This Row],[pledged]]/Table1[[#This Row],[backers_count]])</f>
        <v>34</v>
      </c>
      <c r="Q3984" t="str">
        <f>LEFT(Table1[[#This Row],[Category and Sub-Category]],FIND("/",Table1[[#This Row],[Category and Sub-Category]])-1)</f>
        <v>theater</v>
      </c>
      <c r="R3984" t="str">
        <f>RIGHT(Table1[[#This Row],[Category and Sub-Category]],LEN(Table1[[#This Row],[Category and Sub-Category]])-FIND("/",Table1[[#This Row],[Category and Sub-Category]]))</f>
        <v>plays</v>
      </c>
      <c r="S3984" s="9">
        <f>(((Table1[[#This Row],[launched_at]]/60)/60)/24)+DATE(1970,1,1)</f>
        <v>42132.809953703705</v>
      </c>
      <c r="T3984" s="9">
        <f>(((Table1[[#This Row],[deadline]]/60)/60)/24)+DATE(1970,1,1)</f>
        <v>42192.809953703705</v>
      </c>
      <c r="U3984" s="12" t="str">
        <f>TEXT(Table1[[#This Row],[Date Created Conversion]],"yyyy")</f>
        <v>2015</v>
      </c>
      <c r="V3984" s="12" t="str">
        <f>TEXT(Table1[[#This Row],[Date Created Conversion]],"mmm")</f>
        <v>May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>Table1[[#This Row],[pledged]]/Table1[[#This Row],[goal]]</f>
        <v>0.34802513464991025</v>
      </c>
      <c r="P3985">
        <f>IF(Table1[[#This Row],[pledged]]=0,0,Table1[[#This Row],[pledged]]/Table1[[#This Row],[backers_count]])</f>
        <v>84.282608695652172</v>
      </c>
      <c r="Q3985" t="str">
        <f>LEFT(Table1[[#This Row],[Category and Sub-Category]],FIND("/",Table1[[#This Row],[Category and Sub-Category]])-1)</f>
        <v>theater</v>
      </c>
      <c r="R3985" t="str">
        <f>RIGHT(Table1[[#This Row],[Category and Sub-Category]],LEN(Table1[[#This Row],[Category and Sub-Category]])-FIND("/",Table1[[#This Row],[Category and Sub-Category]]))</f>
        <v>plays</v>
      </c>
      <c r="S3985" s="9">
        <f>(((Table1[[#This Row],[launched_at]]/60)/60)/24)+DATE(1970,1,1)</f>
        <v>41747.86986111111</v>
      </c>
      <c r="T3985" s="9">
        <f>(((Table1[[#This Row],[deadline]]/60)/60)/24)+DATE(1970,1,1)</f>
        <v>41779.290972222225</v>
      </c>
      <c r="U3985" s="12" t="str">
        <f>TEXT(Table1[[#This Row],[Date Created Conversion]],"yyyy")</f>
        <v>2014</v>
      </c>
      <c r="V3985" s="12" t="str">
        <f>TEXT(Table1[[#This Row],[Date Created Conversion]],"mmm")</f>
        <v>Apr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>Table1[[#This Row],[pledged]]/Table1[[#This Row],[goal]]</f>
        <v>6.3333333333333339E-2</v>
      </c>
      <c r="P3986">
        <f>IF(Table1[[#This Row],[pledged]]=0,0,Table1[[#This Row],[pledged]]/Table1[[#This Row],[backers_count]])</f>
        <v>9.5</v>
      </c>
      <c r="Q3986" t="str">
        <f>LEFT(Table1[[#This Row],[Category and Sub-Category]],FIND("/",Table1[[#This Row],[Category and Sub-Category]])-1)</f>
        <v>theater</v>
      </c>
      <c r="R3986" t="str">
        <f>RIGHT(Table1[[#This Row],[Category and Sub-Category]],LEN(Table1[[#This Row],[Category and Sub-Category]])-FIND("/",Table1[[#This Row],[Category and Sub-Category]]))</f>
        <v>plays</v>
      </c>
      <c r="S3986" s="9">
        <f>(((Table1[[#This Row],[launched_at]]/60)/60)/24)+DATE(1970,1,1)</f>
        <v>41920.963472222218</v>
      </c>
      <c r="T3986" s="9">
        <f>(((Table1[[#This Row],[deadline]]/60)/60)/24)+DATE(1970,1,1)</f>
        <v>41951</v>
      </c>
      <c r="U3986" s="12" t="str">
        <f>TEXT(Table1[[#This Row],[Date Created Conversion]],"yyyy")</f>
        <v>2014</v>
      </c>
      <c r="V3986" s="12" t="str">
        <f>TEXT(Table1[[#This Row],[Date Created Conversion]],"mmm")</f>
        <v>Oct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>Table1[[#This Row],[pledged]]/Table1[[#This Row],[goal]]</f>
        <v>0.32050000000000001</v>
      </c>
      <c r="P3987">
        <f>IF(Table1[[#This Row],[pledged]]=0,0,Table1[[#This Row],[pledged]]/Table1[[#This Row],[backers_count]])</f>
        <v>33.736842105263158</v>
      </c>
      <c r="Q3987" t="str">
        <f>LEFT(Table1[[#This Row],[Category and Sub-Category]],FIND("/",Table1[[#This Row],[Category and Sub-Category]])-1)</f>
        <v>theater</v>
      </c>
      <c r="R3987" t="str">
        <f>RIGHT(Table1[[#This Row],[Category and Sub-Category]],LEN(Table1[[#This Row],[Category and Sub-Category]])-FIND("/",Table1[[#This Row],[Category and Sub-Category]]))</f>
        <v>plays</v>
      </c>
      <c r="S3987" s="9">
        <f>(((Table1[[#This Row],[launched_at]]/60)/60)/24)+DATE(1970,1,1)</f>
        <v>42399.707407407404</v>
      </c>
      <c r="T3987" s="9">
        <f>(((Table1[[#This Row],[deadline]]/60)/60)/24)+DATE(1970,1,1)</f>
        <v>42420.878472222219</v>
      </c>
      <c r="U3987" s="12" t="str">
        <f>TEXT(Table1[[#This Row],[Date Created Conversion]],"yyyy")</f>
        <v>2016</v>
      </c>
      <c r="V3987" s="12" t="str">
        <f>TEXT(Table1[[#This Row],[Date Created Conversion]],"mmm")</f>
        <v>Jan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>Table1[[#This Row],[pledged]]/Table1[[#This Row],[goal]]</f>
        <v>9.7600000000000006E-2</v>
      </c>
      <c r="P3988">
        <f>IF(Table1[[#This Row],[pledged]]=0,0,Table1[[#This Row],[pledged]]/Table1[[#This Row],[backers_count]])</f>
        <v>37.53846153846154</v>
      </c>
      <c r="Q3988" t="str">
        <f>LEFT(Table1[[#This Row],[Category and Sub-Category]],FIND("/",Table1[[#This Row],[Category and Sub-Category]])-1)</f>
        <v>theater</v>
      </c>
      <c r="R3988" t="str">
        <f>RIGHT(Table1[[#This Row],[Category and Sub-Category]],LEN(Table1[[#This Row],[Category and Sub-Category]])-FIND("/",Table1[[#This Row],[Category and Sub-Category]]))</f>
        <v>plays</v>
      </c>
      <c r="S3988" s="9">
        <f>(((Table1[[#This Row],[launched_at]]/60)/60)/24)+DATE(1970,1,1)</f>
        <v>42467.548541666663</v>
      </c>
      <c r="T3988" s="9">
        <f>(((Table1[[#This Row],[deadline]]/60)/60)/24)+DATE(1970,1,1)</f>
        <v>42496.544444444444</v>
      </c>
      <c r="U3988" s="12" t="str">
        <f>TEXT(Table1[[#This Row],[Date Created Conversion]],"yyyy")</f>
        <v>2016</v>
      </c>
      <c r="V3988" s="12" t="str">
        <f>TEXT(Table1[[#This Row],[Date Created Conversion]],"mmm")</f>
        <v>Apr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>Table1[[#This Row],[pledged]]/Table1[[#This Row],[goal]]</f>
        <v>0.3775</v>
      </c>
      <c r="P3989">
        <f>IF(Table1[[#This Row],[pledged]]=0,0,Table1[[#This Row],[pledged]]/Table1[[#This Row],[backers_count]])</f>
        <v>11.615384615384615</v>
      </c>
      <c r="Q3989" t="str">
        <f>LEFT(Table1[[#This Row],[Category and Sub-Category]],FIND("/",Table1[[#This Row],[Category and Sub-Category]])-1)</f>
        <v>theater</v>
      </c>
      <c r="R3989" t="str">
        <f>RIGHT(Table1[[#This Row],[Category and Sub-Category]],LEN(Table1[[#This Row],[Category and Sub-Category]])-FIND("/",Table1[[#This Row],[Category and Sub-Category]]))</f>
        <v>plays</v>
      </c>
      <c r="S3989" s="9">
        <f>(((Table1[[#This Row],[launched_at]]/60)/60)/24)+DATE(1970,1,1)</f>
        <v>41765.92465277778</v>
      </c>
      <c r="T3989" s="9">
        <f>(((Table1[[#This Row],[deadline]]/60)/60)/24)+DATE(1970,1,1)</f>
        <v>41775.92465277778</v>
      </c>
      <c r="U3989" s="12" t="str">
        <f>TEXT(Table1[[#This Row],[Date Created Conversion]],"yyyy")</f>
        <v>2014</v>
      </c>
      <c r="V3989" s="12" t="str">
        <f>TEXT(Table1[[#This Row],[Date Created Conversion]],"mmm")</f>
        <v>May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>Table1[[#This Row],[pledged]]/Table1[[#This Row],[goal]]</f>
        <v>2.1333333333333333E-2</v>
      </c>
      <c r="P3990">
        <f>IF(Table1[[#This Row],[pledged]]=0,0,Table1[[#This Row],[pledged]]/Table1[[#This Row],[backers_count]])</f>
        <v>8</v>
      </c>
      <c r="Q3990" t="str">
        <f>LEFT(Table1[[#This Row],[Category and Sub-Category]],FIND("/",Table1[[#This Row],[Category and Sub-Category]])-1)</f>
        <v>theater</v>
      </c>
      <c r="R3990" t="str">
        <f>RIGHT(Table1[[#This Row],[Category and Sub-Category]],LEN(Table1[[#This Row],[Category and Sub-Category]])-FIND("/",Table1[[#This Row],[Category and Sub-Category]]))</f>
        <v>plays</v>
      </c>
      <c r="S3990" s="9">
        <f>(((Table1[[#This Row],[launched_at]]/60)/60)/24)+DATE(1970,1,1)</f>
        <v>42230.08116898148</v>
      </c>
      <c r="T3990" s="9">
        <f>(((Table1[[#This Row],[deadline]]/60)/60)/24)+DATE(1970,1,1)</f>
        <v>42245.08116898148</v>
      </c>
      <c r="U3990" s="12" t="str">
        <f>TEXT(Table1[[#This Row],[Date Created Conversion]],"yyyy")</f>
        <v>2015</v>
      </c>
      <c r="V3990" s="12" t="str">
        <f>TEXT(Table1[[#This Row],[Date Created Conversion]],"mmm")</f>
        <v>Aug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>Table1[[#This Row],[pledged]]/Table1[[#This Row],[goal]]</f>
        <v>0</v>
      </c>
      <c r="P3991">
        <f>IF(Table1[[#This Row],[pledged]]=0,0,Table1[[#This Row],[pledged]]/Table1[[#This Row],[backers_count]])</f>
        <v>0</v>
      </c>
      <c r="Q3991" t="str">
        <f>LEFT(Table1[[#This Row],[Category and Sub-Category]],FIND("/",Table1[[#This Row],[Category and Sub-Category]])-1)</f>
        <v>theater</v>
      </c>
      <c r="R3991" t="str">
        <f>RIGHT(Table1[[#This Row],[Category and Sub-Category]],LEN(Table1[[#This Row],[Category and Sub-Category]])-FIND("/",Table1[[#This Row],[Category and Sub-Category]]))</f>
        <v>plays</v>
      </c>
      <c r="S3991" s="9">
        <f>(((Table1[[#This Row],[launched_at]]/60)/60)/24)+DATE(1970,1,1)</f>
        <v>42286.749780092592</v>
      </c>
      <c r="T3991" s="9">
        <f>(((Table1[[#This Row],[deadline]]/60)/60)/24)+DATE(1970,1,1)</f>
        <v>42316.791446759264</v>
      </c>
      <c r="U3991" s="12" t="str">
        <f>TEXT(Table1[[#This Row],[Date Created Conversion]],"yyyy")</f>
        <v>2015</v>
      </c>
      <c r="V3991" s="12" t="str">
        <f>TEXT(Table1[[#This Row],[Date Created Conversion]],"mmm")</f>
        <v>Oct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>Table1[[#This Row],[pledged]]/Table1[[#This Row],[goal]]</f>
        <v>4.1818181818181817E-2</v>
      </c>
      <c r="P3992">
        <f>IF(Table1[[#This Row],[pledged]]=0,0,Table1[[#This Row],[pledged]]/Table1[[#This Row],[backers_count]])</f>
        <v>23</v>
      </c>
      <c r="Q3992" t="str">
        <f>LEFT(Table1[[#This Row],[Category and Sub-Category]],FIND("/",Table1[[#This Row],[Category and Sub-Category]])-1)</f>
        <v>theater</v>
      </c>
      <c r="R3992" t="str">
        <f>RIGHT(Table1[[#This Row],[Category and Sub-Category]],LEN(Table1[[#This Row],[Category and Sub-Category]])-FIND("/",Table1[[#This Row],[Category and Sub-Category]]))</f>
        <v>plays</v>
      </c>
      <c r="S3992" s="9">
        <f>(((Table1[[#This Row],[launched_at]]/60)/60)/24)+DATE(1970,1,1)</f>
        <v>42401.672372685185</v>
      </c>
      <c r="T3992" s="9">
        <f>(((Table1[[#This Row],[deadline]]/60)/60)/24)+DATE(1970,1,1)</f>
        <v>42431.672372685185</v>
      </c>
      <c r="U3992" s="12" t="str">
        <f>TEXT(Table1[[#This Row],[Date Created Conversion]],"yyyy")</f>
        <v>2016</v>
      </c>
      <c r="V3992" s="12" t="str">
        <f>TEXT(Table1[[#This Row],[Date Created Conversion]],"mmm")</f>
        <v>Feb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>Table1[[#This Row],[pledged]]/Table1[[#This Row],[goal]]</f>
        <v>0.2</v>
      </c>
      <c r="P3993">
        <f>IF(Table1[[#This Row],[pledged]]=0,0,Table1[[#This Row],[pledged]]/Table1[[#This Row],[backers_count]])</f>
        <v>100</v>
      </c>
      <c r="Q3993" t="str">
        <f>LEFT(Table1[[#This Row],[Category and Sub-Category]],FIND("/",Table1[[#This Row],[Category and Sub-Category]])-1)</f>
        <v>theater</v>
      </c>
      <c r="R3993" t="str">
        <f>RIGHT(Table1[[#This Row],[Category and Sub-Category]],LEN(Table1[[#This Row],[Category and Sub-Category]])-FIND("/",Table1[[#This Row],[Category and Sub-Category]]))</f>
        <v>plays</v>
      </c>
      <c r="S3993" s="9">
        <f>(((Table1[[#This Row],[launched_at]]/60)/60)/24)+DATE(1970,1,1)</f>
        <v>42125.644467592589</v>
      </c>
      <c r="T3993" s="9">
        <f>(((Table1[[#This Row],[deadline]]/60)/60)/24)+DATE(1970,1,1)</f>
        <v>42155.644467592589</v>
      </c>
      <c r="U3993" s="12" t="str">
        <f>TEXT(Table1[[#This Row],[Date Created Conversion]],"yyyy")</f>
        <v>2015</v>
      </c>
      <c r="V3993" s="12" t="str">
        <f>TEXT(Table1[[#This Row],[Date Created Conversion]],"mmm")</f>
        <v>May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>Table1[[#This Row],[pledged]]/Table1[[#This Row],[goal]]</f>
        <v>5.4100000000000002E-2</v>
      </c>
      <c r="P3994">
        <f>IF(Table1[[#This Row],[pledged]]=0,0,Table1[[#This Row],[pledged]]/Table1[[#This Row],[backers_count]])</f>
        <v>60.111111111111114</v>
      </c>
      <c r="Q3994" t="str">
        <f>LEFT(Table1[[#This Row],[Category and Sub-Category]],FIND("/",Table1[[#This Row],[Category and Sub-Category]])-1)</f>
        <v>theater</v>
      </c>
      <c r="R3994" t="str">
        <f>RIGHT(Table1[[#This Row],[Category and Sub-Category]],LEN(Table1[[#This Row],[Category and Sub-Category]])-FIND("/",Table1[[#This Row],[Category and Sub-Category]]))</f>
        <v>plays</v>
      </c>
      <c r="S3994" s="9">
        <f>(((Table1[[#This Row],[launched_at]]/60)/60)/24)+DATE(1970,1,1)</f>
        <v>42289.94049768518</v>
      </c>
      <c r="T3994" s="9">
        <f>(((Table1[[#This Row],[deadline]]/60)/60)/24)+DATE(1970,1,1)</f>
        <v>42349.982164351852</v>
      </c>
      <c r="U3994" s="12" t="str">
        <f>TEXT(Table1[[#This Row],[Date Created Conversion]],"yyyy")</f>
        <v>2015</v>
      </c>
      <c r="V3994" s="12" t="str">
        <f>TEXT(Table1[[#This Row],[Date Created Conversion]],"mmm")</f>
        <v>Oct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>Table1[[#This Row],[pledged]]/Table1[[#This Row],[goal]]</f>
        <v>6.0000000000000002E-5</v>
      </c>
      <c r="P3995">
        <f>IF(Table1[[#This Row],[pledged]]=0,0,Table1[[#This Row],[pledged]]/Table1[[#This Row],[backers_count]])</f>
        <v>3</v>
      </c>
      <c r="Q3995" t="str">
        <f>LEFT(Table1[[#This Row],[Category and Sub-Category]],FIND("/",Table1[[#This Row],[Category and Sub-Category]])-1)</f>
        <v>theater</v>
      </c>
      <c r="R3995" t="str">
        <f>RIGHT(Table1[[#This Row],[Category and Sub-Category]],LEN(Table1[[#This Row],[Category and Sub-Category]])-FIND("/",Table1[[#This Row],[Category and Sub-Category]]))</f>
        <v>plays</v>
      </c>
      <c r="S3995" s="9">
        <f>(((Table1[[#This Row],[launched_at]]/60)/60)/24)+DATE(1970,1,1)</f>
        <v>42107.864722222221</v>
      </c>
      <c r="T3995" s="9">
        <f>(((Table1[[#This Row],[deadline]]/60)/60)/24)+DATE(1970,1,1)</f>
        <v>42137.864722222221</v>
      </c>
      <c r="U3995" s="12" t="str">
        <f>TEXT(Table1[[#This Row],[Date Created Conversion]],"yyyy")</f>
        <v>2015</v>
      </c>
      <c r="V3995" s="12" t="str">
        <f>TEXT(Table1[[#This Row],[Date Created Conversion]],"mmm")</f>
        <v>Apr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>Table1[[#This Row],[pledged]]/Table1[[#This Row],[goal]]</f>
        <v>2.5000000000000001E-3</v>
      </c>
      <c r="P3996">
        <f>IF(Table1[[#This Row],[pledged]]=0,0,Table1[[#This Row],[pledged]]/Table1[[#This Row],[backers_count]])</f>
        <v>5</v>
      </c>
      <c r="Q3996" t="str">
        <f>LEFT(Table1[[#This Row],[Category and Sub-Category]],FIND("/",Table1[[#This Row],[Category and Sub-Category]])-1)</f>
        <v>theater</v>
      </c>
      <c r="R3996" t="str">
        <f>RIGHT(Table1[[#This Row],[Category and Sub-Category]],LEN(Table1[[#This Row],[Category and Sub-Category]])-FIND("/",Table1[[#This Row],[Category and Sub-Category]]))</f>
        <v>plays</v>
      </c>
      <c r="S3996" s="9">
        <f>(((Table1[[#This Row],[launched_at]]/60)/60)/24)+DATE(1970,1,1)</f>
        <v>41809.389930555553</v>
      </c>
      <c r="T3996" s="9">
        <f>(((Table1[[#This Row],[deadline]]/60)/60)/24)+DATE(1970,1,1)</f>
        <v>41839.389930555553</v>
      </c>
      <c r="U3996" s="12" t="str">
        <f>TEXT(Table1[[#This Row],[Date Created Conversion]],"yyyy")</f>
        <v>2014</v>
      </c>
      <c r="V3996" s="12" t="str">
        <f>TEXT(Table1[[#This Row],[Date Created Conversion]],"mmm")</f>
        <v>Jun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>Table1[[#This Row],[pledged]]/Table1[[#This Row],[goal]]</f>
        <v>0.35</v>
      </c>
      <c r="P3997">
        <f>IF(Table1[[#This Row],[pledged]]=0,0,Table1[[#This Row],[pledged]]/Table1[[#This Row],[backers_count]])</f>
        <v>17.5</v>
      </c>
      <c r="Q3997" t="str">
        <f>LEFT(Table1[[#This Row],[Category and Sub-Category]],FIND("/",Table1[[#This Row],[Category and Sub-Category]])-1)</f>
        <v>theater</v>
      </c>
      <c r="R3997" t="str">
        <f>RIGHT(Table1[[#This Row],[Category and Sub-Category]],LEN(Table1[[#This Row],[Category and Sub-Category]])-FIND("/",Table1[[#This Row],[Category and Sub-Category]]))</f>
        <v>plays</v>
      </c>
      <c r="S3997" s="9">
        <f>(((Table1[[#This Row],[launched_at]]/60)/60)/24)+DATE(1970,1,1)</f>
        <v>42019.683761574073</v>
      </c>
      <c r="T3997" s="9">
        <f>(((Table1[[#This Row],[deadline]]/60)/60)/24)+DATE(1970,1,1)</f>
        <v>42049.477083333331</v>
      </c>
      <c r="U3997" s="12" t="str">
        <f>TEXT(Table1[[#This Row],[Date Created Conversion]],"yyyy")</f>
        <v>2015</v>
      </c>
      <c r="V3997" s="12" t="str">
        <f>TEXT(Table1[[#This Row],[Date Created Conversion]],"mmm")</f>
        <v>Jan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>Table1[[#This Row],[pledged]]/Table1[[#This Row],[goal]]</f>
        <v>0.16566666666666666</v>
      </c>
      <c r="P3998">
        <f>IF(Table1[[#This Row],[pledged]]=0,0,Table1[[#This Row],[pledged]]/Table1[[#This Row],[backers_count]])</f>
        <v>29.235294117647058</v>
      </c>
      <c r="Q3998" t="str">
        <f>LEFT(Table1[[#This Row],[Category and Sub-Category]],FIND("/",Table1[[#This Row],[Category and Sub-Category]])-1)</f>
        <v>theater</v>
      </c>
      <c r="R3998" t="str">
        <f>RIGHT(Table1[[#This Row],[Category and Sub-Category]],LEN(Table1[[#This Row],[Category and Sub-Category]])-FIND("/",Table1[[#This Row],[Category and Sub-Category]]))</f>
        <v>plays</v>
      </c>
      <c r="S3998" s="9">
        <f>(((Table1[[#This Row],[launched_at]]/60)/60)/24)+DATE(1970,1,1)</f>
        <v>41950.26694444444</v>
      </c>
      <c r="T3998" s="9">
        <f>(((Table1[[#This Row],[deadline]]/60)/60)/24)+DATE(1970,1,1)</f>
        <v>41963.669444444444</v>
      </c>
      <c r="U3998" s="12" t="str">
        <f>TEXT(Table1[[#This Row],[Date Created Conversion]],"yyyy")</f>
        <v>2014</v>
      </c>
      <c r="V3998" s="12" t="str">
        <f>TEXT(Table1[[#This Row],[Date Created Conversion]],"mmm")</f>
        <v>Nov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>Table1[[#This Row],[pledged]]/Table1[[#This Row],[goal]]</f>
        <v>0</v>
      </c>
      <c r="P3999">
        <f>IF(Table1[[#This Row],[pledged]]=0,0,Table1[[#This Row],[pledged]]/Table1[[#This Row],[backers_count]])</f>
        <v>0</v>
      </c>
      <c r="Q3999" t="str">
        <f>LEFT(Table1[[#This Row],[Category and Sub-Category]],FIND("/",Table1[[#This Row],[Category and Sub-Category]])-1)</f>
        <v>theater</v>
      </c>
      <c r="R3999" t="str">
        <f>RIGHT(Table1[[#This Row],[Category and Sub-Category]],LEN(Table1[[#This Row],[Category and Sub-Category]])-FIND("/",Table1[[#This Row],[Category and Sub-Category]]))</f>
        <v>plays</v>
      </c>
      <c r="S3999" s="9">
        <f>(((Table1[[#This Row],[launched_at]]/60)/60)/24)+DATE(1970,1,1)</f>
        <v>42069.391446759255</v>
      </c>
      <c r="T3999" s="9">
        <f>(((Table1[[#This Row],[deadline]]/60)/60)/24)+DATE(1970,1,1)</f>
        <v>42099.349780092598</v>
      </c>
      <c r="U3999" s="12" t="str">
        <f>TEXT(Table1[[#This Row],[Date Created Conversion]],"yyyy")</f>
        <v>2015</v>
      </c>
      <c r="V3999" s="12" t="str">
        <f>TEXT(Table1[[#This Row],[Date Created Conversion]],"mmm")</f>
        <v>Mar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>Table1[[#This Row],[pledged]]/Table1[[#This Row],[goal]]</f>
        <v>0.57199999999999995</v>
      </c>
      <c r="P4000">
        <f>IF(Table1[[#This Row],[pledged]]=0,0,Table1[[#This Row],[pledged]]/Table1[[#This Row],[backers_count]])</f>
        <v>59.583333333333336</v>
      </c>
      <c r="Q4000" t="str">
        <f>LEFT(Table1[[#This Row],[Category and Sub-Category]],FIND("/",Table1[[#This Row],[Category and Sub-Category]])-1)</f>
        <v>theater</v>
      </c>
      <c r="R4000" t="str">
        <f>RIGHT(Table1[[#This Row],[Category and Sub-Category]],LEN(Table1[[#This Row],[Category and Sub-Category]])-FIND("/",Table1[[#This Row],[Category and Sub-Category]]))</f>
        <v>plays</v>
      </c>
      <c r="S4000" s="9">
        <f>(((Table1[[#This Row],[launched_at]]/60)/60)/24)+DATE(1970,1,1)</f>
        <v>42061.963263888887</v>
      </c>
      <c r="T4000" s="9">
        <f>(((Table1[[#This Row],[deadline]]/60)/60)/24)+DATE(1970,1,1)</f>
        <v>42091.921597222223</v>
      </c>
      <c r="U4000" s="12" t="str">
        <f>TEXT(Table1[[#This Row],[Date Created Conversion]],"yyyy")</f>
        <v>2015</v>
      </c>
      <c r="V4000" s="12" t="str">
        <f>TEXT(Table1[[#This Row],[Date Created Conversion]],"mmm")</f>
        <v>Feb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>Table1[[#This Row],[pledged]]/Table1[[#This Row],[goal]]</f>
        <v>0.16514285714285715</v>
      </c>
      <c r="P4001">
        <f>IF(Table1[[#This Row],[pledged]]=0,0,Table1[[#This Row],[pledged]]/Table1[[#This Row],[backers_count]])</f>
        <v>82.571428571428569</v>
      </c>
      <c r="Q4001" t="str">
        <f>LEFT(Table1[[#This Row],[Category and Sub-Category]],FIND("/",Table1[[#This Row],[Category and Sub-Category]])-1)</f>
        <v>theater</v>
      </c>
      <c r="R4001" t="str">
        <f>RIGHT(Table1[[#This Row],[Category and Sub-Category]],LEN(Table1[[#This Row],[Category and Sub-Category]])-FIND("/",Table1[[#This Row],[Category and Sub-Category]]))</f>
        <v>plays</v>
      </c>
      <c r="S4001" s="9">
        <f>(((Table1[[#This Row],[launched_at]]/60)/60)/24)+DATE(1970,1,1)</f>
        <v>41842.828680555554</v>
      </c>
      <c r="T4001" s="9">
        <f>(((Table1[[#This Row],[deadline]]/60)/60)/24)+DATE(1970,1,1)</f>
        <v>41882.827650462961</v>
      </c>
      <c r="U4001" s="12" t="str">
        <f>TEXT(Table1[[#This Row],[Date Created Conversion]],"yyyy")</f>
        <v>2014</v>
      </c>
      <c r="V4001" s="12" t="str">
        <f>TEXT(Table1[[#This Row],[Date Created Conversion]],"mmm")</f>
        <v>Jul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>Table1[[#This Row],[pledged]]/Table1[[#This Row],[goal]]</f>
        <v>1.25E-3</v>
      </c>
      <c r="P4002">
        <f>IF(Table1[[#This Row],[pledged]]=0,0,Table1[[#This Row],[pledged]]/Table1[[#This Row],[backers_count]])</f>
        <v>10</v>
      </c>
      <c r="Q4002" t="str">
        <f>LEFT(Table1[[#This Row],[Category and Sub-Category]],FIND("/",Table1[[#This Row],[Category and Sub-Category]])-1)</f>
        <v>theater</v>
      </c>
      <c r="R4002" t="str">
        <f>RIGHT(Table1[[#This Row],[Category and Sub-Category]],LEN(Table1[[#This Row],[Category and Sub-Category]])-FIND("/",Table1[[#This Row],[Category and Sub-Category]]))</f>
        <v>plays</v>
      </c>
      <c r="S4002" s="9">
        <f>(((Table1[[#This Row],[launched_at]]/60)/60)/24)+DATE(1970,1,1)</f>
        <v>42437.64534722222</v>
      </c>
      <c r="T4002" s="9">
        <f>(((Table1[[#This Row],[deadline]]/60)/60)/24)+DATE(1970,1,1)</f>
        <v>42497.603680555556</v>
      </c>
      <c r="U4002" s="12" t="str">
        <f>TEXT(Table1[[#This Row],[Date Created Conversion]],"yyyy")</f>
        <v>2016</v>
      </c>
      <c r="V4002" s="12" t="str">
        <f>TEXT(Table1[[#This Row],[Date Created Conversion]],"mmm")</f>
        <v>Mar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>Table1[[#This Row],[pledged]]/Table1[[#This Row],[goal]]</f>
        <v>0.3775</v>
      </c>
      <c r="P4003">
        <f>IF(Table1[[#This Row],[pledged]]=0,0,Table1[[#This Row],[pledged]]/Table1[[#This Row],[backers_count]])</f>
        <v>32.357142857142854</v>
      </c>
      <c r="Q4003" t="str">
        <f>LEFT(Table1[[#This Row],[Category and Sub-Category]],FIND("/",Table1[[#This Row],[Category and Sub-Category]])-1)</f>
        <v>theater</v>
      </c>
      <c r="R4003" t="str">
        <f>RIGHT(Table1[[#This Row],[Category and Sub-Category]],LEN(Table1[[#This Row],[Category and Sub-Category]])-FIND("/",Table1[[#This Row],[Category and Sub-Category]]))</f>
        <v>plays</v>
      </c>
      <c r="S4003" s="9">
        <f>(((Table1[[#This Row],[launched_at]]/60)/60)/24)+DATE(1970,1,1)</f>
        <v>42775.964212962965</v>
      </c>
      <c r="T4003" s="9">
        <f>(((Table1[[#This Row],[deadline]]/60)/60)/24)+DATE(1970,1,1)</f>
        <v>42795.791666666672</v>
      </c>
      <c r="U4003" s="12" t="str">
        <f>TEXT(Table1[[#This Row],[Date Created Conversion]],"yyyy")</f>
        <v>2017</v>
      </c>
      <c r="V4003" s="12" t="str">
        <f>TEXT(Table1[[#This Row],[Date Created Conversion]],"mmm")</f>
        <v>Feb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>Table1[[#This Row],[pledged]]/Table1[[#This Row],[goal]]</f>
        <v>1.84E-2</v>
      </c>
      <c r="P4004">
        <f>IF(Table1[[#This Row],[pledged]]=0,0,Table1[[#This Row],[pledged]]/Table1[[#This Row],[backers_count]])</f>
        <v>5.75</v>
      </c>
      <c r="Q4004" t="str">
        <f>LEFT(Table1[[#This Row],[Category and Sub-Category]],FIND("/",Table1[[#This Row],[Category and Sub-Category]])-1)</f>
        <v>theater</v>
      </c>
      <c r="R4004" t="str">
        <f>RIGHT(Table1[[#This Row],[Category and Sub-Category]],LEN(Table1[[#This Row],[Category and Sub-Category]])-FIND("/",Table1[[#This Row],[Category and Sub-Category]]))</f>
        <v>plays</v>
      </c>
      <c r="S4004" s="9">
        <f>(((Table1[[#This Row],[launched_at]]/60)/60)/24)+DATE(1970,1,1)</f>
        <v>41879.043530092589</v>
      </c>
      <c r="T4004" s="9">
        <f>(((Table1[[#This Row],[deadline]]/60)/60)/24)+DATE(1970,1,1)</f>
        <v>41909.043530092589</v>
      </c>
      <c r="U4004" s="12" t="str">
        <f>TEXT(Table1[[#This Row],[Date Created Conversion]],"yyyy")</f>
        <v>2014</v>
      </c>
      <c r="V4004" s="12" t="str">
        <f>TEXT(Table1[[#This Row],[Date Created Conversion]],"mmm")</f>
        <v>Aug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>Table1[[#This Row],[pledged]]/Table1[[#This Row],[goal]]</f>
        <v>0.10050000000000001</v>
      </c>
      <c r="P4005">
        <f>IF(Table1[[#This Row],[pledged]]=0,0,Table1[[#This Row],[pledged]]/Table1[[#This Row],[backers_count]])</f>
        <v>100.5</v>
      </c>
      <c r="Q4005" t="str">
        <f>LEFT(Table1[[#This Row],[Category and Sub-Category]],FIND("/",Table1[[#This Row],[Category and Sub-Category]])-1)</f>
        <v>theater</v>
      </c>
      <c r="R4005" t="str">
        <f>RIGHT(Table1[[#This Row],[Category and Sub-Category]],LEN(Table1[[#This Row],[Category and Sub-Category]])-FIND("/",Table1[[#This Row],[Category and Sub-Category]]))</f>
        <v>plays</v>
      </c>
      <c r="S4005" s="9">
        <f>(((Table1[[#This Row],[launched_at]]/60)/60)/24)+DATE(1970,1,1)</f>
        <v>42020.587349537032</v>
      </c>
      <c r="T4005" s="9">
        <f>(((Table1[[#This Row],[deadline]]/60)/60)/24)+DATE(1970,1,1)</f>
        <v>42050.587349537032</v>
      </c>
      <c r="U4005" s="12" t="str">
        <f>TEXT(Table1[[#This Row],[Date Created Conversion]],"yyyy")</f>
        <v>2015</v>
      </c>
      <c r="V4005" s="12" t="str">
        <f>TEXT(Table1[[#This Row],[Date Created Conversion]],"mmm")</f>
        <v>Jan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>Table1[[#This Row],[pledged]]/Table1[[#This Row],[goal]]</f>
        <v>2E-3</v>
      </c>
      <c r="P4006">
        <f>IF(Table1[[#This Row],[pledged]]=0,0,Table1[[#This Row],[pledged]]/Table1[[#This Row],[backers_count]])</f>
        <v>1</v>
      </c>
      <c r="Q4006" t="str">
        <f>LEFT(Table1[[#This Row],[Category and Sub-Category]],FIND("/",Table1[[#This Row],[Category and Sub-Category]])-1)</f>
        <v>theater</v>
      </c>
      <c r="R4006" t="str">
        <f>RIGHT(Table1[[#This Row],[Category and Sub-Category]],LEN(Table1[[#This Row],[Category and Sub-Category]])-FIND("/",Table1[[#This Row],[Category and Sub-Category]]))</f>
        <v>plays</v>
      </c>
      <c r="S4006" s="9">
        <f>(((Table1[[#This Row],[launched_at]]/60)/60)/24)+DATE(1970,1,1)</f>
        <v>41890.16269675926</v>
      </c>
      <c r="T4006" s="9">
        <f>(((Table1[[#This Row],[deadline]]/60)/60)/24)+DATE(1970,1,1)</f>
        <v>41920.16269675926</v>
      </c>
      <c r="U4006" s="12" t="str">
        <f>TEXT(Table1[[#This Row],[Date Created Conversion]],"yyyy")</f>
        <v>2014</v>
      </c>
      <c r="V4006" s="12" t="str">
        <f>TEXT(Table1[[#This Row],[Date Created Conversion]],"mmm")</f>
        <v>Sep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>Table1[[#This Row],[pledged]]/Table1[[#This Row],[goal]]</f>
        <v>1.3333333333333334E-2</v>
      </c>
      <c r="P4007">
        <f>IF(Table1[[#This Row],[pledged]]=0,0,Table1[[#This Row],[pledged]]/Table1[[#This Row],[backers_count]])</f>
        <v>20</v>
      </c>
      <c r="Q4007" t="str">
        <f>LEFT(Table1[[#This Row],[Category and Sub-Category]],FIND("/",Table1[[#This Row],[Category and Sub-Category]])-1)</f>
        <v>theater</v>
      </c>
      <c r="R4007" t="str">
        <f>RIGHT(Table1[[#This Row],[Category and Sub-Category]],LEN(Table1[[#This Row],[Category and Sub-Category]])-FIND("/",Table1[[#This Row],[Category and Sub-Category]]))</f>
        <v>plays</v>
      </c>
      <c r="S4007" s="9">
        <f>(((Table1[[#This Row],[launched_at]]/60)/60)/24)+DATE(1970,1,1)</f>
        <v>41872.807696759257</v>
      </c>
      <c r="T4007" s="9">
        <f>(((Table1[[#This Row],[deadline]]/60)/60)/24)+DATE(1970,1,1)</f>
        <v>41932.807696759257</v>
      </c>
      <c r="U4007" s="12" t="str">
        <f>TEXT(Table1[[#This Row],[Date Created Conversion]],"yyyy")</f>
        <v>2014</v>
      </c>
      <c r="V4007" s="12" t="str">
        <f>TEXT(Table1[[#This Row],[Date Created Conversion]],"mmm")</f>
        <v>Aug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>Table1[[#This Row],[pledged]]/Table1[[#This Row],[goal]]</f>
        <v>6.666666666666667E-5</v>
      </c>
      <c r="P4008">
        <f>IF(Table1[[#This Row],[pledged]]=0,0,Table1[[#This Row],[pledged]]/Table1[[#This Row],[backers_count]])</f>
        <v>2</v>
      </c>
      <c r="Q4008" t="str">
        <f>LEFT(Table1[[#This Row],[Category and Sub-Category]],FIND("/",Table1[[#This Row],[Category and Sub-Category]])-1)</f>
        <v>theater</v>
      </c>
      <c r="R4008" t="str">
        <f>RIGHT(Table1[[#This Row],[Category and Sub-Category]],LEN(Table1[[#This Row],[Category and Sub-Category]])-FIND("/",Table1[[#This Row],[Category and Sub-Category]]))</f>
        <v>plays</v>
      </c>
      <c r="S4008" s="9">
        <f>(((Table1[[#This Row],[launched_at]]/60)/60)/24)+DATE(1970,1,1)</f>
        <v>42391.772997685184</v>
      </c>
      <c r="T4008" s="9">
        <f>(((Table1[[#This Row],[deadline]]/60)/60)/24)+DATE(1970,1,1)</f>
        <v>42416.772997685184</v>
      </c>
      <c r="U4008" s="12" t="str">
        <f>TEXT(Table1[[#This Row],[Date Created Conversion]],"yyyy")</f>
        <v>2016</v>
      </c>
      <c r="V4008" s="12" t="str">
        <f>TEXT(Table1[[#This Row],[Date Created Conversion]],"mmm")</f>
        <v>Jan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>Table1[[#This Row],[pledged]]/Table1[[#This Row],[goal]]</f>
        <v>2.5000000000000001E-3</v>
      </c>
      <c r="P4009">
        <f>IF(Table1[[#This Row],[pledged]]=0,0,Table1[[#This Row],[pledged]]/Table1[[#This Row],[backers_count]])</f>
        <v>5</v>
      </c>
      <c r="Q4009" t="str">
        <f>LEFT(Table1[[#This Row],[Category and Sub-Category]],FIND("/",Table1[[#This Row],[Category and Sub-Category]])-1)</f>
        <v>theater</v>
      </c>
      <c r="R4009" t="str">
        <f>RIGHT(Table1[[#This Row],[Category and Sub-Category]],LEN(Table1[[#This Row],[Category and Sub-Category]])-FIND("/",Table1[[#This Row],[Category and Sub-Category]]))</f>
        <v>plays</v>
      </c>
      <c r="S4009" s="9">
        <f>(((Table1[[#This Row],[launched_at]]/60)/60)/24)+DATE(1970,1,1)</f>
        <v>41848.772928240738</v>
      </c>
      <c r="T4009" s="9">
        <f>(((Table1[[#This Row],[deadline]]/60)/60)/24)+DATE(1970,1,1)</f>
        <v>41877.686111111114</v>
      </c>
      <c r="U4009" s="12" t="str">
        <f>TEXT(Table1[[#This Row],[Date Created Conversion]],"yyyy")</f>
        <v>2014</v>
      </c>
      <c r="V4009" s="12" t="str">
        <f>TEXT(Table1[[#This Row],[Date Created Conversion]],"mmm")</f>
        <v>Jul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>Table1[[#This Row],[pledged]]/Table1[[#This Row],[goal]]</f>
        <v>0.06</v>
      </c>
      <c r="P4010">
        <f>IF(Table1[[#This Row],[pledged]]=0,0,Table1[[#This Row],[pledged]]/Table1[[#This Row],[backers_count]])</f>
        <v>15</v>
      </c>
      <c r="Q4010" t="str">
        <f>LEFT(Table1[[#This Row],[Category and Sub-Category]],FIND("/",Table1[[#This Row],[Category and Sub-Category]])-1)</f>
        <v>theater</v>
      </c>
      <c r="R4010" t="str">
        <f>RIGHT(Table1[[#This Row],[Category and Sub-Category]],LEN(Table1[[#This Row],[Category and Sub-Category]])-FIND("/",Table1[[#This Row],[Category and Sub-Category]]))</f>
        <v>plays</v>
      </c>
      <c r="S4010" s="9">
        <f>(((Table1[[#This Row],[launched_at]]/60)/60)/24)+DATE(1970,1,1)</f>
        <v>42177.964201388888</v>
      </c>
      <c r="T4010" s="9">
        <f>(((Table1[[#This Row],[deadline]]/60)/60)/24)+DATE(1970,1,1)</f>
        <v>42207.964201388888</v>
      </c>
      <c r="U4010" s="12" t="str">
        <f>TEXT(Table1[[#This Row],[Date Created Conversion]],"yyyy")</f>
        <v>2015</v>
      </c>
      <c r="V4010" s="12" t="str">
        <f>TEXT(Table1[[#This Row],[Date Created Conversion]],"mmm")</f>
        <v>Jun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>Table1[[#This Row],[pledged]]/Table1[[#This Row],[goal]]</f>
        <v>3.8860103626943004E-2</v>
      </c>
      <c r="P4011">
        <f>IF(Table1[[#This Row],[pledged]]=0,0,Table1[[#This Row],[pledged]]/Table1[[#This Row],[backers_count]])</f>
        <v>25</v>
      </c>
      <c r="Q4011" t="str">
        <f>LEFT(Table1[[#This Row],[Category and Sub-Category]],FIND("/",Table1[[#This Row],[Category and Sub-Category]])-1)</f>
        <v>theater</v>
      </c>
      <c r="R4011" t="str">
        <f>RIGHT(Table1[[#This Row],[Category and Sub-Category]],LEN(Table1[[#This Row],[Category and Sub-Category]])-FIND("/",Table1[[#This Row],[Category and Sub-Category]]))</f>
        <v>plays</v>
      </c>
      <c r="S4011" s="9">
        <f>(((Table1[[#This Row],[launched_at]]/60)/60)/24)+DATE(1970,1,1)</f>
        <v>41851.700925925928</v>
      </c>
      <c r="T4011" s="9">
        <f>(((Table1[[#This Row],[deadline]]/60)/60)/24)+DATE(1970,1,1)</f>
        <v>41891.700925925928</v>
      </c>
      <c r="U4011" s="12" t="str">
        <f>TEXT(Table1[[#This Row],[Date Created Conversion]],"yyyy")</f>
        <v>2014</v>
      </c>
      <c r="V4011" s="12" t="str">
        <f>TEXT(Table1[[#This Row],[Date Created Conversion]],"mmm")</f>
        <v>Jul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>Table1[[#This Row],[pledged]]/Table1[[#This Row],[goal]]</f>
        <v>0.24194444444444443</v>
      </c>
      <c r="P4012">
        <f>IF(Table1[[#This Row],[pledged]]=0,0,Table1[[#This Row],[pledged]]/Table1[[#This Row],[backers_count]])</f>
        <v>45.842105263157897</v>
      </c>
      <c r="Q4012" t="str">
        <f>LEFT(Table1[[#This Row],[Category and Sub-Category]],FIND("/",Table1[[#This Row],[Category and Sub-Category]])-1)</f>
        <v>theater</v>
      </c>
      <c r="R4012" t="str">
        <f>RIGHT(Table1[[#This Row],[Category and Sub-Category]],LEN(Table1[[#This Row],[Category and Sub-Category]])-FIND("/",Table1[[#This Row],[Category and Sub-Category]]))</f>
        <v>plays</v>
      </c>
      <c r="S4012" s="9">
        <f>(((Table1[[#This Row],[launched_at]]/60)/60)/24)+DATE(1970,1,1)</f>
        <v>41921.770439814813</v>
      </c>
      <c r="T4012" s="9">
        <f>(((Table1[[#This Row],[deadline]]/60)/60)/24)+DATE(1970,1,1)</f>
        <v>41938.770439814813</v>
      </c>
      <c r="U4012" s="12" t="str">
        <f>TEXT(Table1[[#This Row],[Date Created Conversion]],"yyyy")</f>
        <v>2014</v>
      </c>
      <c r="V4012" s="12" t="str">
        <f>TEXT(Table1[[#This Row],[Date Created Conversion]],"mmm")</f>
        <v>Oct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>Table1[[#This Row],[pledged]]/Table1[[#This Row],[goal]]</f>
        <v>7.5999999999999998E-2</v>
      </c>
      <c r="P4013">
        <f>IF(Table1[[#This Row],[pledged]]=0,0,Table1[[#This Row],[pledged]]/Table1[[#This Row],[backers_count]])</f>
        <v>4.75</v>
      </c>
      <c r="Q4013" t="str">
        <f>LEFT(Table1[[#This Row],[Category and Sub-Category]],FIND("/",Table1[[#This Row],[Category and Sub-Category]])-1)</f>
        <v>theater</v>
      </c>
      <c r="R4013" t="str">
        <f>RIGHT(Table1[[#This Row],[Category and Sub-Category]],LEN(Table1[[#This Row],[Category and Sub-Category]])-FIND("/",Table1[[#This Row],[Category and Sub-Category]]))</f>
        <v>plays</v>
      </c>
      <c r="S4013" s="9">
        <f>(((Table1[[#This Row],[launched_at]]/60)/60)/24)+DATE(1970,1,1)</f>
        <v>42002.54488425926</v>
      </c>
      <c r="T4013" s="9">
        <f>(((Table1[[#This Row],[deadline]]/60)/60)/24)+DATE(1970,1,1)</f>
        <v>42032.54488425926</v>
      </c>
      <c r="U4013" s="12" t="str">
        <f>TEXT(Table1[[#This Row],[Date Created Conversion]],"yyyy")</f>
        <v>2014</v>
      </c>
      <c r="V4013" s="12" t="str">
        <f>TEXT(Table1[[#This Row],[Date Created Conversion]],"mmm")</f>
        <v>Dec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>Table1[[#This Row],[pledged]]/Table1[[#This Row],[goal]]</f>
        <v>0</v>
      </c>
      <c r="P4014">
        <f>IF(Table1[[#This Row],[pledged]]=0,0,Table1[[#This Row],[pledged]]/Table1[[#This Row],[backers_count]])</f>
        <v>0</v>
      </c>
      <c r="Q4014" t="str">
        <f>LEFT(Table1[[#This Row],[Category and Sub-Category]],FIND("/",Table1[[#This Row],[Category and Sub-Category]])-1)</f>
        <v>theater</v>
      </c>
      <c r="R4014" t="str">
        <f>RIGHT(Table1[[#This Row],[Category and Sub-Category]],LEN(Table1[[#This Row],[Category and Sub-Category]])-FIND("/",Table1[[#This Row],[Category and Sub-Category]]))</f>
        <v>plays</v>
      </c>
      <c r="S4014" s="9">
        <f>(((Table1[[#This Row],[launched_at]]/60)/60)/24)+DATE(1970,1,1)</f>
        <v>42096.544548611113</v>
      </c>
      <c r="T4014" s="9">
        <f>(((Table1[[#This Row],[deadline]]/60)/60)/24)+DATE(1970,1,1)</f>
        <v>42126.544548611113</v>
      </c>
      <c r="U4014" s="12" t="str">
        <f>TEXT(Table1[[#This Row],[Date Created Conversion]],"yyyy")</f>
        <v>2015</v>
      </c>
      <c r="V4014" s="12" t="str">
        <f>TEXT(Table1[[#This Row],[Date Created Conversion]],"mmm")</f>
        <v>Apr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>Table1[[#This Row],[pledged]]/Table1[[#This Row],[goal]]</f>
        <v>1.2999999999999999E-2</v>
      </c>
      <c r="P4015">
        <f>IF(Table1[[#This Row],[pledged]]=0,0,Table1[[#This Row],[pledged]]/Table1[[#This Row],[backers_count]])</f>
        <v>13</v>
      </c>
      <c r="Q4015" t="str">
        <f>LEFT(Table1[[#This Row],[Category and Sub-Category]],FIND("/",Table1[[#This Row],[Category and Sub-Category]])-1)</f>
        <v>theater</v>
      </c>
      <c r="R4015" t="str">
        <f>RIGHT(Table1[[#This Row],[Category and Sub-Category]],LEN(Table1[[#This Row],[Category and Sub-Category]])-FIND("/",Table1[[#This Row],[Category and Sub-Category]]))</f>
        <v>plays</v>
      </c>
      <c r="S4015" s="9">
        <f>(((Table1[[#This Row],[launched_at]]/60)/60)/24)+DATE(1970,1,1)</f>
        <v>42021.301192129627</v>
      </c>
      <c r="T4015" s="9">
        <f>(((Table1[[#This Row],[deadline]]/60)/60)/24)+DATE(1970,1,1)</f>
        <v>42051.301192129627</v>
      </c>
      <c r="U4015" s="12" t="str">
        <f>TEXT(Table1[[#This Row],[Date Created Conversion]],"yyyy")</f>
        <v>2015</v>
      </c>
      <c r="V4015" s="12" t="str">
        <f>TEXT(Table1[[#This Row],[Date Created Conversion]],"mmm")</f>
        <v>Jan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>Table1[[#This Row],[pledged]]/Table1[[#This Row],[goal]]</f>
        <v>0</v>
      </c>
      <c r="P4016">
        <f>IF(Table1[[#This Row],[pledged]]=0,0,Table1[[#This Row],[pledged]]/Table1[[#This Row],[backers_count]])</f>
        <v>0</v>
      </c>
      <c r="Q4016" t="str">
        <f>LEFT(Table1[[#This Row],[Category and Sub-Category]],FIND("/",Table1[[#This Row],[Category and Sub-Category]])-1)</f>
        <v>theater</v>
      </c>
      <c r="R4016" t="str">
        <f>RIGHT(Table1[[#This Row],[Category and Sub-Category]],LEN(Table1[[#This Row],[Category and Sub-Category]])-FIND("/",Table1[[#This Row],[Category and Sub-Category]]))</f>
        <v>plays</v>
      </c>
      <c r="S4016" s="9">
        <f>(((Table1[[#This Row],[launched_at]]/60)/60)/24)+DATE(1970,1,1)</f>
        <v>42419.246168981481</v>
      </c>
      <c r="T4016" s="9">
        <f>(((Table1[[#This Row],[deadline]]/60)/60)/24)+DATE(1970,1,1)</f>
        <v>42434.246168981481</v>
      </c>
      <c r="U4016" s="12" t="str">
        <f>TEXT(Table1[[#This Row],[Date Created Conversion]],"yyyy")</f>
        <v>2016</v>
      </c>
      <c r="V4016" s="12" t="str">
        <f>TEXT(Table1[[#This Row],[Date Created Conversion]],"mmm")</f>
        <v>Feb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>Table1[[#This Row],[pledged]]/Table1[[#This Row],[goal]]</f>
        <v>1.4285714285714287E-4</v>
      </c>
      <c r="P4017">
        <f>IF(Table1[[#This Row],[pledged]]=0,0,Table1[[#This Row],[pledged]]/Table1[[#This Row],[backers_count]])</f>
        <v>1</v>
      </c>
      <c r="Q4017" t="str">
        <f>LEFT(Table1[[#This Row],[Category and Sub-Category]],FIND("/",Table1[[#This Row],[Category and Sub-Category]])-1)</f>
        <v>theater</v>
      </c>
      <c r="R4017" t="str">
        <f>RIGHT(Table1[[#This Row],[Category and Sub-Category]],LEN(Table1[[#This Row],[Category and Sub-Category]])-FIND("/",Table1[[#This Row],[Category and Sub-Category]]))</f>
        <v>plays</v>
      </c>
      <c r="S4017" s="9">
        <f>(((Table1[[#This Row],[launched_at]]/60)/60)/24)+DATE(1970,1,1)</f>
        <v>42174.780821759254</v>
      </c>
      <c r="T4017" s="9">
        <f>(((Table1[[#This Row],[deadline]]/60)/60)/24)+DATE(1970,1,1)</f>
        <v>42204.780821759254</v>
      </c>
      <c r="U4017" s="12" t="str">
        <f>TEXT(Table1[[#This Row],[Date Created Conversion]],"yyyy")</f>
        <v>2015</v>
      </c>
      <c r="V4017" s="12" t="str">
        <f>TEXT(Table1[[#This Row],[Date Created Conversion]],"mmm")</f>
        <v>Jun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>Table1[[#This Row],[pledged]]/Table1[[#This Row],[goal]]</f>
        <v>0.14000000000000001</v>
      </c>
      <c r="P4018">
        <f>IF(Table1[[#This Row],[pledged]]=0,0,Table1[[#This Row],[pledged]]/Table1[[#This Row],[backers_count]])</f>
        <v>10</v>
      </c>
      <c r="Q4018" t="str">
        <f>LEFT(Table1[[#This Row],[Category and Sub-Category]],FIND("/",Table1[[#This Row],[Category and Sub-Category]])-1)</f>
        <v>theater</v>
      </c>
      <c r="R4018" t="str">
        <f>RIGHT(Table1[[#This Row],[Category and Sub-Category]],LEN(Table1[[#This Row],[Category and Sub-Category]])-FIND("/",Table1[[#This Row],[Category and Sub-Category]]))</f>
        <v>plays</v>
      </c>
      <c r="S4018" s="9">
        <f>(((Table1[[#This Row],[launched_at]]/60)/60)/24)+DATE(1970,1,1)</f>
        <v>41869.872685185182</v>
      </c>
      <c r="T4018" s="9">
        <f>(((Table1[[#This Row],[deadline]]/60)/60)/24)+DATE(1970,1,1)</f>
        <v>41899.872685185182</v>
      </c>
      <c r="U4018" s="12" t="str">
        <f>TEXT(Table1[[#This Row],[Date Created Conversion]],"yyyy")</f>
        <v>2014</v>
      </c>
      <c r="V4018" s="12" t="str">
        <f>TEXT(Table1[[#This Row],[Date Created Conversion]],"mmm")</f>
        <v>Aug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>Table1[[#This Row],[pledged]]/Table1[[#This Row],[goal]]</f>
        <v>1.0500000000000001E-2</v>
      </c>
      <c r="P4019">
        <f>IF(Table1[[#This Row],[pledged]]=0,0,Table1[[#This Row],[pledged]]/Table1[[#This Row],[backers_count]])</f>
        <v>52.5</v>
      </c>
      <c r="Q4019" t="str">
        <f>LEFT(Table1[[#This Row],[Category and Sub-Category]],FIND("/",Table1[[#This Row],[Category and Sub-Category]])-1)</f>
        <v>theater</v>
      </c>
      <c r="R4019" t="str">
        <f>RIGHT(Table1[[#This Row],[Category and Sub-Category]],LEN(Table1[[#This Row],[Category and Sub-Category]])-FIND("/",Table1[[#This Row],[Category and Sub-Category]]))</f>
        <v>plays</v>
      </c>
      <c r="S4019" s="9">
        <f>(((Table1[[#This Row],[launched_at]]/60)/60)/24)+DATE(1970,1,1)</f>
        <v>41856.672152777777</v>
      </c>
      <c r="T4019" s="9">
        <f>(((Table1[[#This Row],[deadline]]/60)/60)/24)+DATE(1970,1,1)</f>
        <v>41886.672152777777</v>
      </c>
      <c r="U4019" s="12" t="str">
        <f>TEXT(Table1[[#This Row],[Date Created Conversion]],"yyyy")</f>
        <v>2014</v>
      </c>
      <c r="V4019" s="12" t="str">
        <f>TEXT(Table1[[#This Row],[Date Created Conversion]],"mmm")</f>
        <v>Aug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>Table1[[#This Row],[pledged]]/Table1[[#This Row],[goal]]</f>
        <v>8.666666666666667E-2</v>
      </c>
      <c r="P4020">
        <f>IF(Table1[[#This Row],[pledged]]=0,0,Table1[[#This Row],[pledged]]/Table1[[#This Row],[backers_count]])</f>
        <v>32.5</v>
      </c>
      <c r="Q4020" t="str">
        <f>LEFT(Table1[[#This Row],[Category and Sub-Category]],FIND("/",Table1[[#This Row],[Category and Sub-Category]])-1)</f>
        <v>theater</v>
      </c>
      <c r="R4020" t="str">
        <f>RIGHT(Table1[[#This Row],[Category and Sub-Category]],LEN(Table1[[#This Row],[Category and Sub-Category]])-FIND("/",Table1[[#This Row],[Category and Sub-Category]]))</f>
        <v>plays</v>
      </c>
      <c r="S4020" s="9">
        <f>(((Table1[[#This Row],[launched_at]]/60)/60)/24)+DATE(1970,1,1)</f>
        <v>42620.91097222222</v>
      </c>
      <c r="T4020" s="9">
        <f>(((Table1[[#This Row],[deadline]]/60)/60)/24)+DATE(1970,1,1)</f>
        <v>42650.91097222222</v>
      </c>
      <c r="U4020" s="12" t="str">
        <f>TEXT(Table1[[#This Row],[Date Created Conversion]],"yyyy")</f>
        <v>2016</v>
      </c>
      <c r="V4020" s="12" t="str">
        <f>TEXT(Table1[[#This Row],[Date Created Conversion]],"mmm")</f>
        <v>Sep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>Table1[[#This Row],[pledged]]/Table1[[#This Row],[goal]]</f>
        <v>8.2857142857142851E-3</v>
      </c>
      <c r="P4021">
        <f>IF(Table1[[#This Row],[pledged]]=0,0,Table1[[#This Row],[pledged]]/Table1[[#This Row],[backers_count]])</f>
        <v>7.25</v>
      </c>
      <c r="Q4021" t="str">
        <f>LEFT(Table1[[#This Row],[Category and Sub-Category]],FIND("/",Table1[[#This Row],[Category and Sub-Category]])-1)</f>
        <v>theater</v>
      </c>
      <c r="R4021" t="str">
        <f>RIGHT(Table1[[#This Row],[Category and Sub-Category]],LEN(Table1[[#This Row],[Category and Sub-Category]])-FIND("/",Table1[[#This Row],[Category and Sub-Category]]))</f>
        <v>plays</v>
      </c>
      <c r="S4021" s="9">
        <f>(((Table1[[#This Row],[launched_at]]/60)/60)/24)+DATE(1970,1,1)</f>
        <v>42417.675879629634</v>
      </c>
      <c r="T4021" s="9">
        <f>(((Table1[[#This Row],[deadline]]/60)/60)/24)+DATE(1970,1,1)</f>
        <v>42475.686111111107</v>
      </c>
      <c r="U4021" s="12" t="str">
        <f>TEXT(Table1[[#This Row],[Date Created Conversion]],"yyyy")</f>
        <v>2016</v>
      </c>
      <c r="V4021" s="12" t="str">
        <f>TEXT(Table1[[#This Row],[Date Created Conversion]],"mmm")</f>
        <v>Feb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>Table1[[#This Row],[pledged]]/Table1[[#This Row],[goal]]</f>
        <v>0.16666666666666666</v>
      </c>
      <c r="P4022">
        <f>IF(Table1[[#This Row],[pledged]]=0,0,Table1[[#This Row],[pledged]]/Table1[[#This Row],[backers_count]])</f>
        <v>33.333333333333336</v>
      </c>
      <c r="Q4022" t="str">
        <f>LEFT(Table1[[#This Row],[Category and Sub-Category]],FIND("/",Table1[[#This Row],[Category and Sub-Category]])-1)</f>
        <v>theater</v>
      </c>
      <c r="R4022" t="str">
        <f>RIGHT(Table1[[#This Row],[Category and Sub-Category]],LEN(Table1[[#This Row],[Category and Sub-Category]])-FIND("/",Table1[[#This Row],[Category and Sub-Category]]))</f>
        <v>plays</v>
      </c>
      <c r="S4022" s="9">
        <f>(((Table1[[#This Row],[launched_at]]/60)/60)/24)+DATE(1970,1,1)</f>
        <v>42057.190960648149</v>
      </c>
      <c r="T4022" s="9">
        <f>(((Table1[[#This Row],[deadline]]/60)/60)/24)+DATE(1970,1,1)</f>
        <v>42087.149293981478</v>
      </c>
      <c r="U4022" s="12" t="str">
        <f>TEXT(Table1[[#This Row],[Date Created Conversion]],"yyyy")</f>
        <v>2015</v>
      </c>
      <c r="V4022" s="12" t="str">
        <f>TEXT(Table1[[#This Row],[Date Created Conversion]],"mmm")</f>
        <v>Feb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>Table1[[#This Row],[pledged]]/Table1[[#This Row],[goal]]</f>
        <v>8.3333333333333332E-3</v>
      </c>
      <c r="P4023">
        <f>IF(Table1[[#This Row],[pledged]]=0,0,Table1[[#This Row],[pledged]]/Table1[[#This Row],[backers_count]])</f>
        <v>62.5</v>
      </c>
      <c r="Q4023" t="str">
        <f>LEFT(Table1[[#This Row],[Category and Sub-Category]],FIND("/",Table1[[#This Row],[Category and Sub-Category]])-1)</f>
        <v>theater</v>
      </c>
      <c r="R4023" t="str">
        <f>RIGHT(Table1[[#This Row],[Category and Sub-Category]],LEN(Table1[[#This Row],[Category and Sub-Category]])-FIND("/",Table1[[#This Row],[Category and Sub-Category]]))</f>
        <v>plays</v>
      </c>
      <c r="S4023" s="9">
        <f>(((Table1[[#This Row],[launched_at]]/60)/60)/24)+DATE(1970,1,1)</f>
        <v>41878.911550925928</v>
      </c>
      <c r="T4023" s="9">
        <f>(((Table1[[#This Row],[deadline]]/60)/60)/24)+DATE(1970,1,1)</f>
        <v>41938.911550925928</v>
      </c>
      <c r="U4023" s="12" t="str">
        <f>TEXT(Table1[[#This Row],[Date Created Conversion]],"yyyy")</f>
        <v>2014</v>
      </c>
      <c r="V4023" s="12" t="str">
        <f>TEXT(Table1[[#This Row],[Date Created Conversion]],"mmm")</f>
        <v>Aug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>Table1[[#This Row],[pledged]]/Table1[[#This Row],[goal]]</f>
        <v>0.69561111111111107</v>
      </c>
      <c r="P4024">
        <f>IF(Table1[[#This Row],[pledged]]=0,0,Table1[[#This Row],[pledged]]/Table1[[#This Row],[backers_count]])</f>
        <v>63.558375634517766</v>
      </c>
      <c r="Q4024" t="str">
        <f>LEFT(Table1[[#This Row],[Category and Sub-Category]],FIND("/",Table1[[#This Row],[Category and Sub-Category]])-1)</f>
        <v>theater</v>
      </c>
      <c r="R4024" t="str">
        <f>RIGHT(Table1[[#This Row],[Category and Sub-Category]],LEN(Table1[[#This Row],[Category and Sub-Category]])-FIND("/",Table1[[#This Row],[Category and Sub-Category]]))</f>
        <v>plays</v>
      </c>
      <c r="S4024" s="9">
        <f>(((Table1[[#This Row],[launched_at]]/60)/60)/24)+DATE(1970,1,1)</f>
        <v>41990.584108796291</v>
      </c>
      <c r="T4024" s="9">
        <f>(((Table1[[#This Row],[deadline]]/60)/60)/24)+DATE(1970,1,1)</f>
        <v>42036.120833333334</v>
      </c>
      <c r="U4024" s="12" t="str">
        <f>TEXT(Table1[[#This Row],[Date Created Conversion]],"yyyy")</f>
        <v>2014</v>
      </c>
      <c r="V4024" s="12" t="str">
        <f>TEXT(Table1[[#This Row],[Date Created Conversion]],"mmm")</f>
        <v>Dec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>Table1[[#This Row],[pledged]]/Table1[[#This Row],[goal]]</f>
        <v>0</v>
      </c>
      <c r="P4025">
        <f>IF(Table1[[#This Row],[pledged]]=0,0,Table1[[#This Row],[pledged]]/Table1[[#This Row],[backers_count]])</f>
        <v>0</v>
      </c>
      <c r="Q4025" t="str">
        <f>LEFT(Table1[[#This Row],[Category and Sub-Category]],FIND("/",Table1[[#This Row],[Category and Sub-Category]])-1)</f>
        <v>theater</v>
      </c>
      <c r="R4025" t="str">
        <f>RIGHT(Table1[[#This Row],[Category and Sub-Category]],LEN(Table1[[#This Row],[Category and Sub-Category]])-FIND("/",Table1[[#This Row],[Category and Sub-Category]]))</f>
        <v>plays</v>
      </c>
      <c r="S4025" s="9">
        <f>(((Table1[[#This Row],[launched_at]]/60)/60)/24)+DATE(1970,1,1)</f>
        <v>42408.999571759254</v>
      </c>
      <c r="T4025" s="9">
        <f>(((Table1[[#This Row],[deadline]]/60)/60)/24)+DATE(1970,1,1)</f>
        <v>42453.957905092597</v>
      </c>
      <c r="U4025" s="12" t="str">
        <f>TEXT(Table1[[#This Row],[Date Created Conversion]],"yyyy")</f>
        <v>2016</v>
      </c>
      <c r="V4025" s="12" t="str">
        <f>TEXT(Table1[[#This Row],[Date Created Conversion]],"mmm")</f>
        <v>Feb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>Table1[[#This Row],[pledged]]/Table1[[#This Row],[goal]]</f>
        <v>1.2500000000000001E-2</v>
      </c>
      <c r="P4026">
        <f>IF(Table1[[#This Row],[pledged]]=0,0,Table1[[#This Row],[pledged]]/Table1[[#This Row],[backers_count]])</f>
        <v>10</v>
      </c>
      <c r="Q4026" t="str">
        <f>LEFT(Table1[[#This Row],[Category and Sub-Category]],FIND("/",Table1[[#This Row],[Category and Sub-Category]])-1)</f>
        <v>theater</v>
      </c>
      <c r="R4026" t="str">
        <f>RIGHT(Table1[[#This Row],[Category and Sub-Category]],LEN(Table1[[#This Row],[Category and Sub-Category]])-FIND("/",Table1[[#This Row],[Category and Sub-Category]]))</f>
        <v>plays</v>
      </c>
      <c r="S4026" s="9">
        <f>(((Table1[[#This Row],[launched_at]]/60)/60)/24)+DATE(1970,1,1)</f>
        <v>42217.670104166667</v>
      </c>
      <c r="T4026" s="9">
        <f>(((Table1[[#This Row],[deadline]]/60)/60)/24)+DATE(1970,1,1)</f>
        <v>42247.670104166667</v>
      </c>
      <c r="U4026" s="12" t="str">
        <f>TEXT(Table1[[#This Row],[Date Created Conversion]],"yyyy")</f>
        <v>2015</v>
      </c>
      <c r="V4026" s="12" t="str">
        <f>TEXT(Table1[[#This Row],[Date Created Conversion]],"mmm")</f>
        <v>Aug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>Table1[[#This Row],[pledged]]/Table1[[#This Row],[goal]]</f>
        <v>0.05</v>
      </c>
      <c r="P4027">
        <f>IF(Table1[[#This Row],[pledged]]=0,0,Table1[[#This Row],[pledged]]/Table1[[#This Row],[backers_count]])</f>
        <v>62.5</v>
      </c>
      <c r="Q4027" t="str">
        <f>LEFT(Table1[[#This Row],[Category and Sub-Category]],FIND("/",Table1[[#This Row],[Category and Sub-Category]])-1)</f>
        <v>theater</v>
      </c>
      <c r="R4027" t="str">
        <f>RIGHT(Table1[[#This Row],[Category and Sub-Category]],LEN(Table1[[#This Row],[Category and Sub-Category]])-FIND("/",Table1[[#This Row],[Category and Sub-Category]]))</f>
        <v>plays</v>
      </c>
      <c r="S4027" s="9">
        <f>(((Table1[[#This Row],[launched_at]]/60)/60)/24)+DATE(1970,1,1)</f>
        <v>42151.237685185188</v>
      </c>
      <c r="T4027" s="9">
        <f>(((Table1[[#This Row],[deadline]]/60)/60)/24)+DATE(1970,1,1)</f>
        <v>42211.237685185188</v>
      </c>
      <c r="U4027" s="12" t="str">
        <f>TEXT(Table1[[#This Row],[Date Created Conversion]],"yyyy")</f>
        <v>2015</v>
      </c>
      <c r="V4027" s="12" t="str">
        <f>TEXT(Table1[[#This Row],[Date Created Conversion]],"mmm")</f>
        <v>May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>Table1[[#This Row],[pledged]]/Table1[[#This Row],[goal]]</f>
        <v>0</v>
      </c>
      <c r="P4028">
        <f>IF(Table1[[#This Row],[pledged]]=0,0,Table1[[#This Row],[pledged]]/Table1[[#This Row],[backers_count]])</f>
        <v>0</v>
      </c>
      <c r="Q4028" t="str">
        <f>LEFT(Table1[[#This Row],[Category and Sub-Category]],FIND("/",Table1[[#This Row],[Category and Sub-Category]])-1)</f>
        <v>theater</v>
      </c>
      <c r="R4028" t="str">
        <f>RIGHT(Table1[[#This Row],[Category and Sub-Category]],LEN(Table1[[#This Row],[Category and Sub-Category]])-FIND("/",Table1[[#This Row],[Category and Sub-Category]]))</f>
        <v>plays</v>
      </c>
      <c r="S4028" s="9">
        <f>(((Table1[[#This Row],[launched_at]]/60)/60)/24)+DATE(1970,1,1)</f>
        <v>42282.655543981484</v>
      </c>
      <c r="T4028" s="9">
        <f>(((Table1[[#This Row],[deadline]]/60)/60)/24)+DATE(1970,1,1)</f>
        <v>42342.697210648148</v>
      </c>
      <c r="U4028" s="12" t="str">
        <f>TEXT(Table1[[#This Row],[Date Created Conversion]],"yyyy")</f>
        <v>2015</v>
      </c>
      <c r="V4028" s="12" t="str">
        <f>TEXT(Table1[[#This Row],[Date Created Conversion]],"mmm")</f>
        <v>Oct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>Table1[[#This Row],[pledged]]/Table1[[#This Row],[goal]]</f>
        <v>7.166666666666667E-2</v>
      </c>
      <c r="P4029">
        <f>IF(Table1[[#This Row],[pledged]]=0,0,Table1[[#This Row],[pledged]]/Table1[[#This Row],[backers_count]])</f>
        <v>30.714285714285715</v>
      </c>
      <c r="Q4029" t="str">
        <f>LEFT(Table1[[#This Row],[Category and Sub-Category]],FIND("/",Table1[[#This Row],[Category and Sub-Category]])-1)</f>
        <v>theater</v>
      </c>
      <c r="R4029" t="str">
        <f>RIGHT(Table1[[#This Row],[Category and Sub-Category]],LEN(Table1[[#This Row],[Category and Sub-Category]])-FIND("/",Table1[[#This Row],[Category and Sub-Category]]))</f>
        <v>plays</v>
      </c>
      <c r="S4029" s="9">
        <f>(((Table1[[#This Row],[launched_at]]/60)/60)/24)+DATE(1970,1,1)</f>
        <v>42768.97084490741</v>
      </c>
      <c r="T4029" s="9">
        <f>(((Table1[[#This Row],[deadline]]/60)/60)/24)+DATE(1970,1,1)</f>
        <v>42789.041666666672</v>
      </c>
      <c r="U4029" s="12" t="str">
        <f>TEXT(Table1[[#This Row],[Date Created Conversion]],"yyyy")</f>
        <v>2017</v>
      </c>
      <c r="V4029" s="12" t="str">
        <f>TEXT(Table1[[#This Row],[Date Created Conversion]],"mmm")</f>
        <v>Feb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>Table1[[#This Row],[pledged]]/Table1[[#This Row],[goal]]</f>
        <v>0.28050000000000003</v>
      </c>
      <c r="P4030">
        <f>IF(Table1[[#This Row],[pledged]]=0,0,Table1[[#This Row],[pledged]]/Table1[[#This Row],[backers_count]])</f>
        <v>51</v>
      </c>
      <c r="Q4030" t="str">
        <f>LEFT(Table1[[#This Row],[Category and Sub-Category]],FIND("/",Table1[[#This Row],[Category and Sub-Category]])-1)</f>
        <v>theater</v>
      </c>
      <c r="R4030" t="str">
        <f>RIGHT(Table1[[#This Row],[Category and Sub-Category]],LEN(Table1[[#This Row],[Category and Sub-Category]])-FIND("/",Table1[[#This Row],[Category and Sub-Category]]))</f>
        <v>plays</v>
      </c>
      <c r="S4030" s="9">
        <f>(((Table1[[#This Row],[launched_at]]/60)/60)/24)+DATE(1970,1,1)</f>
        <v>41765.938657407409</v>
      </c>
      <c r="T4030" s="9">
        <f>(((Table1[[#This Row],[deadline]]/60)/60)/24)+DATE(1970,1,1)</f>
        <v>41795.938657407409</v>
      </c>
      <c r="U4030" s="12" t="str">
        <f>TEXT(Table1[[#This Row],[Date Created Conversion]],"yyyy")</f>
        <v>2014</v>
      </c>
      <c r="V4030" s="12" t="str">
        <f>TEXT(Table1[[#This Row],[Date Created Conversion]],"mmm")</f>
        <v>May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>Table1[[#This Row],[pledged]]/Table1[[#This Row],[goal]]</f>
        <v>0</v>
      </c>
      <c r="P4031">
        <f>IF(Table1[[#This Row],[pledged]]=0,0,Table1[[#This Row],[pledged]]/Table1[[#This Row],[backers_count]])</f>
        <v>0</v>
      </c>
      <c r="Q4031" t="str">
        <f>LEFT(Table1[[#This Row],[Category and Sub-Category]],FIND("/",Table1[[#This Row],[Category and Sub-Category]])-1)</f>
        <v>theater</v>
      </c>
      <c r="R4031" t="str">
        <f>RIGHT(Table1[[#This Row],[Category and Sub-Category]],LEN(Table1[[#This Row],[Category and Sub-Category]])-FIND("/",Table1[[#This Row],[Category and Sub-Category]]))</f>
        <v>plays</v>
      </c>
      <c r="S4031" s="9">
        <f>(((Table1[[#This Row],[launched_at]]/60)/60)/24)+DATE(1970,1,1)</f>
        <v>42322.025115740747</v>
      </c>
      <c r="T4031" s="9">
        <f>(((Table1[[#This Row],[deadline]]/60)/60)/24)+DATE(1970,1,1)</f>
        <v>42352.025115740747</v>
      </c>
      <c r="U4031" s="12" t="str">
        <f>TEXT(Table1[[#This Row],[Date Created Conversion]],"yyyy")</f>
        <v>2015</v>
      </c>
      <c r="V4031" s="12" t="str">
        <f>TEXT(Table1[[#This Row],[Date Created Conversion]],"mmm")</f>
        <v>Nov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>Table1[[#This Row],[pledged]]/Table1[[#This Row],[goal]]</f>
        <v>0.16</v>
      </c>
      <c r="P4032">
        <f>IF(Table1[[#This Row],[pledged]]=0,0,Table1[[#This Row],[pledged]]/Table1[[#This Row],[backers_count]])</f>
        <v>66.666666666666671</v>
      </c>
      <c r="Q4032" t="str">
        <f>LEFT(Table1[[#This Row],[Category and Sub-Category]],FIND("/",Table1[[#This Row],[Category and Sub-Category]])-1)</f>
        <v>theater</v>
      </c>
      <c r="R4032" t="str">
        <f>RIGHT(Table1[[#This Row],[Category and Sub-Category]],LEN(Table1[[#This Row],[Category and Sub-Category]])-FIND("/",Table1[[#This Row],[Category and Sub-Category]]))</f>
        <v>plays</v>
      </c>
      <c r="S4032" s="9">
        <f>(((Table1[[#This Row],[launched_at]]/60)/60)/24)+DATE(1970,1,1)</f>
        <v>42374.655081018514</v>
      </c>
      <c r="T4032" s="9">
        <f>(((Table1[[#This Row],[deadline]]/60)/60)/24)+DATE(1970,1,1)</f>
        <v>42403.784027777772</v>
      </c>
      <c r="U4032" s="12" t="str">
        <f>TEXT(Table1[[#This Row],[Date Created Conversion]],"yyyy")</f>
        <v>2016</v>
      </c>
      <c r="V4032" s="12" t="str">
        <f>TEXT(Table1[[#This Row],[Date Created Conversion]],"mmm")</f>
        <v>Jan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>Table1[[#This Row],[pledged]]/Table1[[#This Row],[goal]]</f>
        <v>0</v>
      </c>
      <c r="P4033">
        <f>IF(Table1[[#This Row],[pledged]]=0,0,Table1[[#This Row],[pledged]]/Table1[[#This Row],[backers_count]])</f>
        <v>0</v>
      </c>
      <c r="Q4033" t="str">
        <f>LEFT(Table1[[#This Row],[Category and Sub-Category]],FIND("/",Table1[[#This Row],[Category and Sub-Category]])-1)</f>
        <v>theater</v>
      </c>
      <c r="R4033" t="str">
        <f>RIGHT(Table1[[#This Row],[Category and Sub-Category]],LEN(Table1[[#This Row],[Category and Sub-Category]])-FIND("/",Table1[[#This Row],[Category and Sub-Category]]))</f>
        <v>plays</v>
      </c>
      <c r="S4033" s="9">
        <f>(((Table1[[#This Row],[launched_at]]/60)/60)/24)+DATE(1970,1,1)</f>
        <v>41941.585231481484</v>
      </c>
      <c r="T4033" s="9">
        <f>(((Table1[[#This Row],[deadline]]/60)/60)/24)+DATE(1970,1,1)</f>
        <v>41991.626898148148</v>
      </c>
      <c r="U4033" s="12" t="str">
        <f>TEXT(Table1[[#This Row],[Date Created Conversion]],"yyyy")</f>
        <v>2014</v>
      </c>
      <c r="V4033" s="12" t="str">
        <f>TEXT(Table1[[#This Row],[Date Created Conversion]],"mmm")</f>
        <v>Oct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>Table1[[#This Row],[pledged]]/Table1[[#This Row],[goal]]</f>
        <v>6.8287037037037035E-2</v>
      </c>
      <c r="P4034">
        <f>IF(Table1[[#This Row],[pledged]]=0,0,Table1[[#This Row],[pledged]]/Table1[[#This Row],[backers_count]])</f>
        <v>59</v>
      </c>
      <c r="Q4034" t="str">
        <f>LEFT(Table1[[#This Row],[Category and Sub-Category]],FIND("/",Table1[[#This Row],[Category and Sub-Category]])-1)</f>
        <v>theater</v>
      </c>
      <c r="R4034" t="str">
        <f>RIGHT(Table1[[#This Row],[Category and Sub-Category]],LEN(Table1[[#This Row],[Category and Sub-Category]])-FIND("/",Table1[[#This Row],[Category and Sub-Category]]))</f>
        <v>plays</v>
      </c>
      <c r="S4034" s="9">
        <f>(((Table1[[#This Row],[launched_at]]/60)/60)/24)+DATE(1970,1,1)</f>
        <v>42293.809212962966</v>
      </c>
      <c r="T4034" s="9">
        <f>(((Table1[[#This Row],[deadline]]/60)/60)/24)+DATE(1970,1,1)</f>
        <v>42353.85087962963</v>
      </c>
      <c r="U4034" s="12" t="str">
        <f>TEXT(Table1[[#This Row],[Date Created Conversion]],"yyyy")</f>
        <v>2015</v>
      </c>
      <c r="V4034" s="12" t="str">
        <f>TEXT(Table1[[#This Row],[Date Created Conversion]],"mmm")</f>
        <v>Oct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>Table1[[#This Row],[pledged]]/Table1[[#This Row],[goal]]</f>
        <v>0.25698702928870293</v>
      </c>
      <c r="P4035">
        <f>IF(Table1[[#This Row],[pledged]]=0,0,Table1[[#This Row],[pledged]]/Table1[[#This Row],[backers_count]])</f>
        <v>65.340319148936175</v>
      </c>
      <c r="Q4035" t="str">
        <f>LEFT(Table1[[#This Row],[Category and Sub-Category]],FIND("/",Table1[[#This Row],[Category and Sub-Category]])-1)</f>
        <v>theater</v>
      </c>
      <c r="R4035" t="str">
        <f>RIGHT(Table1[[#This Row],[Category and Sub-Category]],LEN(Table1[[#This Row],[Category and Sub-Category]])-FIND("/",Table1[[#This Row],[Category and Sub-Category]]))</f>
        <v>plays</v>
      </c>
      <c r="S4035" s="9">
        <f>(((Table1[[#This Row],[launched_at]]/60)/60)/24)+DATE(1970,1,1)</f>
        <v>42614.268796296295</v>
      </c>
      <c r="T4035" s="9">
        <f>(((Table1[[#This Row],[deadline]]/60)/60)/24)+DATE(1970,1,1)</f>
        <v>42645.375</v>
      </c>
      <c r="U4035" s="12" t="str">
        <f>TEXT(Table1[[#This Row],[Date Created Conversion]],"yyyy")</f>
        <v>2016</v>
      </c>
      <c r="V4035" s="12" t="str">
        <f>TEXT(Table1[[#This Row],[Date Created Conversion]],"mmm")</f>
        <v>Sep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>Table1[[#This Row],[pledged]]/Table1[[#This Row],[goal]]</f>
        <v>1.4814814814814815E-2</v>
      </c>
      <c r="P4036">
        <f>IF(Table1[[#This Row],[pledged]]=0,0,Table1[[#This Row],[pledged]]/Table1[[#This Row],[backers_count]])</f>
        <v>100</v>
      </c>
      <c r="Q4036" t="str">
        <f>LEFT(Table1[[#This Row],[Category and Sub-Category]],FIND("/",Table1[[#This Row],[Category and Sub-Category]])-1)</f>
        <v>theater</v>
      </c>
      <c r="R4036" t="str">
        <f>RIGHT(Table1[[#This Row],[Category and Sub-Category]],LEN(Table1[[#This Row],[Category and Sub-Category]])-FIND("/",Table1[[#This Row],[Category and Sub-Category]]))</f>
        <v>plays</v>
      </c>
      <c r="S4036" s="9">
        <f>(((Table1[[#This Row],[launched_at]]/60)/60)/24)+DATE(1970,1,1)</f>
        <v>42067.947337962964</v>
      </c>
      <c r="T4036" s="9">
        <f>(((Table1[[#This Row],[deadline]]/60)/60)/24)+DATE(1970,1,1)</f>
        <v>42097.905671296292</v>
      </c>
      <c r="U4036" s="12" t="str">
        <f>TEXT(Table1[[#This Row],[Date Created Conversion]],"yyyy")</f>
        <v>2015</v>
      </c>
      <c r="V4036" s="12" t="str">
        <f>TEXT(Table1[[#This Row],[Date Created Conversion]],"mmm")</f>
        <v>Mar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>Table1[[#This Row],[pledged]]/Table1[[#This Row],[goal]]</f>
        <v>0.36849999999999999</v>
      </c>
      <c r="P4037">
        <f>IF(Table1[[#This Row],[pledged]]=0,0,Table1[[#This Row],[pledged]]/Table1[[#This Row],[backers_count]])</f>
        <v>147.4</v>
      </c>
      <c r="Q4037" t="str">
        <f>LEFT(Table1[[#This Row],[Category and Sub-Category]],FIND("/",Table1[[#This Row],[Category and Sub-Category]])-1)</f>
        <v>theater</v>
      </c>
      <c r="R4037" t="str">
        <f>RIGHT(Table1[[#This Row],[Category and Sub-Category]],LEN(Table1[[#This Row],[Category and Sub-Category]])-FIND("/",Table1[[#This Row],[Category and Sub-Category]]))</f>
        <v>plays</v>
      </c>
      <c r="S4037" s="9">
        <f>(((Table1[[#This Row],[launched_at]]/60)/60)/24)+DATE(1970,1,1)</f>
        <v>41903.882951388885</v>
      </c>
      <c r="T4037" s="9">
        <f>(((Table1[[#This Row],[deadline]]/60)/60)/24)+DATE(1970,1,1)</f>
        <v>41933.882951388885</v>
      </c>
      <c r="U4037" s="12" t="str">
        <f>TEXT(Table1[[#This Row],[Date Created Conversion]],"yyyy")</f>
        <v>2014</v>
      </c>
      <c r="V4037" s="12" t="str">
        <f>TEXT(Table1[[#This Row],[Date Created Conversion]],"mmm")</f>
        <v>Sep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>Table1[[#This Row],[pledged]]/Table1[[#This Row],[goal]]</f>
        <v>0.47049999999999997</v>
      </c>
      <c r="P4038">
        <f>IF(Table1[[#This Row],[pledged]]=0,0,Table1[[#This Row],[pledged]]/Table1[[#This Row],[backers_count]])</f>
        <v>166.05882352941177</v>
      </c>
      <c r="Q4038" t="str">
        <f>LEFT(Table1[[#This Row],[Category and Sub-Category]],FIND("/",Table1[[#This Row],[Category and Sub-Category]])-1)</f>
        <v>theater</v>
      </c>
      <c r="R4038" t="str">
        <f>RIGHT(Table1[[#This Row],[Category and Sub-Category]],LEN(Table1[[#This Row],[Category and Sub-Category]])-FIND("/",Table1[[#This Row],[Category and Sub-Category]]))</f>
        <v>plays</v>
      </c>
      <c r="S4038" s="9">
        <f>(((Table1[[#This Row],[launched_at]]/60)/60)/24)+DATE(1970,1,1)</f>
        <v>41804.937083333331</v>
      </c>
      <c r="T4038" s="9">
        <f>(((Table1[[#This Row],[deadline]]/60)/60)/24)+DATE(1970,1,1)</f>
        <v>41821.9375</v>
      </c>
      <c r="U4038" s="12" t="str">
        <f>TEXT(Table1[[#This Row],[Date Created Conversion]],"yyyy")</f>
        <v>2014</v>
      </c>
      <c r="V4038" s="12" t="str">
        <f>TEXT(Table1[[#This Row],[Date Created Conversion]],"mmm")</f>
        <v>Jun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>Table1[[#This Row],[pledged]]/Table1[[#This Row],[goal]]</f>
        <v>0.11428571428571428</v>
      </c>
      <c r="P4039">
        <f>IF(Table1[[#This Row],[pledged]]=0,0,Table1[[#This Row],[pledged]]/Table1[[#This Row],[backers_count]])</f>
        <v>40</v>
      </c>
      <c r="Q4039" t="str">
        <f>LEFT(Table1[[#This Row],[Category and Sub-Category]],FIND("/",Table1[[#This Row],[Category and Sub-Category]])-1)</f>
        <v>theater</v>
      </c>
      <c r="R4039" t="str">
        <f>RIGHT(Table1[[#This Row],[Category and Sub-Category]],LEN(Table1[[#This Row],[Category and Sub-Category]])-FIND("/",Table1[[#This Row],[Category and Sub-Category]]))</f>
        <v>plays</v>
      </c>
      <c r="S4039" s="9">
        <f>(((Table1[[#This Row],[launched_at]]/60)/60)/24)+DATE(1970,1,1)</f>
        <v>42497.070775462969</v>
      </c>
      <c r="T4039" s="9">
        <f>(((Table1[[#This Row],[deadline]]/60)/60)/24)+DATE(1970,1,1)</f>
        <v>42514.600694444445</v>
      </c>
      <c r="U4039" s="12" t="str">
        <f>TEXT(Table1[[#This Row],[Date Created Conversion]],"yyyy")</f>
        <v>2016</v>
      </c>
      <c r="V4039" s="12" t="str">
        <f>TEXT(Table1[[#This Row],[Date Created Conversion]],"mmm")</f>
        <v>May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>Table1[[#This Row],[pledged]]/Table1[[#This Row],[goal]]</f>
        <v>0.12039999999999999</v>
      </c>
      <c r="P4040">
        <f>IF(Table1[[#This Row],[pledged]]=0,0,Table1[[#This Row],[pledged]]/Table1[[#This Row],[backers_count]])</f>
        <v>75.25</v>
      </c>
      <c r="Q4040" t="str">
        <f>LEFT(Table1[[#This Row],[Category and Sub-Category]],FIND("/",Table1[[#This Row],[Category and Sub-Category]])-1)</f>
        <v>theater</v>
      </c>
      <c r="R4040" t="str">
        <f>RIGHT(Table1[[#This Row],[Category and Sub-Category]],LEN(Table1[[#This Row],[Category and Sub-Category]])-FIND("/",Table1[[#This Row],[Category and Sub-Category]]))</f>
        <v>plays</v>
      </c>
      <c r="S4040" s="9">
        <f>(((Table1[[#This Row],[launched_at]]/60)/60)/24)+DATE(1970,1,1)</f>
        <v>41869.798726851855</v>
      </c>
      <c r="T4040" s="9">
        <f>(((Table1[[#This Row],[deadline]]/60)/60)/24)+DATE(1970,1,1)</f>
        <v>41929.798726851855</v>
      </c>
      <c r="U4040" s="12" t="str">
        <f>TEXT(Table1[[#This Row],[Date Created Conversion]],"yyyy")</f>
        <v>2014</v>
      </c>
      <c r="V4040" s="12" t="str">
        <f>TEXT(Table1[[#This Row],[Date Created Conversion]],"mmm")</f>
        <v>Aug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>Table1[[#This Row],[pledged]]/Table1[[#This Row],[goal]]</f>
        <v>0.6</v>
      </c>
      <c r="P4041">
        <f>IF(Table1[[#This Row],[pledged]]=0,0,Table1[[#This Row],[pledged]]/Table1[[#This Row],[backers_count]])</f>
        <v>60</v>
      </c>
      <c r="Q4041" t="str">
        <f>LEFT(Table1[[#This Row],[Category and Sub-Category]],FIND("/",Table1[[#This Row],[Category and Sub-Category]])-1)</f>
        <v>theater</v>
      </c>
      <c r="R4041" t="str">
        <f>RIGHT(Table1[[#This Row],[Category and Sub-Category]],LEN(Table1[[#This Row],[Category and Sub-Category]])-FIND("/",Table1[[#This Row],[Category and Sub-Category]]))</f>
        <v>plays</v>
      </c>
      <c r="S4041" s="9">
        <f>(((Table1[[#This Row],[launched_at]]/60)/60)/24)+DATE(1970,1,1)</f>
        <v>42305.670914351853</v>
      </c>
      <c r="T4041" s="9">
        <f>(((Table1[[#This Row],[deadline]]/60)/60)/24)+DATE(1970,1,1)</f>
        <v>42339.249305555553</v>
      </c>
      <c r="U4041" s="12" t="str">
        <f>TEXT(Table1[[#This Row],[Date Created Conversion]],"yyyy")</f>
        <v>2015</v>
      </c>
      <c r="V4041" s="12" t="str">
        <f>TEXT(Table1[[#This Row],[Date Created Conversion]],"mmm")</f>
        <v>Oct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>Table1[[#This Row],[pledged]]/Table1[[#This Row],[goal]]</f>
        <v>0.3125</v>
      </c>
      <c r="P4042">
        <f>IF(Table1[[#This Row],[pledged]]=0,0,Table1[[#This Row],[pledged]]/Table1[[#This Row],[backers_count]])</f>
        <v>1250</v>
      </c>
      <c r="Q4042" t="str">
        <f>LEFT(Table1[[#This Row],[Category and Sub-Category]],FIND("/",Table1[[#This Row],[Category and Sub-Category]])-1)</f>
        <v>theater</v>
      </c>
      <c r="R4042" t="str">
        <f>RIGHT(Table1[[#This Row],[Category and Sub-Category]],LEN(Table1[[#This Row],[Category and Sub-Category]])-FIND("/",Table1[[#This Row],[Category and Sub-Category]]))</f>
        <v>plays</v>
      </c>
      <c r="S4042" s="9">
        <f>(((Table1[[#This Row],[launched_at]]/60)/60)/24)+DATE(1970,1,1)</f>
        <v>42144.231527777782</v>
      </c>
      <c r="T4042" s="9">
        <f>(((Table1[[#This Row],[deadline]]/60)/60)/24)+DATE(1970,1,1)</f>
        <v>42203.125</v>
      </c>
      <c r="U4042" s="12" t="str">
        <f>TEXT(Table1[[#This Row],[Date Created Conversion]],"yyyy")</f>
        <v>2015</v>
      </c>
      <c r="V4042" s="12" t="str">
        <f>TEXT(Table1[[#This Row],[Date Created Conversion]],"mmm")</f>
        <v>May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>Table1[[#This Row],[pledged]]/Table1[[#This Row],[goal]]</f>
        <v>4.1999999999999997E-3</v>
      </c>
      <c r="P4043">
        <f>IF(Table1[[#This Row],[pledged]]=0,0,Table1[[#This Row],[pledged]]/Table1[[#This Row],[backers_count]])</f>
        <v>10.5</v>
      </c>
      <c r="Q4043" t="str">
        <f>LEFT(Table1[[#This Row],[Category and Sub-Category]],FIND("/",Table1[[#This Row],[Category and Sub-Category]])-1)</f>
        <v>theater</v>
      </c>
      <c r="R4043" t="str">
        <f>RIGHT(Table1[[#This Row],[Category and Sub-Category]],LEN(Table1[[#This Row],[Category and Sub-Category]])-FIND("/",Table1[[#This Row],[Category and Sub-Category]]))</f>
        <v>plays</v>
      </c>
      <c r="S4043" s="9">
        <f>(((Table1[[#This Row],[launched_at]]/60)/60)/24)+DATE(1970,1,1)</f>
        <v>42559.474004629628</v>
      </c>
      <c r="T4043" s="9">
        <f>(((Table1[[#This Row],[deadline]]/60)/60)/24)+DATE(1970,1,1)</f>
        <v>42619.474004629628</v>
      </c>
      <c r="U4043" s="12" t="str">
        <f>TEXT(Table1[[#This Row],[Date Created Conversion]],"yyyy")</f>
        <v>2016</v>
      </c>
      <c r="V4043" s="12" t="str">
        <f>TEXT(Table1[[#This Row],[Date Created Conversion]],"mmm")</f>
        <v>Jul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>Table1[[#This Row],[pledged]]/Table1[[#This Row],[goal]]</f>
        <v>2.0999999999999999E-3</v>
      </c>
      <c r="P4044">
        <f>IF(Table1[[#This Row],[pledged]]=0,0,Table1[[#This Row],[pledged]]/Table1[[#This Row],[backers_count]])</f>
        <v>7</v>
      </c>
      <c r="Q4044" t="str">
        <f>LEFT(Table1[[#This Row],[Category and Sub-Category]],FIND("/",Table1[[#This Row],[Category and Sub-Category]])-1)</f>
        <v>theater</v>
      </c>
      <c r="R4044" t="str">
        <f>RIGHT(Table1[[#This Row],[Category and Sub-Category]],LEN(Table1[[#This Row],[Category and Sub-Category]])-FIND("/",Table1[[#This Row],[Category and Sub-Category]]))</f>
        <v>plays</v>
      </c>
      <c r="S4044" s="9">
        <f>(((Table1[[#This Row],[launched_at]]/60)/60)/24)+DATE(1970,1,1)</f>
        <v>41995.084074074075</v>
      </c>
      <c r="T4044" s="9">
        <f>(((Table1[[#This Row],[deadline]]/60)/60)/24)+DATE(1970,1,1)</f>
        <v>42024.802777777775</v>
      </c>
      <c r="U4044" s="12" t="str">
        <f>TEXT(Table1[[#This Row],[Date Created Conversion]],"yyyy")</f>
        <v>2014</v>
      </c>
      <c r="V4044" s="12" t="str">
        <f>TEXT(Table1[[#This Row],[Date Created Conversion]],"mmm")</f>
        <v>Dec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>Table1[[#This Row],[pledged]]/Table1[[#This Row],[goal]]</f>
        <v>0</v>
      </c>
      <c r="P4045">
        <f>IF(Table1[[#This Row],[pledged]]=0,0,Table1[[#This Row],[pledged]]/Table1[[#This Row],[backers_count]])</f>
        <v>0</v>
      </c>
      <c r="Q4045" t="str">
        <f>LEFT(Table1[[#This Row],[Category and Sub-Category]],FIND("/",Table1[[#This Row],[Category and Sub-Category]])-1)</f>
        <v>theater</v>
      </c>
      <c r="R4045" t="str">
        <f>RIGHT(Table1[[#This Row],[Category and Sub-Category]],LEN(Table1[[#This Row],[Category and Sub-Category]])-FIND("/",Table1[[#This Row],[Category and Sub-Category]]))</f>
        <v>plays</v>
      </c>
      <c r="S4045" s="9">
        <f>(((Table1[[#This Row],[launched_at]]/60)/60)/24)+DATE(1970,1,1)</f>
        <v>41948.957465277781</v>
      </c>
      <c r="T4045" s="9">
        <f>(((Table1[[#This Row],[deadline]]/60)/60)/24)+DATE(1970,1,1)</f>
        <v>41963.957465277781</v>
      </c>
      <c r="U4045" s="12" t="str">
        <f>TEXT(Table1[[#This Row],[Date Created Conversion]],"yyyy")</f>
        <v>2014</v>
      </c>
      <c r="V4045" s="12" t="str">
        <f>TEXT(Table1[[#This Row],[Date Created Conversion]],"mmm")</f>
        <v>Nov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>Table1[[#This Row],[pledged]]/Table1[[#This Row],[goal]]</f>
        <v>0.375</v>
      </c>
      <c r="P4046">
        <f>IF(Table1[[#This Row],[pledged]]=0,0,Table1[[#This Row],[pledged]]/Table1[[#This Row],[backers_count]])</f>
        <v>56.25</v>
      </c>
      <c r="Q4046" t="str">
        <f>LEFT(Table1[[#This Row],[Category and Sub-Category]],FIND("/",Table1[[#This Row],[Category and Sub-Category]])-1)</f>
        <v>theater</v>
      </c>
      <c r="R4046" t="str">
        <f>RIGHT(Table1[[#This Row],[Category and Sub-Category]],LEN(Table1[[#This Row],[Category and Sub-Category]])-FIND("/",Table1[[#This Row],[Category and Sub-Category]]))</f>
        <v>plays</v>
      </c>
      <c r="S4046" s="9">
        <f>(((Table1[[#This Row],[launched_at]]/60)/60)/24)+DATE(1970,1,1)</f>
        <v>42074.219699074078</v>
      </c>
      <c r="T4046" s="9">
        <f>(((Table1[[#This Row],[deadline]]/60)/60)/24)+DATE(1970,1,1)</f>
        <v>42104.208333333328</v>
      </c>
      <c r="U4046" s="12" t="str">
        <f>TEXT(Table1[[#This Row],[Date Created Conversion]],"yyyy")</f>
        <v>2015</v>
      </c>
      <c r="V4046" s="12" t="str">
        <f>TEXT(Table1[[#This Row],[Date Created Conversion]],"mmm")</f>
        <v>Mar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>Table1[[#This Row],[pledged]]/Table1[[#This Row],[goal]]</f>
        <v>2.0000000000000001E-4</v>
      </c>
      <c r="P4047">
        <f>IF(Table1[[#This Row],[pledged]]=0,0,Table1[[#This Row],[pledged]]/Table1[[#This Row],[backers_count]])</f>
        <v>1</v>
      </c>
      <c r="Q4047" t="str">
        <f>LEFT(Table1[[#This Row],[Category and Sub-Category]],FIND("/",Table1[[#This Row],[Category and Sub-Category]])-1)</f>
        <v>theater</v>
      </c>
      <c r="R4047" t="str">
        <f>RIGHT(Table1[[#This Row],[Category and Sub-Category]],LEN(Table1[[#This Row],[Category and Sub-Category]])-FIND("/",Table1[[#This Row],[Category and Sub-Category]]))</f>
        <v>plays</v>
      </c>
      <c r="S4047" s="9">
        <f>(((Table1[[#This Row],[launched_at]]/60)/60)/24)+DATE(1970,1,1)</f>
        <v>41842.201261574075</v>
      </c>
      <c r="T4047" s="9">
        <f>(((Table1[[#This Row],[deadline]]/60)/60)/24)+DATE(1970,1,1)</f>
        <v>41872.201261574075</v>
      </c>
      <c r="U4047" s="12" t="str">
        <f>TEXT(Table1[[#This Row],[Date Created Conversion]],"yyyy")</f>
        <v>2014</v>
      </c>
      <c r="V4047" s="12" t="str">
        <f>TEXT(Table1[[#This Row],[Date Created Conversion]],"mmm")</f>
        <v>Jul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>Table1[[#This Row],[pledged]]/Table1[[#This Row],[goal]]</f>
        <v>8.2142857142857142E-2</v>
      </c>
      <c r="P4048">
        <f>IF(Table1[[#This Row],[pledged]]=0,0,Table1[[#This Row],[pledged]]/Table1[[#This Row],[backers_count]])</f>
        <v>38.333333333333336</v>
      </c>
      <c r="Q4048" t="str">
        <f>LEFT(Table1[[#This Row],[Category and Sub-Category]],FIND("/",Table1[[#This Row],[Category and Sub-Category]])-1)</f>
        <v>theater</v>
      </c>
      <c r="R4048" t="str">
        <f>RIGHT(Table1[[#This Row],[Category and Sub-Category]],LEN(Table1[[#This Row],[Category and Sub-Category]])-FIND("/",Table1[[#This Row],[Category and Sub-Category]]))</f>
        <v>plays</v>
      </c>
      <c r="S4048" s="9">
        <f>(((Table1[[#This Row],[launched_at]]/60)/60)/24)+DATE(1970,1,1)</f>
        <v>41904.650578703702</v>
      </c>
      <c r="T4048" s="9">
        <f>(((Table1[[#This Row],[deadline]]/60)/60)/24)+DATE(1970,1,1)</f>
        <v>41934.650578703702</v>
      </c>
      <c r="U4048" s="12" t="str">
        <f>TEXT(Table1[[#This Row],[Date Created Conversion]],"yyyy")</f>
        <v>2014</v>
      </c>
      <c r="V4048" s="12" t="str">
        <f>TEXT(Table1[[#This Row],[Date Created Conversion]],"mmm")</f>
        <v>Sep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>Table1[[#This Row],[pledged]]/Table1[[#This Row],[goal]]</f>
        <v>2.1999999999999999E-2</v>
      </c>
      <c r="P4049">
        <f>IF(Table1[[#This Row],[pledged]]=0,0,Table1[[#This Row],[pledged]]/Table1[[#This Row],[backers_count]])</f>
        <v>27.5</v>
      </c>
      <c r="Q4049" t="str">
        <f>LEFT(Table1[[#This Row],[Category and Sub-Category]],FIND("/",Table1[[#This Row],[Category and Sub-Category]])-1)</f>
        <v>theater</v>
      </c>
      <c r="R4049" t="str">
        <f>RIGHT(Table1[[#This Row],[Category and Sub-Category]],LEN(Table1[[#This Row],[Category and Sub-Category]])-FIND("/",Table1[[#This Row],[Category and Sub-Category]]))</f>
        <v>plays</v>
      </c>
      <c r="S4049" s="9">
        <f>(((Table1[[#This Row],[launched_at]]/60)/60)/24)+DATE(1970,1,1)</f>
        <v>41991.022488425922</v>
      </c>
      <c r="T4049" s="9">
        <f>(((Table1[[#This Row],[deadline]]/60)/60)/24)+DATE(1970,1,1)</f>
        <v>42015.041666666672</v>
      </c>
      <c r="U4049" s="12" t="str">
        <f>TEXT(Table1[[#This Row],[Date Created Conversion]],"yyyy")</f>
        <v>2014</v>
      </c>
      <c r="V4049" s="12" t="str">
        <f>TEXT(Table1[[#This Row],[Date Created Conversion]],"mmm")</f>
        <v>Dec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>Table1[[#This Row],[pledged]]/Table1[[#This Row],[goal]]</f>
        <v>0.17652941176470588</v>
      </c>
      <c r="P4050">
        <f>IF(Table1[[#This Row],[pledged]]=0,0,Table1[[#This Row],[pledged]]/Table1[[#This Row],[backers_count]])</f>
        <v>32.978021978021978</v>
      </c>
      <c r="Q4050" t="str">
        <f>LEFT(Table1[[#This Row],[Category and Sub-Category]],FIND("/",Table1[[#This Row],[Category and Sub-Category]])-1)</f>
        <v>theater</v>
      </c>
      <c r="R4050" t="str">
        <f>RIGHT(Table1[[#This Row],[Category and Sub-Category]],LEN(Table1[[#This Row],[Category and Sub-Category]])-FIND("/",Table1[[#This Row],[Category and Sub-Category]]))</f>
        <v>plays</v>
      </c>
      <c r="S4050" s="9">
        <f>(((Table1[[#This Row],[launched_at]]/60)/60)/24)+DATE(1970,1,1)</f>
        <v>42436.509108796294</v>
      </c>
      <c r="T4050" s="9">
        <f>(((Table1[[#This Row],[deadline]]/60)/60)/24)+DATE(1970,1,1)</f>
        <v>42471.467442129629</v>
      </c>
      <c r="U4050" s="12" t="str">
        <f>TEXT(Table1[[#This Row],[Date Created Conversion]],"yyyy")</f>
        <v>2016</v>
      </c>
      <c r="V4050" s="12" t="str">
        <f>TEXT(Table1[[#This Row],[Date Created Conversion]],"mmm")</f>
        <v>Mar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>Table1[[#This Row],[pledged]]/Table1[[#This Row],[goal]]</f>
        <v>8.0000000000000004E-4</v>
      </c>
      <c r="P4051">
        <f>IF(Table1[[#This Row],[pledged]]=0,0,Table1[[#This Row],[pledged]]/Table1[[#This Row],[backers_count]])</f>
        <v>16</v>
      </c>
      <c r="Q4051" t="str">
        <f>LEFT(Table1[[#This Row],[Category and Sub-Category]],FIND("/",Table1[[#This Row],[Category and Sub-Category]])-1)</f>
        <v>theater</v>
      </c>
      <c r="R4051" t="str">
        <f>RIGHT(Table1[[#This Row],[Category and Sub-Category]],LEN(Table1[[#This Row],[Category and Sub-Category]])-FIND("/",Table1[[#This Row],[Category and Sub-Category]]))</f>
        <v>plays</v>
      </c>
      <c r="S4051" s="9">
        <f>(((Table1[[#This Row],[launched_at]]/60)/60)/24)+DATE(1970,1,1)</f>
        <v>42169.958506944444</v>
      </c>
      <c r="T4051" s="9">
        <f>(((Table1[[#This Row],[deadline]]/60)/60)/24)+DATE(1970,1,1)</f>
        <v>42199.958506944444</v>
      </c>
      <c r="U4051" s="12" t="str">
        <f>TEXT(Table1[[#This Row],[Date Created Conversion]],"yyyy")</f>
        <v>2015</v>
      </c>
      <c r="V4051" s="12" t="str">
        <f>TEXT(Table1[[#This Row],[Date Created Conversion]],"mmm")</f>
        <v>Jun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>Table1[[#This Row],[pledged]]/Table1[[#This Row],[goal]]</f>
        <v>6.6666666666666664E-4</v>
      </c>
      <c r="P4052">
        <f>IF(Table1[[#This Row],[pledged]]=0,0,Table1[[#This Row],[pledged]]/Table1[[#This Row],[backers_count]])</f>
        <v>1</v>
      </c>
      <c r="Q4052" t="str">
        <f>LEFT(Table1[[#This Row],[Category and Sub-Category]],FIND("/",Table1[[#This Row],[Category and Sub-Category]])-1)</f>
        <v>theater</v>
      </c>
      <c r="R4052" t="str">
        <f>RIGHT(Table1[[#This Row],[Category and Sub-Category]],LEN(Table1[[#This Row],[Category and Sub-Category]])-FIND("/",Table1[[#This Row],[Category and Sub-Category]]))</f>
        <v>plays</v>
      </c>
      <c r="S4052" s="9">
        <f>(((Table1[[#This Row],[launched_at]]/60)/60)/24)+DATE(1970,1,1)</f>
        <v>41905.636469907404</v>
      </c>
      <c r="T4052" s="9">
        <f>(((Table1[[#This Row],[deadline]]/60)/60)/24)+DATE(1970,1,1)</f>
        <v>41935.636469907404</v>
      </c>
      <c r="U4052" s="12" t="str">
        <f>TEXT(Table1[[#This Row],[Date Created Conversion]],"yyyy")</f>
        <v>2014</v>
      </c>
      <c r="V4052" s="12" t="str">
        <f>TEXT(Table1[[#This Row],[Date Created Conversion]],"mmm")</f>
        <v>Sep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>Table1[[#This Row],[pledged]]/Table1[[#This Row],[goal]]</f>
        <v>0</v>
      </c>
      <c r="P4053">
        <f>IF(Table1[[#This Row],[pledged]]=0,0,Table1[[#This Row],[pledged]]/Table1[[#This Row],[backers_count]])</f>
        <v>0</v>
      </c>
      <c r="Q4053" t="str">
        <f>LEFT(Table1[[#This Row],[Category and Sub-Category]],FIND("/",Table1[[#This Row],[Category and Sub-Category]])-1)</f>
        <v>theater</v>
      </c>
      <c r="R4053" t="str">
        <f>RIGHT(Table1[[#This Row],[Category and Sub-Category]],LEN(Table1[[#This Row],[Category and Sub-Category]])-FIND("/",Table1[[#This Row],[Category and Sub-Category]]))</f>
        <v>plays</v>
      </c>
      <c r="S4053" s="9">
        <f>(((Table1[[#This Row],[launched_at]]/60)/60)/24)+DATE(1970,1,1)</f>
        <v>41761.810150462967</v>
      </c>
      <c r="T4053" s="9">
        <f>(((Table1[[#This Row],[deadline]]/60)/60)/24)+DATE(1970,1,1)</f>
        <v>41768.286805555559</v>
      </c>
      <c r="U4053" s="12" t="str">
        <f>TEXT(Table1[[#This Row],[Date Created Conversion]],"yyyy")</f>
        <v>2014</v>
      </c>
      <c r="V4053" s="12" t="str">
        <f>TEXT(Table1[[#This Row],[Date Created Conversion]],"mmm")</f>
        <v>May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>Table1[[#This Row],[pledged]]/Table1[[#This Row],[goal]]</f>
        <v>0.37533333333333335</v>
      </c>
      <c r="P4054">
        <f>IF(Table1[[#This Row],[pledged]]=0,0,Table1[[#This Row],[pledged]]/Table1[[#This Row],[backers_count]])</f>
        <v>86.615384615384613</v>
      </c>
      <c r="Q4054" t="str">
        <f>LEFT(Table1[[#This Row],[Category and Sub-Category]],FIND("/",Table1[[#This Row],[Category and Sub-Category]])-1)</f>
        <v>theater</v>
      </c>
      <c r="R4054" t="str">
        <f>RIGHT(Table1[[#This Row],[Category and Sub-Category]],LEN(Table1[[#This Row],[Category and Sub-Category]])-FIND("/",Table1[[#This Row],[Category and Sub-Category]]))</f>
        <v>plays</v>
      </c>
      <c r="S4054" s="9">
        <f>(((Table1[[#This Row],[launched_at]]/60)/60)/24)+DATE(1970,1,1)</f>
        <v>41865.878657407404</v>
      </c>
      <c r="T4054" s="9">
        <f>(((Table1[[#This Row],[deadline]]/60)/60)/24)+DATE(1970,1,1)</f>
        <v>41925.878657407404</v>
      </c>
      <c r="U4054" s="12" t="str">
        <f>TEXT(Table1[[#This Row],[Date Created Conversion]],"yyyy")</f>
        <v>2014</v>
      </c>
      <c r="V4054" s="12" t="str">
        <f>TEXT(Table1[[#This Row],[Date Created Conversion]],"mmm")</f>
        <v>Aug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>Table1[[#This Row],[pledged]]/Table1[[#This Row],[goal]]</f>
        <v>0.22</v>
      </c>
      <c r="P4055">
        <f>IF(Table1[[#This Row],[pledged]]=0,0,Table1[[#This Row],[pledged]]/Table1[[#This Row],[backers_count]])</f>
        <v>55</v>
      </c>
      <c r="Q4055" t="str">
        <f>LEFT(Table1[[#This Row],[Category and Sub-Category]],FIND("/",Table1[[#This Row],[Category and Sub-Category]])-1)</f>
        <v>theater</v>
      </c>
      <c r="R4055" t="str">
        <f>RIGHT(Table1[[#This Row],[Category and Sub-Category]],LEN(Table1[[#This Row],[Category and Sub-Category]])-FIND("/",Table1[[#This Row],[Category and Sub-Category]]))</f>
        <v>plays</v>
      </c>
      <c r="S4055" s="9">
        <f>(((Table1[[#This Row],[launched_at]]/60)/60)/24)+DATE(1970,1,1)</f>
        <v>41928.690138888887</v>
      </c>
      <c r="T4055" s="9">
        <f>(((Table1[[#This Row],[deadline]]/60)/60)/24)+DATE(1970,1,1)</f>
        <v>41958.833333333328</v>
      </c>
      <c r="U4055" s="12" t="str">
        <f>TEXT(Table1[[#This Row],[Date Created Conversion]],"yyyy")</f>
        <v>2014</v>
      </c>
      <c r="V4055" s="12" t="str">
        <f>TEXT(Table1[[#This Row],[Date Created Conversion]],"mmm")</f>
        <v>Oct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>Table1[[#This Row],[pledged]]/Table1[[#This Row],[goal]]</f>
        <v>0</v>
      </c>
      <c r="P4056">
        <f>IF(Table1[[#This Row],[pledged]]=0,0,Table1[[#This Row],[pledged]]/Table1[[#This Row],[backers_count]])</f>
        <v>0</v>
      </c>
      <c r="Q4056" t="str">
        <f>LEFT(Table1[[#This Row],[Category and Sub-Category]],FIND("/",Table1[[#This Row],[Category and Sub-Category]])-1)</f>
        <v>theater</v>
      </c>
      <c r="R4056" t="str">
        <f>RIGHT(Table1[[#This Row],[Category and Sub-Category]],LEN(Table1[[#This Row],[Category and Sub-Category]])-FIND("/",Table1[[#This Row],[Category and Sub-Category]]))</f>
        <v>plays</v>
      </c>
      <c r="S4056" s="9">
        <f>(((Table1[[#This Row],[launched_at]]/60)/60)/24)+DATE(1970,1,1)</f>
        <v>42613.841261574074</v>
      </c>
      <c r="T4056" s="9">
        <f>(((Table1[[#This Row],[deadline]]/60)/60)/24)+DATE(1970,1,1)</f>
        <v>42644.166666666672</v>
      </c>
      <c r="U4056" s="12" t="str">
        <f>TEXT(Table1[[#This Row],[Date Created Conversion]],"yyyy")</f>
        <v>2016</v>
      </c>
      <c r="V4056" s="12" t="str">
        <f>TEXT(Table1[[#This Row],[Date Created Conversion]],"mmm")</f>
        <v>Aug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>Table1[[#This Row],[pledged]]/Table1[[#This Row],[goal]]</f>
        <v>0.1762</v>
      </c>
      <c r="P4057">
        <f>IF(Table1[[#This Row],[pledged]]=0,0,Table1[[#This Row],[pledged]]/Table1[[#This Row],[backers_count]])</f>
        <v>41.952380952380949</v>
      </c>
      <c r="Q4057" t="str">
        <f>LEFT(Table1[[#This Row],[Category and Sub-Category]],FIND("/",Table1[[#This Row],[Category and Sub-Category]])-1)</f>
        <v>theater</v>
      </c>
      <c r="R4057" t="str">
        <f>RIGHT(Table1[[#This Row],[Category and Sub-Category]],LEN(Table1[[#This Row],[Category and Sub-Category]])-FIND("/",Table1[[#This Row],[Category and Sub-Category]]))</f>
        <v>plays</v>
      </c>
      <c r="S4057" s="9">
        <f>(((Table1[[#This Row],[launched_at]]/60)/60)/24)+DATE(1970,1,1)</f>
        <v>41779.648506944446</v>
      </c>
      <c r="T4057" s="9">
        <f>(((Table1[[#This Row],[deadline]]/60)/60)/24)+DATE(1970,1,1)</f>
        <v>41809.648506944446</v>
      </c>
      <c r="U4057" s="12" t="str">
        <f>TEXT(Table1[[#This Row],[Date Created Conversion]],"yyyy")</f>
        <v>2014</v>
      </c>
      <c r="V4057" s="12" t="str">
        <f>TEXT(Table1[[#This Row],[Date Created Conversion]],"mmm")</f>
        <v>May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>Table1[[#This Row],[pledged]]/Table1[[#This Row],[goal]]</f>
        <v>0.53</v>
      </c>
      <c r="P4058">
        <f>IF(Table1[[#This Row],[pledged]]=0,0,Table1[[#This Row],[pledged]]/Table1[[#This Row],[backers_count]])</f>
        <v>88.333333333333329</v>
      </c>
      <c r="Q4058" t="str">
        <f>LEFT(Table1[[#This Row],[Category and Sub-Category]],FIND("/",Table1[[#This Row],[Category and Sub-Category]])-1)</f>
        <v>theater</v>
      </c>
      <c r="R4058" t="str">
        <f>RIGHT(Table1[[#This Row],[Category and Sub-Category]],LEN(Table1[[#This Row],[Category and Sub-Category]])-FIND("/",Table1[[#This Row],[Category and Sub-Category]]))</f>
        <v>plays</v>
      </c>
      <c r="S4058" s="9">
        <f>(((Table1[[#This Row],[launched_at]]/60)/60)/24)+DATE(1970,1,1)</f>
        <v>42534.933321759265</v>
      </c>
      <c r="T4058" s="9">
        <f>(((Table1[[#This Row],[deadline]]/60)/60)/24)+DATE(1970,1,1)</f>
        <v>42554.832638888889</v>
      </c>
      <c r="U4058" s="12" t="str">
        <f>TEXT(Table1[[#This Row],[Date Created Conversion]],"yyyy")</f>
        <v>2016</v>
      </c>
      <c r="V4058" s="12" t="str">
        <f>TEXT(Table1[[#This Row],[Date Created Conversion]],"mmm")</f>
        <v>Jun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>Table1[[#This Row],[pledged]]/Table1[[#This Row],[goal]]</f>
        <v>0.22142857142857142</v>
      </c>
      <c r="P4059">
        <f>IF(Table1[[#This Row],[pledged]]=0,0,Table1[[#This Row],[pledged]]/Table1[[#This Row],[backers_count]])</f>
        <v>129.16666666666666</v>
      </c>
      <c r="Q4059" t="str">
        <f>LEFT(Table1[[#This Row],[Category and Sub-Category]],FIND("/",Table1[[#This Row],[Category and Sub-Category]])-1)</f>
        <v>theater</v>
      </c>
      <c r="R4059" t="str">
        <f>RIGHT(Table1[[#This Row],[Category and Sub-Category]],LEN(Table1[[#This Row],[Category and Sub-Category]])-FIND("/",Table1[[#This Row],[Category and Sub-Category]]))</f>
        <v>plays</v>
      </c>
      <c r="S4059" s="9">
        <f>(((Table1[[#This Row],[launched_at]]/60)/60)/24)+DATE(1970,1,1)</f>
        <v>42310.968518518523</v>
      </c>
      <c r="T4059" s="9">
        <f>(((Table1[[#This Row],[deadline]]/60)/60)/24)+DATE(1970,1,1)</f>
        <v>42333.958333333328</v>
      </c>
      <c r="U4059" s="12" t="str">
        <f>TEXT(Table1[[#This Row],[Date Created Conversion]],"yyyy")</f>
        <v>2015</v>
      </c>
      <c r="V4059" s="12" t="str">
        <f>TEXT(Table1[[#This Row],[Date Created Conversion]],"mmm")</f>
        <v>Nov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>Table1[[#This Row],[pledged]]/Table1[[#This Row],[goal]]</f>
        <v>2.5333333333333333E-2</v>
      </c>
      <c r="P4060">
        <f>IF(Table1[[#This Row],[pledged]]=0,0,Table1[[#This Row],[pledged]]/Table1[[#This Row],[backers_count]])</f>
        <v>23.75</v>
      </c>
      <c r="Q4060" t="str">
        <f>LEFT(Table1[[#This Row],[Category and Sub-Category]],FIND("/",Table1[[#This Row],[Category and Sub-Category]])-1)</f>
        <v>theater</v>
      </c>
      <c r="R4060" t="str">
        <f>RIGHT(Table1[[#This Row],[Category and Sub-Category]],LEN(Table1[[#This Row],[Category and Sub-Category]])-FIND("/",Table1[[#This Row],[Category and Sub-Category]]))</f>
        <v>plays</v>
      </c>
      <c r="S4060" s="9">
        <f>(((Table1[[#This Row],[launched_at]]/60)/60)/24)+DATE(1970,1,1)</f>
        <v>42446.060694444444</v>
      </c>
      <c r="T4060" s="9">
        <f>(((Table1[[#This Row],[deadline]]/60)/60)/24)+DATE(1970,1,1)</f>
        <v>42461.165972222225</v>
      </c>
      <c r="U4060" s="12" t="str">
        <f>TEXT(Table1[[#This Row],[Date Created Conversion]],"yyyy")</f>
        <v>2016</v>
      </c>
      <c r="V4060" s="12" t="str">
        <f>TEXT(Table1[[#This Row],[Date Created Conversion]],"mmm")</f>
        <v>Mar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>Table1[[#This Row],[pledged]]/Table1[[#This Row],[goal]]</f>
        <v>2.5000000000000001E-2</v>
      </c>
      <c r="P4061">
        <f>IF(Table1[[#This Row],[pledged]]=0,0,Table1[[#This Row],[pledged]]/Table1[[#This Row],[backers_count]])</f>
        <v>35.714285714285715</v>
      </c>
      <c r="Q4061" t="str">
        <f>LEFT(Table1[[#This Row],[Category and Sub-Category]],FIND("/",Table1[[#This Row],[Category and Sub-Category]])-1)</f>
        <v>theater</v>
      </c>
      <c r="R4061" t="str">
        <f>RIGHT(Table1[[#This Row],[Category and Sub-Category]],LEN(Table1[[#This Row],[Category and Sub-Category]])-FIND("/",Table1[[#This Row],[Category and Sub-Category]]))</f>
        <v>plays</v>
      </c>
      <c r="S4061" s="9">
        <f>(((Table1[[#This Row],[launched_at]]/60)/60)/24)+DATE(1970,1,1)</f>
        <v>41866.640648148146</v>
      </c>
      <c r="T4061" s="9">
        <f>(((Table1[[#This Row],[deadline]]/60)/60)/24)+DATE(1970,1,1)</f>
        <v>41898.125</v>
      </c>
      <c r="U4061" s="12" t="str">
        <f>TEXT(Table1[[#This Row],[Date Created Conversion]],"yyyy")</f>
        <v>2014</v>
      </c>
      <c r="V4061" s="12" t="str">
        <f>TEXT(Table1[[#This Row],[Date Created Conversion]],"mmm")</f>
        <v>Aug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>Table1[[#This Row],[pledged]]/Table1[[#This Row],[goal]]</f>
        <v>2.8500000000000001E-2</v>
      </c>
      <c r="P4062">
        <f>IF(Table1[[#This Row],[pledged]]=0,0,Table1[[#This Row],[pledged]]/Table1[[#This Row],[backers_count]])</f>
        <v>57</v>
      </c>
      <c r="Q4062" t="str">
        <f>LEFT(Table1[[#This Row],[Category and Sub-Category]],FIND("/",Table1[[#This Row],[Category and Sub-Category]])-1)</f>
        <v>theater</v>
      </c>
      <c r="R4062" t="str">
        <f>RIGHT(Table1[[#This Row],[Category and Sub-Category]],LEN(Table1[[#This Row],[Category and Sub-Category]])-FIND("/",Table1[[#This Row],[Category and Sub-Category]]))</f>
        <v>plays</v>
      </c>
      <c r="S4062" s="9">
        <f>(((Table1[[#This Row],[launched_at]]/60)/60)/24)+DATE(1970,1,1)</f>
        <v>41779.695092592592</v>
      </c>
      <c r="T4062" s="9">
        <f>(((Table1[[#This Row],[deadline]]/60)/60)/24)+DATE(1970,1,1)</f>
        <v>41813.666666666664</v>
      </c>
      <c r="U4062" s="12" t="str">
        <f>TEXT(Table1[[#This Row],[Date Created Conversion]],"yyyy")</f>
        <v>2014</v>
      </c>
      <c r="V4062" s="12" t="str">
        <f>TEXT(Table1[[#This Row],[Date Created Conversion]],"mmm")</f>
        <v>May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>Table1[[#This Row],[pledged]]/Table1[[#This Row],[goal]]</f>
        <v>0</v>
      </c>
      <c r="P4063">
        <f>IF(Table1[[#This Row],[pledged]]=0,0,Table1[[#This Row],[pledged]]/Table1[[#This Row],[backers_count]])</f>
        <v>0</v>
      </c>
      <c r="Q4063" t="str">
        <f>LEFT(Table1[[#This Row],[Category and Sub-Category]],FIND("/",Table1[[#This Row],[Category and Sub-Category]])-1)</f>
        <v>theater</v>
      </c>
      <c r="R4063" t="str">
        <f>RIGHT(Table1[[#This Row],[Category and Sub-Category]],LEN(Table1[[#This Row],[Category and Sub-Category]])-FIND("/",Table1[[#This Row],[Category and Sub-Category]]))</f>
        <v>plays</v>
      </c>
      <c r="S4063" s="9">
        <f>(((Table1[[#This Row],[launched_at]]/60)/60)/24)+DATE(1970,1,1)</f>
        <v>42421.141469907408</v>
      </c>
      <c r="T4063" s="9">
        <f>(((Table1[[#This Row],[deadline]]/60)/60)/24)+DATE(1970,1,1)</f>
        <v>42481.099803240737</v>
      </c>
      <c r="U4063" s="12" t="str">
        <f>TEXT(Table1[[#This Row],[Date Created Conversion]],"yyyy")</f>
        <v>2016</v>
      </c>
      <c r="V4063" s="12" t="str">
        <f>TEXT(Table1[[#This Row],[Date Created Conversion]],"mmm")</f>
        <v>Feb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>Table1[[#This Row],[pledged]]/Table1[[#This Row],[goal]]</f>
        <v>2.4500000000000001E-2</v>
      </c>
      <c r="P4064">
        <f>IF(Table1[[#This Row],[pledged]]=0,0,Table1[[#This Row],[pledged]]/Table1[[#This Row],[backers_count]])</f>
        <v>163.33333333333334</v>
      </c>
      <c r="Q4064" t="str">
        <f>LEFT(Table1[[#This Row],[Category and Sub-Category]],FIND("/",Table1[[#This Row],[Category and Sub-Category]])-1)</f>
        <v>theater</v>
      </c>
      <c r="R4064" t="str">
        <f>RIGHT(Table1[[#This Row],[Category and Sub-Category]],LEN(Table1[[#This Row],[Category and Sub-Category]])-FIND("/",Table1[[#This Row],[Category and Sub-Category]]))</f>
        <v>plays</v>
      </c>
      <c r="S4064" s="9">
        <f>(((Table1[[#This Row],[launched_at]]/60)/60)/24)+DATE(1970,1,1)</f>
        <v>42523.739212962959</v>
      </c>
      <c r="T4064" s="9">
        <f>(((Table1[[#This Row],[deadline]]/60)/60)/24)+DATE(1970,1,1)</f>
        <v>42553.739212962959</v>
      </c>
      <c r="U4064" s="12" t="str">
        <f>TEXT(Table1[[#This Row],[Date Created Conversion]],"yyyy")</f>
        <v>2016</v>
      </c>
      <c r="V4064" s="12" t="str">
        <f>TEXT(Table1[[#This Row],[Date Created Conversion]],"mmm")</f>
        <v>Jun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>Table1[[#This Row],[pledged]]/Table1[[#This Row],[goal]]</f>
        <v>1.4210526315789474E-2</v>
      </c>
      <c r="P4065">
        <f>IF(Table1[[#This Row],[pledged]]=0,0,Table1[[#This Row],[pledged]]/Table1[[#This Row],[backers_count]])</f>
        <v>15</v>
      </c>
      <c r="Q4065" t="str">
        <f>LEFT(Table1[[#This Row],[Category and Sub-Category]],FIND("/",Table1[[#This Row],[Category and Sub-Category]])-1)</f>
        <v>theater</v>
      </c>
      <c r="R4065" t="str">
        <f>RIGHT(Table1[[#This Row],[Category and Sub-Category]],LEN(Table1[[#This Row],[Category and Sub-Category]])-FIND("/",Table1[[#This Row],[Category and Sub-Category]]))</f>
        <v>plays</v>
      </c>
      <c r="S4065" s="9">
        <f>(((Table1[[#This Row],[launched_at]]/60)/60)/24)+DATE(1970,1,1)</f>
        <v>41787.681527777779</v>
      </c>
      <c r="T4065" s="9">
        <f>(((Table1[[#This Row],[deadline]]/60)/60)/24)+DATE(1970,1,1)</f>
        <v>41817.681527777779</v>
      </c>
      <c r="U4065" s="12" t="str">
        <f>TEXT(Table1[[#This Row],[Date Created Conversion]],"yyyy")</f>
        <v>2014</v>
      </c>
      <c r="V4065" s="12" t="str">
        <f>TEXT(Table1[[#This Row],[Date Created Conversion]],"mmm")</f>
        <v>May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>Table1[[#This Row],[pledged]]/Table1[[#This Row],[goal]]</f>
        <v>0.1925</v>
      </c>
      <c r="P4066">
        <f>IF(Table1[[#This Row],[pledged]]=0,0,Table1[[#This Row],[pledged]]/Table1[[#This Row],[backers_count]])</f>
        <v>64.166666666666671</v>
      </c>
      <c r="Q4066" t="str">
        <f>LEFT(Table1[[#This Row],[Category and Sub-Category]],FIND("/",Table1[[#This Row],[Category and Sub-Category]])-1)</f>
        <v>theater</v>
      </c>
      <c r="R4066" t="str">
        <f>RIGHT(Table1[[#This Row],[Category and Sub-Category]],LEN(Table1[[#This Row],[Category and Sub-Category]])-FIND("/",Table1[[#This Row],[Category and Sub-Category]]))</f>
        <v>plays</v>
      </c>
      <c r="S4066" s="9">
        <f>(((Table1[[#This Row],[launched_at]]/60)/60)/24)+DATE(1970,1,1)</f>
        <v>42093.588263888887</v>
      </c>
      <c r="T4066" s="9">
        <f>(((Table1[[#This Row],[deadline]]/60)/60)/24)+DATE(1970,1,1)</f>
        <v>42123.588263888887</v>
      </c>
      <c r="U4066" s="12" t="str">
        <f>TEXT(Table1[[#This Row],[Date Created Conversion]],"yyyy")</f>
        <v>2015</v>
      </c>
      <c r="V4066" s="12" t="str">
        <f>TEXT(Table1[[#This Row],[Date Created Conversion]],"mmm")</f>
        <v>Mar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>Table1[[#This Row],[pledged]]/Table1[[#This Row],[goal]]</f>
        <v>6.7499999999999999E-3</v>
      </c>
      <c r="P4067">
        <f>IF(Table1[[#This Row],[pledged]]=0,0,Table1[[#This Row],[pledged]]/Table1[[#This Row],[backers_count]])</f>
        <v>6.75</v>
      </c>
      <c r="Q4067" t="str">
        <f>LEFT(Table1[[#This Row],[Category and Sub-Category]],FIND("/",Table1[[#This Row],[Category and Sub-Category]])-1)</f>
        <v>theater</v>
      </c>
      <c r="R4067" t="str">
        <f>RIGHT(Table1[[#This Row],[Category and Sub-Category]],LEN(Table1[[#This Row],[Category and Sub-Category]])-FIND("/",Table1[[#This Row],[Category and Sub-Category]]))</f>
        <v>plays</v>
      </c>
      <c r="S4067" s="9">
        <f>(((Table1[[#This Row],[launched_at]]/60)/60)/24)+DATE(1970,1,1)</f>
        <v>41833.951516203706</v>
      </c>
      <c r="T4067" s="9">
        <f>(((Table1[[#This Row],[deadline]]/60)/60)/24)+DATE(1970,1,1)</f>
        <v>41863.951516203706</v>
      </c>
      <c r="U4067" s="12" t="str">
        <f>TEXT(Table1[[#This Row],[Date Created Conversion]],"yyyy")</f>
        <v>2014</v>
      </c>
      <c r="V4067" s="12" t="str">
        <f>TEXT(Table1[[#This Row],[Date Created Conversion]],"mmm")</f>
        <v>Jul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>Table1[[#This Row],[pledged]]/Table1[[#This Row],[goal]]</f>
        <v>1.6666666666666668E-3</v>
      </c>
      <c r="P4068">
        <f>IF(Table1[[#This Row],[pledged]]=0,0,Table1[[#This Row],[pledged]]/Table1[[#This Row],[backers_count]])</f>
        <v>25</v>
      </c>
      <c r="Q4068" t="str">
        <f>LEFT(Table1[[#This Row],[Category and Sub-Category]],FIND("/",Table1[[#This Row],[Category and Sub-Category]])-1)</f>
        <v>theater</v>
      </c>
      <c r="R4068" t="str">
        <f>RIGHT(Table1[[#This Row],[Category and Sub-Category]],LEN(Table1[[#This Row],[Category and Sub-Category]])-FIND("/",Table1[[#This Row],[Category and Sub-Category]]))</f>
        <v>plays</v>
      </c>
      <c r="S4068" s="9">
        <f>(((Table1[[#This Row],[launched_at]]/60)/60)/24)+DATE(1970,1,1)</f>
        <v>42479.039212962962</v>
      </c>
      <c r="T4068" s="9">
        <f>(((Table1[[#This Row],[deadline]]/60)/60)/24)+DATE(1970,1,1)</f>
        <v>42509.039212962962</v>
      </c>
      <c r="U4068" s="12" t="str">
        <f>TEXT(Table1[[#This Row],[Date Created Conversion]],"yyyy")</f>
        <v>2016</v>
      </c>
      <c r="V4068" s="12" t="str">
        <f>TEXT(Table1[[#This Row],[Date Created Conversion]],"mmm")</f>
        <v>Apr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>Table1[[#This Row],[pledged]]/Table1[[#This Row],[goal]]</f>
        <v>0.60899999999999999</v>
      </c>
      <c r="P4069">
        <f>IF(Table1[[#This Row],[pledged]]=0,0,Table1[[#This Row],[pledged]]/Table1[[#This Row],[backers_count]])</f>
        <v>179.11764705882354</v>
      </c>
      <c r="Q4069" t="str">
        <f>LEFT(Table1[[#This Row],[Category and Sub-Category]],FIND("/",Table1[[#This Row],[Category and Sub-Category]])-1)</f>
        <v>theater</v>
      </c>
      <c r="R4069" t="str">
        <f>RIGHT(Table1[[#This Row],[Category and Sub-Category]],LEN(Table1[[#This Row],[Category and Sub-Category]])-FIND("/",Table1[[#This Row],[Category and Sub-Category]]))</f>
        <v>plays</v>
      </c>
      <c r="S4069" s="9">
        <f>(((Table1[[#This Row],[launched_at]]/60)/60)/24)+DATE(1970,1,1)</f>
        <v>42235.117476851854</v>
      </c>
      <c r="T4069" s="9">
        <f>(((Table1[[#This Row],[deadline]]/60)/60)/24)+DATE(1970,1,1)</f>
        <v>42275.117476851854</v>
      </c>
      <c r="U4069" s="12" t="str">
        <f>TEXT(Table1[[#This Row],[Date Created Conversion]],"yyyy")</f>
        <v>2015</v>
      </c>
      <c r="V4069" s="12" t="str">
        <f>TEXT(Table1[[#This Row],[Date Created Conversion]],"mmm")</f>
        <v>Aug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>Table1[[#This Row],[pledged]]/Table1[[#This Row],[goal]]</f>
        <v>0.01</v>
      </c>
      <c r="P4070">
        <f>IF(Table1[[#This Row],[pledged]]=0,0,Table1[[#This Row],[pledged]]/Table1[[#This Row],[backers_count]])</f>
        <v>34.950000000000003</v>
      </c>
      <c r="Q4070" t="str">
        <f>LEFT(Table1[[#This Row],[Category and Sub-Category]],FIND("/",Table1[[#This Row],[Category and Sub-Category]])-1)</f>
        <v>theater</v>
      </c>
      <c r="R4070" t="str">
        <f>RIGHT(Table1[[#This Row],[Category and Sub-Category]],LEN(Table1[[#This Row],[Category and Sub-Category]])-FIND("/",Table1[[#This Row],[Category and Sub-Category]]))</f>
        <v>plays</v>
      </c>
      <c r="S4070" s="9">
        <f>(((Table1[[#This Row],[launched_at]]/60)/60)/24)+DATE(1970,1,1)</f>
        <v>42718.963599537034</v>
      </c>
      <c r="T4070" s="9">
        <f>(((Table1[[#This Row],[deadline]]/60)/60)/24)+DATE(1970,1,1)</f>
        <v>42748.961805555555</v>
      </c>
      <c r="U4070" s="12" t="str">
        <f>TEXT(Table1[[#This Row],[Date Created Conversion]],"yyyy")</f>
        <v>2016</v>
      </c>
      <c r="V4070" s="12" t="str">
        <f>TEXT(Table1[[#This Row],[Date Created Conversion]],"mmm")</f>
        <v>Dec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>Table1[[#This Row],[pledged]]/Table1[[#This Row],[goal]]</f>
        <v>0.34399999999999997</v>
      </c>
      <c r="P4071">
        <f>IF(Table1[[#This Row],[pledged]]=0,0,Table1[[#This Row],[pledged]]/Table1[[#This Row],[backers_count]])</f>
        <v>33.07692307692308</v>
      </c>
      <c r="Q4071" t="str">
        <f>LEFT(Table1[[#This Row],[Category and Sub-Category]],FIND("/",Table1[[#This Row],[Category and Sub-Category]])-1)</f>
        <v>theater</v>
      </c>
      <c r="R4071" t="str">
        <f>RIGHT(Table1[[#This Row],[Category and Sub-Category]],LEN(Table1[[#This Row],[Category and Sub-Category]])-FIND("/",Table1[[#This Row],[Category and Sub-Category]]))</f>
        <v>plays</v>
      </c>
      <c r="S4071" s="9">
        <f>(((Table1[[#This Row],[launched_at]]/60)/60)/24)+DATE(1970,1,1)</f>
        <v>42022.661527777775</v>
      </c>
      <c r="T4071" s="9">
        <f>(((Table1[[#This Row],[deadline]]/60)/60)/24)+DATE(1970,1,1)</f>
        <v>42063.5</v>
      </c>
      <c r="U4071" s="12" t="str">
        <f>TEXT(Table1[[#This Row],[Date Created Conversion]],"yyyy")</f>
        <v>2015</v>
      </c>
      <c r="V4071" s="12" t="str">
        <f>TEXT(Table1[[#This Row],[Date Created Conversion]],"mmm")</f>
        <v>Jan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>Table1[[#This Row],[pledged]]/Table1[[#This Row],[goal]]</f>
        <v>0.16500000000000001</v>
      </c>
      <c r="P4072">
        <f>IF(Table1[[#This Row],[pledged]]=0,0,Table1[[#This Row],[pledged]]/Table1[[#This Row],[backers_count]])</f>
        <v>27.5</v>
      </c>
      <c r="Q4072" t="str">
        <f>LEFT(Table1[[#This Row],[Category and Sub-Category]],FIND("/",Table1[[#This Row],[Category and Sub-Category]])-1)</f>
        <v>theater</v>
      </c>
      <c r="R4072" t="str">
        <f>RIGHT(Table1[[#This Row],[Category and Sub-Category]],LEN(Table1[[#This Row],[Category and Sub-Category]])-FIND("/",Table1[[#This Row],[Category and Sub-Category]]))</f>
        <v>plays</v>
      </c>
      <c r="S4072" s="9">
        <f>(((Table1[[#This Row],[launched_at]]/60)/60)/24)+DATE(1970,1,1)</f>
        <v>42031.666898148149</v>
      </c>
      <c r="T4072" s="9">
        <f>(((Table1[[#This Row],[deadline]]/60)/60)/24)+DATE(1970,1,1)</f>
        <v>42064.125</v>
      </c>
      <c r="U4072" s="12" t="str">
        <f>TEXT(Table1[[#This Row],[Date Created Conversion]],"yyyy")</f>
        <v>2015</v>
      </c>
      <c r="V4072" s="12" t="str">
        <f>TEXT(Table1[[#This Row],[Date Created Conversion]],"mmm")</f>
        <v>Jan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>Table1[[#This Row],[pledged]]/Table1[[#This Row],[goal]]</f>
        <v>0</v>
      </c>
      <c r="P4073">
        <f>IF(Table1[[#This Row],[pledged]]=0,0,Table1[[#This Row],[pledged]]/Table1[[#This Row],[backers_count]])</f>
        <v>0</v>
      </c>
      <c r="Q4073" t="str">
        <f>LEFT(Table1[[#This Row],[Category and Sub-Category]],FIND("/",Table1[[#This Row],[Category and Sub-Category]])-1)</f>
        <v>theater</v>
      </c>
      <c r="R4073" t="str">
        <f>RIGHT(Table1[[#This Row],[Category and Sub-Category]],LEN(Table1[[#This Row],[Category and Sub-Category]])-FIND("/",Table1[[#This Row],[Category and Sub-Category]]))</f>
        <v>plays</v>
      </c>
      <c r="S4073" s="9">
        <f>(((Table1[[#This Row],[launched_at]]/60)/60)/24)+DATE(1970,1,1)</f>
        <v>42700.804756944446</v>
      </c>
      <c r="T4073" s="9">
        <f>(((Table1[[#This Row],[deadline]]/60)/60)/24)+DATE(1970,1,1)</f>
        <v>42730.804756944446</v>
      </c>
      <c r="U4073" s="12" t="str">
        <f>TEXT(Table1[[#This Row],[Date Created Conversion]],"yyyy")</f>
        <v>2016</v>
      </c>
      <c r="V4073" s="12" t="str">
        <f>TEXT(Table1[[#This Row],[Date Created Conversion]],"mmm")</f>
        <v>Nov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>Table1[[#This Row],[pledged]]/Table1[[#This Row],[goal]]</f>
        <v>4.0000000000000001E-3</v>
      </c>
      <c r="P4074">
        <f>IF(Table1[[#This Row],[pledged]]=0,0,Table1[[#This Row],[pledged]]/Table1[[#This Row],[backers_count]])</f>
        <v>2</v>
      </c>
      <c r="Q4074" t="str">
        <f>LEFT(Table1[[#This Row],[Category and Sub-Category]],FIND("/",Table1[[#This Row],[Category and Sub-Category]])-1)</f>
        <v>theater</v>
      </c>
      <c r="R4074" t="str">
        <f>RIGHT(Table1[[#This Row],[Category and Sub-Category]],LEN(Table1[[#This Row],[Category and Sub-Category]])-FIND("/",Table1[[#This Row],[Category and Sub-Category]]))</f>
        <v>plays</v>
      </c>
      <c r="S4074" s="9">
        <f>(((Table1[[#This Row],[launched_at]]/60)/60)/24)+DATE(1970,1,1)</f>
        <v>41812.77443287037</v>
      </c>
      <c r="T4074" s="9">
        <f>(((Table1[[#This Row],[deadline]]/60)/60)/24)+DATE(1970,1,1)</f>
        <v>41872.77443287037</v>
      </c>
      <c r="U4074" s="12" t="str">
        <f>TEXT(Table1[[#This Row],[Date Created Conversion]],"yyyy")</f>
        <v>2014</v>
      </c>
      <c r="V4074" s="12" t="str">
        <f>TEXT(Table1[[#This Row],[Date Created Conversion]],"mmm")</f>
        <v>Jun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>Table1[[#This Row],[pledged]]/Table1[[#This Row],[goal]]</f>
        <v>1.0571428571428572E-2</v>
      </c>
      <c r="P4075">
        <f>IF(Table1[[#This Row],[pledged]]=0,0,Table1[[#This Row],[pledged]]/Table1[[#This Row],[backers_count]])</f>
        <v>18.5</v>
      </c>
      <c r="Q4075" t="str">
        <f>LEFT(Table1[[#This Row],[Category and Sub-Category]],FIND("/",Table1[[#This Row],[Category and Sub-Category]])-1)</f>
        <v>theater</v>
      </c>
      <c r="R4075" t="str">
        <f>RIGHT(Table1[[#This Row],[Category and Sub-Category]],LEN(Table1[[#This Row],[Category and Sub-Category]])-FIND("/",Table1[[#This Row],[Category and Sub-Category]]))</f>
        <v>plays</v>
      </c>
      <c r="S4075" s="9">
        <f>(((Table1[[#This Row],[launched_at]]/60)/60)/24)+DATE(1970,1,1)</f>
        <v>42078.34520833334</v>
      </c>
      <c r="T4075" s="9">
        <f>(((Table1[[#This Row],[deadline]]/60)/60)/24)+DATE(1970,1,1)</f>
        <v>42133.166666666672</v>
      </c>
      <c r="U4075" s="12" t="str">
        <f>TEXT(Table1[[#This Row],[Date Created Conversion]],"yyyy")</f>
        <v>2015</v>
      </c>
      <c r="V4075" s="12" t="str">
        <f>TEXT(Table1[[#This Row],[Date Created Conversion]],"mmm")</f>
        <v>Mar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>Table1[[#This Row],[pledged]]/Table1[[#This Row],[goal]]</f>
        <v>0.26727272727272727</v>
      </c>
      <c r="P4076">
        <f>IF(Table1[[#This Row],[pledged]]=0,0,Table1[[#This Row],[pledged]]/Table1[[#This Row],[backers_count]])</f>
        <v>35</v>
      </c>
      <c r="Q4076" t="str">
        <f>LEFT(Table1[[#This Row],[Category and Sub-Category]],FIND("/",Table1[[#This Row],[Category and Sub-Category]])-1)</f>
        <v>theater</v>
      </c>
      <c r="R4076" t="str">
        <f>RIGHT(Table1[[#This Row],[Category and Sub-Category]],LEN(Table1[[#This Row],[Category and Sub-Category]])-FIND("/",Table1[[#This Row],[Category and Sub-Category]]))</f>
        <v>plays</v>
      </c>
      <c r="S4076" s="9">
        <f>(((Table1[[#This Row],[launched_at]]/60)/60)/24)+DATE(1970,1,1)</f>
        <v>42283.552951388891</v>
      </c>
      <c r="T4076" s="9">
        <f>(((Table1[[#This Row],[deadline]]/60)/60)/24)+DATE(1970,1,1)</f>
        <v>42313.594618055555</v>
      </c>
      <c r="U4076" s="12" t="str">
        <f>TEXT(Table1[[#This Row],[Date Created Conversion]],"yyyy")</f>
        <v>2015</v>
      </c>
      <c r="V4076" s="12" t="str">
        <f>TEXT(Table1[[#This Row],[Date Created Conversion]],"mmm")</f>
        <v>Oct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>Table1[[#This Row],[pledged]]/Table1[[#This Row],[goal]]</f>
        <v>0.28799999999999998</v>
      </c>
      <c r="P4077">
        <f>IF(Table1[[#This Row],[pledged]]=0,0,Table1[[#This Row],[pledged]]/Table1[[#This Row],[backers_count]])</f>
        <v>44.307692307692307</v>
      </c>
      <c r="Q4077" t="str">
        <f>LEFT(Table1[[#This Row],[Category and Sub-Category]],FIND("/",Table1[[#This Row],[Category and Sub-Category]])-1)</f>
        <v>theater</v>
      </c>
      <c r="R4077" t="str">
        <f>RIGHT(Table1[[#This Row],[Category and Sub-Category]],LEN(Table1[[#This Row],[Category and Sub-Category]])-FIND("/",Table1[[#This Row],[Category and Sub-Category]]))</f>
        <v>plays</v>
      </c>
      <c r="S4077" s="9">
        <f>(((Table1[[#This Row],[launched_at]]/60)/60)/24)+DATE(1970,1,1)</f>
        <v>41779.045937499999</v>
      </c>
      <c r="T4077" s="9">
        <f>(((Table1[[#This Row],[deadline]]/60)/60)/24)+DATE(1970,1,1)</f>
        <v>41820.727777777778</v>
      </c>
      <c r="U4077" s="12" t="str">
        <f>TEXT(Table1[[#This Row],[Date Created Conversion]],"yyyy")</f>
        <v>2014</v>
      </c>
      <c r="V4077" s="12" t="str">
        <f>TEXT(Table1[[#This Row],[Date Created Conversion]],"mmm")</f>
        <v>May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>Table1[[#This Row],[pledged]]/Table1[[#This Row],[goal]]</f>
        <v>0</v>
      </c>
      <c r="P4078">
        <f>IF(Table1[[#This Row],[pledged]]=0,0,Table1[[#This Row],[pledged]]/Table1[[#This Row],[backers_count]])</f>
        <v>0</v>
      </c>
      <c r="Q4078" t="str">
        <f>LEFT(Table1[[#This Row],[Category and Sub-Category]],FIND("/",Table1[[#This Row],[Category and Sub-Category]])-1)</f>
        <v>theater</v>
      </c>
      <c r="R4078" t="str">
        <f>RIGHT(Table1[[#This Row],[Category and Sub-Category]],LEN(Table1[[#This Row],[Category and Sub-Category]])-FIND("/",Table1[[#This Row],[Category and Sub-Category]]))</f>
        <v>plays</v>
      </c>
      <c r="S4078" s="9">
        <f>(((Table1[[#This Row],[launched_at]]/60)/60)/24)+DATE(1970,1,1)</f>
        <v>41905.795706018522</v>
      </c>
      <c r="T4078" s="9">
        <f>(((Table1[[#This Row],[deadline]]/60)/60)/24)+DATE(1970,1,1)</f>
        <v>41933.82708333333</v>
      </c>
      <c r="U4078" s="12" t="str">
        <f>TEXT(Table1[[#This Row],[Date Created Conversion]],"yyyy")</f>
        <v>2014</v>
      </c>
      <c r="V4078" s="12" t="str">
        <f>TEXT(Table1[[#This Row],[Date Created Conversion]],"mmm")</f>
        <v>Sep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>Table1[[#This Row],[pledged]]/Table1[[#This Row],[goal]]</f>
        <v>8.8999999999999996E-2</v>
      </c>
      <c r="P4079">
        <f>IF(Table1[[#This Row],[pledged]]=0,0,Table1[[#This Row],[pledged]]/Table1[[#This Row],[backers_count]])</f>
        <v>222.5</v>
      </c>
      <c r="Q4079" t="str">
        <f>LEFT(Table1[[#This Row],[Category and Sub-Category]],FIND("/",Table1[[#This Row],[Category and Sub-Category]])-1)</f>
        <v>theater</v>
      </c>
      <c r="R4079" t="str">
        <f>RIGHT(Table1[[#This Row],[Category and Sub-Category]],LEN(Table1[[#This Row],[Category and Sub-Category]])-FIND("/",Table1[[#This Row],[Category and Sub-Category]]))</f>
        <v>plays</v>
      </c>
      <c r="S4079" s="9">
        <f>(((Table1[[#This Row],[launched_at]]/60)/60)/24)+DATE(1970,1,1)</f>
        <v>42695.7105787037</v>
      </c>
      <c r="T4079" s="9">
        <f>(((Table1[[#This Row],[deadline]]/60)/60)/24)+DATE(1970,1,1)</f>
        <v>42725.7105787037</v>
      </c>
      <c r="U4079" s="12" t="str">
        <f>TEXT(Table1[[#This Row],[Date Created Conversion]],"yyyy")</f>
        <v>2016</v>
      </c>
      <c r="V4079" s="12" t="str">
        <f>TEXT(Table1[[#This Row],[Date Created Conversion]],"mmm")</f>
        <v>Nov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>Table1[[#This Row],[pledged]]/Table1[[#This Row],[goal]]</f>
        <v>0</v>
      </c>
      <c r="P4080">
        <f>IF(Table1[[#This Row],[pledged]]=0,0,Table1[[#This Row],[pledged]]/Table1[[#This Row],[backers_count]])</f>
        <v>0</v>
      </c>
      <c r="Q4080" t="str">
        <f>LEFT(Table1[[#This Row],[Category and Sub-Category]],FIND("/",Table1[[#This Row],[Category and Sub-Category]])-1)</f>
        <v>theater</v>
      </c>
      <c r="R4080" t="str">
        <f>RIGHT(Table1[[#This Row],[Category and Sub-Category]],LEN(Table1[[#This Row],[Category and Sub-Category]])-FIND("/",Table1[[#This Row],[Category and Sub-Category]]))</f>
        <v>plays</v>
      </c>
      <c r="S4080" s="9">
        <f>(((Table1[[#This Row],[launched_at]]/60)/60)/24)+DATE(1970,1,1)</f>
        <v>42732.787523148145</v>
      </c>
      <c r="T4080" s="9">
        <f>(((Table1[[#This Row],[deadline]]/60)/60)/24)+DATE(1970,1,1)</f>
        <v>42762.787523148145</v>
      </c>
      <c r="U4080" s="12" t="str">
        <f>TEXT(Table1[[#This Row],[Date Created Conversion]],"yyyy")</f>
        <v>2016</v>
      </c>
      <c r="V4080" s="12" t="str">
        <f>TEXT(Table1[[#This Row],[Date Created Conversion]],"mmm")</f>
        <v>Dec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>Table1[[#This Row],[pledged]]/Table1[[#This Row],[goal]]</f>
        <v>1.6666666666666668E-3</v>
      </c>
      <c r="P4081">
        <f>IF(Table1[[#This Row],[pledged]]=0,0,Table1[[#This Row],[pledged]]/Table1[[#This Row],[backers_count]])</f>
        <v>5</v>
      </c>
      <c r="Q4081" t="str">
        <f>LEFT(Table1[[#This Row],[Category and Sub-Category]],FIND("/",Table1[[#This Row],[Category and Sub-Category]])-1)</f>
        <v>theater</v>
      </c>
      <c r="R4081" t="str">
        <f>RIGHT(Table1[[#This Row],[Category and Sub-Category]],LEN(Table1[[#This Row],[Category and Sub-Category]])-FIND("/",Table1[[#This Row],[Category and Sub-Category]]))</f>
        <v>plays</v>
      </c>
      <c r="S4081" s="9">
        <f>(((Table1[[#This Row],[launched_at]]/60)/60)/24)+DATE(1970,1,1)</f>
        <v>42510.938900462963</v>
      </c>
      <c r="T4081" s="9">
        <f>(((Table1[[#This Row],[deadline]]/60)/60)/24)+DATE(1970,1,1)</f>
        <v>42540.938900462963</v>
      </c>
      <c r="U4081" s="12" t="str">
        <f>TEXT(Table1[[#This Row],[Date Created Conversion]],"yyyy")</f>
        <v>2016</v>
      </c>
      <c r="V4081" s="12" t="str">
        <f>TEXT(Table1[[#This Row],[Date Created Conversion]],"mmm")</f>
        <v>May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>Table1[[#This Row],[pledged]]/Table1[[#This Row],[goal]]</f>
        <v>0</v>
      </c>
      <c r="P4082">
        <f>IF(Table1[[#This Row],[pledged]]=0,0,Table1[[#This Row],[pledged]]/Table1[[#This Row],[backers_count]])</f>
        <v>0</v>
      </c>
      <c r="Q4082" t="str">
        <f>LEFT(Table1[[#This Row],[Category and Sub-Category]],FIND("/",Table1[[#This Row],[Category and Sub-Category]])-1)</f>
        <v>theater</v>
      </c>
      <c r="R4082" t="str">
        <f>RIGHT(Table1[[#This Row],[Category and Sub-Category]],LEN(Table1[[#This Row],[Category and Sub-Category]])-FIND("/",Table1[[#This Row],[Category and Sub-Category]]))</f>
        <v>plays</v>
      </c>
      <c r="S4082" s="9">
        <f>(((Table1[[#This Row],[launched_at]]/60)/60)/24)+DATE(1970,1,1)</f>
        <v>42511.698101851856</v>
      </c>
      <c r="T4082" s="9">
        <f>(((Table1[[#This Row],[deadline]]/60)/60)/24)+DATE(1970,1,1)</f>
        <v>42535.787500000006</v>
      </c>
      <c r="U4082" s="12" t="str">
        <f>TEXT(Table1[[#This Row],[Date Created Conversion]],"yyyy")</f>
        <v>2016</v>
      </c>
      <c r="V4082" s="12" t="str">
        <f>TEXT(Table1[[#This Row],[Date Created Conversion]],"mmm")</f>
        <v>May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>Table1[[#This Row],[pledged]]/Table1[[#This Row],[goal]]</f>
        <v>0.15737410071942445</v>
      </c>
      <c r="P4083">
        <f>IF(Table1[[#This Row],[pledged]]=0,0,Table1[[#This Row],[pledged]]/Table1[[#This Row],[backers_count]])</f>
        <v>29.166666666666668</v>
      </c>
      <c r="Q4083" t="str">
        <f>LEFT(Table1[[#This Row],[Category and Sub-Category]],FIND("/",Table1[[#This Row],[Category and Sub-Category]])-1)</f>
        <v>theater</v>
      </c>
      <c r="R4083" t="str">
        <f>RIGHT(Table1[[#This Row],[Category and Sub-Category]],LEN(Table1[[#This Row],[Category and Sub-Category]])-FIND("/",Table1[[#This Row],[Category and Sub-Category]]))</f>
        <v>plays</v>
      </c>
      <c r="S4083" s="9">
        <f>(((Table1[[#This Row],[launched_at]]/60)/60)/24)+DATE(1970,1,1)</f>
        <v>42041.581307870365</v>
      </c>
      <c r="T4083" s="9">
        <f>(((Table1[[#This Row],[deadline]]/60)/60)/24)+DATE(1970,1,1)</f>
        <v>42071.539641203708</v>
      </c>
      <c r="U4083" s="12" t="str">
        <f>TEXT(Table1[[#This Row],[Date Created Conversion]],"yyyy")</f>
        <v>2015</v>
      </c>
      <c r="V4083" s="12" t="str">
        <f>TEXT(Table1[[#This Row],[Date Created Conversion]],"mmm")</f>
        <v>Feb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>Table1[[#This Row],[pledged]]/Table1[[#This Row],[goal]]</f>
        <v>0.02</v>
      </c>
      <c r="P4084">
        <f>IF(Table1[[#This Row],[pledged]]=0,0,Table1[[#This Row],[pledged]]/Table1[[#This Row],[backers_count]])</f>
        <v>1.5</v>
      </c>
      <c r="Q4084" t="str">
        <f>LEFT(Table1[[#This Row],[Category and Sub-Category]],FIND("/",Table1[[#This Row],[Category and Sub-Category]])-1)</f>
        <v>theater</v>
      </c>
      <c r="R4084" t="str">
        <f>RIGHT(Table1[[#This Row],[Category and Sub-Category]],LEN(Table1[[#This Row],[Category and Sub-Category]])-FIND("/",Table1[[#This Row],[Category and Sub-Category]]))</f>
        <v>plays</v>
      </c>
      <c r="S4084" s="9">
        <f>(((Table1[[#This Row],[launched_at]]/60)/60)/24)+DATE(1970,1,1)</f>
        <v>42307.189270833333</v>
      </c>
      <c r="T4084" s="9">
        <f>(((Table1[[#This Row],[deadline]]/60)/60)/24)+DATE(1970,1,1)</f>
        <v>42322.958333333328</v>
      </c>
      <c r="U4084" s="12" t="str">
        <f>TEXT(Table1[[#This Row],[Date Created Conversion]],"yyyy")</f>
        <v>2015</v>
      </c>
      <c r="V4084" s="12" t="str">
        <f>TEXT(Table1[[#This Row],[Date Created Conversion]],"mmm")</f>
        <v>Oct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>Table1[[#This Row],[pledged]]/Table1[[#This Row],[goal]]</f>
        <v>0.21685714285714286</v>
      </c>
      <c r="P4085">
        <f>IF(Table1[[#This Row],[pledged]]=0,0,Table1[[#This Row],[pledged]]/Table1[[#This Row],[backers_count]])</f>
        <v>126.5</v>
      </c>
      <c r="Q4085" t="str">
        <f>LEFT(Table1[[#This Row],[Category and Sub-Category]],FIND("/",Table1[[#This Row],[Category and Sub-Category]])-1)</f>
        <v>theater</v>
      </c>
      <c r="R4085" t="str">
        <f>RIGHT(Table1[[#This Row],[Category and Sub-Category]],LEN(Table1[[#This Row],[Category and Sub-Category]])-FIND("/",Table1[[#This Row],[Category and Sub-Category]]))</f>
        <v>plays</v>
      </c>
      <c r="S4085" s="9">
        <f>(((Table1[[#This Row],[launched_at]]/60)/60)/24)+DATE(1970,1,1)</f>
        <v>42353.761759259258</v>
      </c>
      <c r="T4085" s="9">
        <f>(((Table1[[#This Row],[deadline]]/60)/60)/24)+DATE(1970,1,1)</f>
        <v>42383.761759259258</v>
      </c>
      <c r="U4085" s="12" t="str">
        <f>TEXT(Table1[[#This Row],[Date Created Conversion]],"yyyy")</f>
        <v>2015</v>
      </c>
      <c r="V4085" s="12" t="str">
        <f>TEXT(Table1[[#This Row],[Date Created Conversion]],"mmm")</f>
        <v>Dec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>Table1[[#This Row],[pledged]]/Table1[[#This Row],[goal]]</f>
        <v>3.3333333333333335E-3</v>
      </c>
      <c r="P4086">
        <f>IF(Table1[[#This Row],[pledged]]=0,0,Table1[[#This Row],[pledged]]/Table1[[#This Row],[backers_count]])</f>
        <v>10</v>
      </c>
      <c r="Q4086" t="str">
        <f>LEFT(Table1[[#This Row],[Category and Sub-Category]],FIND("/",Table1[[#This Row],[Category and Sub-Category]])-1)</f>
        <v>theater</v>
      </c>
      <c r="R4086" t="str">
        <f>RIGHT(Table1[[#This Row],[Category and Sub-Category]],LEN(Table1[[#This Row],[Category and Sub-Category]])-FIND("/",Table1[[#This Row],[Category and Sub-Category]]))</f>
        <v>plays</v>
      </c>
      <c r="S4086" s="9">
        <f>(((Table1[[#This Row],[launched_at]]/60)/60)/24)+DATE(1970,1,1)</f>
        <v>42622.436412037037</v>
      </c>
      <c r="T4086" s="9">
        <f>(((Table1[[#This Row],[deadline]]/60)/60)/24)+DATE(1970,1,1)</f>
        <v>42652.436412037037</v>
      </c>
      <c r="U4086" s="12" t="str">
        <f>TEXT(Table1[[#This Row],[Date Created Conversion]],"yyyy")</f>
        <v>2016</v>
      </c>
      <c r="V4086" s="12" t="str">
        <f>TEXT(Table1[[#This Row],[Date Created Conversion]],"mmm")</f>
        <v>Sep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>Table1[[#This Row],[pledged]]/Table1[[#This Row],[goal]]</f>
        <v>2.8571428571428571E-3</v>
      </c>
      <c r="P4087">
        <f>IF(Table1[[#This Row],[pledged]]=0,0,Table1[[#This Row],[pledged]]/Table1[[#This Row],[backers_count]])</f>
        <v>10</v>
      </c>
      <c r="Q4087" t="str">
        <f>LEFT(Table1[[#This Row],[Category and Sub-Category]],FIND("/",Table1[[#This Row],[Category and Sub-Category]])-1)</f>
        <v>theater</v>
      </c>
      <c r="R4087" t="str">
        <f>RIGHT(Table1[[#This Row],[Category and Sub-Category]],LEN(Table1[[#This Row],[Category and Sub-Category]])-FIND("/",Table1[[#This Row],[Category and Sub-Category]]))</f>
        <v>plays</v>
      </c>
      <c r="S4087" s="9">
        <f>(((Table1[[#This Row],[launched_at]]/60)/60)/24)+DATE(1970,1,1)</f>
        <v>42058.603877314818</v>
      </c>
      <c r="T4087" s="9">
        <f>(((Table1[[#This Row],[deadline]]/60)/60)/24)+DATE(1970,1,1)</f>
        <v>42087.165972222225</v>
      </c>
      <c r="U4087" s="12" t="str">
        <f>TEXT(Table1[[#This Row],[Date Created Conversion]],"yyyy")</f>
        <v>2015</v>
      </c>
      <c r="V4087" s="12" t="str">
        <f>TEXT(Table1[[#This Row],[Date Created Conversion]],"mmm")</f>
        <v>Feb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>Table1[[#This Row],[pledged]]/Table1[[#This Row],[goal]]</f>
        <v>4.7E-2</v>
      </c>
      <c r="P4088">
        <f>IF(Table1[[#This Row],[pledged]]=0,0,Table1[[#This Row],[pledged]]/Table1[[#This Row],[backers_count]])</f>
        <v>9.4</v>
      </c>
      <c r="Q4088" t="str">
        <f>LEFT(Table1[[#This Row],[Category and Sub-Category]],FIND("/",Table1[[#This Row],[Category and Sub-Category]])-1)</f>
        <v>theater</v>
      </c>
      <c r="R4088" t="str">
        <f>RIGHT(Table1[[#This Row],[Category and Sub-Category]],LEN(Table1[[#This Row],[Category and Sub-Category]])-FIND("/",Table1[[#This Row],[Category and Sub-Category]]))</f>
        <v>plays</v>
      </c>
      <c r="S4088" s="9">
        <f>(((Table1[[#This Row],[launched_at]]/60)/60)/24)+DATE(1970,1,1)</f>
        <v>42304.940960648149</v>
      </c>
      <c r="T4088" s="9">
        <f>(((Table1[[#This Row],[deadline]]/60)/60)/24)+DATE(1970,1,1)</f>
        <v>42329.166666666672</v>
      </c>
      <c r="U4088" s="12" t="str">
        <f>TEXT(Table1[[#This Row],[Date Created Conversion]],"yyyy")</f>
        <v>2015</v>
      </c>
      <c r="V4088" s="12" t="str">
        <f>TEXT(Table1[[#This Row],[Date Created Conversion]],"mmm")</f>
        <v>Oct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>Table1[[#This Row],[pledged]]/Table1[[#This Row],[goal]]</f>
        <v>0</v>
      </c>
      <c r="P4089">
        <f>IF(Table1[[#This Row],[pledged]]=0,0,Table1[[#This Row],[pledged]]/Table1[[#This Row],[backers_count]])</f>
        <v>0</v>
      </c>
      <c r="Q4089" t="str">
        <f>LEFT(Table1[[#This Row],[Category and Sub-Category]],FIND("/",Table1[[#This Row],[Category and Sub-Category]])-1)</f>
        <v>theater</v>
      </c>
      <c r="R4089" t="str">
        <f>RIGHT(Table1[[#This Row],[Category and Sub-Category]],LEN(Table1[[#This Row],[Category and Sub-Category]])-FIND("/",Table1[[#This Row],[Category and Sub-Category]]))</f>
        <v>plays</v>
      </c>
      <c r="S4089" s="9">
        <f>(((Table1[[#This Row],[launched_at]]/60)/60)/24)+DATE(1970,1,1)</f>
        <v>42538.742893518516</v>
      </c>
      <c r="T4089" s="9">
        <f>(((Table1[[#This Row],[deadline]]/60)/60)/24)+DATE(1970,1,1)</f>
        <v>42568.742893518516</v>
      </c>
      <c r="U4089" s="12" t="str">
        <f>TEXT(Table1[[#This Row],[Date Created Conversion]],"yyyy")</f>
        <v>2016</v>
      </c>
      <c r="V4089" s="12" t="str">
        <f>TEXT(Table1[[#This Row],[Date Created Conversion]],"mmm")</f>
        <v>Jun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>Table1[[#This Row],[pledged]]/Table1[[#This Row],[goal]]</f>
        <v>0.108</v>
      </c>
      <c r="P4090">
        <f>IF(Table1[[#This Row],[pledged]]=0,0,Table1[[#This Row],[pledged]]/Table1[[#This Row],[backers_count]])</f>
        <v>72</v>
      </c>
      <c r="Q4090" t="str">
        <f>LEFT(Table1[[#This Row],[Category and Sub-Category]],FIND("/",Table1[[#This Row],[Category and Sub-Category]])-1)</f>
        <v>theater</v>
      </c>
      <c r="R4090" t="str">
        <f>RIGHT(Table1[[#This Row],[Category and Sub-Category]],LEN(Table1[[#This Row],[Category and Sub-Category]])-FIND("/",Table1[[#This Row],[Category and Sub-Category]]))</f>
        <v>plays</v>
      </c>
      <c r="S4090" s="9">
        <f>(((Table1[[#This Row],[launched_at]]/60)/60)/24)+DATE(1970,1,1)</f>
        <v>41990.612546296295</v>
      </c>
      <c r="T4090" s="9">
        <f>(((Table1[[#This Row],[deadline]]/60)/60)/24)+DATE(1970,1,1)</f>
        <v>42020.434722222228</v>
      </c>
      <c r="U4090" s="12" t="str">
        <f>TEXT(Table1[[#This Row],[Date Created Conversion]],"yyyy")</f>
        <v>2014</v>
      </c>
      <c r="V4090" s="12" t="str">
        <f>TEXT(Table1[[#This Row],[Date Created Conversion]],"mmm")</f>
        <v>Dec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>Table1[[#This Row],[pledged]]/Table1[[#This Row],[goal]]</f>
        <v>4.8000000000000001E-2</v>
      </c>
      <c r="P4091">
        <f>IF(Table1[[#This Row],[pledged]]=0,0,Table1[[#This Row],[pledged]]/Table1[[#This Row],[backers_count]])</f>
        <v>30</v>
      </c>
      <c r="Q4091" t="str">
        <f>LEFT(Table1[[#This Row],[Category and Sub-Category]],FIND("/",Table1[[#This Row],[Category and Sub-Category]])-1)</f>
        <v>theater</v>
      </c>
      <c r="R4091" t="str">
        <f>RIGHT(Table1[[#This Row],[Category and Sub-Category]],LEN(Table1[[#This Row],[Category and Sub-Category]])-FIND("/",Table1[[#This Row],[Category and Sub-Category]]))</f>
        <v>plays</v>
      </c>
      <c r="S4091" s="9">
        <f>(((Table1[[#This Row],[launched_at]]/60)/60)/24)+DATE(1970,1,1)</f>
        <v>42122.732499999998</v>
      </c>
      <c r="T4091" s="9">
        <f>(((Table1[[#This Row],[deadline]]/60)/60)/24)+DATE(1970,1,1)</f>
        <v>42155.732638888891</v>
      </c>
      <c r="U4091" s="12" t="str">
        <f>TEXT(Table1[[#This Row],[Date Created Conversion]],"yyyy")</f>
        <v>2015</v>
      </c>
      <c r="V4091" s="12" t="str">
        <f>TEXT(Table1[[#This Row],[Date Created Conversion]],"mmm")</f>
        <v>Apr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>Table1[[#This Row],[pledged]]/Table1[[#This Row],[goal]]</f>
        <v>3.2000000000000001E-2</v>
      </c>
      <c r="P4092">
        <f>IF(Table1[[#This Row],[pledged]]=0,0,Table1[[#This Row],[pledged]]/Table1[[#This Row],[backers_count]])</f>
        <v>10.666666666666666</v>
      </c>
      <c r="Q4092" t="str">
        <f>LEFT(Table1[[#This Row],[Category and Sub-Category]],FIND("/",Table1[[#This Row],[Category and Sub-Category]])-1)</f>
        <v>theater</v>
      </c>
      <c r="R4092" t="str">
        <f>RIGHT(Table1[[#This Row],[Category and Sub-Category]],LEN(Table1[[#This Row],[Category and Sub-Category]])-FIND("/",Table1[[#This Row],[Category and Sub-Category]]))</f>
        <v>plays</v>
      </c>
      <c r="S4092" s="9">
        <f>(((Table1[[#This Row],[launched_at]]/60)/60)/24)+DATE(1970,1,1)</f>
        <v>42209.67288194444</v>
      </c>
      <c r="T4092" s="9">
        <f>(((Table1[[#This Row],[deadline]]/60)/60)/24)+DATE(1970,1,1)</f>
        <v>42223.625</v>
      </c>
      <c r="U4092" s="12" t="str">
        <f>TEXT(Table1[[#This Row],[Date Created Conversion]],"yyyy")</f>
        <v>2015</v>
      </c>
      <c r="V4092" s="12" t="str">
        <f>TEXT(Table1[[#This Row],[Date Created Conversion]],"mmm")</f>
        <v>Jul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>Table1[[#This Row],[pledged]]/Table1[[#This Row],[goal]]</f>
        <v>0.1275</v>
      </c>
      <c r="P4093">
        <f>IF(Table1[[#This Row],[pledged]]=0,0,Table1[[#This Row],[pledged]]/Table1[[#This Row],[backers_count]])</f>
        <v>25.5</v>
      </c>
      <c r="Q4093" t="str">
        <f>LEFT(Table1[[#This Row],[Category and Sub-Category]],FIND("/",Table1[[#This Row],[Category and Sub-Category]])-1)</f>
        <v>theater</v>
      </c>
      <c r="R4093" t="str">
        <f>RIGHT(Table1[[#This Row],[Category and Sub-Category]],LEN(Table1[[#This Row],[Category and Sub-Category]])-FIND("/",Table1[[#This Row],[Category and Sub-Category]]))</f>
        <v>plays</v>
      </c>
      <c r="S4093" s="9">
        <f>(((Table1[[#This Row],[launched_at]]/60)/60)/24)+DATE(1970,1,1)</f>
        <v>41990.506377314814</v>
      </c>
      <c r="T4093" s="9">
        <f>(((Table1[[#This Row],[deadline]]/60)/60)/24)+DATE(1970,1,1)</f>
        <v>42020.506377314814</v>
      </c>
      <c r="U4093" s="12" t="str">
        <f>TEXT(Table1[[#This Row],[Date Created Conversion]],"yyyy")</f>
        <v>2014</v>
      </c>
      <c r="V4093" s="12" t="str">
        <f>TEXT(Table1[[#This Row],[Date Created Conversion]],"mmm")</f>
        <v>Dec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>Table1[[#This Row],[pledged]]/Table1[[#This Row],[goal]]</f>
        <v>1.8181818181818181E-4</v>
      </c>
      <c r="P4094">
        <f>IF(Table1[[#This Row],[pledged]]=0,0,Table1[[#This Row],[pledged]]/Table1[[#This Row],[backers_count]])</f>
        <v>20</v>
      </c>
      <c r="Q4094" t="str">
        <f>LEFT(Table1[[#This Row],[Category and Sub-Category]],FIND("/",Table1[[#This Row],[Category and Sub-Category]])-1)</f>
        <v>theater</v>
      </c>
      <c r="R4094" t="str">
        <f>RIGHT(Table1[[#This Row],[Category and Sub-Category]],LEN(Table1[[#This Row],[Category and Sub-Category]])-FIND("/",Table1[[#This Row],[Category and Sub-Category]]))</f>
        <v>plays</v>
      </c>
      <c r="S4094" s="9">
        <f>(((Table1[[#This Row],[launched_at]]/60)/60)/24)+DATE(1970,1,1)</f>
        <v>42039.194988425923</v>
      </c>
      <c r="T4094" s="9">
        <f>(((Table1[[#This Row],[deadline]]/60)/60)/24)+DATE(1970,1,1)</f>
        <v>42099.153321759266</v>
      </c>
      <c r="U4094" s="12" t="str">
        <f>TEXT(Table1[[#This Row],[Date Created Conversion]],"yyyy")</f>
        <v>2015</v>
      </c>
      <c r="V4094" s="12" t="str">
        <f>TEXT(Table1[[#This Row],[Date Created Conversion]],"mmm")</f>
        <v>Feb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>Table1[[#This Row],[pledged]]/Table1[[#This Row],[goal]]</f>
        <v>2.4E-2</v>
      </c>
      <c r="P4095">
        <f>IF(Table1[[#This Row],[pledged]]=0,0,Table1[[#This Row],[pledged]]/Table1[[#This Row],[backers_count]])</f>
        <v>15</v>
      </c>
      <c r="Q4095" t="str">
        <f>LEFT(Table1[[#This Row],[Category and Sub-Category]],FIND("/",Table1[[#This Row],[Category and Sub-Category]])-1)</f>
        <v>theater</v>
      </c>
      <c r="R4095" t="str">
        <f>RIGHT(Table1[[#This Row],[Category and Sub-Category]],LEN(Table1[[#This Row],[Category and Sub-Category]])-FIND("/",Table1[[#This Row],[Category and Sub-Category]]))</f>
        <v>plays</v>
      </c>
      <c r="S4095" s="9">
        <f>(((Table1[[#This Row],[launched_at]]/60)/60)/24)+DATE(1970,1,1)</f>
        <v>42178.815891203703</v>
      </c>
      <c r="T4095" s="9">
        <f>(((Table1[[#This Row],[deadline]]/60)/60)/24)+DATE(1970,1,1)</f>
        <v>42238.815891203703</v>
      </c>
      <c r="U4095" s="12" t="str">
        <f>TEXT(Table1[[#This Row],[Date Created Conversion]],"yyyy")</f>
        <v>2015</v>
      </c>
      <c r="V4095" s="12" t="str">
        <f>TEXT(Table1[[#This Row],[Date Created Conversion]],"mmm")</f>
        <v>Jun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>Table1[[#This Row],[pledged]]/Table1[[#This Row],[goal]]</f>
        <v>0.36499999999999999</v>
      </c>
      <c r="P4096">
        <f>IF(Table1[[#This Row],[pledged]]=0,0,Table1[[#This Row],[pledged]]/Table1[[#This Row],[backers_count]])</f>
        <v>91.25</v>
      </c>
      <c r="Q4096" t="str">
        <f>LEFT(Table1[[#This Row],[Category and Sub-Category]],FIND("/",Table1[[#This Row],[Category and Sub-Category]])-1)</f>
        <v>theater</v>
      </c>
      <c r="R4096" t="str">
        <f>RIGHT(Table1[[#This Row],[Category and Sub-Category]],LEN(Table1[[#This Row],[Category and Sub-Category]])-FIND("/",Table1[[#This Row],[Category and Sub-Category]]))</f>
        <v>plays</v>
      </c>
      <c r="S4096" s="9">
        <f>(((Table1[[#This Row],[launched_at]]/60)/60)/24)+DATE(1970,1,1)</f>
        <v>41890.086805555555</v>
      </c>
      <c r="T4096" s="9">
        <f>(((Table1[[#This Row],[deadline]]/60)/60)/24)+DATE(1970,1,1)</f>
        <v>41934.207638888889</v>
      </c>
      <c r="U4096" s="12" t="str">
        <f>TEXT(Table1[[#This Row],[Date Created Conversion]],"yyyy")</f>
        <v>2014</v>
      </c>
      <c r="V4096" s="12" t="str">
        <f>TEXT(Table1[[#This Row],[Date Created Conversion]],"mmm")</f>
        <v>Sep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>Table1[[#This Row],[pledged]]/Table1[[#This Row],[goal]]</f>
        <v>2.6666666666666668E-2</v>
      </c>
      <c r="P4097">
        <f>IF(Table1[[#This Row],[pledged]]=0,0,Table1[[#This Row],[pledged]]/Table1[[#This Row],[backers_count]])</f>
        <v>800</v>
      </c>
      <c r="Q4097" t="str">
        <f>LEFT(Table1[[#This Row],[Category and Sub-Category]],FIND("/",Table1[[#This Row],[Category and Sub-Category]])-1)</f>
        <v>theater</v>
      </c>
      <c r="R4097" t="str">
        <f>RIGHT(Table1[[#This Row],[Category and Sub-Category]],LEN(Table1[[#This Row],[Category and Sub-Category]])-FIND("/",Table1[[#This Row],[Category and Sub-Category]]))</f>
        <v>plays</v>
      </c>
      <c r="S4097" s="9">
        <f>(((Table1[[#This Row],[launched_at]]/60)/60)/24)+DATE(1970,1,1)</f>
        <v>42693.031828703708</v>
      </c>
      <c r="T4097" s="9">
        <f>(((Table1[[#This Row],[deadline]]/60)/60)/24)+DATE(1970,1,1)</f>
        <v>42723.031828703708</v>
      </c>
      <c r="U4097" s="12" t="str">
        <f>TEXT(Table1[[#This Row],[Date Created Conversion]],"yyyy")</f>
        <v>2016</v>
      </c>
      <c r="V4097" s="12" t="str">
        <f>TEXT(Table1[[#This Row],[Date Created Conversion]],"mmm")</f>
        <v>Nov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>Table1[[#This Row],[pledged]]/Table1[[#This Row],[goal]]</f>
        <v>0.11428571428571428</v>
      </c>
      <c r="P4098">
        <f>IF(Table1[[#This Row],[pledged]]=0,0,Table1[[#This Row],[pledged]]/Table1[[#This Row],[backers_count]])</f>
        <v>80</v>
      </c>
      <c r="Q4098" t="str">
        <f>LEFT(Table1[[#This Row],[Category and Sub-Category]],FIND("/",Table1[[#This Row],[Category and Sub-Category]])-1)</f>
        <v>theater</v>
      </c>
      <c r="R4098" t="str">
        <f>RIGHT(Table1[[#This Row],[Category and Sub-Category]],LEN(Table1[[#This Row],[Category and Sub-Category]])-FIND("/",Table1[[#This Row],[Category and Sub-Category]]))</f>
        <v>plays</v>
      </c>
      <c r="S4098" s="9">
        <f>(((Table1[[#This Row],[launched_at]]/60)/60)/24)+DATE(1970,1,1)</f>
        <v>42750.530312499999</v>
      </c>
      <c r="T4098" s="9">
        <f>(((Table1[[#This Row],[deadline]]/60)/60)/24)+DATE(1970,1,1)</f>
        <v>42794.368749999994</v>
      </c>
      <c r="U4098" s="12" t="str">
        <f>TEXT(Table1[[#This Row],[Date Created Conversion]],"yyyy")</f>
        <v>2017</v>
      </c>
      <c r="V4098" s="12" t="str">
        <f>TEXT(Table1[[#This Row],[Date Created Conversion]],"mmm")</f>
        <v>Jan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>Table1[[#This Row],[pledged]]/Table1[[#This Row],[goal]]</f>
        <v>0</v>
      </c>
      <c r="P4099">
        <f>IF(Table1[[#This Row],[pledged]]=0,0,Table1[[#This Row],[pledged]]/Table1[[#This Row],[backers_count]])</f>
        <v>0</v>
      </c>
      <c r="Q4099" t="str">
        <f>LEFT(Table1[[#This Row],[Category and Sub-Category]],FIND("/",Table1[[#This Row],[Category and Sub-Category]])-1)</f>
        <v>theater</v>
      </c>
      <c r="R4099" t="str">
        <f>RIGHT(Table1[[#This Row],[Category and Sub-Category]],LEN(Table1[[#This Row],[Category and Sub-Category]])-FIND("/",Table1[[#This Row],[Category and Sub-Category]]))</f>
        <v>plays</v>
      </c>
      <c r="S4099" s="9">
        <f>(((Table1[[#This Row],[launched_at]]/60)/60)/24)+DATE(1970,1,1)</f>
        <v>42344.824502314819</v>
      </c>
      <c r="T4099" s="9">
        <f>(((Table1[[#This Row],[deadline]]/60)/60)/24)+DATE(1970,1,1)</f>
        <v>42400.996527777781</v>
      </c>
      <c r="U4099" s="12" t="str">
        <f>TEXT(Table1[[#This Row],[Date Created Conversion]],"yyyy")</f>
        <v>2015</v>
      </c>
      <c r="V4099" s="12" t="str">
        <f>TEXT(Table1[[#This Row],[Date Created Conversion]],"mmm")</f>
        <v>Dec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>Table1[[#This Row],[pledged]]/Table1[[#This Row],[goal]]</f>
        <v>0</v>
      </c>
      <c r="P4100">
        <f>IF(Table1[[#This Row],[pledged]]=0,0,Table1[[#This Row],[pledged]]/Table1[[#This Row],[backers_count]])</f>
        <v>0</v>
      </c>
      <c r="Q4100" t="str">
        <f>LEFT(Table1[[#This Row],[Category and Sub-Category]],FIND("/",Table1[[#This Row],[Category and Sub-Category]])-1)</f>
        <v>theater</v>
      </c>
      <c r="R4100" t="str">
        <f>RIGHT(Table1[[#This Row],[Category and Sub-Category]],LEN(Table1[[#This Row],[Category and Sub-Category]])-FIND("/",Table1[[#This Row],[Category and Sub-Category]]))</f>
        <v>plays</v>
      </c>
      <c r="S4100" s="9">
        <f>(((Table1[[#This Row],[launched_at]]/60)/60)/24)+DATE(1970,1,1)</f>
        <v>42495.722187499996</v>
      </c>
      <c r="T4100" s="9">
        <f>(((Table1[[#This Row],[deadline]]/60)/60)/24)+DATE(1970,1,1)</f>
        <v>42525.722187499996</v>
      </c>
      <c r="U4100" s="12" t="str">
        <f>TEXT(Table1[[#This Row],[Date Created Conversion]],"yyyy")</f>
        <v>2016</v>
      </c>
      <c r="V4100" s="12" t="str">
        <f>TEXT(Table1[[#This Row],[Date Created Conversion]],"mmm")</f>
        <v>May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>Table1[[#This Row],[pledged]]/Table1[[#This Row],[goal]]</f>
        <v>1.1111111111111112E-2</v>
      </c>
      <c r="P4101">
        <f>IF(Table1[[#This Row],[pledged]]=0,0,Table1[[#This Row],[pledged]]/Table1[[#This Row],[backers_count]])</f>
        <v>50</v>
      </c>
      <c r="Q4101" t="str">
        <f>LEFT(Table1[[#This Row],[Category and Sub-Category]],FIND("/",Table1[[#This Row],[Category and Sub-Category]])-1)</f>
        <v>theater</v>
      </c>
      <c r="R4101" t="str">
        <f>RIGHT(Table1[[#This Row],[Category and Sub-Category]],LEN(Table1[[#This Row],[Category and Sub-Category]])-FIND("/",Table1[[#This Row],[Category and Sub-Category]]))</f>
        <v>plays</v>
      </c>
      <c r="S4101" s="9">
        <f>(((Table1[[#This Row],[launched_at]]/60)/60)/24)+DATE(1970,1,1)</f>
        <v>42570.850381944445</v>
      </c>
      <c r="T4101" s="9">
        <f>(((Table1[[#This Row],[deadline]]/60)/60)/24)+DATE(1970,1,1)</f>
        <v>42615.850381944445</v>
      </c>
      <c r="U4101" s="12" t="str">
        <f>TEXT(Table1[[#This Row],[Date Created Conversion]],"yyyy")</f>
        <v>2016</v>
      </c>
      <c r="V4101" s="12" t="str">
        <f>TEXT(Table1[[#This Row],[Date Created Conversion]],"mmm")</f>
        <v>Jul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>Table1[[#This Row],[pledged]]/Table1[[#This Row],[goal]]</f>
        <v>0</v>
      </c>
      <c r="P4102">
        <f>IF(Table1[[#This Row],[pledged]]=0,0,Table1[[#This Row],[pledged]]/Table1[[#This Row],[backers_count]])</f>
        <v>0</v>
      </c>
      <c r="Q4102" t="str">
        <f>LEFT(Table1[[#This Row],[Category and Sub-Category]],FIND("/",Table1[[#This Row],[Category and Sub-Category]])-1)</f>
        <v>theater</v>
      </c>
      <c r="R4102" t="str">
        <f>RIGHT(Table1[[#This Row],[Category and Sub-Category]],LEN(Table1[[#This Row],[Category and Sub-Category]])-FIND("/",Table1[[#This Row],[Category and Sub-Category]]))</f>
        <v>plays</v>
      </c>
      <c r="S4102" s="9">
        <f>(((Table1[[#This Row],[launched_at]]/60)/60)/24)+DATE(1970,1,1)</f>
        <v>41927.124884259261</v>
      </c>
      <c r="T4102" s="9">
        <f>(((Table1[[#This Row],[deadline]]/60)/60)/24)+DATE(1970,1,1)</f>
        <v>41937.124884259261</v>
      </c>
      <c r="U4102" s="12" t="str">
        <f>TEXT(Table1[[#This Row],[Date Created Conversion]],"yyyy")</f>
        <v>2014</v>
      </c>
      <c r="V4102" s="12" t="str">
        <f>TEXT(Table1[[#This Row],[Date Created Conversion]],"mmm")</f>
        <v>Oct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>Table1[[#This Row],[pledged]]/Table1[[#This Row],[goal]]</f>
        <v>0</v>
      </c>
      <c r="P4103">
        <f>IF(Table1[[#This Row],[pledged]]=0,0,Table1[[#This Row],[pledged]]/Table1[[#This Row],[backers_count]])</f>
        <v>0</v>
      </c>
      <c r="Q4103" t="str">
        <f>LEFT(Table1[[#This Row],[Category and Sub-Category]],FIND("/",Table1[[#This Row],[Category and Sub-Category]])-1)</f>
        <v>theater</v>
      </c>
      <c r="R4103" t="str">
        <f>RIGHT(Table1[[#This Row],[Category and Sub-Category]],LEN(Table1[[#This Row],[Category and Sub-Category]])-FIND("/",Table1[[#This Row],[Category and Sub-Category]]))</f>
        <v>plays</v>
      </c>
      <c r="S4103" s="9">
        <f>(((Table1[[#This Row],[launched_at]]/60)/60)/24)+DATE(1970,1,1)</f>
        <v>42730.903726851851</v>
      </c>
      <c r="T4103" s="9">
        <f>(((Table1[[#This Row],[deadline]]/60)/60)/24)+DATE(1970,1,1)</f>
        <v>42760.903726851851</v>
      </c>
      <c r="U4103" s="12" t="str">
        <f>TEXT(Table1[[#This Row],[Date Created Conversion]],"yyyy")</f>
        <v>2016</v>
      </c>
      <c r="V4103" s="12" t="str">
        <f>TEXT(Table1[[#This Row],[Date Created Conversion]],"mmm")</f>
        <v>Dec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>Table1[[#This Row],[pledged]]/Table1[[#This Row],[goal]]</f>
        <v>0.27400000000000002</v>
      </c>
      <c r="P4104">
        <f>IF(Table1[[#This Row],[pledged]]=0,0,Table1[[#This Row],[pledged]]/Table1[[#This Row],[backers_count]])</f>
        <v>22.833333333333332</v>
      </c>
      <c r="Q4104" t="str">
        <f>LEFT(Table1[[#This Row],[Category and Sub-Category]],FIND("/",Table1[[#This Row],[Category and Sub-Category]])-1)</f>
        <v>theater</v>
      </c>
      <c r="R4104" t="str">
        <f>RIGHT(Table1[[#This Row],[Category and Sub-Category]],LEN(Table1[[#This Row],[Category and Sub-Category]])-FIND("/",Table1[[#This Row],[Category and Sub-Category]]))</f>
        <v>plays</v>
      </c>
      <c r="S4104" s="9">
        <f>(((Table1[[#This Row],[launched_at]]/60)/60)/24)+DATE(1970,1,1)</f>
        <v>42475.848067129627</v>
      </c>
      <c r="T4104" s="9">
        <f>(((Table1[[#This Row],[deadline]]/60)/60)/24)+DATE(1970,1,1)</f>
        <v>42505.848067129627</v>
      </c>
      <c r="U4104" s="12" t="str">
        <f>TEXT(Table1[[#This Row],[Date Created Conversion]],"yyyy")</f>
        <v>2016</v>
      </c>
      <c r="V4104" s="12" t="str">
        <f>TEXT(Table1[[#This Row],[Date Created Conversion]],"mmm")</f>
        <v>Apr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>Table1[[#This Row],[pledged]]/Table1[[#This Row],[goal]]</f>
        <v>0.1</v>
      </c>
      <c r="P4105">
        <f>IF(Table1[[#This Row],[pledged]]=0,0,Table1[[#This Row],[pledged]]/Table1[[#This Row],[backers_count]])</f>
        <v>16.666666666666668</v>
      </c>
      <c r="Q4105" t="str">
        <f>LEFT(Table1[[#This Row],[Category and Sub-Category]],FIND("/",Table1[[#This Row],[Category and Sub-Category]])-1)</f>
        <v>theater</v>
      </c>
      <c r="R4105" t="str">
        <f>RIGHT(Table1[[#This Row],[Category and Sub-Category]],LEN(Table1[[#This Row],[Category and Sub-Category]])-FIND("/",Table1[[#This Row],[Category and Sub-Category]]))</f>
        <v>plays</v>
      </c>
      <c r="S4105" s="9">
        <f>(((Table1[[#This Row],[launched_at]]/60)/60)/24)+DATE(1970,1,1)</f>
        <v>42188.83293981482</v>
      </c>
      <c r="T4105" s="9">
        <f>(((Table1[[#This Row],[deadline]]/60)/60)/24)+DATE(1970,1,1)</f>
        <v>42242.772222222222</v>
      </c>
      <c r="U4105" s="12" t="str">
        <f>TEXT(Table1[[#This Row],[Date Created Conversion]],"yyyy")</f>
        <v>2015</v>
      </c>
      <c r="V4105" s="12" t="str">
        <f>TEXT(Table1[[#This Row],[Date Created Conversion]],"mmm")</f>
        <v>Jul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>Table1[[#This Row],[pledged]]/Table1[[#This Row],[goal]]</f>
        <v>0.21366666666666667</v>
      </c>
      <c r="P4106">
        <f>IF(Table1[[#This Row],[pledged]]=0,0,Table1[[#This Row],[pledged]]/Table1[[#This Row],[backers_count]])</f>
        <v>45.785714285714285</v>
      </c>
      <c r="Q4106" t="str">
        <f>LEFT(Table1[[#This Row],[Category and Sub-Category]],FIND("/",Table1[[#This Row],[Category and Sub-Category]])-1)</f>
        <v>theater</v>
      </c>
      <c r="R4106" t="str">
        <f>RIGHT(Table1[[#This Row],[Category and Sub-Category]],LEN(Table1[[#This Row],[Category and Sub-Category]])-FIND("/",Table1[[#This Row],[Category and Sub-Category]]))</f>
        <v>plays</v>
      </c>
      <c r="S4106" s="9">
        <f>(((Table1[[#This Row],[launched_at]]/60)/60)/24)+DATE(1970,1,1)</f>
        <v>42640.278171296297</v>
      </c>
      <c r="T4106" s="9">
        <f>(((Table1[[#This Row],[deadline]]/60)/60)/24)+DATE(1970,1,1)</f>
        <v>42670.278171296297</v>
      </c>
      <c r="U4106" s="12" t="str">
        <f>TEXT(Table1[[#This Row],[Date Created Conversion]],"yyyy")</f>
        <v>2016</v>
      </c>
      <c r="V4106" s="12" t="str">
        <f>TEXT(Table1[[#This Row],[Date Created Conversion]],"mmm")</f>
        <v>Sep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>Table1[[#This Row],[pledged]]/Table1[[#This Row],[goal]]</f>
        <v>6.9696969696969702E-2</v>
      </c>
      <c r="P4107">
        <f>IF(Table1[[#This Row],[pledged]]=0,0,Table1[[#This Row],[pledged]]/Table1[[#This Row],[backers_count]])</f>
        <v>383.33333333333331</v>
      </c>
      <c r="Q4107" t="str">
        <f>LEFT(Table1[[#This Row],[Category and Sub-Category]],FIND("/",Table1[[#This Row],[Category and Sub-Category]])-1)</f>
        <v>theater</v>
      </c>
      <c r="R4107" t="str">
        <f>RIGHT(Table1[[#This Row],[Category and Sub-Category]],LEN(Table1[[#This Row],[Category and Sub-Category]])-FIND("/",Table1[[#This Row],[Category and Sub-Category]]))</f>
        <v>plays</v>
      </c>
      <c r="S4107" s="9">
        <f>(((Table1[[#This Row],[launched_at]]/60)/60)/24)+DATE(1970,1,1)</f>
        <v>42697.010520833333</v>
      </c>
      <c r="T4107" s="9">
        <f>(((Table1[[#This Row],[deadline]]/60)/60)/24)+DATE(1970,1,1)</f>
        <v>42730.010520833333</v>
      </c>
      <c r="U4107" s="12" t="str">
        <f>TEXT(Table1[[#This Row],[Date Created Conversion]],"yyyy")</f>
        <v>2016</v>
      </c>
      <c r="V4107" s="12" t="str">
        <f>TEXT(Table1[[#This Row],[Date Created Conversion]],"mmm")</f>
        <v>Nov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>Table1[[#This Row],[pledged]]/Table1[[#This Row],[goal]]</f>
        <v>0.70599999999999996</v>
      </c>
      <c r="P4108">
        <f>IF(Table1[[#This Row],[pledged]]=0,0,Table1[[#This Row],[pledged]]/Table1[[#This Row],[backers_count]])</f>
        <v>106.96969696969697</v>
      </c>
      <c r="Q4108" t="str">
        <f>LEFT(Table1[[#This Row],[Category and Sub-Category]],FIND("/",Table1[[#This Row],[Category and Sub-Category]])-1)</f>
        <v>theater</v>
      </c>
      <c r="R4108" t="str">
        <f>RIGHT(Table1[[#This Row],[Category and Sub-Category]],LEN(Table1[[#This Row],[Category and Sub-Category]])-FIND("/",Table1[[#This Row],[Category and Sub-Category]]))</f>
        <v>plays</v>
      </c>
      <c r="S4108" s="9">
        <f>(((Table1[[#This Row],[launched_at]]/60)/60)/24)+DATE(1970,1,1)</f>
        <v>42053.049375000002</v>
      </c>
      <c r="T4108" s="9">
        <f>(((Table1[[#This Row],[deadline]]/60)/60)/24)+DATE(1970,1,1)</f>
        <v>42096.041666666672</v>
      </c>
      <c r="U4108" s="12" t="str">
        <f>TEXT(Table1[[#This Row],[Date Created Conversion]],"yyyy")</f>
        <v>2015</v>
      </c>
      <c r="V4108" s="12" t="str">
        <f>TEXT(Table1[[#This Row],[Date Created Conversion]],"mmm")</f>
        <v>Feb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>Table1[[#This Row],[pledged]]/Table1[[#This Row],[goal]]</f>
        <v>2.0500000000000001E-2</v>
      </c>
      <c r="P4109">
        <f>IF(Table1[[#This Row],[pledged]]=0,0,Table1[[#This Row],[pledged]]/Table1[[#This Row],[backers_count]])</f>
        <v>10.25</v>
      </c>
      <c r="Q4109" t="str">
        <f>LEFT(Table1[[#This Row],[Category and Sub-Category]],FIND("/",Table1[[#This Row],[Category and Sub-Category]])-1)</f>
        <v>theater</v>
      </c>
      <c r="R4109" t="str">
        <f>RIGHT(Table1[[#This Row],[Category and Sub-Category]],LEN(Table1[[#This Row],[Category and Sub-Category]])-FIND("/",Table1[[#This Row],[Category and Sub-Category]]))</f>
        <v>plays</v>
      </c>
      <c r="S4109" s="9">
        <f>(((Table1[[#This Row],[launched_at]]/60)/60)/24)+DATE(1970,1,1)</f>
        <v>41883.916678240741</v>
      </c>
      <c r="T4109" s="9">
        <f>(((Table1[[#This Row],[deadline]]/60)/60)/24)+DATE(1970,1,1)</f>
        <v>41906.916678240741</v>
      </c>
      <c r="U4109" s="12" t="str">
        <f>TEXT(Table1[[#This Row],[Date Created Conversion]],"yyyy")</f>
        <v>2014</v>
      </c>
      <c r="V4109" s="12" t="str">
        <f>TEXT(Table1[[#This Row],[Date Created Conversion]],"mmm")</f>
        <v>Sep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>Table1[[#This Row],[pledged]]/Table1[[#This Row],[goal]]</f>
        <v>1.9666666666666666E-2</v>
      </c>
      <c r="P4110">
        <f>IF(Table1[[#This Row],[pledged]]=0,0,Table1[[#This Row],[pledged]]/Table1[[#This Row],[backers_count]])</f>
        <v>59</v>
      </c>
      <c r="Q4110" t="str">
        <f>LEFT(Table1[[#This Row],[Category and Sub-Category]],FIND("/",Table1[[#This Row],[Category and Sub-Category]])-1)</f>
        <v>theater</v>
      </c>
      <c r="R4110" t="str">
        <f>RIGHT(Table1[[#This Row],[Category and Sub-Category]],LEN(Table1[[#This Row],[Category and Sub-Category]])-FIND("/",Table1[[#This Row],[Category and Sub-Category]]))</f>
        <v>plays</v>
      </c>
      <c r="S4110" s="9">
        <f>(((Table1[[#This Row],[launched_at]]/60)/60)/24)+DATE(1970,1,1)</f>
        <v>42767.031678240746</v>
      </c>
      <c r="T4110" s="9">
        <f>(((Table1[[#This Row],[deadline]]/60)/60)/24)+DATE(1970,1,1)</f>
        <v>42797.208333333328</v>
      </c>
      <c r="U4110" s="12" t="str">
        <f>TEXT(Table1[[#This Row],[Date Created Conversion]],"yyyy")</f>
        <v>2017</v>
      </c>
      <c r="V4110" s="12" t="str">
        <f>TEXT(Table1[[#This Row],[Date Created Conversion]],"mmm")</f>
        <v>Feb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>Table1[[#This Row],[pledged]]/Table1[[#This Row],[goal]]</f>
        <v>0</v>
      </c>
      <c r="P4111">
        <f>IF(Table1[[#This Row],[pledged]]=0,0,Table1[[#This Row],[pledged]]/Table1[[#This Row],[backers_count]])</f>
        <v>0</v>
      </c>
      <c r="Q4111" t="str">
        <f>LEFT(Table1[[#This Row],[Category and Sub-Category]],FIND("/",Table1[[#This Row],[Category and Sub-Category]])-1)</f>
        <v>theater</v>
      </c>
      <c r="R4111" t="str">
        <f>RIGHT(Table1[[#This Row],[Category and Sub-Category]],LEN(Table1[[#This Row],[Category and Sub-Category]])-FIND("/",Table1[[#This Row],[Category and Sub-Category]]))</f>
        <v>plays</v>
      </c>
      <c r="S4111" s="9">
        <f>(((Table1[[#This Row],[launched_at]]/60)/60)/24)+DATE(1970,1,1)</f>
        <v>42307.539398148147</v>
      </c>
      <c r="T4111" s="9">
        <f>(((Table1[[#This Row],[deadline]]/60)/60)/24)+DATE(1970,1,1)</f>
        <v>42337.581064814818</v>
      </c>
      <c r="U4111" s="12" t="str">
        <f>TEXT(Table1[[#This Row],[Date Created Conversion]],"yyyy")</f>
        <v>2015</v>
      </c>
      <c r="V4111" s="12" t="str">
        <f>TEXT(Table1[[#This Row],[Date Created Conversion]],"mmm")</f>
        <v>Oct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>Table1[[#This Row],[pledged]]/Table1[[#This Row],[goal]]</f>
        <v>0.28666666666666668</v>
      </c>
      <c r="P4112">
        <f>IF(Table1[[#This Row],[pledged]]=0,0,Table1[[#This Row],[pledged]]/Table1[[#This Row],[backers_count]])</f>
        <v>14.333333333333334</v>
      </c>
      <c r="Q4112" t="str">
        <f>LEFT(Table1[[#This Row],[Category and Sub-Category]],FIND("/",Table1[[#This Row],[Category and Sub-Category]])-1)</f>
        <v>theater</v>
      </c>
      <c r="R4112" t="str">
        <f>RIGHT(Table1[[#This Row],[Category and Sub-Category]],LEN(Table1[[#This Row],[Category and Sub-Category]])-FIND("/",Table1[[#This Row],[Category and Sub-Category]]))</f>
        <v>plays</v>
      </c>
      <c r="S4112" s="9">
        <f>(((Table1[[#This Row],[launched_at]]/60)/60)/24)+DATE(1970,1,1)</f>
        <v>42512.626747685179</v>
      </c>
      <c r="T4112" s="9">
        <f>(((Table1[[#This Row],[deadline]]/60)/60)/24)+DATE(1970,1,1)</f>
        <v>42572.626747685179</v>
      </c>
      <c r="U4112" s="12" t="str">
        <f>TEXT(Table1[[#This Row],[Date Created Conversion]],"yyyy")</f>
        <v>2016</v>
      </c>
      <c r="V4112" s="12" t="str">
        <f>TEXT(Table1[[#This Row],[Date Created Conversion]],"mmm")</f>
        <v>May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>Table1[[#This Row],[pledged]]/Table1[[#This Row],[goal]]</f>
        <v>3.1333333333333331E-2</v>
      </c>
      <c r="P4113">
        <f>IF(Table1[[#This Row],[pledged]]=0,0,Table1[[#This Row],[pledged]]/Table1[[#This Row],[backers_count]])</f>
        <v>15.666666666666666</v>
      </c>
      <c r="Q4113" t="str">
        <f>LEFT(Table1[[#This Row],[Category and Sub-Category]],FIND("/",Table1[[#This Row],[Category and Sub-Category]])-1)</f>
        <v>theater</v>
      </c>
      <c r="R4113" t="str">
        <f>RIGHT(Table1[[#This Row],[Category and Sub-Category]],LEN(Table1[[#This Row],[Category and Sub-Category]])-FIND("/",Table1[[#This Row],[Category and Sub-Category]]))</f>
        <v>plays</v>
      </c>
      <c r="S4113" s="9">
        <f>(((Table1[[#This Row],[launched_at]]/60)/60)/24)+DATE(1970,1,1)</f>
        <v>42029.135879629626</v>
      </c>
      <c r="T4113" s="9">
        <f>(((Table1[[#This Row],[deadline]]/60)/60)/24)+DATE(1970,1,1)</f>
        <v>42059.135879629626</v>
      </c>
      <c r="U4113" s="12" t="str">
        <f>TEXT(Table1[[#This Row],[Date Created Conversion]],"yyyy")</f>
        <v>2015</v>
      </c>
      <c r="V4113" s="12" t="str">
        <f>TEXT(Table1[[#This Row],[Date Created Conversion]],"mmm")</f>
        <v>Jan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>Table1[[#This Row],[pledged]]/Table1[[#This Row],[goal]]</f>
        <v>4.0000000000000002E-4</v>
      </c>
      <c r="P4114">
        <f>IF(Table1[[#This Row],[pledged]]=0,0,Table1[[#This Row],[pledged]]/Table1[[#This Row],[backers_count]])</f>
        <v>1</v>
      </c>
      <c r="Q4114" t="str">
        <f>LEFT(Table1[[#This Row],[Category and Sub-Category]],FIND("/",Table1[[#This Row],[Category and Sub-Category]])-1)</f>
        <v>theater</v>
      </c>
      <c r="R4114" t="str">
        <f>RIGHT(Table1[[#This Row],[Category and Sub-Category]],LEN(Table1[[#This Row],[Category and Sub-Category]])-FIND("/",Table1[[#This Row],[Category and Sub-Category]]))</f>
        <v>plays</v>
      </c>
      <c r="S4114" s="9">
        <f>(((Table1[[#This Row],[launched_at]]/60)/60)/24)+DATE(1970,1,1)</f>
        <v>42400.946597222224</v>
      </c>
      <c r="T4114" s="9">
        <f>(((Table1[[#This Row],[deadline]]/60)/60)/24)+DATE(1970,1,1)</f>
        <v>42428</v>
      </c>
      <c r="U4114" s="12" t="str">
        <f>TEXT(Table1[[#This Row],[Date Created Conversion]],"yyyy")</f>
        <v>2016</v>
      </c>
      <c r="V4114" s="12" t="str">
        <f>TEXT(Table1[[#This Row],[Date Created Conversion]],"mmm")</f>
        <v>Jan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>Table1[[#This Row],[pledged]]/Table1[[#This Row],[goal]]</f>
        <v>2E-3</v>
      </c>
      <c r="P4115">
        <f>IF(Table1[[#This Row],[pledged]]=0,0,Table1[[#This Row],[pledged]]/Table1[[#This Row],[backers_count]])</f>
        <v>1</v>
      </c>
      <c r="Q4115" t="str">
        <f>LEFT(Table1[[#This Row],[Category and Sub-Category]],FIND("/",Table1[[#This Row],[Category and Sub-Category]])-1)</f>
        <v>theater</v>
      </c>
      <c r="R4115" t="str">
        <f>RIGHT(Table1[[#This Row],[Category and Sub-Category]],LEN(Table1[[#This Row],[Category and Sub-Category]])-FIND("/",Table1[[#This Row],[Category and Sub-Category]]))</f>
        <v>plays</v>
      </c>
      <c r="S4115" s="9">
        <f>(((Table1[[#This Row],[launched_at]]/60)/60)/24)+DATE(1970,1,1)</f>
        <v>42358.573182870372</v>
      </c>
      <c r="T4115" s="9">
        <f>(((Table1[[#This Row],[deadline]]/60)/60)/24)+DATE(1970,1,1)</f>
        <v>42377.273611111115</v>
      </c>
      <c r="U4115" s="12" t="str">
        <f>TEXT(Table1[[#This Row],[Date Created Conversion]],"yyyy")</f>
        <v>2015</v>
      </c>
      <c r="V4115" s="12" t="str">
        <f>TEXT(Table1[[#This Row],[Date Created Conversion]],"mmm")</f>
        <v>Dec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4" priority="3" operator="containsText" text="cancelled">
      <formula>NOT(ISERROR(SEARCH("cancelled",F1)))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7AE75-AEFA-448F-9FB2-9DCBABCF5B6F}">
  <dimension ref="A1:F14"/>
  <sheetViews>
    <sheetView showGridLines="0" zoomScale="85" zoomScaleNormal="85" workbookViewId="0">
      <selection activeCell="A16" sqref="A1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" bestFit="1" customWidth="1"/>
    <col min="5" max="5" width="4.089843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8322</v>
      </c>
    </row>
    <row r="3" spans="1:6" x14ac:dyDescent="0.35">
      <c r="A3" s="10" t="s">
        <v>8321</v>
      </c>
      <c r="B3" s="10" t="s">
        <v>8320</v>
      </c>
    </row>
    <row r="4" spans="1:6" x14ac:dyDescent="0.35">
      <c r="A4" s="10" t="s">
        <v>8309</v>
      </c>
      <c r="B4" t="s">
        <v>8219</v>
      </c>
      <c r="C4" t="s">
        <v>8220</v>
      </c>
      <c r="D4" t="s">
        <v>8388</v>
      </c>
      <c r="E4" t="s">
        <v>8221</v>
      </c>
      <c r="F4" t="s">
        <v>8319</v>
      </c>
    </row>
    <row r="5" spans="1:6" x14ac:dyDescent="0.3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8311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8313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8315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8316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8317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8318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8319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3884C-EFBD-4F5F-94AC-F18352DAB066}">
  <dimension ref="A1:F47"/>
  <sheetViews>
    <sheetView showGridLines="0" zoomScale="85" zoomScaleNormal="85"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26953125" bestFit="1" customWidth="1"/>
    <col min="3" max="3" width="5.54296875" bestFit="1" customWidth="1"/>
    <col min="4" max="4" width="8.54296875" bestFit="1" customWidth="1"/>
    <col min="5" max="5" width="3.90625" bestFit="1" customWidth="1"/>
    <col min="6" max="6" width="10.7265625" bestFit="1" customWidth="1"/>
  </cols>
  <sheetData>
    <row r="1" spans="1:6" x14ac:dyDescent="0.35">
      <c r="A1" s="10" t="s">
        <v>8222</v>
      </c>
      <c r="B1" t="s">
        <v>8322</v>
      </c>
    </row>
    <row r="2" spans="1:6" x14ac:dyDescent="0.35">
      <c r="A2" s="10" t="s">
        <v>8307</v>
      </c>
      <c r="B2" t="s">
        <v>8322</v>
      </c>
    </row>
    <row r="4" spans="1:6" x14ac:dyDescent="0.35">
      <c r="A4" s="10" t="s">
        <v>8321</v>
      </c>
      <c r="B4" s="10" t="s">
        <v>8320</v>
      </c>
    </row>
    <row r="5" spans="1:6" x14ac:dyDescent="0.35">
      <c r="A5" s="10" t="s">
        <v>8309</v>
      </c>
      <c r="B5" t="s">
        <v>8219</v>
      </c>
      <c r="C5" t="s">
        <v>8220</v>
      </c>
      <c r="D5" t="s">
        <v>8388</v>
      </c>
      <c r="E5" t="s">
        <v>8221</v>
      </c>
      <c r="F5" t="s">
        <v>8319</v>
      </c>
    </row>
    <row r="6" spans="1:6" x14ac:dyDescent="0.35">
      <c r="A6" s="11" t="s">
        <v>8327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8328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8329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8330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8331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8332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8333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8334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8323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8335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8336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8337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8338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8339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8340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8341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8324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8342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8325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8326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8344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8345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8346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8347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8348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8349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8350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8351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8352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8353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8354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8356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8357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8358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8359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8360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8361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8362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8363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8319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47349-9222-4105-A1BD-AF06185AB1A4}">
  <dimension ref="A1:E18"/>
  <sheetViews>
    <sheetView showGridLines="0" zoomScale="85" zoomScaleNormal="85" workbookViewId="0">
      <selection activeCell="M35" sqref="M35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" bestFit="1" customWidth="1"/>
    <col min="5" max="6" width="10.7265625" bestFit="1" customWidth="1"/>
  </cols>
  <sheetData>
    <row r="1" spans="1:5" x14ac:dyDescent="0.35">
      <c r="A1" s="10" t="s">
        <v>8307</v>
      </c>
      <c r="B1" t="s">
        <v>8322</v>
      </c>
    </row>
    <row r="2" spans="1:5" x14ac:dyDescent="0.35">
      <c r="A2" s="10" t="s">
        <v>8366</v>
      </c>
      <c r="B2" t="s">
        <v>8322</v>
      </c>
    </row>
    <row r="4" spans="1:5" x14ac:dyDescent="0.35">
      <c r="A4" s="10" t="s">
        <v>8321</v>
      </c>
      <c r="B4" s="10" t="s">
        <v>8320</v>
      </c>
    </row>
    <row r="5" spans="1:5" x14ac:dyDescent="0.35">
      <c r="A5" s="10" t="s">
        <v>8309</v>
      </c>
      <c r="B5" t="s">
        <v>8219</v>
      </c>
      <c r="C5" t="s">
        <v>8220</v>
      </c>
      <c r="D5" t="s">
        <v>8388</v>
      </c>
      <c r="E5" t="s">
        <v>8319</v>
      </c>
    </row>
    <row r="6" spans="1:5" x14ac:dyDescent="0.35">
      <c r="A6" s="11" t="s">
        <v>8368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5">
      <c r="A7" s="11" t="s">
        <v>8369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5">
      <c r="A8" s="11" t="s">
        <v>8370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5">
      <c r="A9" s="11" t="s">
        <v>8371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5">
      <c r="A10" s="11" t="s">
        <v>8372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5">
      <c r="A11" s="11" t="s">
        <v>8373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5">
      <c r="A12" s="11" t="s">
        <v>8374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5">
      <c r="A13" s="11" t="s">
        <v>8375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5">
      <c r="A14" s="11" t="s">
        <v>8376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5">
      <c r="A15" s="11" t="s">
        <v>8377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5">
      <c r="A16" s="11" t="s">
        <v>8378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5">
      <c r="A17" s="11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5">
      <c r="A18" s="11" t="s">
        <v>8319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6897B-5C16-443B-ADE2-1B3C346A6439}">
  <dimension ref="A2:H14"/>
  <sheetViews>
    <sheetView workbookViewId="0">
      <selection activeCell="A2" sqref="A2"/>
    </sheetView>
  </sheetViews>
  <sheetFormatPr defaultRowHeight="14.5" x14ac:dyDescent="0.35"/>
  <cols>
    <col min="1" max="1" width="26.81640625" bestFit="1" customWidth="1"/>
    <col min="2" max="2" width="19" customWidth="1"/>
    <col min="3" max="3" width="15.453125" customWidth="1"/>
    <col min="4" max="4" width="18.54296875" customWidth="1"/>
    <col min="5" max="5" width="14.36328125" customWidth="1"/>
    <col min="6" max="6" width="18.54296875" customWidth="1"/>
    <col min="7" max="7" width="15" customWidth="1"/>
    <col min="8" max="8" width="18.1796875" customWidth="1"/>
  </cols>
  <sheetData>
    <row r="2" spans="1:8" x14ac:dyDescent="0.35">
      <c r="A2" s="13" t="s">
        <v>8380</v>
      </c>
      <c r="B2" s="13" t="s">
        <v>8381</v>
      </c>
      <c r="C2" s="13" t="s">
        <v>8382</v>
      </c>
      <c r="D2" s="13" t="s">
        <v>8386</v>
      </c>
      <c r="E2" s="13" t="s">
        <v>8383</v>
      </c>
      <c r="F2" s="13" t="s">
        <v>8384</v>
      </c>
      <c r="G2" s="13" t="s">
        <v>8385</v>
      </c>
      <c r="H2" s="13" t="s">
        <v>8387</v>
      </c>
    </row>
    <row r="3" spans="1:8" x14ac:dyDescent="0.35">
      <c r="A3" t="s">
        <v>8389</v>
      </c>
      <c r="B3">
        <f>COUNTIFS(Table1[state],"successful",Table1[goal],"&lt;1000")</f>
        <v>322</v>
      </c>
      <c r="C3">
        <f>COUNTIFS(Table1[state],"failed",Table1[goal],"&lt;1000")</f>
        <v>113</v>
      </c>
      <c r="D3" s="5">
        <f>COUNTIFS(Table1[state],"cancelled",Table1[goal],"&lt;1000")</f>
        <v>18</v>
      </c>
      <c r="E3">
        <f>SUM(B3:D3)</f>
        <v>453</v>
      </c>
      <c r="F3" s="7">
        <f>B3/E3</f>
        <v>0.71081677704194257</v>
      </c>
      <c r="G3" s="7">
        <f>C3/E3</f>
        <v>0.24944812362030905</v>
      </c>
      <c r="H3" s="7">
        <f>D3/E3</f>
        <v>3.9735099337748346E-2</v>
      </c>
    </row>
    <row r="4" spans="1:8" x14ac:dyDescent="0.35">
      <c r="A4" t="s">
        <v>8390</v>
      </c>
      <c r="B4">
        <f>COUNTIFS(Table1[state],"successful",Table1[goal],"&gt;=1000",Table1[goal],"&lt;5000")</f>
        <v>932</v>
      </c>
      <c r="C4">
        <f>COUNTIFS(Table1[state],"failed",Table1[goal],"&gt;=1000",Table1[goal],"&lt;5000")</f>
        <v>420</v>
      </c>
      <c r="D4">
        <f>COUNTIFS(Table1[state],"cancelled",Table1[goal],"&gt;=1000",Table1[goal],"&lt;5000")</f>
        <v>60</v>
      </c>
      <c r="E4">
        <f t="shared" ref="E4:E14" si="0">SUM(B4:D4)</f>
        <v>1412</v>
      </c>
      <c r="F4" s="7">
        <f t="shared" ref="F4:F14" si="1">B4/E4</f>
        <v>0.66005665722379603</v>
      </c>
      <c r="G4" s="7">
        <f t="shared" ref="G4:G14" si="2">C4/E4</f>
        <v>0.29745042492917845</v>
      </c>
      <c r="H4" s="7">
        <f t="shared" ref="H4:H14" si="3">D4/E4</f>
        <v>4.2492917847025496E-2</v>
      </c>
    </row>
    <row r="5" spans="1:8" x14ac:dyDescent="0.35">
      <c r="A5" t="s">
        <v>8391</v>
      </c>
      <c r="B5">
        <f>COUNTIFS(Table1[state],"successful",Table1[goal],"&gt;=5000",Table1[goal],"&lt;10000")</f>
        <v>381</v>
      </c>
      <c r="C5">
        <f>COUNTIFS(Table1[state],"failed",Table1[goal],"&gt;=5000",Table1[goal],"&lt;10000")</f>
        <v>283</v>
      </c>
      <c r="D5">
        <f>COUNTIFS(Table1[state],"cancelled",Table1[goal],"&gt;=5000",Table1[goal],"&lt;10000")</f>
        <v>52</v>
      </c>
      <c r="E5">
        <f t="shared" si="0"/>
        <v>716</v>
      </c>
      <c r="F5" s="7">
        <f t="shared" si="1"/>
        <v>0.53212290502793291</v>
      </c>
      <c r="G5" s="7">
        <f t="shared" si="2"/>
        <v>0.39525139664804471</v>
      </c>
      <c r="H5" s="7">
        <f t="shared" si="3"/>
        <v>7.2625698324022353E-2</v>
      </c>
    </row>
    <row r="6" spans="1:8" x14ac:dyDescent="0.35">
      <c r="A6" t="s">
        <v>8392</v>
      </c>
      <c r="B6">
        <f>COUNTIFS(Table1[state],"successful",Table1[goal],"&gt;=10000",Table1[goal],"&lt;15000")</f>
        <v>168</v>
      </c>
      <c r="C6">
        <f>COUNTIFS(Table1[state],"failed",Table1[goal],"&gt;=10000",Table1[goal],"&lt;15000")</f>
        <v>144</v>
      </c>
      <c r="D6">
        <f>COUNTIFS(Table1[state],"cancelled",Table1[goal],"&gt;=10000",Table1[goal],"&lt;15000")</f>
        <v>40</v>
      </c>
      <c r="E6">
        <f t="shared" si="0"/>
        <v>352</v>
      </c>
      <c r="F6" s="7">
        <f t="shared" si="1"/>
        <v>0.47727272727272729</v>
      </c>
      <c r="G6" s="7">
        <f t="shared" si="2"/>
        <v>0.40909090909090912</v>
      </c>
      <c r="H6" s="7">
        <f t="shared" si="3"/>
        <v>0.11363636363636363</v>
      </c>
    </row>
    <row r="7" spans="1:8" x14ac:dyDescent="0.35">
      <c r="A7" t="s">
        <v>8393</v>
      </c>
      <c r="B7">
        <f>COUNTIFS(Table1[state],"successful",Table1[goal],"&gt;=15000",Table1[goal],"&lt;20000")</f>
        <v>94</v>
      </c>
      <c r="C7">
        <f>COUNTIFS(Table1[state],"failed",Table1[goal],"&gt;=15000",Table1[goal],"&lt;20000")</f>
        <v>90</v>
      </c>
      <c r="D7">
        <f>COUNTIFS(Table1[state],"cancelled",Table1[goal],"&gt;=15000",Table1[goal],"&lt;20000")</f>
        <v>17</v>
      </c>
      <c r="E7">
        <f t="shared" si="0"/>
        <v>201</v>
      </c>
      <c r="F7" s="7">
        <f t="shared" si="1"/>
        <v>0.46766169154228854</v>
      </c>
      <c r="G7" s="7">
        <f t="shared" si="2"/>
        <v>0.44776119402985076</v>
      </c>
      <c r="H7" s="7">
        <f t="shared" si="3"/>
        <v>8.45771144278607E-2</v>
      </c>
    </row>
    <row r="8" spans="1:8" x14ac:dyDescent="0.35">
      <c r="A8" t="s">
        <v>8394</v>
      </c>
      <c r="B8">
        <f>COUNTIFS(Table1[state],"successful",Table1[goal],"&gt;=20000",Table1[goal],"&lt;25000")</f>
        <v>62</v>
      </c>
      <c r="C8">
        <f>COUNTIFS(Table1[state],"failed",Table1[goal],"&gt;=20000",Table1[goal],"&lt;25000")</f>
        <v>72</v>
      </c>
      <c r="D8">
        <f>COUNTIFS(Table1[state],"cancelled",Table1[goal],"&gt;=20000",Table1[goal],"&lt;25000")</f>
        <v>14</v>
      </c>
      <c r="E8">
        <f t="shared" si="0"/>
        <v>148</v>
      </c>
      <c r="F8" s="7">
        <f t="shared" si="1"/>
        <v>0.41891891891891891</v>
      </c>
      <c r="G8" s="7">
        <f t="shared" si="2"/>
        <v>0.48648648648648651</v>
      </c>
      <c r="H8" s="7">
        <f t="shared" si="3"/>
        <v>9.45945945945946E-2</v>
      </c>
    </row>
    <row r="9" spans="1:8" x14ac:dyDescent="0.35">
      <c r="A9" t="s">
        <v>8395</v>
      </c>
      <c r="B9">
        <f>COUNTIFS(Table1[state],"successful",Table1[goal],"&gt;=25000",Table1[goal],"&lt;30000")</f>
        <v>55</v>
      </c>
      <c r="C9">
        <f>COUNTIFS(Table1[state],"failed",Table1[goal],"&gt;=25000",Table1[goal],"&lt;30000")</f>
        <v>64</v>
      </c>
      <c r="D9">
        <f>COUNTIFS(Table1[state],"cancelled",Table1[goal],"&gt;=25000",Table1[goal],"&lt;30000")</f>
        <v>18</v>
      </c>
      <c r="E9">
        <f t="shared" si="0"/>
        <v>137</v>
      </c>
      <c r="F9" s="7">
        <f t="shared" si="1"/>
        <v>0.40145985401459855</v>
      </c>
      <c r="G9" s="7">
        <f t="shared" si="2"/>
        <v>0.46715328467153283</v>
      </c>
      <c r="H9" s="7">
        <f t="shared" si="3"/>
        <v>0.13138686131386862</v>
      </c>
    </row>
    <row r="10" spans="1:8" x14ac:dyDescent="0.35">
      <c r="A10" t="s">
        <v>8396</v>
      </c>
      <c r="B10">
        <f>COUNTIFS(Table1[state],"successful",Table1[goal],"&gt;=30000",Table1[goal],"&lt;35000")</f>
        <v>32</v>
      </c>
      <c r="C10">
        <f>COUNTIFS(Table1[state],"failed",Table1[goal],"&gt;=30000",Table1[goal],"&lt;35000")</f>
        <v>37</v>
      </c>
      <c r="D10">
        <f>COUNTIFS(Table1[state],"cancelled",Table1[goal],"&gt;=30000",Table1[goal],"&lt;35000")</f>
        <v>13</v>
      </c>
      <c r="E10">
        <f t="shared" si="0"/>
        <v>82</v>
      </c>
      <c r="F10" s="7">
        <f t="shared" si="1"/>
        <v>0.3902439024390244</v>
      </c>
      <c r="G10" s="7">
        <f t="shared" si="2"/>
        <v>0.45121951219512196</v>
      </c>
      <c r="H10" s="7">
        <f t="shared" si="3"/>
        <v>0.15853658536585366</v>
      </c>
    </row>
    <row r="11" spans="1:8" x14ac:dyDescent="0.35">
      <c r="A11" t="s">
        <v>8397</v>
      </c>
      <c r="B11">
        <f>COUNTIFS(Table1[state],"successful",Table1[goal],"&gt;=35000",Table1[goal],"&lt;40000")</f>
        <v>26</v>
      </c>
      <c r="C11">
        <f>COUNTIFS(Table1[state],"failed",Table1[goal],"&gt;=35000",Table1[goal],"&lt;40000")</f>
        <v>22</v>
      </c>
      <c r="D11">
        <f>COUNTIFS(Table1[state],"cancelled",Table1[goal],"&gt;=35000",Table1[goal],"&lt;40000")</f>
        <v>7</v>
      </c>
      <c r="E11">
        <f t="shared" si="0"/>
        <v>55</v>
      </c>
      <c r="F11" s="7">
        <f t="shared" si="1"/>
        <v>0.47272727272727272</v>
      </c>
      <c r="G11" s="7">
        <f t="shared" si="2"/>
        <v>0.4</v>
      </c>
      <c r="H11" s="7">
        <f t="shared" si="3"/>
        <v>0.12727272727272726</v>
      </c>
    </row>
    <row r="12" spans="1:8" x14ac:dyDescent="0.35">
      <c r="A12" t="s">
        <v>8398</v>
      </c>
      <c r="B12">
        <f>COUNTIFS(Table1[state],"successful",Table1[goal],"&gt;=40000",Table1[goal],"&lt;45000")</f>
        <v>21</v>
      </c>
      <c r="C12">
        <f>COUNTIFS(Table1[state],"failed",Table1[goal],"&gt;=40000",Table1[goal],"&lt;45000")</f>
        <v>16</v>
      </c>
      <c r="D12">
        <f>COUNTIFS(Table1[state],"cancelled",Table1[goal],"&gt;=40000",Table1[goal],"&lt;45000")</f>
        <v>6</v>
      </c>
      <c r="E12">
        <f t="shared" si="0"/>
        <v>43</v>
      </c>
      <c r="F12" s="7">
        <f t="shared" si="1"/>
        <v>0.48837209302325579</v>
      </c>
      <c r="G12" s="7">
        <f t="shared" si="2"/>
        <v>0.37209302325581395</v>
      </c>
      <c r="H12" s="7">
        <f t="shared" si="3"/>
        <v>0.13953488372093023</v>
      </c>
    </row>
    <row r="13" spans="1:8" x14ac:dyDescent="0.35">
      <c r="A13" t="s">
        <v>8399</v>
      </c>
      <c r="B13">
        <f>COUNTIFS(Table1[state],"successful",Table1[goal],"&gt;=45000",Table1[goal],"&lt;50000")</f>
        <v>6</v>
      </c>
      <c r="C13">
        <f>COUNTIFS(Table1[state],"failed",Table1[goal],"&gt;=45000",Table1[goal],"&lt;50000")</f>
        <v>11</v>
      </c>
      <c r="D13">
        <f>COUNTIFS(Table1[state],"cancelled",Table1[goal],"&gt;=45000",Table1[goal],"&lt;50000")</f>
        <v>4</v>
      </c>
      <c r="E13">
        <f t="shared" si="0"/>
        <v>21</v>
      </c>
      <c r="F13" s="7">
        <f t="shared" si="1"/>
        <v>0.2857142857142857</v>
      </c>
      <c r="G13" s="7">
        <f t="shared" si="2"/>
        <v>0.52380952380952384</v>
      </c>
      <c r="H13" s="7">
        <f t="shared" si="3"/>
        <v>0.19047619047619047</v>
      </c>
    </row>
    <row r="14" spans="1:8" x14ac:dyDescent="0.35">
      <c r="A14" t="s">
        <v>8400</v>
      </c>
      <c r="B14">
        <f>COUNTIFS(Table1[state],"successful",Table1[goal],"&gt;=50000")</f>
        <v>86</v>
      </c>
      <c r="C14">
        <f>COUNTIFS(Table1[state],"failed",Table1[goal],"&gt;=50000")</f>
        <v>258</v>
      </c>
      <c r="D14">
        <f>COUNTIFS(Table1[state],"cancelled",Table1[goal],"&gt;=50000")</f>
        <v>100</v>
      </c>
      <c r="E14">
        <f t="shared" si="0"/>
        <v>444</v>
      </c>
      <c r="F14" s="7">
        <f t="shared" si="1"/>
        <v>0.19369369369369369</v>
      </c>
      <c r="G14" s="7">
        <f t="shared" si="2"/>
        <v>0.58108108108108103</v>
      </c>
      <c r="H14" s="7">
        <f t="shared" si="3"/>
        <v>0.22522522522522523</v>
      </c>
    </row>
  </sheetData>
  <conditionalFormatting sqref="F3:F1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FC27F-5596-4AEB-BAC9-ACAEBF682DB6}">
  <dimension ref="A1:L4115"/>
  <sheetViews>
    <sheetView showGridLines="0" workbookViewId="0">
      <selection activeCell="I24" sqref="I24"/>
    </sheetView>
  </sheetViews>
  <sheetFormatPr defaultRowHeight="14.5" x14ac:dyDescent="0.35"/>
  <cols>
    <col min="1" max="1" width="18.08984375" style="17" bestFit="1" customWidth="1"/>
    <col min="2" max="2" width="15.26953125" style="17" bestFit="1" customWidth="1"/>
    <col min="3" max="3" width="8.7265625" style="17"/>
    <col min="4" max="4" width="16.453125" style="20" bestFit="1" customWidth="1"/>
    <col min="5" max="5" width="17.453125" style="20" bestFit="1" customWidth="1"/>
    <col min="8" max="9" width="11.08984375" customWidth="1"/>
    <col min="10" max="10" width="18.08984375" customWidth="1"/>
    <col min="11" max="12" width="11.08984375" customWidth="1"/>
  </cols>
  <sheetData>
    <row r="1" spans="1:12" x14ac:dyDescent="0.35">
      <c r="A1" s="17" t="s">
        <v>8411</v>
      </c>
      <c r="B1" s="17" t="s">
        <v>8401</v>
      </c>
      <c r="D1" s="20" t="s">
        <v>8412</v>
      </c>
      <c r="E1" s="20" t="s">
        <v>8401</v>
      </c>
    </row>
    <row r="2" spans="1:12" ht="15" thickBot="1" x14ac:dyDescent="0.4">
      <c r="A2" s="17" t="str">
        <f t="shared" ref="A2:A65" si="0">IF(B2="","","successful")</f>
        <v>successful</v>
      </c>
      <c r="B2" s="17">
        <f>IFERROR(VLOOKUP("successful",'Kickstarter Data'!F2:L2,7,FALSE),"")</f>
        <v>182</v>
      </c>
      <c r="D2" s="21" t="str">
        <f t="shared" ref="D2:D65" si="1">IF(E2="","","Failed")</f>
        <v/>
      </c>
      <c r="E2" s="21" t="str">
        <f>IFERROR(VLOOKUP("Failed",'Kickstarter Data'!F2:L2,7,FALSE),"")</f>
        <v/>
      </c>
      <c r="H2" s="22" t="s">
        <v>8402</v>
      </c>
      <c r="I2" s="22"/>
      <c r="K2" s="23" t="s">
        <v>8409</v>
      </c>
      <c r="L2" s="23"/>
    </row>
    <row r="3" spans="1:12" x14ac:dyDescent="0.35">
      <c r="A3" s="17" t="str">
        <f t="shared" si="0"/>
        <v>successful</v>
      </c>
      <c r="B3" s="17">
        <f>IFERROR(VLOOKUP("successful",'Kickstarter Data'!F3:L3,7,FALSE),"")</f>
        <v>79</v>
      </c>
      <c r="D3" s="21" t="str">
        <f t="shared" si="1"/>
        <v/>
      </c>
      <c r="E3" s="21" t="str">
        <f>IFERROR(VLOOKUP("Failed",'Kickstarter Data'!F3:L3,7,FALSE),"")</f>
        <v/>
      </c>
      <c r="H3" t="s">
        <v>8410</v>
      </c>
      <c r="I3" s="16">
        <f>COUNT(Table4[Backers Count])</f>
        <v>2185</v>
      </c>
      <c r="K3" t="s">
        <v>8410</v>
      </c>
      <c r="L3" s="16">
        <f>COUNT(Table5[Backers Count])</f>
        <v>1530</v>
      </c>
    </row>
    <row r="4" spans="1:12" x14ac:dyDescent="0.35">
      <c r="A4" s="17" t="str">
        <f t="shared" si="0"/>
        <v>successful</v>
      </c>
      <c r="B4" s="17">
        <f>IFERROR(VLOOKUP("successful",'Kickstarter Data'!F4:L4,7,FALSE),"")</f>
        <v>35</v>
      </c>
      <c r="D4" s="21" t="str">
        <f t="shared" si="1"/>
        <v/>
      </c>
      <c r="E4" s="21" t="str">
        <f>IFERROR(VLOOKUP("Failed",'Kickstarter Data'!F4:L4,7,FALSE),"")</f>
        <v/>
      </c>
      <c r="G4" s="5"/>
      <c r="H4" s="5" t="s">
        <v>8403</v>
      </c>
      <c r="I4" s="19">
        <f>AVERAGE(Table4[Backers Count])</f>
        <v>194.42517162471395</v>
      </c>
      <c r="K4" s="5" t="s">
        <v>8403</v>
      </c>
      <c r="L4" s="19">
        <f>AVERAGE(Table5[Backers Count])</f>
        <v>17.709803921568628</v>
      </c>
    </row>
    <row r="5" spans="1:12" x14ac:dyDescent="0.35">
      <c r="A5" s="17" t="str">
        <f t="shared" si="0"/>
        <v>successful</v>
      </c>
      <c r="B5" s="17">
        <f>IFERROR(VLOOKUP("successful",'Kickstarter Data'!F5:L5,7,FALSE),"")</f>
        <v>150</v>
      </c>
      <c r="D5" s="21" t="str">
        <f t="shared" si="1"/>
        <v/>
      </c>
      <c r="E5" s="21" t="str">
        <f>IFERROR(VLOOKUP("Failed",'Kickstarter Data'!F5:L5,7,FALSE),"")</f>
        <v/>
      </c>
      <c r="G5" s="5"/>
      <c r="H5" s="5" t="s">
        <v>8404</v>
      </c>
      <c r="I5" s="19">
        <f>MEDIAN(Table4[Backers Count])</f>
        <v>62</v>
      </c>
      <c r="K5" s="5" t="s">
        <v>8404</v>
      </c>
      <c r="L5" s="19">
        <f>MEDIAN(Table5[Backers Count])</f>
        <v>4</v>
      </c>
    </row>
    <row r="6" spans="1:12" x14ac:dyDescent="0.35">
      <c r="A6" s="17" t="str">
        <f t="shared" si="0"/>
        <v>successful</v>
      </c>
      <c r="B6" s="17">
        <f>IFERROR(VLOOKUP("successful",'Kickstarter Data'!F6:L6,7,FALSE),"")</f>
        <v>284</v>
      </c>
      <c r="D6" s="21" t="str">
        <f t="shared" si="1"/>
        <v/>
      </c>
      <c r="E6" s="21" t="str">
        <f>IFERROR(VLOOKUP("Failed",'Kickstarter Data'!F6:L6,7,FALSE),"")</f>
        <v/>
      </c>
      <c r="G6" s="5"/>
      <c r="H6" s="5" t="s">
        <v>8405</v>
      </c>
      <c r="I6" s="19">
        <f>MIN(Table4[Backers Count])</f>
        <v>1</v>
      </c>
      <c r="K6" s="5" t="s">
        <v>8405</v>
      </c>
      <c r="L6" s="19">
        <f>MIN(Table5[Backers Count])</f>
        <v>0</v>
      </c>
    </row>
    <row r="7" spans="1:12" x14ac:dyDescent="0.35">
      <c r="A7" s="17" t="str">
        <f t="shared" si="0"/>
        <v>successful</v>
      </c>
      <c r="B7" s="17">
        <f>IFERROR(VLOOKUP("successful",'Kickstarter Data'!F7:L7,7,FALSE),"")</f>
        <v>47</v>
      </c>
      <c r="D7" s="21" t="str">
        <f t="shared" si="1"/>
        <v/>
      </c>
      <c r="E7" s="21" t="str">
        <f>IFERROR(VLOOKUP("Failed",'Kickstarter Data'!F7:L7,7,FALSE),"")</f>
        <v/>
      </c>
      <c r="G7" s="5"/>
      <c r="H7" s="5" t="s">
        <v>8406</v>
      </c>
      <c r="I7" s="19">
        <f>MAX(Table4[Backers Count])</f>
        <v>26457</v>
      </c>
      <c r="K7" s="5" t="s">
        <v>8406</v>
      </c>
      <c r="L7" s="19">
        <f>MAX(Table5[Backers Count])</f>
        <v>1293</v>
      </c>
    </row>
    <row r="8" spans="1:12" x14ac:dyDescent="0.35">
      <c r="A8" s="17" t="str">
        <f t="shared" si="0"/>
        <v>successful</v>
      </c>
      <c r="B8" s="17">
        <f>IFERROR(VLOOKUP("successful",'Kickstarter Data'!F8:L8,7,FALSE),"")</f>
        <v>58</v>
      </c>
      <c r="D8" s="21" t="str">
        <f t="shared" si="1"/>
        <v/>
      </c>
      <c r="E8" s="21" t="str">
        <f>IFERROR(VLOOKUP("Failed",'Kickstarter Data'!F8:L8,7,FALSE),"")</f>
        <v/>
      </c>
      <c r="G8" s="5"/>
      <c r="H8" s="5" t="s">
        <v>8407</v>
      </c>
      <c r="I8" s="18">
        <f>_xlfn.VAR.P(Table4[Backers Count])</f>
        <v>712840.9867348104</v>
      </c>
      <c r="K8" s="5" t="s">
        <v>8407</v>
      </c>
      <c r="L8" s="18">
        <f>_xlfn.VAR.P(Table5[Backers Count])</f>
        <v>3773.2216685890044</v>
      </c>
    </row>
    <row r="9" spans="1:12" x14ac:dyDescent="0.35">
      <c r="A9" s="17" t="str">
        <f t="shared" si="0"/>
        <v>successful</v>
      </c>
      <c r="B9" s="17">
        <f>IFERROR(VLOOKUP("successful",'Kickstarter Data'!F9:L9,7,FALSE),"")</f>
        <v>57</v>
      </c>
      <c r="D9" s="21" t="str">
        <f t="shared" si="1"/>
        <v/>
      </c>
      <c r="E9" s="21" t="str">
        <f>IFERROR(VLOOKUP("Failed",'Kickstarter Data'!F9:L9,7,FALSE),"")</f>
        <v/>
      </c>
      <c r="G9" s="5"/>
      <c r="H9" s="5" t="s">
        <v>8408</v>
      </c>
      <c r="I9" s="18">
        <f>_xlfn.STDEV.P(Table4[Backers Count])</f>
        <v>844.29910975602149</v>
      </c>
      <c r="K9" s="5" t="s">
        <v>8408</v>
      </c>
      <c r="L9" s="18">
        <f>_xlfn.STDEV.P(Table5[Backers Count])</f>
        <v>61.426555076684906</v>
      </c>
    </row>
    <row r="10" spans="1:12" x14ac:dyDescent="0.35">
      <c r="A10" s="17" t="str">
        <f t="shared" si="0"/>
        <v>successful</v>
      </c>
      <c r="B10" s="17">
        <f>IFERROR(VLOOKUP("successful",'Kickstarter Data'!F10:L10,7,FALSE),"")</f>
        <v>12</v>
      </c>
      <c r="D10" s="21" t="str">
        <f t="shared" si="1"/>
        <v/>
      </c>
      <c r="E10" s="21" t="str">
        <f>IFERROR(VLOOKUP("Failed",'Kickstarter Data'!F10:L10,7,FALSE),"")</f>
        <v/>
      </c>
    </row>
    <row r="11" spans="1:12" x14ac:dyDescent="0.35">
      <c r="A11" s="17" t="str">
        <f t="shared" si="0"/>
        <v>successful</v>
      </c>
      <c r="B11" s="17">
        <f>IFERROR(VLOOKUP("successful",'Kickstarter Data'!F11:L11,7,FALSE),"")</f>
        <v>20</v>
      </c>
      <c r="D11" s="21" t="str">
        <f t="shared" si="1"/>
        <v/>
      </c>
      <c r="E11" s="21" t="str">
        <f>IFERROR(VLOOKUP("Failed",'Kickstarter Data'!F11:L11,7,FALSE),"")</f>
        <v/>
      </c>
    </row>
    <row r="12" spans="1:12" x14ac:dyDescent="0.35">
      <c r="A12" s="17" t="str">
        <f t="shared" si="0"/>
        <v>successful</v>
      </c>
      <c r="B12" s="17">
        <f>IFERROR(VLOOKUP("successful",'Kickstarter Data'!F12:L12,7,FALSE),"")</f>
        <v>19</v>
      </c>
      <c r="D12" s="21" t="str">
        <f t="shared" si="1"/>
        <v/>
      </c>
      <c r="E12" s="21" t="str">
        <f>IFERROR(VLOOKUP("Failed",'Kickstarter Data'!F12:L12,7,FALSE),"")</f>
        <v/>
      </c>
      <c r="H12" s="24" t="s">
        <v>8413</v>
      </c>
      <c r="I12" s="24"/>
      <c r="J12" s="24"/>
      <c r="K12" s="24"/>
      <c r="L12" s="24"/>
    </row>
    <row r="13" spans="1:12" x14ac:dyDescent="0.35">
      <c r="A13" s="17" t="str">
        <f t="shared" si="0"/>
        <v>successful</v>
      </c>
      <c r="B13" s="17">
        <f>IFERROR(VLOOKUP("successful",'Kickstarter Data'!F13:L13,7,FALSE),"")</f>
        <v>75</v>
      </c>
      <c r="D13" s="21" t="str">
        <f t="shared" si="1"/>
        <v/>
      </c>
      <c r="E13" s="21" t="str">
        <f>IFERROR(VLOOKUP("Failed",'Kickstarter Data'!F13:L13,7,FALSE),"")</f>
        <v/>
      </c>
      <c r="H13" s="24"/>
      <c r="I13" s="24"/>
      <c r="J13" s="24"/>
      <c r="K13" s="24"/>
      <c r="L13" s="24"/>
    </row>
    <row r="14" spans="1:12" x14ac:dyDescent="0.35">
      <c r="A14" s="17" t="str">
        <f t="shared" si="0"/>
        <v>successful</v>
      </c>
      <c r="B14" s="17">
        <f>IFERROR(VLOOKUP("successful",'Kickstarter Data'!F14:L14,7,FALSE),"")</f>
        <v>827</v>
      </c>
      <c r="D14" s="21" t="str">
        <f t="shared" si="1"/>
        <v/>
      </c>
      <c r="E14" s="21" t="str">
        <f>IFERROR(VLOOKUP("Failed",'Kickstarter Data'!F14:L14,7,FALSE),"")</f>
        <v/>
      </c>
      <c r="H14" s="24"/>
      <c r="I14" s="24"/>
      <c r="J14" s="24"/>
      <c r="K14" s="24"/>
      <c r="L14" s="24"/>
    </row>
    <row r="15" spans="1:12" x14ac:dyDescent="0.35">
      <c r="A15" s="17" t="str">
        <f t="shared" si="0"/>
        <v>successful</v>
      </c>
      <c r="B15" s="17">
        <f>IFERROR(VLOOKUP("successful",'Kickstarter Data'!F15:L15,7,FALSE),"")</f>
        <v>51</v>
      </c>
      <c r="D15" s="21" t="str">
        <f t="shared" si="1"/>
        <v/>
      </c>
      <c r="E15" s="21" t="str">
        <f>IFERROR(VLOOKUP("Failed",'Kickstarter Data'!F15:L15,7,FALSE),"")</f>
        <v/>
      </c>
      <c r="H15" s="24"/>
      <c r="I15" s="24"/>
      <c r="J15" s="24"/>
      <c r="K15" s="24"/>
      <c r="L15" s="24"/>
    </row>
    <row r="16" spans="1:12" x14ac:dyDescent="0.35">
      <c r="A16" s="17" t="str">
        <f t="shared" si="0"/>
        <v>successful</v>
      </c>
      <c r="B16" s="17">
        <f>IFERROR(VLOOKUP("successful",'Kickstarter Data'!F16:L16,7,FALSE),"")</f>
        <v>41</v>
      </c>
      <c r="D16" s="21" t="str">
        <f t="shared" si="1"/>
        <v/>
      </c>
      <c r="E16" s="21" t="str">
        <f>IFERROR(VLOOKUP("Failed",'Kickstarter Data'!F16:L16,7,FALSE),"")</f>
        <v/>
      </c>
      <c r="H16" s="24"/>
      <c r="I16" s="24"/>
      <c r="J16" s="24"/>
      <c r="K16" s="24"/>
      <c r="L16" s="24"/>
    </row>
    <row r="17" spans="1:12" x14ac:dyDescent="0.35">
      <c r="A17" s="17" t="str">
        <f t="shared" si="0"/>
        <v>successful</v>
      </c>
      <c r="B17" s="17">
        <f>IFERROR(VLOOKUP("successful",'Kickstarter Data'!F17:L17,7,FALSE),"")</f>
        <v>98</v>
      </c>
      <c r="D17" s="21" t="str">
        <f t="shared" si="1"/>
        <v/>
      </c>
      <c r="E17" s="21" t="str">
        <f>IFERROR(VLOOKUP("Failed",'Kickstarter Data'!F17:L17,7,FALSE),"")</f>
        <v/>
      </c>
      <c r="H17" s="24"/>
      <c r="I17" s="24"/>
      <c r="J17" s="24"/>
      <c r="K17" s="24"/>
      <c r="L17" s="24"/>
    </row>
    <row r="18" spans="1:12" x14ac:dyDescent="0.35">
      <c r="A18" s="17" t="str">
        <f t="shared" si="0"/>
        <v>successful</v>
      </c>
      <c r="B18" s="17">
        <f>IFERROR(VLOOKUP("successful",'Kickstarter Data'!F18:L18,7,FALSE),"")</f>
        <v>70</v>
      </c>
      <c r="D18" s="21" t="str">
        <f t="shared" si="1"/>
        <v/>
      </c>
      <c r="E18" s="21" t="str">
        <f>IFERROR(VLOOKUP("Failed",'Kickstarter Data'!F18:L18,7,FALSE),"")</f>
        <v/>
      </c>
      <c r="H18" s="24"/>
      <c r="I18" s="24"/>
      <c r="J18" s="24"/>
      <c r="K18" s="24"/>
      <c r="L18" s="24"/>
    </row>
    <row r="19" spans="1:12" x14ac:dyDescent="0.35">
      <c r="A19" s="17" t="str">
        <f t="shared" si="0"/>
        <v>successful</v>
      </c>
      <c r="B19" s="17">
        <f>IFERROR(VLOOKUP("successful",'Kickstarter Data'!F19:L19,7,FALSE),"")</f>
        <v>36</v>
      </c>
      <c r="D19" s="21" t="str">
        <f t="shared" si="1"/>
        <v/>
      </c>
      <c r="E19" s="21" t="str">
        <f>IFERROR(VLOOKUP("Failed",'Kickstarter Data'!F19:L19,7,FALSE),"")</f>
        <v/>
      </c>
      <c r="H19" s="24"/>
      <c r="I19" s="24"/>
      <c r="J19" s="24"/>
      <c r="K19" s="24"/>
      <c r="L19" s="24"/>
    </row>
    <row r="20" spans="1:12" x14ac:dyDescent="0.35">
      <c r="A20" s="17" t="str">
        <f t="shared" si="0"/>
        <v>successful</v>
      </c>
      <c r="B20" s="17">
        <f>IFERROR(VLOOKUP("successful",'Kickstarter Data'!F20:L20,7,FALSE),"")</f>
        <v>342</v>
      </c>
      <c r="D20" s="21" t="str">
        <f t="shared" si="1"/>
        <v/>
      </c>
      <c r="E20" s="21" t="str">
        <f>IFERROR(VLOOKUP("Failed",'Kickstarter Data'!F20:L20,7,FALSE),"")</f>
        <v/>
      </c>
      <c r="H20" s="24"/>
      <c r="I20" s="24"/>
      <c r="J20" s="24"/>
      <c r="K20" s="24"/>
      <c r="L20" s="24"/>
    </row>
    <row r="21" spans="1:12" x14ac:dyDescent="0.35">
      <c r="A21" s="17" t="str">
        <f t="shared" si="0"/>
        <v>successful</v>
      </c>
      <c r="B21" s="17">
        <f>IFERROR(VLOOKUP("successful",'Kickstarter Data'!F21:L21,7,FALSE),"")</f>
        <v>22</v>
      </c>
      <c r="D21" s="21" t="str">
        <f t="shared" si="1"/>
        <v/>
      </c>
      <c r="E21" s="21" t="str">
        <f>IFERROR(VLOOKUP("Failed",'Kickstarter Data'!F21:L21,7,FALSE),"")</f>
        <v/>
      </c>
    </row>
    <row r="22" spans="1:12" x14ac:dyDescent="0.35">
      <c r="A22" s="17" t="str">
        <f t="shared" si="0"/>
        <v>successful</v>
      </c>
      <c r="B22" s="17">
        <f>IFERROR(VLOOKUP("successful",'Kickstarter Data'!F22:L22,7,FALSE),"")</f>
        <v>25</v>
      </c>
      <c r="D22" s="21" t="str">
        <f t="shared" si="1"/>
        <v/>
      </c>
      <c r="E22" s="21" t="str">
        <f>IFERROR(VLOOKUP("Failed",'Kickstarter Data'!F22:L22,7,FALSE),"")</f>
        <v/>
      </c>
    </row>
    <row r="23" spans="1:12" x14ac:dyDescent="0.35">
      <c r="A23" s="17" t="str">
        <f t="shared" si="0"/>
        <v>successful</v>
      </c>
      <c r="B23" s="17">
        <f>IFERROR(VLOOKUP("successful",'Kickstarter Data'!F23:L23,7,FALSE),"")</f>
        <v>101</v>
      </c>
      <c r="D23" s="21" t="str">
        <f t="shared" si="1"/>
        <v/>
      </c>
      <c r="E23" s="21" t="str">
        <f>IFERROR(VLOOKUP("Failed",'Kickstarter Data'!F23:L23,7,FALSE),"")</f>
        <v/>
      </c>
    </row>
    <row r="24" spans="1:12" x14ac:dyDescent="0.35">
      <c r="A24" s="17" t="str">
        <f t="shared" si="0"/>
        <v>successful</v>
      </c>
      <c r="B24" s="17">
        <f>IFERROR(VLOOKUP("successful",'Kickstarter Data'!F24:L24,7,FALSE),"")</f>
        <v>8</v>
      </c>
      <c r="D24" s="21" t="str">
        <f t="shared" si="1"/>
        <v/>
      </c>
      <c r="E24" s="21" t="str">
        <f>IFERROR(VLOOKUP("Failed",'Kickstarter Data'!F24:L24,7,FALSE),"")</f>
        <v/>
      </c>
    </row>
    <row r="25" spans="1:12" x14ac:dyDescent="0.35">
      <c r="A25" s="17" t="str">
        <f t="shared" si="0"/>
        <v>successful</v>
      </c>
      <c r="B25" s="17">
        <f>IFERROR(VLOOKUP("successful",'Kickstarter Data'!F25:L25,7,FALSE),"")</f>
        <v>23</v>
      </c>
      <c r="D25" s="21" t="str">
        <f t="shared" si="1"/>
        <v/>
      </c>
      <c r="E25" s="21" t="str">
        <f>IFERROR(VLOOKUP("Failed",'Kickstarter Data'!F25:L25,7,FALSE),"")</f>
        <v/>
      </c>
    </row>
    <row r="26" spans="1:12" x14ac:dyDescent="0.35">
      <c r="A26" s="17" t="str">
        <f t="shared" si="0"/>
        <v>successful</v>
      </c>
      <c r="B26" s="17">
        <f>IFERROR(VLOOKUP("successful",'Kickstarter Data'!F26:L26,7,FALSE),"")</f>
        <v>574</v>
      </c>
      <c r="D26" s="21" t="str">
        <f t="shared" si="1"/>
        <v/>
      </c>
      <c r="E26" s="21" t="str">
        <f>IFERROR(VLOOKUP("Failed",'Kickstarter Data'!F26:L26,7,FALSE),"")</f>
        <v/>
      </c>
    </row>
    <row r="27" spans="1:12" x14ac:dyDescent="0.35">
      <c r="A27" s="17" t="str">
        <f t="shared" si="0"/>
        <v>successful</v>
      </c>
      <c r="B27" s="17">
        <f>IFERROR(VLOOKUP("successful",'Kickstarter Data'!F27:L27,7,FALSE),"")</f>
        <v>14</v>
      </c>
      <c r="D27" s="21" t="str">
        <f t="shared" si="1"/>
        <v/>
      </c>
      <c r="E27" s="21" t="str">
        <f>IFERROR(VLOOKUP("Failed",'Kickstarter Data'!F27:L27,7,FALSE),"")</f>
        <v/>
      </c>
    </row>
    <row r="28" spans="1:12" x14ac:dyDescent="0.35">
      <c r="A28" s="17" t="str">
        <f t="shared" si="0"/>
        <v>successful</v>
      </c>
      <c r="B28" s="17">
        <f>IFERROR(VLOOKUP("successful",'Kickstarter Data'!F28:L28,7,FALSE),"")</f>
        <v>19</v>
      </c>
      <c r="D28" s="21" t="str">
        <f t="shared" si="1"/>
        <v/>
      </c>
      <c r="E28" s="21" t="str">
        <f>IFERROR(VLOOKUP("Failed",'Kickstarter Data'!F28:L28,7,FALSE),"")</f>
        <v/>
      </c>
    </row>
    <row r="29" spans="1:12" x14ac:dyDescent="0.35">
      <c r="A29" s="17" t="str">
        <f t="shared" si="0"/>
        <v>successful</v>
      </c>
      <c r="B29" s="17">
        <f>IFERROR(VLOOKUP("successful",'Kickstarter Data'!F29:L29,7,FALSE),"")</f>
        <v>150</v>
      </c>
      <c r="D29" s="21" t="str">
        <f t="shared" si="1"/>
        <v/>
      </c>
      <c r="E29" s="21" t="str">
        <f>IFERROR(VLOOKUP("Failed",'Kickstarter Data'!F29:L29,7,FALSE),"")</f>
        <v/>
      </c>
    </row>
    <row r="30" spans="1:12" x14ac:dyDescent="0.35">
      <c r="A30" s="17" t="str">
        <f t="shared" si="0"/>
        <v>successful</v>
      </c>
      <c r="B30" s="17">
        <f>IFERROR(VLOOKUP("successful",'Kickstarter Data'!F30:L30,7,FALSE),"")</f>
        <v>71</v>
      </c>
      <c r="D30" s="21" t="str">
        <f t="shared" si="1"/>
        <v/>
      </c>
      <c r="E30" s="21" t="str">
        <f>IFERROR(VLOOKUP("Failed",'Kickstarter Data'!F30:L30,7,FALSE),"")</f>
        <v/>
      </c>
    </row>
    <row r="31" spans="1:12" x14ac:dyDescent="0.35">
      <c r="A31" s="17" t="str">
        <f t="shared" si="0"/>
        <v>successful</v>
      </c>
      <c r="B31" s="17">
        <f>IFERROR(VLOOKUP("successful",'Kickstarter Data'!F31:L31,7,FALSE),"")</f>
        <v>117</v>
      </c>
      <c r="D31" s="21" t="str">
        <f t="shared" si="1"/>
        <v/>
      </c>
      <c r="E31" s="21" t="str">
        <f>IFERROR(VLOOKUP("Failed",'Kickstarter Data'!F31:L31,7,FALSE),"")</f>
        <v/>
      </c>
    </row>
    <row r="32" spans="1:12" x14ac:dyDescent="0.35">
      <c r="A32" s="17" t="str">
        <f t="shared" si="0"/>
        <v>successful</v>
      </c>
      <c r="B32" s="17">
        <f>IFERROR(VLOOKUP("successful",'Kickstarter Data'!F32:L32,7,FALSE),"")</f>
        <v>53</v>
      </c>
      <c r="D32" s="21" t="str">
        <f t="shared" si="1"/>
        <v/>
      </c>
      <c r="E32" s="21" t="str">
        <f>IFERROR(VLOOKUP("Failed",'Kickstarter Data'!F32:L32,7,FALSE),"")</f>
        <v/>
      </c>
    </row>
    <row r="33" spans="1:5" x14ac:dyDescent="0.35">
      <c r="A33" s="17" t="str">
        <f t="shared" si="0"/>
        <v>successful</v>
      </c>
      <c r="B33" s="17">
        <f>IFERROR(VLOOKUP("successful",'Kickstarter Data'!F33:L33,7,FALSE),"")</f>
        <v>1</v>
      </c>
      <c r="D33" s="21" t="str">
        <f t="shared" si="1"/>
        <v/>
      </c>
      <c r="E33" s="21" t="str">
        <f>IFERROR(VLOOKUP("Failed",'Kickstarter Data'!F33:L33,7,FALSE),"")</f>
        <v/>
      </c>
    </row>
    <row r="34" spans="1:5" x14ac:dyDescent="0.35">
      <c r="A34" s="17" t="str">
        <f t="shared" si="0"/>
        <v>successful</v>
      </c>
      <c r="B34" s="17">
        <f>IFERROR(VLOOKUP("successful",'Kickstarter Data'!F34:L34,7,FALSE),"")</f>
        <v>89</v>
      </c>
      <c r="D34" s="21" t="str">
        <f t="shared" si="1"/>
        <v/>
      </c>
      <c r="E34" s="21" t="str">
        <f>IFERROR(VLOOKUP("Failed",'Kickstarter Data'!F34:L34,7,FALSE),"")</f>
        <v/>
      </c>
    </row>
    <row r="35" spans="1:5" x14ac:dyDescent="0.35">
      <c r="A35" s="17" t="str">
        <f t="shared" si="0"/>
        <v>successful</v>
      </c>
      <c r="B35" s="17">
        <f>IFERROR(VLOOKUP("successful",'Kickstarter Data'!F35:L35,7,FALSE),"")</f>
        <v>64</v>
      </c>
      <c r="D35" s="21" t="str">
        <f t="shared" si="1"/>
        <v/>
      </c>
      <c r="E35" s="21" t="str">
        <f>IFERROR(VLOOKUP("Failed",'Kickstarter Data'!F35:L35,7,FALSE),"")</f>
        <v/>
      </c>
    </row>
    <row r="36" spans="1:5" x14ac:dyDescent="0.35">
      <c r="A36" s="17" t="str">
        <f t="shared" si="0"/>
        <v>successful</v>
      </c>
      <c r="B36" s="17">
        <f>IFERROR(VLOOKUP("successful",'Kickstarter Data'!F36:L36,7,FALSE),"")</f>
        <v>68</v>
      </c>
      <c r="D36" s="21" t="str">
        <f t="shared" si="1"/>
        <v/>
      </c>
      <c r="E36" s="21" t="str">
        <f>IFERROR(VLOOKUP("Failed",'Kickstarter Data'!F36:L36,7,FALSE),"")</f>
        <v/>
      </c>
    </row>
    <row r="37" spans="1:5" x14ac:dyDescent="0.35">
      <c r="A37" s="17" t="str">
        <f t="shared" si="0"/>
        <v>successful</v>
      </c>
      <c r="B37" s="17">
        <f>IFERROR(VLOOKUP("successful",'Kickstarter Data'!F37:L37,7,FALSE),"")</f>
        <v>28</v>
      </c>
      <c r="D37" s="21" t="str">
        <f t="shared" si="1"/>
        <v/>
      </c>
      <c r="E37" s="21" t="str">
        <f>IFERROR(VLOOKUP("Failed",'Kickstarter Data'!F37:L37,7,FALSE),"")</f>
        <v/>
      </c>
    </row>
    <row r="38" spans="1:5" x14ac:dyDescent="0.35">
      <c r="A38" s="17" t="str">
        <f t="shared" si="0"/>
        <v>successful</v>
      </c>
      <c r="B38" s="17">
        <f>IFERROR(VLOOKUP("successful",'Kickstarter Data'!F38:L38,7,FALSE),"")</f>
        <v>44</v>
      </c>
      <c r="D38" s="21" t="str">
        <f t="shared" si="1"/>
        <v/>
      </c>
      <c r="E38" s="21" t="str">
        <f>IFERROR(VLOOKUP("Failed",'Kickstarter Data'!F38:L38,7,FALSE),"")</f>
        <v/>
      </c>
    </row>
    <row r="39" spans="1:5" x14ac:dyDescent="0.35">
      <c r="A39" s="17" t="str">
        <f t="shared" si="0"/>
        <v>successful</v>
      </c>
      <c r="B39" s="17">
        <f>IFERROR(VLOOKUP("successful",'Kickstarter Data'!F39:L39,7,FALSE),"")</f>
        <v>253</v>
      </c>
      <c r="D39" s="21" t="str">
        <f t="shared" si="1"/>
        <v/>
      </c>
      <c r="E39" s="21" t="str">
        <f>IFERROR(VLOOKUP("Failed",'Kickstarter Data'!F39:L39,7,FALSE),"")</f>
        <v/>
      </c>
    </row>
    <row r="40" spans="1:5" x14ac:dyDescent="0.35">
      <c r="A40" s="17" t="str">
        <f t="shared" si="0"/>
        <v>successful</v>
      </c>
      <c r="B40" s="17">
        <f>IFERROR(VLOOKUP("successful",'Kickstarter Data'!F40:L40,7,FALSE),"")</f>
        <v>66</v>
      </c>
      <c r="D40" s="21" t="str">
        <f t="shared" si="1"/>
        <v/>
      </c>
      <c r="E40" s="21" t="str">
        <f>IFERROR(VLOOKUP("Failed",'Kickstarter Data'!F40:L40,7,FALSE),"")</f>
        <v/>
      </c>
    </row>
    <row r="41" spans="1:5" x14ac:dyDescent="0.35">
      <c r="A41" s="17" t="str">
        <f t="shared" si="0"/>
        <v>successful</v>
      </c>
      <c r="B41" s="17">
        <f>IFERROR(VLOOKUP("successful",'Kickstarter Data'!F41:L41,7,FALSE),"")</f>
        <v>217</v>
      </c>
      <c r="D41" s="21" t="str">
        <f t="shared" si="1"/>
        <v/>
      </c>
      <c r="E41" s="21" t="str">
        <f>IFERROR(VLOOKUP("Failed",'Kickstarter Data'!F41:L41,7,FALSE),"")</f>
        <v/>
      </c>
    </row>
    <row r="42" spans="1:5" x14ac:dyDescent="0.35">
      <c r="A42" s="17" t="str">
        <f t="shared" si="0"/>
        <v>successful</v>
      </c>
      <c r="B42" s="17">
        <f>IFERROR(VLOOKUP("successful",'Kickstarter Data'!F42:L42,7,FALSE),"")</f>
        <v>16</v>
      </c>
      <c r="D42" s="21" t="str">
        <f t="shared" si="1"/>
        <v/>
      </c>
      <c r="E42" s="21" t="str">
        <f>IFERROR(VLOOKUP("Failed",'Kickstarter Data'!F42:L42,7,FALSE),"")</f>
        <v/>
      </c>
    </row>
    <row r="43" spans="1:5" x14ac:dyDescent="0.35">
      <c r="A43" s="17" t="str">
        <f t="shared" si="0"/>
        <v>successful</v>
      </c>
      <c r="B43" s="17">
        <f>IFERROR(VLOOKUP("successful",'Kickstarter Data'!F43:L43,7,FALSE),"")</f>
        <v>19</v>
      </c>
      <c r="D43" s="21" t="str">
        <f t="shared" si="1"/>
        <v/>
      </c>
      <c r="E43" s="21" t="str">
        <f>IFERROR(VLOOKUP("Failed",'Kickstarter Data'!F43:L43,7,FALSE),"")</f>
        <v/>
      </c>
    </row>
    <row r="44" spans="1:5" x14ac:dyDescent="0.35">
      <c r="A44" s="17" t="str">
        <f t="shared" si="0"/>
        <v>successful</v>
      </c>
      <c r="B44" s="17">
        <f>IFERROR(VLOOKUP("successful",'Kickstarter Data'!F44:L44,7,FALSE),"")</f>
        <v>169</v>
      </c>
      <c r="D44" s="21" t="str">
        <f t="shared" si="1"/>
        <v/>
      </c>
      <c r="E44" s="21" t="str">
        <f>IFERROR(VLOOKUP("Failed",'Kickstarter Data'!F44:L44,7,FALSE),"")</f>
        <v/>
      </c>
    </row>
    <row r="45" spans="1:5" x14ac:dyDescent="0.35">
      <c r="A45" s="17" t="str">
        <f t="shared" si="0"/>
        <v>successful</v>
      </c>
      <c r="B45" s="17">
        <f>IFERROR(VLOOKUP("successful",'Kickstarter Data'!F45:L45,7,FALSE),"")</f>
        <v>263</v>
      </c>
      <c r="D45" s="21" t="str">
        <f t="shared" si="1"/>
        <v/>
      </c>
      <c r="E45" s="21" t="str">
        <f>IFERROR(VLOOKUP("Failed",'Kickstarter Data'!F45:L45,7,FALSE),"")</f>
        <v/>
      </c>
    </row>
    <row r="46" spans="1:5" x14ac:dyDescent="0.35">
      <c r="A46" s="17" t="str">
        <f t="shared" si="0"/>
        <v>successful</v>
      </c>
      <c r="B46" s="17">
        <f>IFERROR(VLOOKUP("successful",'Kickstarter Data'!F46:L46,7,FALSE),"")</f>
        <v>15</v>
      </c>
      <c r="D46" s="21" t="str">
        <f t="shared" si="1"/>
        <v/>
      </c>
      <c r="E46" s="21" t="str">
        <f>IFERROR(VLOOKUP("Failed",'Kickstarter Data'!F46:L46,7,FALSE),"")</f>
        <v/>
      </c>
    </row>
    <row r="47" spans="1:5" x14ac:dyDescent="0.35">
      <c r="A47" s="17" t="str">
        <f t="shared" si="0"/>
        <v>successful</v>
      </c>
      <c r="B47" s="17">
        <f>IFERROR(VLOOKUP("successful",'Kickstarter Data'!F47:L47,7,FALSE),"")</f>
        <v>61</v>
      </c>
      <c r="D47" s="21" t="str">
        <f t="shared" si="1"/>
        <v/>
      </c>
      <c r="E47" s="21" t="str">
        <f>IFERROR(VLOOKUP("Failed",'Kickstarter Data'!F47:L47,7,FALSE),"")</f>
        <v/>
      </c>
    </row>
    <row r="48" spans="1:5" x14ac:dyDescent="0.35">
      <c r="A48" s="17" t="str">
        <f t="shared" si="0"/>
        <v>successful</v>
      </c>
      <c r="B48" s="17">
        <f>IFERROR(VLOOKUP("successful",'Kickstarter Data'!F48:L48,7,FALSE),"")</f>
        <v>45</v>
      </c>
      <c r="D48" s="21" t="str">
        <f t="shared" si="1"/>
        <v/>
      </c>
      <c r="E48" s="21" t="str">
        <f>IFERROR(VLOOKUP("Failed",'Kickstarter Data'!F48:L48,7,FALSE),"")</f>
        <v/>
      </c>
    </row>
    <row r="49" spans="1:5" x14ac:dyDescent="0.35">
      <c r="A49" s="17" t="str">
        <f t="shared" si="0"/>
        <v>successful</v>
      </c>
      <c r="B49" s="17">
        <f>IFERROR(VLOOKUP("successful",'Kickstarter Data'!F49:L49,7,FALSE),"")</f>
        <v>70</v>
      </c>
      <c r="D49" s="21" t="str">
        <f t="shared" si="1"/>
        <v/>
      </c>
      <c r="E49" s="21" t="str">
        <f>IFERROR(VLOOKUP("Failed",'Kickstarter Data'!F49:L49,7,FALSE),"")</f>
        <v/>
      </c>
    </row>
    <row r="50" spans="1:5" x14ac:dyDescent="0.35">
      <c r="A50" s="17" t="str">
        <f t="shared" si="0"/>
        <v>successful</v>
      </c>
      <c r="B50" s="17">
        <f>IFERROR(VLOOKUP("successful",'Kickstarter Data'!F50:L50,7,FALSE),"")</f>
        <v>38</v>
      </c>
      <c r="D50" s="21" t="str">
        <f t="shared" si="1"/>
        <v/>
      </c>
      <c r="E50" s="21" t="str">
        <f>IFERROR(VLOOKUP("Failed",'Kickstarter Data'!F50:L50,7,FALSE),"")</f>
        <v/>
      </c>
    </row>
    <row r="51" spans="1:5" x14ac:dyDescent="0.35">
      <c r="A51" s="17" t="str">
        <f t="shared" si="0"/>
        <v>successful</v>
      </c>
      <c r="B51" s="17">
        <f>IFERROR(VLOOKUP("successful",'Kickstarter Data'!F51:L51,7,FALSE),"")</f>
        <v>87</v>
      </c>
      <c r="D51" s="21" t="str">
        <f t="shared" si="1"/>
        <v/>
      </c>
      <c r="E51" s="21" t="str">
        <f>IFERROR(VLOOKUP("Failed",'Kickstarter Data'!F51:L51,7,FALSE),"")</f>
        <v/>
      </c>
    </row>
    <row r="52" spans="1:5" x14ac:dyDescent="0.35">
      <c r="A52" s="17" t="str">
        <f t="shared" si="0"/>
        <v>successful</v>
      </c>
      <c r="B52" s="17">
        <f>IFERROR(VLOOKUP("successful",'Kickstarter Data'!F52:L52,7,FALSE),"")</f>
        <v>22</v>
      </c>
      <c r="D52" s="21" t="str">
        <f t="shared" si="1"/>
        <v/>
      </c>
      <c r="E52" s="21" t="str">
        <f>IFERROR(VLOOKUP("Failed",'Kickstarter Data'!F52:L52,7,FALSE),"")</f>
        <v/>
      </c>
    </row>
    <row r="53" spans="1:5" x14ac:dyDescent="0.35">
      <c r="A53" s="17" t="str">
        <f t="shared" si="0"/>
        <v>successful</v>
      </c>
      <c r="B53" s="17">
        <f>IFERROR(VLOOKUP("successful",'Kickstarter Data'!F53:L53,7,FALSE),"")</f>
        <v>119</v>
      </c>
      <c r="D53" s="21" t="str">
        <f t="shared" si="1"/>
        <v/>
      </c>
      <c r="E53" s="21" t="str">
        <f>IFERROR(VLOOKUP("Failed",'Kickstarter Data'!F53:L53,7,FALSE),"")</f>
        <v/>
      </c>
    </row>
    <row r="54" spans="1:5" x14ac:dyDescent="0.35">
      <c r="A54" s="17" t="str">
        <f t="shared" si="0"/>
        <v>successful</v>
      </c>
      <c r="B54" s="17">
        <f>IFERROR(VLOOKUP("successful",'Kickstarter Data'!F54:L54,7,FALSE),"")</f>
        <v>52</v>
      </c>
      <c r="D54" s="21" t="str">
        <f t="shared" si="1"/>
        <v/>
      </c>
      <c r="E54" s="21" t="str">
        <f>IFERROR(VLOOKUP("Failed",'Kickstarter Data'!F54:L54,7,FALSE),"")</f>
        <v/>
      </c>
    </row>
    <row r="55" spans="1:5" x14ac:dyDescent="0.35">
      <c r="A55" s="17" t="str">
        <f t="shared" si="0"/>
        <v>successful</v>
      </c>
      <c r="B55" s="17">
        <f>IFERROR(VLOOKUP("successful",'Kickstarter Data'!F55:L55,7,FALSE),"")</f>
        <v>117</v>
      </c>
      <c r="D55" s="21" t="str">
        <f t="shared" si="1"/>
        <v/>
      </c>
      <c r="E55" s="21" t="str">
        <f>IFERROR(VLOOKUP("Failed",'Kickstarter Data'!F55:L55,7,FALSE),"")</f>
        <v/>
      </c>
    </row>
    <row r="56" spans="1:5" x14ac:dyDescent="0.35">
      <c r="A56" s="17" t="str">
        <f t="shared" si="0"/>
        <v>successful</v>
      </c>
      <c r="B56" s="17">
        <f>IFERROR(VLOOKUP("successful",'Kickstarter Data'!F56:L56,7,FALSE),"")</f>
        <v>52</v>
      </c>
      <c r="D56" s="21" t="str">
        <f t="shared" si="1"/>
        <v/>
      </c>
      <c r="E56" s="21" t="str">
        <f>IFERROR(VLOOKUP("Failed",'Kickstarter Data'!F56:L56,7,FALSE),"")</f>
        <v/>
      </c>
    </row>
    <row r="57" spans="1:5" x14ac:dyDescent="0.35">
      <c r="A57" s="17" t="str">
        <f t="shared" si="0"/>
        <v>successful</v>
      </c>
      <c r="B57" s="17">
        <f>IFERROR(VLOOKUP("successful",'Kickstarter Data'!F57:L57,7,FALSE),"")</f>
        <v>86</v>
      </c>
      <c r="D57" s="21" t="str">
        <f t="shared" si="1"/>
        <v/>
      </c>
      <c r="E57" s="21" t="str">
        <f>IFERROR(VLOOKUP("Failed",'Kickstarter Data'!F57:L57,7,FALSE),"")</f>
        <v/>
      </c>
    </row>
    <row r="58" spans="1:5" x14ac:dyDescent="0.35">
      <c r="A58" s="17" t="str">
        <f t="shared" si="0"/>
        <v>successful</v>
      </c>
      <c r="B58" s="17">
        <f>IFERROR(VLOOKUP("successful",'Kickstarter Data'!F58:L58,7,FALSE),"")</f>
        <v>174</v>
      </c>
      <c r="D58" s="21" t="str">
        <f t="shared" si="1"/>
        <v/>
      </c>
      <c r="E58" s="21" t="str">
        <f>IFERROR(VLOOKUP("Failed",'Kickstarter Data'!F58:L58,7,FALSE),"")</f>
        <v/>
      </c>
    </row>
    <row r="59" spans="1:5" x14ac:dyDescent="0.35">
      <c r="A59" s="17" t="str">
        <f t="shared" si="0"/>
        <v>successful</v>
      </c>
      <c r="B59" s="17">
        <f>IFERROR(VLOOKUP("successful",'Kickstarter Data'!F59:L59,7,FALSE),"")</f>
        <v>69</v>
      </c>
      <c r="D59" s="21" t="str">
        <f t="shared" si="1"/>
        <v/>
      </c>
      <c r="E59" s="21" t="str">
        <f>IFERROR(VLOOKUP("Failed",'Kickstarter Data'!F59:L59,7,FALSE),"")</f>
        <v/>
      </c>
    </row>
    <row r="60" spans="1:5" x14ac:dyDescent="0.35">
      <c r="A60" s="17" t="str">
        <f t="shared" si="0"/>
        <v>successful</v>
      </c>
      <c r="B60" s="17">
        <f>IFERROR(VLOOKUP("successful",'Kickstarter Data'!F60:L60,7,FALSE),"")</f>
        <v>75</v>
      </c>
      <c r="D60" s="21" t="str">
        <f t="shared" si="1"/>
        <v/>
      </c>
      <c r="E60" s="21" t="str">
        <f>IFERROR(VLOOKUP("Failed",'Kickstarter Data'!F60:L60,7,FALSE),"")</f>
        <v/>
      </c>
    </row>
    <row r="61" spans="1:5" x14ac:dyDescent="0.35">
      <c r="A61" s="17" t="str">
        <f t="shared" si="0"/>
        <v>successful</v>
      </c>
      <c r="B61" s="17">
        <f>IFERROR(VLOOKUP("successful",'Kickstarter Data'!F61:L61,7,FALSE),"")</f>
        <v>33</v>
      </c>
      <c r="D61" s="21" t="str">
        <f t="shared" si="1"/>
        <v/>
      </c>
      <c r="E61" s="21" t="str">
        <f>IFERROR(VLOOKUP("Failed",'Kickstarter Data'!F61:L61,7,FALSE),"")</f>
        <v/>
      </c>
    </row>
    <row r="62" spans="1:5" x14ac:dyDescent="0.35">
      <c r="A62" s="17" t="str">
        <f t="shared" si="0"/>
        <v>successful</v>
      </c>
      <c r="B62" s="17">
        <f>IFERROR(VLOOKUP("successful",'Kickstarter Data'!F62:L62,7,FALSE),"")</f>
        <v>108</v>
      </c>
      <c r="D62" s="21" t="str">
        <f t="shared" si="1"/>
        <v/>
      </c>
      <c r="E62" s="21" t="str">
        <f>IFERROR(VLOOKUP("Failed",'Kickstarter Data'!F62:L62,7,FALSE),"")</f>
        <v/>
      </c>
    </row>
    <row r="63" spans="1:5" x14ac:dyDescent="0.35">
      <c r="A63" s="17" t="str">
        <f t="shared" si="0"/>
        <v>successful</v>
      </c>
      <c r="B63" s="17">
        <f>IFERROR(VLOOKUP("successful",'Kickstarter Data'!F63:L63,7,FALSE),"")</f>
        <v>23</v>
      </c>
      <c r="D63" s="21" t="str">
        <f t="shared" si="1"/>
        <v/>
      </c>
      <c r="E63" s="21" t="str">
        <f>IFERROR(VLOOKUP("Failed",'Kickstarter Data'!F63:L63,7,FALSE),"")</f>
        <v/>
      </c>
    </row>
    <row r="64" spans="1:5" x14ac:dyDescent="0.35">
      <c r="A64" s="17" t="str">
        <f t="shared" si="0"/>
        <v>successful</v>
      </c>
      <c r="B64" s="17">
        <f>IFERROR(VLOOKUP("successful",'Kickstarter Data'!F64:L64,7,FALSE),"")</f>
        <v>48</v>
      </c>
      <c r="D64" s="21" t="str">
        <f t="shared" si="1"/>
        <v/>
      </c>
      <c r="E64" s="21" t="str">
        <f>IFERROR(VLOOKUP("Failed",'Kickstarter Data'!F64:L64,7,FALSE),"")</f>
        <v/>
      </c>
    </row>
    <row r="65" spans="1:5" x14ac:dyDescent="0.35">
      <c r="A65" s="17" t="str">
        <f t="shared" si="0"/>
        <v>successful</v>
      </c>
      <c r="B65" s="17">
        <f>IFERROR(VLOOKUP("successful",'Kickstarter Data'!F65:L65,7,FALSE),"")</f>
        <v>64</v>
      </c>
      <c r="D65" s="21" t="str">
        <f t="shared" si="1"/>
        <v/>
      </c>
      <c r="E65" s="21" t="str">
        <f>IFERROR(VLOOKUP("Failed",'Kickstarter Data'!F65:L65,7,FALSE),"")</f>
        <v/>
      </c>
    </row>
    <row r="66" spans="1:5" x14ac:dyDescent="0.35">
      <c r="A66" s="17" t="str">
        <f t="shared" ref="A66:A129" si="2">IF(B66="","","successful")</f>
        <v>successful</v>
      </c>
      <c r="B66" s="17">
        <f>IFERROR(VLOOKUP("successful",'Kickstarter Data'!F66:L66,7,FALSE),"")</f>
        <v>24</v>
      </c>
      <c r="D66" s="21" t="str">
        <f t="shared" ref="D66:D129" si="3">IF(E66="","","Failed")</f>
        <v/>
      </c>
      <c r="E66" s="21" t="str">
        <f>IFERROR(VLOOKUP("Failed",'Kickstarter Data'!F66:L66,7,FALSE),"")</f>
        <v/>
      </c>
    </row>
    <row r="67" spans="1:5" x14ac:dyDescent="0.35">
      <c r="A67" s="17" t="str">
        <f t="shared" si="2"/>
        <v>successful</v>
      </c>
      <c r="B67" s="17">
        <f>IFERROR(VLOOKUP("successful",'Kickstarter Data'!F67:L67,7,FALSE),"")</f>
        <v>57</v>
      </c>
      <c r="D67" s="21" t="str">
        <f t="shared" si="3"/>
        <v/>
      </c>
      <c r="E67" s="21" t="str">
        <f>IFERROR(VLOOKUP("Failed",'Kickstarter Data'!F67:L67,7,FALSE),"")</f>
        <v/>
      </c>
    </row>
    <row r="68" spans="1:5" x14ac:dyDescent="0.35">
      <c r="A68" s="17" t="str">
        <f t="shared" si="2"/>
        <v>successful</v>
      </c>
      <c r="B68" s="17">
        <f>IFERROR(VLOOKUP("successful",'Kickstarter Data'!F68:L68,7,FALSE),"")</f>
        <v>26</v>
      </c>
      <c r="D68" s="21" t="str">
        <f t="shared" si="3"/>
        <v/>
      </c>
      <c r="E68" s="21" t="str">
        <f>IFERROR(VLOOKUP("Failed",'Kickstarter Data'!F68:L68,7,FALSE),"")</f>
        <v/>
      </c>
    </row>
    <row r="69" spans="1:5" x14ac:dyDescent="0.35">
      <c r="A69" s="17" t="str">
        <f t="shared" si="2"/>
        <v>successful</v>
      </c>
      <c r="B69" s="17">
        <f>IFERROR(VLOOKUP("successful",'Kickstarter Data'!F69:L69,7,FALSE),"")</f>
        <v>20</v>
      </c>
      <c r="D69" s="21" t="str">
        <f t="shared" si="3"/>
        <v/>
      </c>
      <c r="E69" s="21" t="str">
        <f>IFERROR(VLOOKUP("Failed",'Kickstarter Data'!F69:L69,7,FALSE),"")</f>
        <v/>
      </c>
    </row>
    <row r="70" spans="1:5" x14ac:dyDescent="0.35">
      <c r="A70" s="17" t="str">
        <f t="shared" si="2"/>
        <v>successful</v>
      </c>
      <c r="B70" s="17">
        <f>IFERROR(VLOOKUP("successful",'Kickstarter Data'!F70:L70,7,FALSE),"")</f>
        <v>36</v>
      </c>
      <c r="D70" s="21" t="str">
        <f t="shared" si="3"/>
        <v/>
      </c>
      <c r="E70" s="21" t="str">
        <f>IFERROR(VLOOKUP("Failed",'Kickstarter Data'!F70:L70,7,FALSE),"")</f>
        <v/>
      </c>
    </row>
    <row r="71" spans="1:5" x14ac:dyDescent="0.35">
      <c r="A71" s="17" t="str">
        <f t="shared" si="2"/>
        <v>successful</v>
      </c>
      <c r="B71" s="17">
        <f>IFERROR(VLOOKUP("successful",'Kickstarter Data'!F71:L71,7,FALSE),"")</f>
        <v>178</v>
      </c>
      <c r="D71" s="21" t="str">
        <f t="shared" si="3"/>
        <v/>
      </c>
      <c r="E71" s="21" t="str">
        <f>IFERROR(VLOOKUP("Failed",'Kickstarter Data'!F71:L71,7,FALSE),"")</f>
        <v/>
      </c>
    </row>
    <row r="72" spans="1:5" x14ac:dyDescent="0.35">
      <c r="A72" s="17" t="str">
        <f t="shared" si="2"/>
        <v>successful</v>
      </c>
      <c r="B72" s="17">
        <f>IFERROR(VLOOKUP("successful",'Kickstarter Data'!F72:L72,7,FALSE),"")</f>
        <v>17</v>
      </c>
      <c r="D72" s="21" t="str">
        <f t="shared" si="3"/>
        <v/>
      </c>
      <c r="E72" s="21" t="str">
        <f>IFERROR(VLOOKUP("Failed",'Kickstarter Data'!F72:L72,7,FALSE),"")</f>
        <v/>
      </c>
    </row>
    <row r="73" spans="1:5" x14ac:dyDescent="0.35">
      <c r="A73" s="17" t="str">
        <f t="shared" si="2"/>
        <v>successful</v>
      </c>
      <c r="B73" s="17">
        <f>IFERROR(VLOOKUP("successful",'Kickstarter Data'!F73:L73,7,FALSE),"")</f>
        <v>32</v>
      </c>
      <c r="D73" s="21" t="str">
        <f t="shared" si="3"/>
        <v/>
      </c>
      <c r="E73" s="21" t="str">
        <f>IFERROR(VLOOKUP("Failed",'Kickstarter Data'!F73:L73,7,FALSE),"")</f>
        <v/>
      </c>
    </row>
    <row r="74" spans="1:5" x14ac:dyDescent="0.35">
      <c r="A74" s="17" t="str">
        <f t="shared" si="2"/>
        <v>successful</v>
      </c>
      <c r="B74" s="17">
        <f>IFERROR(VLOOKUP("successful",'Kickstarter Data'!F74:L74,7,FALSE),"")</f>
        <v>41</v>
      </c>
      <c r="D74" s="21" t="str">
        <f t="shared" si="3"/>
        <v/>
      </c>
      <c r="E74" s="21" t="str">
        <f>IFERROR(VLOOKUP("Failed",'Kickstarter Data'!F74:L74,7,FALSE),"")</f>
        <v/>
      </c>
    </row>
    <row r="75" spans="1:5" x14ac:dyDescent="0.35">
      <c r="A75" s="17" t="str">
        <f t="shared" si="2"/>
        <v>successful</v>
      </c>
      <c r="B75" s="17">
        <f>IFERROR(VLOOKUP("successful",'Kickstarter Data'!F75:L75,7,FALSE),"")</f>
        <v>18</v>
      </c>
      <c r="D75" s="21" t="str">
        <f t="shared" si="3"/>
        <v/>
      </c>
      <c r="E75" s="21" t="str">
        <f>IFERROR(VLOOKUP("Failed",'Kickstarter Data'!F75:L75,7,FALSE),"")</f>
        <v/>
      </c>
    </row>
    <row r="76" spans="1:5" x14ac:dyDescent="0.35">
      <c r="A76" s="17" t="str">
        <f t="shared" si="2"/>
        <v>successful</v>
      </c>
      <c r="B76" s="17">
        <f>IFERROR(VLOOKUP("successful",'Kickstarter Data'!F76:L76,7,FALSE),"")</f>
        <v>29</v>
      </c>
      <c r="D76" s="21" t="str">
        <f t="shared" si="3"/>
        <v/>
      </c>
      <c r="E76" s="21" t="str">
        <f>IFERROR(VLOOKUP("Failed",'Kickstarter Data'!F76:L76,7,FALSE),"")</f>
        <v/>
      </c>
    </row>
    <row r="77" spans="1:5" x14ac:dyDescent="0.35">
      <c r="A77" s="17" t="str">
        <f t="shared" si="2"/>
        <v>successful</v>
      </c>
      <c r="B77" s="17">
        <f>IFERROR(VLOOKUP("successful",'Kickstarter Data'!F77:L77,7,FALSE),"")</f>
        <v>47</v>
      </c>
      <c r="D77" s="21" t="str">
        <f t="shared" si="3"/>
        <v/>
      </c>
      <c r="E77" s="21" t="str">
        <f>IFERROR(VLOOKUP("Failed",'Kickstarter Data'!F77:L77,7,FALSE),"")</f>
        <v/>
      </c>
    </row>
    <row r="78" spans="1:5" x14ac:dyDescent="0.35">
      <c r="A78" s="17" t="str">
        <f t="shared" si="2"/>
        <v>successful</v>
      </c>
      <c r="B78" s="17">
        <f>IFERROR(VLOOKUP("successful",'Kickstarter Data'!F78:L78,7,FALSE),"")</f>
        <v>15</v>
      </c>
      <c r="D78" s="21" t="str">
        <f t="shared" si="3"/>
        <v/>
      </c>
      <c r="E78" s="21" t="str">
        <f>IFERROR(VLOOKUP("Failed",'Kickstarter Data'!F78:L78,7,FALSE),"")</f>
        <v/>
      </c>
    </row>
    <row r="79" spans="1:5" x14ac:dyDescent="0.35">
      <c r="A79" s="17" t="str">
        <f t="shared" si="2"/>
        <v>successful</v>
      </c>
      <c r="B79" s="17">
        <f>IFERROR(VLOOKUP("successful",'Kickstarter Data'!F79:L79,7,FALSE),"")</f>
        <v>26</v>
      </c>
      <c r="D79" s="21" t="str">
        <f t="shared" si="3"/>
        <v/>
      </c>
      <c r="E79" s="21" t="str">
        <f>IFERROR(VLOOKUP("Failed",'Kickstarter Data'!F79:L79,7,FALSE),"")</f>
        <v/>
      </c>
    </row>
    <row r="80" spans="1:5" x14ac:dyDescent="0.35">
      <c r="A80" s="17" t="str">
        <f t="shared" si="2"/>
        <v>successful</v>
      </c>
      <c r="B80" s="17">
        <f>IFERROR(VLOOKUP("successful",'Kickstarter Data'!F80:L80,7,FALSE),"")</f>
        <v>35</v>
      </c>
      <c r="D80" s="21" t="str">
        <f t="shared" si="3"/>
        <v/>
      </c>
      <c r="E80" s="21" t="str">
        <f>IFERROR(VLOOKUP("Failed",'Kickstarter Data'!F80:L80,7,FALSE),"")</f>
        <v/>
      </c>
    </row>
    <row r="81" spans="1:5" x14ac:dyDescent="0.35">
      <c r="A81" s="17" t="str">
        <f t="shared" si="2"/>
        <v>successful</v>
      </c>
      <c r="B81" s="17">
        <f>IFERROR(VLOOKUP("successful",'Kickstarter Data'!F81:L81,7,FALSE),"")</f>
        <v>41</v>
      </c>
      <c r="D81" s="21" t="str">
        <f t="shared" si="3"/>
        <v/>
      </c>
      <c r="E81" s="21" t="str">
        <f>IFERROR(VLOOKUP("Failed",'Kickstarter Data'!F81:L81,7,FALSE),"")</f>
        <v/>
      </c>
    </row>
    <row r="82" spans="1:5" x14ac:dyDescent="0.35">
      <c r="A82" s="17" t="str">
        <f t="shared" si="2"/>
        <v>successful</v>
      </c>
      <c r="B82" s="17">
        <f>IFERROR(VLOOKUP("successful",'Kickstarter Data'!F82:L82,7,FALSE),"")</f>
        <v>47</v>
      </c>
      <c r="D82" s="21" t="str">
        <f t="shared" si="3"/>
        <v/>
      </c>
      <c r="E82" s="21" t="str">
        <f>IFERROR(VLOOKUP("Failed",'Kickstarter Data'!F82:L82,7,FALSE),"")</f>
        <v/>
      </c>
    </row>
    <row r="83" spans="1:5" x14ac:dyDescent="0.35">
      <c r="A83" s="17" t="str">
        <f t="shared" si="2"/>
        <v>successful</v>
      </c>
      <c r="B83" s="17">
        <f>IFERROR(VLOOKUP("successful",'Kickstarter Data'!F83:L83,7,FALSE),"")</f>
        <v>28</v>
      </c>
      <c r="D83" s="21" t="str">
        <f t="shared" si="3"/>
        <v/>
      </c>
      <c r="E83" s="21" t="str">
        <f>IFERROR(VLOOKUP("Failed",'Kickstarter Data'!F83:L83,7,FALSE),"")</f>
        <v/>
      </c>
    </row>
    <row r="84" spans="1:5" x14ac:dyDescent="0.35">
      <c r="A84" s="17" t="str">
        <f t="shared" si="2"/>
        <v>successful</v>
      </c>
      <c r="B84" s="17">
        <f>IFERROR(VLOOKUP("successful",'Kickstarter Data'!F84:L84,7,FALSE),"")</f>
        <v>100</v>
      </c>
      <c r="D84" s="21" t="str">
        <f t="shared" si="3"/>
        <v/>
      </c>
      <c r="E84" s="21" t="str">
        <f>IFERROR(VLOOKUP("Failed",'Kickstarter Data'!F84:L84,7,FALSE),"")</f>
        <v/>
      </c>
    </row>
    <row r="85" spans="1:5" x14ac:dyDescent="0.35">
      <c r="A85" s="17" t="str">
        <f t="shared" si="2"/>
        <v>successful</v>
      </c>
      <c r="B85" s="17">
        <f>IFERROR(VLOOKUP("successful",'Kickstarter Data'!F85:L85,7,FALSE),"")</f>
        <v>13</v>
      </c>
      <c r="D85" s="21" t="str">
        <f t="shared" si="3"/>
        <v/>
      </c>
      <c r="E85" s="21" t="str">
        <f>IFERROR(VLOOKUP("Failed",'Kickstarter Data'!F85:L85,7,FALSE),"")</f>
        <v/>
      </c>
    </row>
    <row r="86" spans="1:5" x14ac:dyDescent="0.35">
      <c r="A86" s="17" t="str">
        <f t="shared" si="2"/>
        <v>successful</v>
      </c>
      <c r="B86" s="17">
        <f>IFERROR(VLOOKUP("successful",'Kickstarter Data'!F86:L86,7,FALSE),"")</f>
        <v>7</v>
      </c>
      <c r="D86" s="21" t="str">
        <f t="shared" si="3"/>
        <v/>
      </c>
      <c r="E86" s="21" t="str">
        <f>IFERROR(VLOOKUP("Failed",'Kickstarter Data'!F86:L86,7,FALSE),"")</f>
        <v/>
      </c>
    </row>
    <row r="87" spans="1:5" x14ac:dyDescent="0.35">
      <c r="A87" s="17" t="str">
        <f t="shared" si="2"/>
        <v>successful</v>
      </c>
      <c r="B87" s="17">
        <f>IFERROR(VLOOKUP("successful",'Kickstarter Data'!F87:L87,7,FALSE),"")</f>
        <v>21</v>
      </c>
      <c r="D87" s="21" t="str">
        <f t="shared" si="3"/>
        <v/>
      </c>
      <c r="E87" s="21" t="str">
        <f>IFERROR(VLOOKUP("Failed",'Kickstarter Data'!F87:L87,7,FALSE),"")</f>
        <v/>
      </c>
    </row>
    <row r="88" spans="1:5" x14ac:dyDescent="0.35">
      <c r="A88" s="17" t="str">
        <f t="shared" si="2"/>
        <v>successful</v>
      </c>
      <c r="B88" s="17">
        <f>IFERROR(VLOOKUP("successful",'Kickstarter Data'!F88:L88,7,FALSE),"")</f>
        <v>17</v>
      </c>
      <c r="D88" s="21" t="str">
        <f t="shared" si="3"/>
        <v/>
      </c>
      <c r="E88" s="21" t="str">
        <f>IFERROR(VLOOKUP("Failed",'Kickstarter Data'!F88:L88,7,FALSE),"")</f>
        <v/>
      </c>
    </row>
    <row r="89" spans="1:5" x14ac:dyDescent="0.35">
      <c r="A89" s="17" t="str">
        <f t="shared" si="2"/>
        <v>successful</v>
      </c>
      <c r="B89" s="17">
        <f>IFERROR(VLOOKUP("successful",'Kickstarter Data'!F89:L89,7,FALSE),"")</f>
        <v>25</v>
      </c>
      <c r="D89" s="21" t="str">
        <f t="shared" si="3"/>
        <v/>
      </c>
      <c r="E89" s="21" t="str">
        <f>IFERROR(VLOOKUP("Failed",'Kickstarter Data'!F89:L89,7,FALSE),"")</f>
        <v/>
      </c>
    </row>
    <row r="90" spans="1:5" x14ac:dyDescent="0.35">
      <c r="A90" s="17" t="str">
        <f t="shared" si="2"/>
        <v>successful</v>
      </c>
      <c r="B90" s="17">
        <f>IFERROR(VLOOKUP("successful",'Kickstarter Data'!F90:L90,7,FALSE),"")</f>
        <v>60</v>
      </c>
      <c r="D90" s="21" t="str">
        <f t="shared" si="3"/>
        <v/>
      </c>
      <c r="E90" s="21" t="str">
        <f>IFERROR(VLOOKUP("Failed",'Kickstarter Data'!F90:L90,7,FALSE),"")</f>
        <v/>
      </c>
    </row>
    <row r="91" spans="1:5" x14ac:dyDescent="0.35">
      <c r="A91" s="17" t="str">
        <f t="shared" si="2"/>
        <v>successful</v>
      </c>
      <c r="B91" s="17">
        <f>IFERROR(VLOOKUP("successful",'Kickstarter Data'!F91:L91,7,FALSE),"")</f>
        <v>56</v>
      </c>
      <c r="D91" s="21" t="str">
        <f t="shared" si="3"/>
        <v/>
      </c>
      <c r="E91" s="21" t="str">
        <f>IFERROR(VLOOKUP("Failed",'Kickstarter Data'!F91:L91,7,FALSE),"")</f>
        <v/>
      </c>
    </row>
    <row r="92" spans="1:5" x14ac:dyDescent="0.35">
      <c r="A92" s="17" t="str">
        <f t="shared" si="2"/>
        <v>successful</v>
      </c>
      <c r="B92" s="17">
        <f>IFERROR(VLOOKUP("successful",'Kickstarter Data'!F92:L92,7,FALSE),"")</f>
        <v>16</v>
      </c>
      <c r="D92" s="21" t="str">
        <f t="shared" si="3"/>
        <v/>
      </c>
      <c r="E92" s="21" t="str">
        <f>IFERROR(VLOOKUP("Failed",'Kickstarter Data'!F92:L92,7,FALSE),"")</f>
        <v/>
      </c>
    </row>
    <row r="93" spans="1:5" x14ac:dyDescent="0.35">
      <c r="A93" s="17" t="str">
        <f t="shared" si="2"/>
        <v>successful</v>
      </c>
      <c r="B93" s="17">
        <f>IFERROR(VLOOKUP("successful",'Kickstarter Data'!F93:L93,7,FALSE),"")</f>
        <v>46</v>
      </c>
      <c r="D93" s="21" t="str">
        <f t="shared" si="3"/>
        <v/>
      </c>
      <c r="E93" s="21" t="str">
        <f>IFERROR(VLOOKUP("Failed",'Kickstarter Data'!F93:L93,7,FALSE),"")</f>
        <v/>
      </c>
    </row>
    <row r="94" spans="1:5" x14ac:dyDescent="0.35">
      <c r="A94" s="17" t="str">
        <f t="shared" si="2"/>
        <v>successful</v>
      </c>
      <c r="B94" s="17">
        <f>IFERROR(VLOOKUP("successful",'Kickstarter Data'!F94:L94,7,FALSE),"")</f>
        <v>43</v>
      </c>
      <c r="D94" s="21" t="str">
        <f t="shared" si="3"/>
        <v/>
      </c>
      <c r="E94" s="21" t="str">
        <f>IFERROR(VLOOKUP("Failed",'Kickstarter Data'!F94:L94,7,FALSE),"")</f>
        <v/>
      </c>
    </row>
    <row r="95" spans="1:5" x14ac:dyDescent="0.35">
      <c r="A95" s="17" t="str">
        <f t="shared" si="2"/>
        <v>successful</v>
      </c>
      <c r="B95" s="17">
        <f>IFERROR(VLOOKUP("successful",'Kickstarter Data'!F95:L95,7,FALSE),"")</f>
        <v>15</v>
      </c>
      <c r="D95" s="21" t="str">
        <f t="shared" si="3"/>
        <v/>
      </c>
      <c r="E95" s="21" t="str">
        <f>IFERROR(VLOOKUP("Failed",'Kickstarter Data'!F95:L95,7,FALSE),"")</f>
        <v/>
      </c>
    </row>
    <row r="96" spans="1:5" x14ac:dyDescent="0.35">
      <c r="A96" s="17" t="str">
        <f t="shared" si="2"/>
        <v>successful</v>
      </c>
      <c r="B96" s="17">
        <f>IFERROR(VLOOKUP("successful",'Kickstarter Data'!F96:L96,7,FALSE),"")</f>
        <v>12</v>
      </c>
      <c r="D96" s="21" t="str">
        <f t="shared" si="3"/>
        <v/>
      </c>
      <c r="E96" s="21" t="str">
        <f>IFERROR(VLOOKUP("Failed",'Kickstarter Data'!F96:L96,7,FALSE),"")</f>
        <v/>
      </c>
    </row>
    <row r="97" spans="1:5" x14ac:dyDescent="0.35">
      <c r="A97" s="17" t="str">
        <f t="shared" si="2"/>
        <v>successful</v>
      </c>
      <c r="B97" s="17">
        <f>IFERROR(VLOOKUP("successful",'Kickstarter Data'!F97:L97,7,FALSE),"")</f>
        <v>21</v>
      </c>
      <c r="D97" s="21" t="str">
        <f t="shared" si="3"/>
        <v/>
      </c>
      <c r="E97" s="21" t="str">
        <f>IFERROR(VLOOKUP("Failed",'Kickstarter Data'!F97:L97,7,FALSE),"")</f>
        <v/>
      </c>
    </row>
    <row r="98" spans="1:5" x14ac:dyDescent="0.35">
      <c r="A98" s="17" t="str">
        <f t="shared" si="2"/>
        <v>successful</v>
      </c>
      <c r="B98" s="17">
        <f>IFERROR(VLOOKUP("successful",'Kickstarter Data'!F98:L98,7,FALSE),"")</f>
        <v>34</v>
      </c>
      <c r="D98" s="21" t="str">
        <f t="shared" si="3"/>
        <v/>
      </c>
      <c r="E98" s="21" t="str">
        <f>IFERROR(VLOOKUP("Failed",'Kickstarter Data'!F98:L98,7,FALSE),"")</f>
        <v/>
      </c>
    </row>
    <row r="99" spans="1:5" x14ac:dyDescent="0.35">
      <c r="A99" s="17" t="str">
        <f t="shared" si="2"/>
        <v>successful</v>
      </c>
      <c r="B99" s="17">
        <f>IFERROR(VLOOKUP("successful",'Kickstarter Data'!F99:L99,7,FALSE),"")</f>
        <v>8</v>
      </c>
      <c r="D99" s="21" t="str">
        <f t="shared" si="3"/>
        <v/>
      </c>
      <c r="E99" s="21" t="str">
        <f>IFERROR(VLOOKUP("Failed",'Kickstarter Data'!F99:L99,7,FALSE),"")</f>
        <v/>
      </c>
    </row>
    <row r="100" spans="1:5" x14ac:dyDescent="0.35">
      <c r="A100" s="17" t="str">
        <f t="shared" si="2"/>
        <v>successful</v>
      </c>
      <c r="B100" s="17">
        <f>IFERROR(VLOOKUP("successful",'Kickstarter Data'!F100:L100,7,FALSE),"")</f>
        <v>60</v>
      </c>
      <c r="D100" s="21" t="str">
        <f t="shared" si="3"/>
        <v/>
      </c>
      <c r="E100" s="21" t="str">
        <f>IFERROR(VLOOKUP("Failed",'Kickstarter Data'!F100:L100,7,FALSE),"")</f>
        <v/>
      </c>
    </row>
    <row r="101" spans="1:5" x14ac:dyDescent="0.35">
      <c r="A101" s="17" t="str">
        <f t="shared" si="2"/>
        <v>successful</v>
      </c>
      <c r="B101" s="17">
        <f>IFERROR(VLOOKUP("successful",'Kickstarter Data'!F101:L101,7,FALSE),"")</f>
        <v>39</v>
      </c>
      <c r="D101" s="21" t="str">
        <f t="shared" si="3"/>
        <v/>
      </c>
      <c r="E101" s="21" t="str">
        <f>IFERROR(VLOOKUP("Failed",'Kickstarter Data'!F101:L101,7,FALSE),"")</f>
        <v/>
      </c>
    </row>
    <row r="102" spans="1:5" x14ac:dyDescent="0.35">
      <c r="A102" s="17" t="str">
        <f t="shared" si="2"/>
        <v>successful</v>
      </c>
      <c r="B102" s="17">
        <f>IFERROR(VLOOKUP("successful",'Kickstarter Data'!F102:L102,7,FALSE),"")</f>
        <v>26</v>
      </c>
      <c r="D102" s="21" t="str">
        <f t="shared" si="3"/>
        <v/>
      </c>
      <c r="E102" s="21" t="str">
        <f>IFERROR(VLOOKUP("Failed",'Kickstarter Data'!F102:L102,7,FALSE),"")</f>
        <v/>
      </c>
    </row>
    <row r="103" spans="1:5" x14ac:dyDescent="0.35">
      <c r="A103" s="17" t="str">
        <f t="shared" si="2"/>
        <v>successful</v>
      </c>
      <c r="B103" s="17">
        <f>IFERROR(VLOOKUP("successful",'Kickstarter Data'!F103:L103,7,FALSE),"")</f>
        <v>35</v>
      </c>
      <c r="D103" s="21" t="str">
        <f t="shared" si="3"/>
        <v/>
      </c>
      <c r="E103" s="21" t="str">
        <f>IFERROR(VLOOKUP("Failed",'Kickstarter Data'!F103:L103,7,FALSE),"")</f>
        <v/>
      </c>
    </row>
    <row r="104" spans="1:5" x14ac:dyDescent="0.35">
      <c r="A104" s="17" t="str">
        <f t="shared" si="2"/>
        <v>successful</v>
      </c>
      <c r="B104" s="17">
        <f>IFERROR(VLOOKUP("successful",'Kickstarter Data'!F104:L104,7,FALSE),"")</f>
        <v>65</v>
      </c>
      <c r="D104" s="21" t="str">
        <f t="shared" si="3"/>
        <v/>
      </c>
      <c r="E104" s="21" t="str">
        <f>IFERROR(VLOOKUP("Failed",'Kickstarter Data'!F104:L104,7,FALSE),"")</f>
        <v/>
      </c>
    </row>
    <row r="105" spans="1:5" x14ac:dyDescent="0.35">
      <c r="A105" s="17" t="str">
        <f t="shared" si="2"/>
        <v>successful</v>
      </c>
      <c r="B105" s="17">
        <f>IFERROR(VLOOKUP("successful",'Kickstarter Data'!F105:L105,7,FALSE),"")</f>
        <v>49</v>
      </c>
      <c r="D105" s="21" t="str">
        <f t="shared" si="3"/>
        <v/>
      </c>
      <c r="E105" s="21" t="str">
        <f>IFERROR(VLOOKUP("Failed",'Kickstarter Data'!F105:L105,7,FALSE),"")</f>
        <v/>
      </c>
    </row>
    <row r="106" spans="1:5" x14ac:dyDescent="0.35">
      <c r="A106" s="17" t="str">
        <f t="shared" si="2"/>
        <v>successful</v>
      </c>
      <c r="B106" s="17">
        <f>IFERROR(VLOOKUP("successful",'Kickstarter Data'!F106:L106,7,FALSE),"")</f>
        <v>10</v>
      </c>
      <c r="D106" s="21" t="str">
        <f t="shared" si="3"/>
        <v/>
      </c>
      <c r="E106" s="21" t="str">
        <f>IFERROR(VLOOKUP("Failed",'Kickstarter Data'!F106:L106,7,FALSE),"")</f>
        <v/>
      </c>
    </row>
    <row r="107" spans="1:5" x14ac:dyDescent="0.35">
      <c r="A107" s="17" t="str">
        <f t="shared" si="2"/>
        <v>successful</v>
      </c>
      <c r="B107" s="17">
        <f>IFERROR(VLOOKUP("successful",'Kickstarter Data'!F107:L107,7,FALSE),"")</f>
        <v>60</v>
      </c>
      <c r="D107" s="21" t="str">
        <f t="shared" si="3"/>
        <v/>
      </c>
      <c r="E107" s="21" t="str">
        <f>IFERROR(VLOOKUP("Failed",'Kickstarter Data'!F107:L107,7,FALSE),"")</f>
        <v/>
      </c>
    </row>
    <row r="108" spans="1:5" x14ac:dyDescent="0.35">
      <c r="A108" s="17" t="str">
        <f t="shared" si="2"/>
        <v>successful</v>
      </c>
      <c r="B108" s="17">
        <f>IFERROR(VLOOKUP("successful",'Kickstarter Data'!F108:L108,7,FALSE),"")</f>
        <v>27</v>
      </c>
      <c r="D108" s="21" t="str">
        <f t="shared" si="3"/>
        <v/>
      </c>
      <c r="E108" s="21" t="str">
        <f>IFERROR(VLOOKUP("Failed",'Kickstarter Data'!F108:L108,7,FALSE),"")</f>
        <v/>
      </c>
    </row>
    <row r="109" spans="1:5" x14ac:dyDescent="0.35">
      <c r="A109" s="17" t="str">
        <f t="shared" si="2"/>
        <v>successful</v>
      </c>
      <c r="B109" s="17">
        <f>IFERROR(VLOOKUP("successful",'Kickstarter Data'!F109:L109,7,FALSE),"")</f>
        <v>69</v>
      </c>
      <c r="D109" s="21" t="str">
        <f t="shared" si="3"/>
        <v/>
      </c>
      <c r="E109" s="21" t="str">
        <f>IFERROR(VLOOKUP("Failed",'Kickstarter Data'!F109:L109,7,FALSE),"")</f>
        <v/>
      </c>
    </row>
    <row r="110" spans="1:5" x14ac:dyDescent="0.35">
      <c r="A110" s="17" t="str">
        <f t="shared" si="2"/>
        <v>successful</v>
      </c>
      <c r="B110" s="17">
        <f>IFERROR(VLOOKUP("successful",'Kickstarter Data'!F110:L110,7,FALSE),"")</f>
        <v>47</v>
      </c>
      <c r="D110" s="21" t="str">
        <f t="shared" si="3"/>
        <v/>
      </c>
      <c r="E110" s="21" t="str">
        <f>IFERROR(VLOOKUP("Failed",'Kickstarter Data'!F110:L110,7,FALSE),"")</f>
        <v/>
      </c>
    </row>
    <row r="111" spans="1:5" x14ac:dyDescent="0.35">
      <c r="A111" s="17" t="str">
        <f t="shared" si="2"/>
        <v>successful</v>
      </c>
      <c r="B111" s="17">
        <f>IFERROR(VLOOKUP("successful",'Kickstarter Data'!F111:L111,7,FALSE),"")</f>
        <v>47</v>
      </c>
      <c r="D111" s="21" t="str">
        <f t="shared" si="3"/>
        <v/>
      </c>
      <c r="E111" s="21" t="str">
        <f>IFERROR(VLOOKUP("Failed",'Kickstarter Data'!F111:L111,7,FALSE),"")</f>
        <v/>
      </c>
    </row>
    <row r="112" spans="1:5" x14ac:dyDescent="0.35">
      <c r="A112" s="17" t="str">
        <f t="shared" si="2"/>
        <v>successful</v>
      </c>
      <c r="B112" s="17">
        <f>IFERROR(VLOOKUP("successful",'Kickstarter Data'!F112:L112,7,FALSE),"")</f>
        <v>26</v>
      </c>
      <c r="D112" s="21" t="str">
        <f t="shared" si="3"/>
        <v/>
      </c>
      <c r="E112" s="21" t="str">
        <f>IFERROR(VLOOKUP("Failed",'Kickstarter Data'!F112:L112,7,FALSE),"")</f>
        <v/>
      </c>
    </row>
    <row r="113" spans="1:5" x14ac:dyDescent="0.35">
      <c r="A113" s="17" t="str">
        <f t="shared" si="2"/>
        <v>successful</v>
      </c>
      <c r="B113" s="17">
        <f>IFERROR(VLOOKUP("successful",'Kickstarter Data'!F113:L113,7,FALSE),"")</f>
        <v>53</v>
      </c>
      <c r="D113" s="21" t="str">
        <f t="shared" si="3"/>
        <v/>
      </c>
      <c r="E113" s="21" t="str">
        <f>IFERROR(VLOOKUP("Failed",'Kickstarter Data'!F113:L113,7,FALSE),"")</f>
        <v/>
      </c>
    </row>
    <row r="114" spans="1:5" x14ac:dyDescent="0.35">
      <c r="A114" s="17" t="str">
        <f t="shared" si="2"/>
        <v>successful</v>
      </c>
      <c r="B114" s="17">
        <f>IFERROR(VLOOKUP("successful",'Kickstarter Data'!F114:L114,7,FALSE),"")</f>
        <v>81</v>
      </c>
      <c r="D114" s="21" t="str">
        <f t="shared" si="3"/>
        <v/>
      </c>
      <c r="E114" s="21" t="str">
        <f>IFERROR(VLOOKUP("Failed",'Kickstarter Data'!F114:L114,7,FALSE),"")</f>
        <v/>
      </c>
    </row>
    <row r="115" spans="1:5" x14ac:dyDescent="0.35">
      <c r="A115" s="17" t="str">
        <f t="shared" si="2"/>
        <v>successful</v>
      </c>
      <c r="B115" s="17">
        <f>IFERROR(VLOOKUP("successful",'Kickstarter Data'!F115:L115,7,FALSE),"")</f>
        <v>78</v>
      </c>
      <c r="D115" s="21" t="str">
        <f t="shared" si="3"/>
        <v/>
      </c>
      <c r="E115" s="21" t="str">
        <f>IFERROR(VLOOKUP("Failed",'Kickstarter Data'!F115:L115,7,FALSE),"")</f>
        <v/>
      </c>
    </row>
    <row r="116" spans="1:5" x14ac:dyDescent="0.35">
      <c r="A116" s="17" t="str">
        <f t="shared" si="2"/>
        <v>successful</v>
      </c>
      <c r="B116" s="17">
        <f>IFERROR(VLOOKUP("successful",'Kickstarter Data'!F116:L116,7,FALSE),"")</f>
        <v>35</v>
      </c>
      <c r="D116" s="21" t="str">
        <f t="shared" si="3"/>
        <v/>
      </c>
      <c r="E116" s="21" t="str">
        <f>IFERROR(VLOOKUP("Failed",'Kickstarter Data'!F116:L116,7,FALSE),"")</f>
        <v/>
      </c>
    </row>
    <row r="117" spans="1:5" x14ac:dyDescent="0.35">
      <c r="A117" s="17" t="str">
        <f t="shared" si="2"/>
        <v>successful</v>
      </c>
      <c r="B117" s="17">
        <f>IFERROR(VLOOKUP("successful",'Kickstarter Data'!F117:L117,7,FALSE),"")</f>
        <v>22</v>
      </c>
      <c r="D117" s="21" t="str">
        <f t="shared" si="3"/>
        <v/>
      </c>
      <c r="E117" s="21" t="str">
        <f>IFERROR(VLOOKUP("Failed",'Kickstarter Data'!F117:L117,7,FALSE),"")</f>
        <v/>
      </c>
    </row>
    <row r="118" spans="1:5" x14ac:dyDescent="0.35">
      <c r="A118" s="17" t="str">
        <f t="shared" si="2"/>
        <v>successful</v>
      </c>
      <c r="B118" s="17">
        <f>IFERROR(VLOOKUP("successful",'Kickstarter Data'!F118:L118,7,FALSE),"")</f>
        <v>57</v>
      </c>
      <c r="D118" s="21" t="str">
        <f t="shared" si="3"/>
        <v/>
      </c>
      <c r="E118" s="21" t="str">
        <f>IFERROR(VLOOKUP("Failed",'Kickstarter Data'!F118:L118,7,FALSE),"")</f>
        <v/>
      </c>
    </row>
    <row r="119" spans="1:5" x14ac:dyDescent="0.35">
      <c r="A119" s="17" t="str">
        <f t="shared" si="2"/>
        <v>successful</v>
      </c>
      <c r="B119" s="17">
        <f>IFERROR(VLOOKUP("successful",'Kickstarter Data'!F119:L119,7,FALSE),"")</f>
        <v>27</v>
      </c>
      <c r="D119" s="21" t="str">
        <f t="shared" si="3"/>
        <v/>
      </c>
      <c r="E119" s="21" t="str">
        <f>IFERROR(VLOOKUP("Failed",'Kickstarter Data'!F119:L119,7,FALSE),"")</f>
        <v/>
      </c>
    </row>
    <row r="120" spans="1:5" x14ac:dyDescent="0.35">
      <c r="A120" s="17" t="str">
        <f t="shared" si="2"/>
        <v>successful</v>
      </c>
      <c r="B120" s="17">
        <f>IFERROR(VLOOKUP("successful",'Kickstarter Data'!F120:L120,7,FALSE),"")</f>
        <v>39</v>
      </c>
      <c r="D120" s="21" t="str">
        <f t="shared" si="3"/>
        <v/>
      </c>
      <c r="E120" s="21" t="str">
        <f>IFERROR(VLOOKUP("Failed",'Kickstarter Data'!F120:L120,7,FALSE),"")</f>
        <v/>
      </c>
    </row>
    <row r="121" spans="1:5" x14ac:dyDescent="0.35">
      <c r="A121" s="17" t="str">
        <f t="shared" si="2"/>
        <v>successful</v>
      </c>
      <c r="B121" s="17">
        <f>IFERROR(VLOOKUP("successful",'Kickstarter Data'!F121:L121,7,FALSE),"")</f>
        <v>37</v>
      </c>
      <c r="D121" s="21" t="str">
        <f t="shared" si="3"/>
        <v/>
      </c>
      <c r="E121" s="21" t="str">
        <f>IFERROR(VLOOKUP("Failed",'Kickstarter Data'!F121:L121,7,FALSE),"")</f>
        <v/>
      </c>
    </row>
    <row r="122" spans="1:5" x14ac:dyDescent="0.35">
      <c r="A122" s="17" t="str">
        <f t="shared" si="2"/>
        <v/>
      </c>
      <c r="B122" s="17" t="str">
        <f>IFERROR(VLOOKUP("successful",'Kickstarter Data'!F122:L122,7,FALSE),"")</f>
        <v/>
      </c>
      <c r="D122" s="21" t="str">
        <f t="shared" si="3"/>
        <v/>
      </c>
      <c r="E122" s="21" t="str">
        <f>IFERROR(VLOOKUP("Failed",'Kickstarter Data'!F122:L122,7,FALSE),"")</f>
        <v/>
      </c>
    </row>
    <row r="123" spans="1:5" x14ac:dyDescent="0.35">
      <c r="A123" s="17" t="str">
        <f t="shared" si="2"/>
        <v/>
      </c>
      <c r="B123" s="17" t="str">
        <f>IFERROR(VLOOKUP("successful",'Kickstarter Data'!F123:L123,7,FALSE),"")</f>
        <v/>
      </c>
      <c r="D123" s="21" t="str">
        <f t="shared" si="3"/>
        <v/>
      </c>
      <c r="E123" s="21" t="str">
        <f>IFERROR(VLOOKUP("Failed",'Kickstarter Data'!F123:L123,7,FALSE),"")</f>
        <v/>
      </c>
    </row>
    <row r="124" spans="1:5" x14ac:dyDescent="0.35">
      <c r="A124" s="17" t="str">
        <f t="shared" si="2"/>
        <v/>
      </c>
      <c r="B124" s="17" t="str">
        <f>IFERROR(VLOOKUP("successful",'Kickstarter Data'!F124:L124,7,FALSE),"")</f>
        <v/>
      </c>
      <c r="D124" s="21" t="str">
        <f t="shared" si="3"/>
        <v/>
      </c>
      <c r="E124" s="21" t="str">
        <f>IFERROR(VLOOKUP("Failed",'Kickstarter Data'!F124:L124,7,FALSE),"")</f>
        <v/>
      </c>
    </row>
    <row r="125" spans="1:5" x14ac:dyDescent="0.35">
      <c r="A125" s="17" t="str">
        <f t="shared" si="2"/>
        <v/>
      </c>
      <c r="B125" s="17" t="str">
        <f>IFERROR(VLOOKUP("successful",'Kickstarter Data'!F125:L125,7,FALSE),"")</f>
        <v/>
      </c>
      <c r="D125" s="21" t="str">
        <f t="shared" si="3"/>
        <v/>
      </c>
      <c r="E125" s="21" t="str">
        <f>IFERROR(VLOOKUP("Failed",'Kickstarter Data'!F125:L125,7,FALSE),"")</f>
        <v/>
      </c>
    </row>
    <row r="126" spans="1:5" x14ac:dyDescent="0.35">
      <c r="A126" s="17" t="str">
        <f t="shared" si="2"/>
        <v/>
      </c>
      <c r="B126" s="17" t="str">
        <f>IFERROR(VLOOKUP("successful",'Kickstarter Data'!F126:L126,7,FALSE),"")</f>
        <v/>
      </c>
      <c r="D126" s="21" t="str">
        <f t="shared" si="3"/>
        <v/>
      </c>
      <c r="E126" s="21" t="str">
        <f>IFERROR(VLOOKUP("Failed",'Kickstarter Data'!F126:L126,7,FALSE),"")</f>
        <v/>
      </c>
    </row>
    <row r="127" spans="1:5" x14ac:dyDescent="0.35">
      <c r="A127" s="17" t="str">
        <f t="shared" si="2"/>
        <v/>
      </c>
      <c r="B127" s="17" t="str">
        <f>IFERROR(VLOOKUP("successful",'Kickstarter Data'!F127:L127,7,FALSE),"")</f>
        <v/>
      </c>
      <c r="D127" s="21" t="str">
        <f t="shared" si="3"/>
        <v/>
      </c>
      <c r="E127" s="21" t="str">
        <f>IFERROR(VLOOKUP("Failed",'Kickstarter Data'!F127:L127,7,FALSE),"")</f>
        <v/>
      </c>
    </row>
    <row r="128" spans="1:5" x14ac:dyDescent="0.35">
      <c r="A128" s="17" t="str">
        <f t="shared" si="2"/>
        <v/>
      </c>
      <c r="B128" s="17" t="str">
        <f>IFERROR(VLOOKUP("successful",'Kickstarter Data'!F128:L128,7,FALSE),"")</f>
        <v/>
      </c>
      <c r="D128" s="21" t="str">
        <f t="shared" si="3"/>
        <v/>
      </c>
      <c r="E128" s="21" t="str">
        <f>IFERROR(VLOOKUP("Failed",'Kickstarter Data'!F128:L128,7,FALSE),"")</f>
        <v/>
      </c>
    </row>
    <row r="129" spans="1:5" x14ac:dyDescent="0.35">
      <c r="A129" s="17" t="str">
        <f t="shared" si="2"/>
        <v/>
      </c>
      <c r="B129" s="17" t="str">
        <f>IFERROR(VLOOKUP("successful",'Kickstarter Data'!F129:L129,7,FALSE),"")</f>
        <v/>
      </c>
      <c r="D129" s="21" t="str">
        <f t="shared" si="3"/>
        <v/>
      </c>
      <c r="E129" s="21" t="str">
        <f>IFERROR(VLOOKUP("Failed",'Kickstarter Data'!F129:L129,7,FALSE),"")</f>
        <v/>
      </c>
    </row>
    <row r="130" spans="1:5" x14ac:dyDescent="0.35">
      <c r="A130" s="17" t="str">
        <f t="shared" ref="A130:A193" si="4">IF(B130="","","successful")</f>
        <v/>
      </c>
      <c r="B130" s="17" t="str">
        <f>IFERROR(VLOOKUP("successful",'Kickstarter Data'!F130:L130,7,FALSE),"")</f>
        <v/>
      </c>
      <c r="D130" s="21" t="str">
        <f t="shared" ref="D130:D193" si="5">IF(E130="","","Failed")</f>
        <v/>
      </c>
      <c r="E130" s="21" t="str">
        <f>IFERROR(VLOOKUP("Failed",'Kickstarter Data'!F130:L130,7,FALSE),"")</f>
        <v/>
      </c>
    </row>
    <row r="131" spans="1:5" x14ac:dyDescent="0.35">
      <c r="A131" s="17" t="str">
        <f t="shared" si="4"/>
        <v/>
      </c>
      <c r="B131" s="17" t="str">
        <f>IFERROR(VLOOKUP("successful",'Kickstarter Data'!F131:L131,7,FALSE),"")</f>
        <v/>
      </c>
      <c r="D131" s="21" t="str">
        <f t="shared" si="5"/>
        <v/>
      </c>
      <c r="E131" s="21" t="str">
        <f>IFERROR(VLOOKUP("Failed",'Kickstarter Data'!F131:L131,7,FALSE),"")</f>
        <v/>
      </c>
    </row>
    <row r="132" spans="1:5" x14ac:dyDescent="0.35">
      <c r="A132" s="17" t="str">
        <f t="shared" si="4"/>
        <v/>
      </c>
      <c r="B132" s="17" t="str">
        <f>IFERROR(VLOOKUP("successful",'Kickstarter Data'!F132:L132,7,FALSE),"")</f>
        <v/>
      </c>
      <c r="D132" s="21" t="str">
        <f t="shared" si="5"/>
        <v/>
      </c>
      <c r="E132" s="21" t="str">
        <f>IFERROR(VLOOKUP("Failed",'Kickstarter Data'!F132:L132,7,FALSE),"")</f>
        <v/>
      </c>
    </row>
    <row r="133" spans="1:5" x14ac:dyDescent="0.35">
      <c r="A133" s="17" t="str">
        <f t="shared" si="4"/>
        <v/>
      </c>
      <c r="B133" s="17" t="str">
        <f>IFERROR(VLOOKUP("successful",'Kickstarter Data'!F133:L133,7,FALSE),"")</f>
        <v/>
      </c>
      <c r="D133" s="21" t="str">
        <f t="shared" si="5"/>
        <v/>
      </c>
      <c r="E133" s="21" t="str">
        <f>IFERROR(VLOOKUP("Failed",'Kickstarter Data'!F133:L133,7,FALSE),"")</f>
        <v/>
      </c>
    </row>
    <row r="134" spans="1:5" x14ac:dyDescent="0.35">
      <c r="A134" s="17" t="str">
        <f t="shared" si="4"/>
        <v/>
      </c>
      <c r="B134" s="17" t="str">
        <f>IFERROR(VLOOKUP("successful",'Kickstarter Data'!F134:L134,7,FALSE),"")</f>
        <v/>
      </c>
      <c r="D134" s="21" t="str">
        <f t="shared" si="5"/>
        <v/>
      </c>
      <c r="E134" s="21" t="str">
        <f>IFERROR(VLOOKUP("Failed",'Kickstarter Data'!F134:L134,7,FALSE),"")</f>
        <v/>
      </c>
    </row>
    <row r="135" spans="1:5" x14ac:dyDescent="0.35">
      <c r="A135" s="17" t="str">
        <f t="shared" si="4"/>
        <v/>
      </c>
      <c r="B135" s="17" t="str">
        <f>IFERROR(VLOOKUP("successful",'Kickstarter Data'!F135:L135,7,FALSE),"")</f>
        <v/>
      </c>
      <c r="D135" s="21" t="str">
        <f t="shared" si="5"/>
        <v/>
      </c>
      <c r="E135" s="21" t="str">
        <f>IFERROR(VLOOKUP("Failed",'Kickstarter Data'!F135:L135,7,FALSE),"")</f>
        <v/>
      </c>
    </row>
    <row r="136" spans="1:5" x14ac:dyDescent="0.35">
      <c r="A136" s="17" t="str">
        <f t="shared" si="4"/>
        <v/>
      </c>
      <c r="B136" s="17" t="str">
        <f>IFERROR(VLOOKUP("successful",'Kickstarter Data'!F136:L136,7,FALSE),"")</f>
        <v/>
      </c>
      <c r="D136" s="21" t="str">
        <f t="shared" si="5"/>
        <v/>
      </c>
      <c r="E136" s="21" t="str">
        <f>IFERROR(VLOOKUP("Failed",'Kickstarter Data'!F136:L136,7,FALSE),"")</f>
        <v/>
      </c>
    </row>
    <row r="137" spans="1:5" x14ac:dyDescent="0.35">
      <c r="A137" s="17" t="str">
        <f t="shared" si="4"/>
        <v/>
      </c>
      <c r="B137" s="17" t="str">
        <f>IFERROR(VLOOKUP("successful",'Kickstarter Data'!F137:L137,7,FALSE),"")</f>
        <v/>
      </c>
      <c r="D137" s="21" t="str">
        <f t="shared" si="5"/>
        <v/>
      </c>
      <c r="E137" s="21" t="str">
        <f>IFERROR(VLOOKUP("Failed",'Kickstarter Data'!F137:L137,7,FALSE),"")</f>
        <v/>
      </c>
    </row>
    <row r="138" spans="1:5" x14ac:dyDescent="0.35">
      <c r="A138" s="17" t="str">
        <f t="shared" si="4"/>
        <v/>
      </c>
      <c r="B138" s="17" t="str">
        <f>IFERROR(VLOOKUP("successful",'Kickstarter Data'!F138:L138,7,FALSE),"")</f>
        <v/>
      </c>
      <c r="D138" s="21" t="str">
        <f t="shared" si="5"/>
        <v/>
      </c>
      <c r="E138" s="21" t="str">
        <f>IFERROR(VLOOKUP("Failed",'Kickstarter Data'!F138:L138,7,FALSE),"")</f>
        <v/>
      </c>
    </row>
    <row r="139" spans="1:5" x14ac:dyDescent="0.35">
      <c r="A139" s="17" t="str">
        <f t="shared" si="4"/>
        <v/>
      </c>
      <c r="B139" s="17" t="str">
        <f>IFERROR(VLOOKUP("successful",'Kickstarter Data'!F139:L139,7,FALSE),"")</f>
        <v/>
      </c>
      <c r="D139" s="21" t="str">
        <f t="shared" si="5"/>
        <v/>
      </c>
      <c r="E139" s="21" t="str">
        <f>IFERROR(VLOOKUP("Failed",'Kickstarter Data'!F139:L139,7,FALSE),"")</f>
        <v/>
      </c>
    </row>
    <row r="140" spans="1:5" x14ac:dyDescent="0.35">
      <c r="A140" s="17" t="str">
        <f t="shared" si="4"/>
        <v/>
      </c>
      <c r="B140" s="17" t="str">
        <f>IFERROR(VLOOKUP("successful",'Kickstarter Data'!F140:L140,7,FALSE),"")</f>
        <v/>
      </c>
      <c r="D140" s="21" t="str">
        <f t="shared" si="5"/>
        <v/>
      </c>
      <c r="E140" s="21" t="str">
        <f>IFERROR(VLOOKUP("Failed",'Kickstarter Data'!F140:L140,7,FALSE),"")</f>
        <v/>
      </c>
    </row>
    <row r="141" spans="1:5" x14ac:dyDescent="0.35">
      <c r="A141" s="17" t="str">
        <f t="shared" si="4"/>
        <v/>
      </c>
      <c r="B141" s="17" t="str">
        <f>IFERROR(VLOOKUP("successful",'Kickstarter Data'!F141:L141,7,FALSE),"")</f>
        <v/>
      </c>
      <c r="D141" s="21" t="str">
        <f t="shared" si="5"/>
        <v/>
      </c>
      <c r="E141" s="21" t="str">
        <f>IFERROR(VLOOKUP("Failed",'Kickstarter Data'!F141:L141,7,FALSE),"")</f>
        <v/>
      </c>
    </row>
    <row r="142" spans="1:5" x14ac:dyDescent="0.35">
      <c r="A142" s="17" t="str">
        <f t="shared" si="4"/>
        <v/>
      </c>
      <c r="B142" s="17" t="str">
        <f>IFERROR(VLOOKUP("successful",'Kickstarter Data'!F142:L142,7,FALSE),"")</f>
        <v/>
      </c>
      <c r="D142" s="21" t="str">
        <f t="shared" si="5"/>
        <v/>
      </c>
      <c r="E142" s="21" t="str">
        <f>IFERROR(VLOOKUP("Failed",'Kickstarter Data'!F142:L142,7,FALSE),"")</f>
        <v/>
      </c>
    </row>
    <row r="143" spans="1:5" x14ac:dyDescent="0.35">
      <c r="A143" s="17" t="str">
        <f t="shared" si="4"/>
        <v/>
      </c>
      <c r="B143" s="17" t="str">
        <f>IFERROR(VLOOKUP("successful",'Kickstarter Data'!F143:L143,7,FALSE),"")</f>
        <v/>
      </c>
      <c r="D143" s="21" t="str">
        <f t="shared" si="5"/>
        <v/>
      </c>
      <c r="E143" s="21" t="str">
        <f>IFERROR(VLOOKUP("Failed",'Kickstarter Data'!F143:L143,7,FALSE),"")</f>
        <v/>
      </c>
    </row>
    <row r="144" spans="1:5" x14ac:dyDescent="0.35">
      <c r="A144" s="17" t="str">
        <f t="shared" si="4"/>
        <v/>
      </c>
      <c r="B144" s="17" t="str">
        <f>IFERROR(VLOOKUP("successful",'Kickstarter Data'!F144:L144,7,FALSE),"")</f>
        <v/>
      </c>
      <c r="D144" s="21" t="str">
        <f t="shared" si="5"/>
        <v/>
      </c>
      <c r="E144" s="21" t="str">
        <f>IFERROR(VLOOKUP("Failed",'Kickstarter Data'!F144:L144,7,FALSE),"")</f>
        <v/>
      </c>
    </row>
    <row r="145" spans="1:5" x14ac:dyDescent="0.35">
      <c r="A145" s="17" t="str">
        <f t="shared" si="4"/>
        <v/>
      </c>
      <c r="B145" s="17" t="str">
        <f>IFERROR(VLOOKUP("successful",'Kickstarter Data'!F145:L145,7,FALSE),"")</f>
        <v/>
      </c>
      <c r="D145" s="21" t="str">
        <f t="shared" si="5"/>
        <v/>
      </c>
      <c r="E145" s="21" t="str">
        <f>IFERROR(VLOOKUP("Failed",'Kickstarter Data'!F145:L145,7,FALSE),"")</f>
        <v/>
      </c>
    </row>
    <row r="146" spans="1:5" x14ac:dyDescent="0.35">
      <c r="A146" s="17" t="str">
        <f t="shared" si="4"/>
        <v/>
      </c>
      <c r="B146" s="17" t="str">
        <f>IFERROR(VLOOKUP("successful",'Kickstarter Data'!F146:L146,7,FALSE),"")</f>
        <v/>
      </c>
      <c r="D146" s="21" t="str">
        <f t="shared" si="5"/>
        <v/>
      </c>
      <c r="E146" s="21" t="str">
        <f>IFERROR(VLOOKUP("Failed",'Kickstarter Data'!F146:L146,7,FALSE),"")</f>
        <v/>
      </c>
    </row>
    <row r="147" spans="1:5" x14ac:dyDescent="0.35">
      <c r="A147" s="17" t="str">
        <f t="shared" si="4"/>
        <v/>
      </c>
      <c r="B147" s="17" t="str">
        <f>IFERROR(VLOOKUP("successful",'Kickstarter Data'!F147:L147,7,FALSE),"")</f>
        <v/>
      </c>
      <c r="D147" s="21" t="str">
        <f t="shared" si="5"/>
        <v/>
      </c>
      <c r="E147" s="21" t="str">
        <f>IFERROR(VLOOKUP("Failed",'Kickstarter Data'!F147:L147,7,FALSE),"")</f>
        <v/>
      </c>
    </row>
    <row r="148" spans="1:5" x14ac:dyDescent="0.35">
      <c r="A148" s="17" t="str">
        <f t="shared" si="4"/>
        <v/>
      </c>
      <c r="B148" s="17" t="str">
        <f>IFERROR(VLOOKUP("successful",'Kickstarter Data'!F148:L148,7,FALSE),"")</f>
        <v/>
      </c>
      <c r="D148" s="21" t="str">
        <f t="shared" si="5"/>
        <v/>
      </c>
      <c r="E148" s="21" t="str">
        <f>IFERROR(VLOOKUP("Failed",'Kickstarter Data'!F148:L148,7,FALSE),"")</f>
        <v/>
      </c>
    </row>
    <row r="149" spans="1:5" x14ac:dyDescent="0.35">
      <c r="A149" s="17" t="str">
        <f t="shared" si="4"/>
        <v/>
      </c>
      <c r="B149" s="17" t="str">
        <f>IFERROR(VLOOKUP("successful",'Kickstarter Data'!F149:L149,7,FALSE),"")</f>
        <v/>
      </c>
      <c r="D149" s="21" t="str">
        <f t="shared" si="5"/>
        <v/>
      </c>
      <c r="E149" s="21" t="str">
        <f>IFERROR(VLOOKUP("Failed",'Kickstarter Data'!F149:L149,7,FALSE),"")</f>
        <v/>
      </c>
    </row>
    <row r="150" spans="1:5" x14ac:dyDescent="0.35">
      <c r="A150" s="17" t="str">
        <f t="shared" si="4"/>
        <v/>
      </c>
      <c r="B150" s="17" t="str">
        <f>IFERROR(VLOOKUP("successful",'Kickstarter Data'!F150:L150,7,FALSE),"")</f>
        <v/>
      </c>
      <c r="D150" s="21" t="str">
        <f t="shared" si="5"/>
        <v/>
      </c>
      <c r="E150" s="21" t="str">
        <f>IFERROR(VLOOKUP("Failed",'Kickstarter Data'!F150:L150,7,FALSE),"")</f>
        <v/>
      </c>
    </row>
    <row r="151" spans="1:5" x14ac:dyDescent="0.35">
      <c r="A151" s="17" t="str">
        <f t="shared" si="4"/>
        <v/>
      </c>
      <c r="B151" s="17" t="str">
        <f>IFERROR(VLOOKUP("successful",'Kickstarter Data'!F151:L151,7,FALSE),"")</f>
        <v/>
      </c>
      <c r="D151" s="21" t="str">
        <f t="shared" si="5"/>
        <v/>
      </c>
      <c r="E151" s="21" t="str">
        <f>IFERROR(VLOOKUP("Failed",'Kickstarter Data'!F151:L151,7,FALSE),"")</f>
        <v/>
      </c>
    </row>
    <row r="152" spans="1:5" x14ac:dyDescent="0.35">
      <c r="A152" s="17" t="str">
        <f t="shared" si="4"/>
        <v/>
      </c>
      <c r="B152" s="17" t="str">
        <f>IFERROR(VLOOKUP("successful",'Kickstarter Data'!F152:L152,7,FALSE),"")</f>
        <v/>
      </c>
      <c r="D152" s="21" t="str">
        <f t="shared" si="5"/>
        <v/>
      </c>
      <c r="E152" s="21" t="str">
        <f>IFERROR(VLOOKUP("Failed",'Kickstarter Data'!F152:L152,7,FALSE),"")</f>
        <v/>
      </c>
    </row>
    <row r="153" spans="1:5" x14ac:dyDescent="0.35">
      <c r="A153" s="17" t="str">
        <f t="shared" si="4"/>
        <v/>
      </c>
      <c r="B153" s="17" t="str">
        <f>IFERROR(VLOOKUP("successful",'Kickstarter Data'!F153:L153,7,FALSE),"")</f>
        <v/>
      </c>
      <c r="D153" s="21" t="str">
        <f t="shared" si="5"/>
        <v/>
      </c>
      <c r="E153" s="21" t="str">
        <f>IFERROR(VLOOKUP("Failed",'Kickstarter Data'!F153:L153,7,FALSE),"")</f>
        <v/>
      </c>
    </row>
    <row r="154" spans="1:5" x14ac:dyDescent="0.35">
      <c r="A154" s="17" t="str">
        <f t="shared" si="4"/>
        <v/>
      </c>
      <c r="B154" s="17" t="str">
        <f>IFERROR(VLOOKUP("successful",'Kickstarter Data'!F154:L154,7,FALSE),"")</f>
        <v/>
      </c>
      <c r="D154" s="21" t="str">
        <f t="shared" si="5"/>
        <v/>
      </c>
      <c r="E154" s="21" t="str">
        <f>IFERROR(VLOOKUP("Failed",'Kickstarter Data'!F154:L154,7,FALSE),"")</f>
        <v/>
      </c>
    </row>
    <row r="155" spans="1:5" x14ac:dyDescent="0.35">
      <c r="A155" s="17" t="str">
        <f t="shared" si="4"/>
        <v/>
      </c>
      <c r="B155" s="17" t="str">
        <f>IFERROR(VLOOKUP("successful",'Kickstarter Data'!F155:L155,7,FALSE),"")</f>
        <v/>
      </c>
      <c r="D155" s="21" t="str">
        <f t="shared" si="5"/>
        <v/>
      </c>
      <c r="E155" s="21" t="str">
        <f>IFERROR(VLOOKUP("Failed",'Kickstarter Data'!F155:L155,7,FALSE),"")</f>
        <v/>
      </c>
    </row>
    <row r="156" spans="1:5" x14ac:dyDescent="0.35">
      <c r="A156" s="17" t="str">
        <f t="shared" si="4"/>
        <v/>
      </c>
      <c r="B156" s="17" t="str">
        <f>IFERROR(VLOOKUP("successful",'Kickstarter Data'!F156:L156,7,FALSE),"")</f>
        <v/>
      </c>
      <c r="D156" s="21" t="str">
        <f t="shared" si="5"/>
        <v/>
      </c>
      <c r="E156" s="21" t="str">
        <f>IFERROR(VLOOKUP("Failed",'Kickstarter Data'!F156:L156,7,FALSE),"")</f>
        <v/>
      </c>
    </row>
    <row r="157" spans="1:5" x14ac:dyDescent="0.35">
      <c r="A157" s="17" t="str">
        <f t="shared" si="4"/>
        <v/>
      </c>
      <c r="B157" s="17" t="str">
        <f>IFERROR(VLOOKUP("successful",'Kickstarter Data'!F157:L157,7,FALSE),"")</f>
        <v/>
      </c>
      <c r="D157" s="21" t="str">
        <f t="shared" si="5"/>
        <v/>
      </c>
      <c r="E157" s="21" t="str">
        <f>IFERROR(VLOOKUP("Failed",'Kickstarter Data'!F157:L157,7,FALSE),"")</f>
        <v/>
      </c>
    </row>
    <row r="158" spans="1:5" x14ac:dyDescent="0.35">
      <c r="A158" s="17" t="str">
        <f t="shared" si="4"/>
        <v/>
      </c>
      <c r="B158" s="17" t="str">
        <f>IFERROR(VLOOKUP("successful",'Kickstarter Data'!F158:L158,7,FALSE),"")</f>
        <v/>
      </c>
      <c r="D158" s="21" t="str">
        <f t="shared" si="5"/>
        <v/>
      </c>
      <c r="E158" s="21" t="str">
        <f>IFERROR(VLOOKUP("Failed",'Kickstarter Data'!F158:L158,7,FALSE),"")</f>
        <v/>
      </c>
    </row>
    <row r="159" spans="1:5" x14ac:dyDescent="0.35">
      <c r="A159" s="17" t="str">
        <f t="shared" si="4"/>
        <v/>
      </c>
      <c r="B159" s="17" t="str">
        <f>IFERROR(VLOOKUP("successful",'Kickstarter Data'!F159:L159,7,FALSE),"")</f>
        <v/>
      </c>
      <c r="D159" s="21" t="str">
        <f t="shared" si="5"/>
        <v/>
      </c>
      <c r="E159" s="21" t="str">
        <f>IFERROR(VLOOKUP("Failed",'Kickstarter Data'!F159:L159,7,FALSE),"")</f>
        <v/>
      </c>
    </row>
    <row r="160" spans="1:5" x14ac:dyDescent="0.35">
      <c r="A160" s="17" t="str">
        <f t="shared" si="4"/>
        <v/>
      </c>
      <c r="B160" s="17" t="str">
        <f>IFERROR(VLOOKUP("successful",'Kickstarter Data'!F160:L160,7,FALSE),"")</f>
        <v/>
      </c>
      <c r="D160" s="21" t="str">
        <f t="shared" si="5"/>
        <v/>
      </c>
      <c r="E160" s="21" t="str">
        <f>IFERROR(VLOOKUP("Failed",'Kickstarter Data'!F160:L160,7,FALSE),"")</f>
        <v/>
      </c>
    </row>
    <row r="161" spans="1:5" x14ac:dyDescent="0.35">
      <c r="A161" s="17" t="str">
        <f t="shared" si="4"/>
        <v/>
      </c>
      <c r="B161" s="17" t="str">
        <f>IFERROR(VLOOKUP("successful",'Kickstarter Data'!F161:L161,7,FALSE),"")</f>
        <v/>
      </c>
      <c r="D161" s="21" t="str">
        <f t="shared" si="5"/>
        <v/>
      </c>
      <c r="E161" s="21" t="str">
        <f>IFERROR(VLOOKUP("Failed",'Kickstarter Data'!F161:L161,7,FALSE),"")</f>
        <v/>
      </c>
    </row>
    <row r="162" spans="1:5" x14ac:dyDescent="0.35">
      <c r="A162" s="17" t="str">
        <f t="shared" si="4"/>
        <v/>
      </c>
      <c r="B162" s="17" t="str">
        <f>IFERROR(VLOOKUP("successful",'Kickstarter Data'!F162:L162,7,FALSE),"")</f>
        <v/>
      </c>
      <c r="D162" s="21" t="str">
        <f t="shared" si="5"/>
        <v>Failed</v>
      </c>
      <c r="E162" s="21">
        <f>IFERROR(VLOOKUP("Failed",'Kickstarter Data'!F162:L162,7,FALSE),"")</f>
        <v>0</v>
      </c>
    </row>
    <row r="163" spans="1:5" x14ac:dyDescent="0.35">
      <c r="A163" s="17" t="str">
        <f t="shared" si="4"/>
        <v/>
      </c>
      <c r="B163" s="17" t="str">
        <f>IFERROR(VLOOKUP("successful",'Kickstarter Data'!F163:L163,7,FALSE),"")</f>
        <v/>
      </c>
      <c r="D163" s="21" t="str">
        <f t="shared" si="5"/>
        <v>Failed</v>
      </c>
      <c r="E163" s="21">
        <f>IFERROR(VLOOKUP("Failed",'Kickstarter Data'!F163:L163,7,FALSE),"")</f>
        <v>1</v>
      </c>
    </row>
    <row r="164" spans="1:5" x14ac:dyDescent="0.35">
      <c r="A164" s="17" t="str">
        <f t="shared" si="4"/>
        <v/>
      </c>
      <c r="B164" s="17" t="str">
        <f>IFERROR(VLOOKUP("successful",'Kickstarter Data'!F164:L164,7,FALSE),"")</f>
        <v/>
      </c>
      <c r="D164" s="21" t="str">
        <f t="shared" si="5"/>
        <v>Failed</v>
      </c>
      <c r="E164" s="21">
        <f>IFERROR(VLOOKUP("Failed",'Kickstarter Data'!F164:L164,7,FALSE),"")</f>
        <v>10</v>
      </c>
    </row>
    <row r="165" spans="1:5" x14ac:dyDescent="0.35">
      <c r="A165" s="17" t="str">
        <f t="shared" si="4"/>
        <v/>
      </c>
      <c r="B165" s="17" t="str">
        <f>IFERROR(VLOOKUP("successful",'Kickstarter Data'!F165:L165,7,FALSE),"")</f>
        <v/>
      </c>
      <c r="D165" s="21" t="str">
        <f t="shared" si="5"/>
        <v>Failed</v>
      </c>
      <c r="E165" s="21">
        <f>IFERROR(VLOOKUP("Failed",'Kickstarter Data'!F165:L165,7,FALSE),"")</f>
        <v>0</v>
      </c>
    </row>
    <row r="166" spans="1:5" x14ac:dyDescent="0.35">
      <c r="A166" s="17" t="str">
        <f t="shared" si="4"/>
        <v/>
      </c>
      <c r="B166" s="17" t="str">
        <f>IFERROR(VLOOKUP("successful",'Kickstarter Data'!F166:L166,7,FALSE),"")</f>
        <v/>
      </c>
      <c r="D166" s="21" t="str">
        <f t="shared" si="5"/>
        <v>Failed</v>
      </c>
      <c r="E166" s="21">
        <f>IFERROR(VLOOKUP("Failed",'Kickstarter Data'!F166:L166,7,FALSE),"")</f>
        <v>7</v>
      </c>
    </row>
    <row r="167" spans="1:5" x14ac:dyDescent="0.35">
      <c r="A167" s="17" t="str">
        <f t="shared" si="4"/>
        <v/>
      </c>
      <c r="B167" s="17" t="str">
        <f>IFERROR(VLOOKUP("successful",'Kickstarter Data'!F167:L167,7,FALSE),"")</f>
        <v/>
      </c>
      <c r="D167" s="21" t="str">
        <f t="shared" si="5"/>
        <v>Failed</v>
      </c>
      <c r="E167" s="21">
        <f>IFERROR(VLOOKUP("Failed",'Kickstarter Data'!F167:L167,7,FALSE),"")</f>
        <v>0</v>
      </c>
    </row>
    <row r="168" spans="1:5" x14ac:dyDescent="0.35">
      <c r="A168" s="17" t="str">
        <f t="shared" si="4"/>
        <v/>
      </c>
      <c r="B168" s="17" t="str">
        <f>IFERROR(VLOOKUP("successful",'Kickstarter Data'!F168:L168,7,FALSE),"")</f>
        <v/>
      </c>
      <c r="D168" s="21" t="str">
        <f t="shared" si="5"/>
        <v>Failed</v>
      </c>
      <c r="E168" s="21">
        <f>IFERROR(VLOOKUP("Failed",'Kickstarter Data'!F168:L168,7,FALSE),"")</f>
        <v>1</v>
      </c>
    </row>
    <row r="169" spans="1:5" x14ac:dyDescent="0.35">
      <c r="A169" s="17" t="str">
        <f t="shared" si="4"/>
        <v/>
      </c>
      <c r="B169" s="17" t="str">
        <f>IFERROR(VLOOKUP("successful",'Kickstarter Data'!F169:L169,7,FALSE),"")</f>
        <v/>
      </c>
      <c r="D169" s="21" t="str">
        <f t="shared" si="5"/>
        <v>Failed</v>
      </c>
      <c r="E169" s="21">
        <f>IFERROR(VLOOKUP("Failed",'Kickstarter Data'!F169:L169,7,FALSE),"")</f>
        <v>2</v>
      </c>
    </row>
    <row r="170" spans="1:5" x14ac:dyDescent="0.35">
      <c r="A170" s="17" t="str">
        <f t="shared" si="4"/>
        <v/>
      </c>
      <c r="B170" s="17" t="str">
        <f>IFERROR(VLOOKUP("successful",'Kickstarter Data'!F170:L170,7,FALSE),"")</f>
        <v/>
      </c>
      <c r="D170" s="21" t="str">
        <f t="shared" si="5"/>
        <v>Failed</v>
      </c>
      <c r="E170" s="21">
        <f>IFERROR(VLOOKUP("Failed",'Kickstarter Data'!F170:L170,7,FALSE),"")</f>
        <v>3</v>
      </c>
    </row>
    <row r="171" spans="1:5" x14ac:dyDescent="0.35">
      <c r="A171" s="17" t="str">
        <f t="shared" si="4"/>
        <v/>
      </c>
      <c r="B171" s="17" t="str">
        <f>IFERROR(VLOOKUP("successful",'Kickstarter Data'!F171:L171,7,FALSE),"")</f>
        <v/>
      </c>
      <c r="D171" s="21" t="str">
        <f t="shared" si="5"/>
        <v>Failed</v>
      </c>
      <c r="E171" s="21">
        <f>IFERROR(VLOOKUP("Failed",'Kickstarter Data'!F171:L171,7,FALSE),"")</f>
        <v>10</v>
      </c>
    </row>
    <row r="172" spans="1:5" x14ac:dyDescent="0.35">
      <c r="A172" s="17" t="str">
        <f t="shared" si="4"/>
        <v/>
      </c>
      <c r="B172" s="17" t="str">
        <f>IFERROR(VLOOKUP("successful",'Kickstarter Data'!F172:L172,7,FALSE),"")</f>
        <v/>
      </c>
      <c r="D172" s="21" t="str">
        <f t="shared" si="5"/>
        <v>Failed</v>
      </c>
      <c r="E172" s="21">
        <f>IFERROR(VLOOKUP("Failed",'Kickstarter Data'!F172:L172,7,FALSE),"")</f>
        <v>10</v>
      </c>
    </row>
    <row r="173" spans="1:5" x14ac:dyDescent="0.35">
      <c r="A173" s="17" t="str">
        <f t="shared" si="4"/>
        <v/>
      </c>
      <c r="B173" s="17" t="str">
        <f>IFERROR(VLOOKUP("successful",'Kickstarter Data'!F173:L173,7,FALSE),"")</f>
        <v/>
      </c>
      <c r="D173" s="21" t="str">
        <f t="shared" si="5"/>
        <v>Failed</v>
      </c>
      <c r="E173" s="21">
        <f>IFERROR(VLOOKUP("Failed",'Kickstarter Data'!F173:L173,7,FALSE),"")</f>
        <v>1</v>
      </c>
    </row>
    <row r="174" spans="1:5" x14ac:dyDescent="0.35">
      <c r="A174" s="17" t="str">
        <f t="shared" si="4"/>
        <v/>
      </c>
      <c r="B174" s="17" t="str">
        <f>IFERROR(VLOOKUP("successful",'Kickstarter Data'!F174:L174,7,FALSE),"")</f>
        <v/>
      </c>
      <c r="D174" s="21" t="str">
        <f t="shared" si="5"/>
        <v>Failed</v>
      </c>
      <c r="E174" s="21">
        <f>IFERROR(VLOOKUP("Failed",'Kickstarter Data'!F174:L174,7,FALSE),"")</f>
        <v>0</v>
      </c>
    </row>
    <row r="175" spans="1:5" x14ac:dyDescent="0.35">
      <c r="A175" s="17" t="str">
        <f t="shared" si="4"/>
        <v/>
      </c>
      <c r="B175" s="17" t="str">
        <f>IFERROR(VLOOKUP("successful",'Kickstarter Data'!F175:L175,7,FALSE),"")</f>
        <v/>
      </c>
      <c r="D175" s="21" t="str">
        <f t="shared" si="5"/>
        <v>Failed</v>
      </c>
      <c r="E175" s="21">
        <f>IFERROR(VLOOKUP("Failed",'Kickstarter Data'!F175:L175,7,FALSE),"")</f>
        <v>0</v>
      </c>
    </row>
    <row r="176" spans="1:5" x14ac:dyDescent="0.35">
      <c r="A176" s="17" t="str">
        <f t="shared" si="4"/>
        <v/>
      </c>
      <c r="B176" s="17" t="str">
        <f>IFERROR(VLOOKUP("successful",'Kickstarter Data'!F176:L176,7,FALSE),"")</f>
        <v/>
      </c>
      <c r="D176" s="21" t="str">
        <f t="shared" si="5"/>
        <v>Failed</v>
      </c>
      <c r="E176" s="21">
        <f>IFERROR(VLOOKUP("Failed",'Kickstarter Data'!F176:L176,7,FALSE),"")</f>
        <v>0</v>
      </c>
    </row>
    <row r="177" spans="1:5" x14ac:dyDescent="0.35">
      <c r="A177" s="17" t="str">
        <f t="shared" si="4"/>
        <v/>
      </c>
      <c r="B177" s="17" t="str">
        <f>IFERROR(VLOOKUP("successful",'Kickstarter Data'!F177:L177,7,FALSE),"")</f>
        <v/>
      </c>
      <c r="D177" s="21" t="str">
        <f t="shared" si="5"/>
        <v>Failed</v>
      </c>
      <c r="E177" s="21">
        <f>IFERROR(VLOOKUP("Failed",'Kickstarter Data'!F177:L177,7,FALSE),"")</f>
        <v>26</v>
      </c>
    </row>
    <row r="178" spans="1:5" x14ac:dyDescent="0.35">
      <c r="A178" s="17" t="str">
        <f t="shared" si="4"/>
        <v/>
      </c>
      <c r="B178" s="17" t="str">
        <f>IFERROR(VLOOKUP("successful",'Kickstarter Data'!F178:L178,7,FALSE),"")</f>
        <v/>
      </c>
      <c r="D178" s="21" t="str">
        <f t="shared" si="5"/>
        <v>Failed</v>
      </c>
      <c r="E178" s="21">
        <f>IFERROR(VLOOKUP("Failed",'Kickstarter Data'!F178:L178,7,FALSE),"")</f>
        <v>0</v>
      </c>
    </row>
    <row r="179" spans="1:5" x14ac:dyDescent="0.35">
      <c r="A179" s="17" t="str">
        <f t="shared" si="4"/>
        <v/>
      </c>
      <c r="B179" s="17" t="str">
        <f>IFERROR(VLOOKUP("successful",'Kickstarter Data'!F179:L179,7,FALSE),"")</f>
        <v/>
      </c>
      <c r="D179" s="21" t="str">
        <f t="shared" si="5"/>
        <v>Failed</v>
      </c>
      <c r="E179" s="21">
        <f>IFERROR(VLOOKUP("Failed",'Kickstarter Data'!F179:L179,7,FALSE),"")</f>
        <v>7</v>
      </c>
    </row>
    <row r="180" spans="1:5" x14ac:dyDescent="0.35">
      <c r="A180" s="17" t="str">
        <f t="shared" si="4"/>
        <v/>
      </c>
      <c r="B180" s="17" t="str">
        <f>IFERROR(VLOOKUP("successful",'Kickstarter Data'!F180:L180,7,FALSE),"")</f>
        <v/>
      </c>
      <c r="D180" s="21" t="str">
        <f t="shared" si="5"/>
        <v>Failed</v>
      </c>
      <c r="E180" s="21">
        <f>IFERROR(VLOOKUP("Failed",'Kickstarter Data'!F180:L180,7,FALSE),"")</f>
        <v>0</v>
      </c>
    </row>
    <row r="181" spans="1:5" x14ac:dyDescent="0.35">
      <c r="A181" s="17" t="str">
        <f t="shared" si="4"/>
        <v/>
      </c>
      <c r="B181" s="17" t="str">
        <f>IFERROR(VLOOKUP("successful",'Kickstarter Data'!F181:L181,7,FALSE),"")</f>
        <v/>
      </c>
      <c r="D181" s="21" t="str">
        <f t="shared" si="5"/>
        <v>Failed</v>
      </c>
      <c r="E181" s="21">
        <f>IFERROR(VLOOKUP("Failed",'Kickstarter Data'!F181:L181,7,FALSE),"")</f>
        <v>2</v>
      </c>
    </row>
    <row r="182" spans="1:5" x14ac:dyDescent="0.35">
      <c r="A182" s="17" t="str">
        <f t="shared" si="4"/>
        <v/>
      </c>
      <c r="B182" s="17" t="str">
        <f>IFERROR(VLOOKUP("successful",'Kickstarter Data'!F182:L182,7,FALSE),"")</f>
        <v/>
      </c>
      <c r="D182" s="21" t="str">
        <f t="shared" si="5"/>
        <v>Failed</v>
      </c>
      <c r="E182" s="21">
        <f>IFERROR(VLOOKUP("Failed",'Kickstarter Data'!F182:L182,7,FALSE),"")</f>
        <v>13</v>
      </c>
    </row>
    <row r="183" spans="1:5" x14ac:dyDescent="0.35">
      <c r="A183" s="17" t="str">
        <f t="shared" si="4"/>
        <v/>
      </c>
      <c r="B183" s="17" t="str">
        <f>IFERROR(VLOOKUP("successful",'Kickstarter Data'!F183:L183,7,FALSE),"")</f>
        <v/>
      </c>
      <c r="D183" s="21" t="str">
        <f t="shared" si="5"/>
        <v>Failed</v>
      </c>
      <c r="E183" s="21">
        <f>IFERROR(VLOOKUP("Failed",'Kickstarter Data'!F183:L183,7,FALSE),"")</f>
        <v>4</v>
      </c>
    </row>
    <row r="184" spans="1:5" x14ac:dyDescent="0.35">
      <c r="A184" s="17" t="str">
        <f t="shared" si="4"/>
        <v/>
      </c>
      <c r="B184" s="17" t="str">
        <f>IFERROR(VLOOKUP("successful",'Kickstarter Data'!F184:L184,7,FALSE),"")</f>
        <v/>
      </c>
      <c r="D184" s="21" t="str">
        <f t="shared" si="5"/>
        <v>Failed</v>
      </c>
      <c r="E184" s="21">
        <f>IFERROR(VLOOKUP("Failed",'Kickstarter Data'!F184:L184,7,FALSE),"")</f>
        <v>0</v>
      </c>
    </row>
    <row r="185" spans="1:5" x14ac:dyDescent="0.35">
      <c r="A185" s="17" t="str">
        <f t="shared" si="4"/>
        <v/>
      </c>
      <c r="B185" s="17" t="str">
        <f>IFERROR(VLOOKUP("successful",'Kickstarter Data'!F185:L185,7,FALSE),"")</f>
        <v/>
      </c>
      <c r="D185" s="21" t="str">
        <f t="shared" si="5"/>
        <v>Failed</v>
      </c>
      <c r="E185" s="21">
        <f>IFERROR(VLOOKUP("Failed",'Kickstarter Data'!F185:L185,7,FALSE),"")</f>
        <v>12</v>
      </c>
    </row>
    <row r="186" spans="1:5" x14ac:dyDescent="0.35">
      <c r="A186" s="17" t="str">
        <f t="shared" si="4"/>
        <v/>
      </c>
      <c r="B186" s="17" t="str">
        <f>IFERROR(VLOOKUP("successful",'Kickstarter Data'!F186:L186,7,FALSE),"")</f>
        <v/>
      </c>
      <c r="D186" s="21" t="str">
        <f t="shared" si="5"/>
        <v>Failed</v>
      </c>
      <c r="E186" s="21">
        <f>IFERROR(VLOOKUP("Failed",'Kickstarter Data'!F186:L186,7,FALSE),"")</f>
        <v>2</v>
      </c>
    </row>
    <row r="187" spans="1:5" x14ac:dyDescent="0.35">
      <c r="A187" s="17" t="str">
        <f t="shared" si="4"/>
        <v/>
      </c>
      <c r="B187" s="17" t="str">
        <f>IFERROR(VLOOKUP("successful",'Kickstarter Data'!F187:L187,7,FALSE),"")</f>
        <v/>
      </c>
      <c r="D187" s="21" t="str">
        <f t="shared" si="5"/>
        <v>Failed</v>
      </c>
      <c r="E187" s="21">
        <f>IFERROR(VLOOKUP("Failed",'Kickstarter Data'!F187:L187,7,FALSE),"")</f>
        <v>10</v>
      </c>
    </row>
    <row r="188" spans="1:5" x14ac:dyDescent="0.35">
      <c r="A188" s="17" t="str">
        <f t="shared" si="4"/>
        <v/>
      </c>
      <c r="B188" s="17" t="str">
        <f>IFERROR(VLOOKUP("successful",'Kickstarter Data'!F188:L188,7,FALSE),"")</f>
        <v/>
      </c>
      <c r="D188" s="21" t="str">
        <f t="shared" si="5"/>
        <v>Failed</v>
      </c>
      <c r="E188" s="21">
        <f>IFERROR(VLOOKUP("Failed",'Kickstarter Data'!F188:L188,7,FALSE),"")</f>
        <v>0</v>
      </c>
    </row>
    <row r="189" spans="1:5" x14ac:dyDescent="0.35">
      <c r="A189" s="17" t="str">
        <f t="shared" si="4"/>
        <v/>
      </c>
      <c r="B189" s="17" t="str">
        <f>IFERROR(VLOOKUP("successful",'Kickstarter Data'!F189:L189,7,FALSE),"")</f>
        <v/>
      </c>
      <c r="D189" s="21" t="str">
        <f t="shared" si="5"/>
        <v>Failed</v>
      </c>
      <c r="E189" s="21">
        <f>IFERROR(VLOOKUP("Failed",'Kickstarter Data'!F189:L189,7,FALSE),"")</f>
        <v>5</v>
      </c>
    </row>
    <row r="190" spans="1:5" x14ac:dyDescent="0.35">
      <c r="A190" s="17" t="str">
        <f t="shared" si="4"/>
        <v/>
      </c>
      <c r="B190" s="17" t="str">
        <f>IFERROR(VLOOKUP("successful",'Kickstarter Data'!F190:L190,7,FALSE),"")</f>
        <v/>
      </c>
      <c r="D190" s="21" t="str">
        <f t="shared" si="5"/>
        <v>Failed</v>
      </c>
      <c r="E190" s="21">
        <f>IFERROR(VLOOKUP("Failed",'Kickstarter Data'!F190:L190,7,FALSE),"")</f>
        <v>0</v>
      </c>
    </row>
    <row r="191" spans="1:5" x14ac:dyDescent="0.35">
      <c r="A191" s="17" t="str">
        <f t="shared" si="4"/>
        <v/>
      </c>
      <c r="B191" s="17" t="str">
        <f>IFERROR(VLOOKUP("successful",'Kickstarter Data'!F191:L191,7,FALSE),"")</f>
        <v/>
      </c>
      <c r="D191" s="21" t="str">
        <f t="shared" si="5"/>
        <v>Failed</v>
      </c>
      <c r="E191" s="21">
        <f>IFERROR(VLOOKUP("Failed",'Kickstarter Data'!F191:L191,7,FALSE),"")</f>
        <v>5</v>
      </c>
    </row>
    <row r="192" spans="1:5" x14ac:dyDescent="0.35">
      <c r="A192" s="17" t="str">
        <f t="shared" si="4"/>
        <v/>
      </c>
      <c r="B192" s="17" t="str">
        <f>IFERROR(VLOOKUP("successful",'Kickstarter Data'!F192:L192,7,FALSE),"")</f>
        <v/>
      </c>
      <c r="D192" s="21" t="str">
        <f t="shared" si="5"/>
        <v>Failed</v>
      </c>
      <c r="E192" s="21">
        <f>IFERROR(VLOOKUP("Failed",'Kickstarter Data'!F192:L192,7,FALSE),"")</f>
        <v>1</v>
      </c>
    </row>
    <row r="193" spans="1:5" x14ac:dyDescent="0.35">
      <c r="A193" s="17" t="str">
        <f t="shared" si="4"/>
        <v/>
      </c>
      <c r="B193" s="17" t="str">
        <f>IFERROR(VLOOKUP("successful",'Kickstarter Data'!F193:L193,7,FALSE),"")</f>
        <v/>
      </c>
      <c r="D193" s="21" t="str">
        <f t="shared" si="5"/>
        <v>Failed</v>
      </c>
      <c r="E193" s="21">
        <f>IFERROR(VLOOKUP("Failed",'Kickstarter Data'!F193:L193,7,FALSE),"")</f>
        <v>3</v>
      </c>
    </row>
    <row r="194" spans="1:5" x14ac:dyDescent="0.35">
      <c r="A194" s="17" t="str">
        <f t="shared" ref="A194:A257" si="6">IF(B194="","","successful")</f>
        <v/>
      </c>
      <c r="B194" s="17" t="str">
        <f>IFERROR(VLOOKUP("successful",'Kickstarter Data'!F194:L194,7,FALSE),"")</f>
        <v/>
      </c>
      <c r="D194" s="21" t="str">
        <f t="shared" ref="D194:D257" si="7">IF(E194="","","Failed")</f>
        <v>Failed</v>
      </c>
      <c r="E194" s="21">
        <f>IFERROR(VLOOKUP("Failed",'Kickstarter Data'!F194:L194,7,FALSE),"")</f>
        <v>3</v>
      </c>
    </row>
    <row r="195" spans="1:5" x14ac:dyDescent="0.35">
      <c r="A195" s="17" t="str">
        <f t="shared" si="6"/>
        <v/>
      </c>
      <c r="B195" s="17" t="str">
        <f>IFERROR(VLOOKUP("successful",'Kickstarter Data'!F195:L195,7,FALSE),"")</f>
        <v/>
      </c>
      <c r="D195" s="21" t="str">
        <f t="shared" si="7"/>
        <v>Failed</v>
      </c>
      <c r="E195" s="21">
        <f>IFERROR(VLOOKUP("Failed",'Kickstarter Data'!F195:L195,7,FALSE),"")</f>
        <v>0</v>
      </c>
    </row>
    <row r="196" spans="1:5" x14ac:dyDescent="0.35">
      <c r="A196" s="17" t="str">
        <f t="shared" si="6"/>
        <v/>
      </c>
      <c r="B196" s="17" t="str">
        <f>IFERROR(VLOOKUP("successful",'Kickstarter Data'!F196:L196,7,FALSE),"")</f>
        <v/>
      </c>
      <c r="D196" s="21" t="str">
        <f t="shared" si="7"/>
        <v>Failed</v>
      </c>
      <c r="E196" s="21">
        <f>IFERROR(VLOOKUP("Failed",'Kickstarter Data'!F196:L196,7,FALSE),"")</f>
        <v>3</v>
      </c>
    </row>
    <row r="197" spans="1:5" x14ac:dyDescent="0.35">
      <c r="A197" s="17" t="str">
        <f t="shared" si="6"/>
        <v/>
      </c>
      <c r="B197" s="17" t="str">
        <f>IFERROR(VLOOKUP("successful",'Kickstarter Data'!F197:L197,7,FALSE),"")</f>
        <v/>
      </c>
      <c r="D197" s="21" t="str">
        <f t="shared" si="7"/>
        <v>Failed</v>
      </c>
      <c r="E197" s="21">
        <f>IFERROR(VLOOKUP("Failed",'Kickstarter Data'!F197:L197,7,FALSE),"")</f>
        <v>0</v>
      </c>
    </row>
    <row r="198" spans="1:5" x14ac:dyDescent="0.35">
      <c r="A198" s="17" t="str">
        <f t="shared" si="6"/>
        <v/>
      </c>
      <c r="B198" s="17" t="str">
        <f>IFERROR(VLOOKUP("successful",'Kickstarter Data'!F198:L198,7,FALSE),"")</f>
        <v/>
      </c>
      <c r="D198" s="21" t="str">
        <f t="shared" si="7"/>
        <v>Failed</v>
      </c>
      <c r="E198" s="21">
        <f>IFERROR(VLOOKUP("Failed",'Kickstarter Data'!F198:L198,7,FALSE),"")</f>
        <v>19</v>
      </c>
    </row>
    <row r="199" spans="1:5" x14ac:dyDescent="0.35">
      <c r="A199" s="17" t="str">
        <f t="shared" si="6"/>
        <v/>
      </c>
      <c r="B199" s="17" t="str">
        <f>IFERROR(VLOOKUP("successful",'Kickstarter Data'!F199:L199,7,FALSE),"")</f>
        <v/>
      </c>
      <c r="D199" s="21" t="str">
        <f t="shared" si="7"/>
        <v>Failed</v>
      </c>
      <c r="E199" s="21">
        <f>IFERROR(VLOOKUP("Failed",'Kickstarter Data'!F199:L199,7,FALSE),"")</f>
        <v>8</v>
      </c>
    </row>
    <row r="200" spans="1:5" x14ac:dyDescent="0.35">
      <c r="A200" s="17" t="str">
        <f t="shared" si="6"/>
        <v/>
      </c>
      <c r="B200" s="17" t="str">
        <f>IFERROR(VLOOKUP("successful",'Kickstarter Data'!F200:L200,7,FALSE),"")</f>
        <v/>
      </c>
      <c r="D200" s="21" t="str">
        <f t="shared" si="7"/>
        <v>Failed</v>
      </c>
      <c r="E200" s="21">
        <f>IFERROR(VLOOKUP("Failed",'Kickstarter Data'!F200:L200,7,FALSE),"")</f>
        <v>6</v>
      </c>
    </row>
    <row r="201" spans="1:5" x14ac:dyDescent="0.35">
      <c r="A201" s="17" t="str">
        <f t="shared" si="6"/>
        <v/>
      </c>
      <c r="B201" s="17" t="str">
        <f>IFERROR(VLOOKUP("successful",'Kickstarter Data'!F201:L201,7,FALSE),"")</f>
        <v/>
      </c>
      <c r="D201" s="21" t="str">
        <f t="shared" si="7"/>
        <v>Failed</v>
      </c>
      <c r="E201" s="21">
        <f>IFERROR(VLOOKUP("Failed",'Kickstarter Data'!F201:L201,7,FALSE),"")</f>
        <v>0</v>
      </c>
    </row>
    <row r="202" spans="1:5" x14ac:dyDescent="0.35">
      <c r="A202" s="17" t="str">
        <f t="shared" si="6"/>
        <v/>
      </c>
      <c r="B202" s="17" t="str">
        <f>IFERROR(VLOOKUP("successful",'Kickstarter Data'!F202:L202,7,FALSE),"")</f>
        <v/>
      </c>
      <c r="D202" s="21" t="str">
        <f t="shared" si="7"/>
        <v>Failed</v>
      </c>
      <c r="E202" s="21">
        <f>IFERROR(VLOOKUP("Failed",'Kickstarter Data'!F202:L202,7,FALSE),"")</f>
        <v>18</v>
      </c>
    </row>
    <row r="203" spans="1:5" x14ac:dyDescent="0.35">
      <c r="A203" s="17" t="str">
        <f t="shared" si="6"/>
        <v/>
      </c>
      <c r="B203" s="17" t="str">
        <f>IFERROR(VLOOKUP("successful",'Kickstarter Data'!F203:L203,7,FALSE),"")</f>
        <v/>
      </c>
      <c r="D203" s="21" t="str">
        <f t="shared" si="7"/>
        <v>Failed</v>
      </c>
      <c r="E203" s="21">
        <f>IFERROR(VLOOKUP("Failed",'Kickstarter Data'!F203:L203,7,FALSE),"")</f>
        <v>7</v>
      </c>
    </row>
    <row r="204" spans="1:5" x14ac:dyDescent="0.35">
      <c r="A204" s="17" t="str">
        <f t="shared" si="6"/>
        <v/>
      </c>
      <c r="B204" s="17" t="str">
        <f>IFERROR(VLOOKUP("successful",'Kickstarter Data'!F204:L204,7,FALSE),"")</f>
        <v/>
      </c>
      <c r="D204" s="21" t="str">
        <f t="shared" si="7"/>
        <v>Failed</v>
      </c>
      <c r="E204" s="21">
        <f>IFERROR(VLOOKUP("Failed",'Kickstarter Data'!F204:L204,7,FALSE),"")</f>
        <v>0</v>
      </c>
    </row>
    <row r="205" spans="1:5" x14ac:dyDescent="0.35">
      <c r="A205" s="17" t="str">
        <f t="shared" si="6"/>
        <v/>
      </c>
      <c r="B205" s="17" t="str">
        <f>IFERROR(VLOOKUP("successful",'Kickstarter Data'!F205:L205,7,FALSE),"")</f>
        <v/>
      </c>
      <c r="D205" s="21" t="str">
        <f t="shared" si="7"/>
        <v>Failed</v>
      </c>
      <c r="E205" s="21">
        <f>IFERROR(VLOOKUP("Failed",'Kickstarter Data'!F205:L205,7,FALSE),"")</f>
        <v>8</v>
      </c>
    </row>
    <row r="206" spans="1:5" x14ac:dyDescent="0.35">
      <c r="A206" s="17" t="str">
        <f t="shared" si="6"/>
        <v/>
      </c>
      <c r="B206" s="17" t="str">
        <f>IFERROR(VLOOKUP("successful",'Kickstarter Data'!F206:L206,7,FALSE),"")</f>
        <v/>
      </c>
      <c r="D206" s="21" t="str">
        <f t="shared" si="7"/>
        <v>Failed</v>
      </c>
      <c r="E206" s="21">
        <f>IFERROR(VLOOKUP("Failed",'Kickstarter Data'!F206:L206,7,FALSE),"")</f>
        <v>1293</v>
      </c>
    </row>
    <row r="207" spans="1:5" x14ac:dyDescent="0.35">
      <c r="A207" s="17" t="str">
        <f t="shared" si="6"/>
        <v/>
      </c>
      <c r="B207" s="17" t="str">
        <f>IFERROR(VLOOKUP("successful",'Kickstarter Data'!F207:L207,7,FALSE),"")</f>
        <v/>
      </c>
      <c r="D207" s="21" t="str">
        <f t="shared" si="7"/>
        <v>Failed</v>
      </c>
      <c r="E207" s="21">
        <f>IFERROR(VLOOKUP("Failed",'Kickstarter Data'!F207:L207,7,FALSE),"")</f>
        <v>17</v>
      </c>
    </row>
    <row r="208" spans="1:5" x14ac:dyDescent="0.35">
      <c r="A208" s="17" t="str">
        <f t="shared" si="6"/>
        <v/>
      </c>
      <c r="B208" s="17" t="str">
        <f>IFERROR(VLOOKUP("successful",'Kickstarter Data'!F208:L208,7,FALSE),"")</f>
        <v/>
      </c>
      <c r="D208" s="21" t="str">
        <f t="shared" si="7"/>
        <v>Failed</v>
      </c>
      <c r="E208" s="21">
        <f>IFERROR(VLOOKUP("Failed",'Kickstarter Data'!F208:L208,7,FALSE),"")</f>
        <v>0</v>
      </c>
    </row>
    <row r="209" spans="1:5" x14ac:dyDescent="0.35">
      <c r="A209" s="17" t="str">
        <f t="shared" si="6"/>
        <v/>
      </c>
      <c r="B209" s="17" t="str">
        <f>IFERROR(VLOOKUP("successful",'Kickstarter Data'!F209:L209,7,FALSE),"")</f>
        <v/>
      </c>
      <c r="D209" s="21" t="str">
        <f t="shared" si="7"/>
        <v>Failed</v>
      </c>
      <c r="E209" s="21">
        <f>IFERROR(VLOOKUP("Failed",'Kickstarter Data'!F209:L209,7,FALSE),"")</f>
        <v>13</v>
      </c>
    </row>
    <row r="210" spans="1:5" x14ac:dyDescent="0.35">
      <c r="A210" s="17" t="str">
        <f t="shared" si="6"/>
        <v/>
      </c>
      <c r="B210" s="17" t="str">
        <f>IFERROR(VLOOKUP("successful",'Kickstarter Data'!F210:L210,7,FALSE),"")</f>
        <v/>
      </c>
      <c r="D210" s="21" t="str">
        <f t="shared" si="7"/>
        <v>Failed</v>
      </c>
      <c r="E210" s="21">
        <f>IFERROR(VLOOKUP("Failed",'Kickstarter Data'!F210:L210,7,FALSE),"")</f>
        <v>0</v>
      </c>
    </row>
    <row r="211" spans="1:5" x14ac:dyDescent="0.35">
      <c r="A211" s="17" t="str">
        <f t="shared" si="6"/>
        <v/>
      </c>
      <c r="B211" s="17" t="str">
        <f>IFERROR(VLOOKUP("successful",'Kickstarter Data'!F211:L211,7,FALSE),"")</f>
        <v/>
      </c>
      <c r="D211" s="21" t="str">
        <f t="shared" si="7"/>
        <v>Failed</v>
      </c>
      <c r="E211" s="21">
        <f>IFERROR(VLOOKUP("Failed",'Kickstarter Data'!F211:L211,7,FALSE),"")</f>
        <v>0</v>
      </c>
    </row>
    <row r="212" spans="1:5" x14ac:dyDescent="0.35">
      <c r="A212" s="17" t="str">
        <f t="shared" si="6"/>
        <v/>
      </c>
      <c r="B212" s="17" t="str">
        <f>IFERROR(VLOOKUP("successful",'Kickstarter Data'!F212:L212,7,FALSE),"")</f>
        <v/>
      </c>
      <c r="D212" s="21" t="str">
        <f t="shared" si="7"/>
        <v>Failed</v>
      </c>
      <c r="E212" s="21">
        <f>IFERROR(VLOOKUP("Failed",'Kickstarter Data'!F212:L212,7,FALSE),"")</f>
        <v>33</v>
      </c>
    </row>
    <row r="213" spans="1:5" x14ac:dyDescent="0.35">
      <c r="A213" s="17" t="str">
        <f t="shared" si="6"/>
        <v/>
      </c>
      <c r="B213" s="17" t="str">
        <f>IFERROR(VLOOKUP("successful",'Kickstarter Data'!F213:L213,7,FALSE),"")</f>
        <v/>
      </c>
      <c r="D213" s="21" t="str">
        <f t="shared" si="7"/>
        <v>Failed</v>
      </c>
      <c r="E213" s="21">
        <f>IFERROR(VLOOKUP("Failed",'Kickstarter Data'!F213:L213,7,FALSE),"")</f>
        <v>12</v>
      </c>
    </row>
    <row r="214" spans="1:5" x14ac:dyDescent="0.35">
      <c r="A214" s="17" t="str">
        <f t="shared" si="6"/>
        <v/>
      </c>
      <c r="B214" s="17" t="str">
        <f>IFERROR(VLOOKUP("successful",'Kickstarter Data'!F214:L214,7,FALSE),"")</f>
        <v/>
      </c>
      <c r="D214" s="21" t="str">
        <f t="shared" si="7"/>
        <v>Failed</v>
      </c>
      <c r="E214" s="21">
        <f>IFERROR(VLOOKUP("Failed",'Kickstarter Data'!F214:L214,7,FALSE),"")</f>
        <v>1</v>
      </c>
    </row>
    <row r="215" spans="1:5" x14ac:dyDescent="0.35">
      <c r="A215" s="17" t="str">
        <f t="shared" si="6"/>
        <v/>
      </c>
      <c r="B215" s="17" t="str">
        <f>IFERROR(VLOOKUP("successful",'Kickstarter Data'!F215:L215,7,FALSE),"")</f>
        <v/>
      </c>
      <c r="D215" s="21" t="str">
        <f t="shared" si="7"/>
        <v>Failed</v>
      </c>
      <c r="E215" s="21">
        <f>IFERROR(VLOOKUP("Failed",'Kickstarter Data'!F215:L215,7,FALSE),"")</f>
        <v>1</v>
      </c>
    </row>
    <row r="216" spans="1:5" x14ac:dyDescent="0.35">
      <c r="A216" s="17" t="str">
        <f t="shared" si="6"/>
        <v/>
      </c>
      <c r="B216" s="17" t="str">
        <f>IFERROR(VLOOKUP("successful",'Kickstarter Data'!F216:L216,7,FALSE),"")</f>
        <v/>
      </c>
      <c r="D216" s="21" t="str">
        <f t="shared" si="7"/>
        <v>Failed</v>
      </c>
      <c r="E216" s="21">
        <f>IFERROR(VLOOKUP("Failed",'Kickstarter Data'!F216:L216,7,FALSE),"")</f>
        <v>1</v>
      </c>
    </row>
    <row r="217" spans="1:5" x14ac:dyDescent="0.35">
      <c r="A217" s="17" t="str">
        <f t="shared" si="6"/>
        <v/>
      </c>
      <c r="B217" s="17" t="str">
        <f>IFERROR(VLOOKUP("successful",'Kickstarter Data'!F217:L217,7,FALSE),"")</f>
        <v/>
      </c>
      <c r="D217" s="21" t="str">
        <f t="shared" si="7"/>
        <v>Failed</v>
      </c>
      <c r="E217" s="21">
        <f>IFERROR(VLOOKUP("Failed",'Kickstarter Data'!F217:L217,7,FALSE),"")</f>
        <v>1</v>
      </c>
    </row>
    <row r="218" spans="1:5" x14ac:dyDescent="0.35">
      <c r="A218" s="17" t="str">
        <f t="shared" si="6"/>
        <v/>
      </c>
      <c r="B218" s="17" t="str">
        <f>IFERROR(VLOOKUP("successful",'Kickstarter Data'!F218:L218,7,FALSE),"")</f>
        <v/>
      </c>
      <c r="D218" s="21" t="str">
        <f t="shared" si="7"/>
        <v>Failed</v>
      </c>
      <c r="E218" s="21">
        <f>IFERROR(VLOOKUP("Failed",'Kickstarter Data'!F218:L218,7,FALSE),"")</f>
        <v>84</v>
      </c>
    </row>
    <row r="219" spans="1:5" x14ac:dyDescent="0.35">
      <c r="A219" s="17" t="str">
        <f t="shared" si="6"/>
        <v/>
      </c>
      <c r="B219" s="17" t="str">
        <f>IFERROR(VLOOKUP("successful",'Kickstarter Data'!F219:L219,7,FALSE),"")</f>
        <v/>
      </c>
      <c r="D219" s="21" t="str">
        <f t="shared" si="7"/>
        <v>Failed</v>
      </c>
      <c r="E219" s="21">
        <f>IFERROR(VLOOKUP("Failed",'Kickstarter Data'!F219:L219,7,FALSE),"")</f>
        <v>38</v>
      </c>
    </row>
    <row r="220" spans="1:5" x14ac:dyDescent="0.35">
      <c r="A220" s="17" t="str">
        <f t="shared" si="6"/>
        <v/>
      </c>
      <c r="B220" s="17" t="str">
        <f>IFERROR(VLOOKUP("successful",'Kickstarter Data'!F220:L220,7,FALSE),"")</f>
        <v/>
      </c>
      <c r="D220" s="21" t="str">
        <f t="shared" si="7"/>
        <v>Failed</v>
      </c>
      <c r="E220" s="21">
        <f>IFERROR(VLOOKUP("Failed",'Kickstarter Data'!F220:L220,7,FALSE),"")</f>
        <v>1</v>
      </c>
    </row>
    <row r="221" spans="1:5" x14ac:dyDescent="0.35">
      <c r="A221" s="17" t="str">
        <f t="shared" si="6"/>
        <v/>
      </c>
      <c r="B221" s="17" t="str">
        <f>IFERROR(VLOOKUP("successful",'Kickstarter Data'!F221:L221,7,FALSE),"")</f>
        <v/>
      </c>
      <c r="D221" s="21" t="str">
        <f t="shared" si="7"/>
        <v>Failed</v>
      </c>
      <c r="E221" s="21">
        <f>IFERROR(VLOOKUP("Failed",'Kickstarter Data'!F221:L221,7,FALSE),"")</f>
        <v>76</v>
      </c>
    </row>
    <row r="222" spans="1:5" x14ac:dyDescent="0.35">
      <c r="A222" s="17" t="str">
        <f t="shared" si="6"/>
        <v/>
      </c>
      <c r="B222" s="17" t="str">
        <f>IFERROR(VLOOKUP("successful",'Kickstarter Data'!F222:L222,7,FALSE),"")</f>
        <v/>
      </c>
      <c r="D222" s="21" t="str">
        <f t="shared" si="7"/>
        <v>Failed</v>
      </c>
      <c r="E222" s="21">
        <f>IFERROR(VLOOKUP("Failed",'Kickstarter Data'!F222:L222,7,FALSE),"")</f>
        <v>3</v>
      </c>
    </row>
    <row r="223" spans="1:5" x14ac:dyDescent="0.35">
      <c r="A223" s="17" t="str">
        <f t="shared" si="6"/>
        <v/>
      </c>
      <c r="B223" s="17" t="str">
        <f>IFERROR(VLOOKUP("successful",'Kickstarter Data'!F223:L223,7,FALSE),"")</f>
        <v/>
      </c>
      <c r="D223" s="21" t="str">
        <f t="shared" si="7"/>
        <v>Failed</v>
      </c>
      <c r="E223" s="21">
        <f>IFERROR(VLOOKUP("Failed",'Kickstarter Data'!F223:L223,7,FALSE),"")</f>
        <v>0</v>
      </c>
    </row>
    <row r="224" spans="1:5" x14ac:dyDescent="0.35">
      <c r="A224" s="17" t="str">
        <f t="shared" si="6"/>
        <v/>
      </c>
      <c r="B224" s="17" t="str">
        <f>IFERROR(VLOOKUP("successful",'Kickstarter Data'!F224:L224,7,FALSE),"")</f>
        <v/>
      </c>
      <c r="D224" s="21" t="str">
        <f t="shared" si="7"/>
        <v>Failed</v>
      </c>
      <c r="E224" s="21">
        <f>IFERROR(VLOOKUP("Failed",'Kickstarter Data'!F224:L224,7,FALSE),"")</f>
        <v>2</v>
      </c>
    </row>
    <row r="225" spans="1:5" x14ac:dyDescent="0.35">
      <c r="A225" s="17" t="str">
        <f t="shared" si="6"/>
        <v/>
      </c>
      <c r="B225" s="17" t="str">
        <f>IFERROR(VLOOKUP("successful",'Kickstarter Data'!F225:L225,7,FALSE),"")</f>
        <v/>
      </c>
      <c r="D225" s="21" t="str">
        <f t="shared" si="7"/>
        <v>Failed</v>
      </c>
      <c r="E225" s="21">
        <f>IFERROR(VLOOKUP("Failed",'Kickstarter Data'!F225:L225,7,FALSE),"")</f>
        <v>0</v>
      </c>
    </row>
    <row r="226" spans="1:5" x14ac:dyDescent="0.35">
      <c r="A226" s="17" t="str">
        <f t="shared" si="6"/>
        <v/>
      </c>
      <c r="B226" s="17" t="str">
        <f>IFERROR(VLOOKUP("successful",'Kickstarter Data'!F226:L226,7,FALSE),"")</f>
        <v/>
      </c>
      <c r="D226" s="21" t="str">
        <f t="shared" si="7"/>
        <v>Failed</v>
      </c>
      <c r="E226" s="21">
        <f>IFERROR(VLOOKUP("Failed",'Kickstarter Data'!F226:L226,7,FALSE),"")</f>
        <v>0</v>
      </c>
    </row>
    <row r="227" spans="1:5" x14ac:dyDescent="0.35">
      <c r="A227" s="17" t="str">
        <f t="shared" si="6"/>
        <v/>
      </c>
      <c r="B227" s="17" t="str">
        <f>IFERROR(VLOOKUP("successful",'Kickstarter Data'!F227:L227,7,FALSE),"")</f>
        <v/>
      </c>
      <c r="D227" s="21" t="str">
        <f t="shared" si="7"/>
        <v>Failed</v>
      </c>
      <c r="E227" s="21">
        <f>IFERROR(VLOOKUP("Failed",'Kickstarter Data'!F227:L227,7,FALSE),"")</f>
        <v>0</v>
      </c>
    </row>
    <row r="228" spans="1:5" x14ac:dyDescent="0.35">
      <c r="A228" s="17" t="str">
        <f t="shared" si="6"/>
        <v/>
      </c>
      <c r="B228" s="17" t="str">
        <f>IFERROR(VLOOKUP("successful",'Kickstarter Data'!F228:L228,7,FALSE),"")</f>
        <v/>
      </c>
      <c r="D228" s="21" t="str">
        <f t="shared" si="7"/>
        <v>Failed</v>
      </c>
      <c r="E228" s="21">
        <f>IFERROR(VLOOKUP("Failed",'Kickstarter Data'!F228:L228,7,FALSE),"")</f>
        <v>2</v>
      </c>
    </row>
    <row r="229" spans="1:5" x14ac:dyDescent="0.35">
      <c r="A229" s="17" t="str">
        <f t="shared" si="6"/>
        <v/>
      </c>
      <c r="B229" s="17" t="str">
        <f>IFERROR(VLOOKUP("successful",'Kickstarter Data'!F229:L229,7,FALSE),"")</f>
        <v/>
      </c>
      <c r="D229" s="21" t="str">
        <f t="shared" si="7"/>
        <v>Failed</v>
      </c>
      <c r="E229" s="21">
        <f>IFERROR(VLOOKUP("Failed",'Kickstarter Data'!F229:L229,7,FALSE),"")</f>
        <v>0</v>
      </c>
    </row>
    <row r="230" spans="1:5" x14ac:dyDescent="0.35">
      <c r="A230" s="17" t="str">
        <f t="shared" si="6"/>
        <v/>
      </c>
      <c r="B230" s="17" t="str">
        <f>IFERROR(VLOOKUP("successful",'Kickstarter Data'!F230:L230,7,FALSE),"")</f>
        <v/>
      </c>
      <c r="D230" s="21" t="str">
        <f t="shared" si="7"/>
        <v>Failed</v>
      </c>
      <c r="E230" s="21">
        <f>IFERROR(VLOOKUP("Failed",'Kickstarter Data'!F230:L230,7,FALSE),"")</f>
        <v>0</v>
      </c>
    </row>
    <row r="231" spans="1:5" x14ac:dyDescent="0.35">
      <c r="A231" s="17" t="str">
        <f t="shared" si="6"/>
        <v/>
      </c>
      <c r="B231" s="17" t="str">
        <f>IFERROR(VLOOKUP("successful",'Kickstarter Data'!F231:L231,7,FALSE),"")</f>
        <v/>
      </c>
      <c r="D231" s="21" t="str">
        <f t="shared" si="7"/>
        <v>Failed</v>
      </c>
      <c r="E231" s="21">
        <f>IFERROR(VLOOKUP("Failed",'Kickstarter Data'!F231:L231,7,FALSE),"")</f>
        <v>0</v>
      </c>
    </row>
    <row r="232" spans="1:5" x14ac:dyDescent="0.35">
      <c r="A232" s="17" t="str">
        <f t="shared" si="6"/>
        <v/>
      </c>
      <c r="B232" s="17" t="str">
        <f>IFERROR(VLOOKUP("successful",'Kickstarter Data'!F232:L232,7,FALSE),"")</f>
        <v/>
      </c>
      <c r="D232" s="21" t="str">
        <f t="shared" si="7"/>
        <v>Failed</v>
      </c>
      <c r="E232" s="21">
        <f>IFERROR(VLOOKUP("Failed",'Kickstarter Data'!F232:L232,7,FALSE),"")</f>
        <v>2</v>
      </c>
    </row>
    <row r="233" spans="1:5" x14ac:dyDescent="0.35">
      <c r="A233" s="17" t="str">
        <f t="shared" si="6"/>
        <v/>
      </c>
      <c r="B233" s="17" t="str">
        <f>IFERROR(VLOOKUP("successful",'Kickstarter Data'!F233:L233,7,FALSE),"")</f>
        <v/>
      </c>
      <c r="D233" s="21" t="str">
        <f t="shared" si="7"/>
        <v>Failed</v>
      </c>
      <c r="E233" s="21">
        <f>IFERROR(VLOOKUP("Failed",'Kickstarter Data'!F233:L233,7,FALSE),"")</f>
        <v>0</v>
      </c>
    </row>
    <row r="234" spans="1:5" x14ac:dyDescent="0.35">
      <c r="A234" s="17" t="str">
        <f t="shared" si="6"/>
        <v/>
      </c>
      <c r="B234" s="17" t="str">
        <f>IFERROR(VLOOKUP("successful",'Kickstarter Data'!F234:L234,7,FALSE),"")</f>
        <v/>
      </c>
      <c r="D234" s="21" t="str">
        <f t="shared" si="7"/>
        <v>Failed</v>
      </c>
      <c r="E234" s="21">
        <f>IFERROR(VLOOKUP("Failed",'Kickstarter Data'!F234:L234,7,FALSE),"")</f>
        <v>7</v>
      </c>
    </row>
    <row r="235" spans="1:5" x14ac:dyDescent="0.35">
      <c r="A235" s="17" t="str">
        <f t="shared" si="6"/>
        <v/>
      </c>
      <c r="B235" s="17" t="str">
        <f>IFERROR(VLOOKUP("successful",'Kickstarter Data'!F235:L235,7,FALSE),"")</f>
        <v/>
      </c>
      <c r="D235" s="21" t="str">
        <f t="shared" si="7"/>
        <v>Failed</v>
      </c>
      <c r="E235" s="21">
        <f>IFERROR(VLOOKUP("Failed",'Kickstarter Data'!F235:L235,7,FALSE),"")</f>
        <v>0</v>
      </c>
    </row>
    <row r="236" spans="1:5" x14ac:dyDescent="0.35">
      <c r="A236" s="17" t="str">
        <f t="shared" si="6"/>
        <v/>
      </c>
      <c r="B236" s="17" t="str">
        <f>IFERROR(VLOOKUP("successful",'Kickstarter Data'!F236:L236,7,FALSE),"")</f>
        <v/>
      </c>
      <c r="D236" s="21" t="str">
        <f t="shared" si="7"/>
        <v>Failed</v>
      </c>
      <c r="E236" s="21">
        <f>IFERROR(VLOOKUP("Failed",'Kickstarter Data'!F236:L236,7,FALSE),"")</f>
        <v>5</v>
      </c>
    </row>
    <row r="237" spans="1:5" x14ac:dyDescent="0.35">
      <c r="A237" s="17" t="str">
        <f t="shared" si="6"/>
        <v/>
      </c>
      <c r="B237" s="17" t="str">
        <f>IFERROR(VLOOKUP("successful",'Kickstarter Data'!F237:L237,7,FALSE),"")</f>
        <v/>
      </c>
      <c r="D237" s="21" t="str">
        <f t="shared" si="7"/>
        <v>Failed</v>
      </c>
      <c r="E237" s="21">
        <f>IFERROR(VLOOKUP("Failed",'Kickstarter Data'!F237:L237,7,FALSE),"")</f>
        <v>0</v>
      </c>
    </row>
    <row r="238" spans="1:5" x14ac:dyDescent="0.35">
      <c r="A238" s="17" t="str">
        <f t="shared" si="6"/>
        <v/>
      </c>
      <c r="B238" s="17" t="str">
        <f>IFERROR(VLOOKUP("successful",'Kickstarter Data'!F238:L238,7,FALSE),"")</f>
        <v/>
      </c>
      <c r="D238" s="21" t="str">
        <f t="shared" si="7"/>
        <v>Failed</v>
      </c>
      <c r="E238" s="21">
        <f>IFERROR(VLOOKUP("Failed",'Kickstarter Data'!F238:L238,7,FALSE),"")</f>
        <v>0</v>
      </c>
    </row>
    <row r="239" spans="1:5" x14ac:dyDescent="0.35">
      <c r="A239" s="17" t="str">
        <f t="shared" si="6"/>
        <v/>
      </c>
      <c r="B239" s="17" t="str">
        <f>IFERROR(VLOOKUP("successful",'Kickstarter Data'!F239:L239,7,FALSE),"")</f>
        <v/>
      </c>
      <c r="D239" s="21" t="str">
        <f t="shared" si="7"/>
        <v>Failed</v>
      </c>
      <c r="E239" s="21">
        <f>IFERROR(VLOOKUP("Failed",'Kickstarter Data'!F239:L239,7,FALSE),"")</f>
        <v>1</v>
      </c>
    </row>
    <row r="240" spans="1:5" x14ac:dyDescent="0.35">
      <c r="A240" s="17" t="str">
        <f t="shared" si="6"/>
        <v/>
      </c>
      <c r="B240" s="17" t="str">
        <f>IFERROR(VLOOKUP("successful",'Kickstarter Data'!F240:L240,7,FALSE),"")</f>
        <v/>
      </c>
      <c r="D240" s="21" t="str">
        <f t="shared" si="7"/>
        <v>Failed</v>
      </c>
      <c r="E240" s="21">
        <f>IFERROR(VLOOKUP("Failed",'Kickstarter Data'!F240:L240,7,FALSE),"")</f>
        <v>0</v>
      </c>
    </row>
    <row r="241" spans="1:5" x14ac:dyDescent="0.35">
      <c r="A241" s="17" t="str">
        <f t="shared" si="6"/>
        <v/>
      </c>
      <c r="B241" s="17" t="str">
        <f>IFERROR(VLOOKUP("successful",'Kickstarter Data'!F241:L241,7,FALSE),"")</f>
        <v/>
      </c>
      <c r="D241" s="21" t="str">
        <f t="shared" si="7"/>
        <v>Failed</v>
      </c>
      <c r="E241" s="21">
        <f>IFERROR(VLOOKUP("Failed",'Kickstarter Data'!F241:L241,7,FALSE),"")</f>
        <v>5</v>
      </c>
    </row>
    <row r="242" spans="1:5" x14ac:dyDescent="0.35">
      <c r="A242" s="17" t="str">
        <f t="shared" si="6"/>
        <v>successful</v>
      </c>
      <c r="B242" s="17">
        <f>IFERROR(VLOOKUP("successful",'Kickstarter Data'!F242:L242,7,FALSE),"")</f>
        <v>137</v>
      </c>
      <c r="D242" s="21" t="str">
        <f t="shared" si="7"/>
        <v/>
      </c>
      <c r="E242" s="21" t="str">
        <f>IFERROR(VLOOKUP("Failed",'Kickstarter Data'!F242:L242,7,FALSE),"")</f>
        <v/>
      </c>
    </row>
    <row r="243" spans="1:5" x14ac:dyDescent="0.35">
      <c r="A243" s="17" t="str">
        <f t="shared" si="6"/>
        <v>successful</v>
      </c>
      <c r="B243" s="17">
        <f>IFERROR(VLOOKUP("successful",'Kickstarter Data'!F243:L243,7,FALSE),"")</f>
        <v>376</v>
      </c>
      <c r="D243" s="21" t="str">
        <f t="shared" si="7"/>
        <v/>
      </c>
      <c r="E243" s="21" t="str">
        <f>IFERROR(VLOOKUP("Failed",'Kickstarter Data'!F243:L243,7,FALSE),"")</f>
        <v/>
      </c>
    </row>
    <row r="244" spans="1:5" x14ac:dyDescent="0.35">
      <c r="A244" s="17" t="str">
        <f t="shared" si="6"/>
        <v>successful</v>
      </c>
      <c r="B244" s="17">
        <f>IFERROR(VLOOKUP("successful",'Kickstarter Data'!F244:L244,7,FALSE),"")</f>
        <v>202</v>
      </c>
      <c r="D244" s="21" t="str">
        <f t="shared" si="7"/>
        <v/>
      </c>
      <c r="E244" s="21" t="str">
        <f>IFERROR(VLOOKUP("Failed",'Kickstarter Data'!F244:L244,7,FALSE),"")</f>
        <v/>
      </c>
    </row>
    <row r="245" spans="1:5" x14ac:dyDescent="0.35">
      <c r="A245" s="17" t="str">
        <f t="shared" si="6"/>
        <v>successful</v>
      </c>
      <c r="B245" s="17">
        <f>IFERROR(VLOOKUP("successful",'Kickstarter Data'!F245:L245,7,FALSE),"")</f>
        <v>328</v>
      </c>
      <c r="D245" s="21" t="str">
        <f t="shared" si="7"/>
        <v/>
      </c>
      <c r="E245" s="21" t="str">
        <f>IFERROR(VLOOKUP("Failed",'Kickstarter Data'!F245:L245,7,FALSE),"")</f>
        <v/>
      </c>
    </row>
    <row r="246" spans="1:5" x14ac:dyDescent="0.35">
      <c r="A246" s="17" t="str">
        <f t="shared" si="6"/>
        <v>successful</v>
      </c>
      <c r="B246" s="17">
        <f>IFERROR(VLOOKUP("successful",'Kickstarter Data'!F246:L246,7,FALSE),"")</f>
        <v>84</v>
      </c>
      <c r="D246" s="21" t="str">
        <f t="shared" si="7"/>
        <v/>
      </c>
      <c r="E246" s="21" t="str">
        <f>IFERROR(VLOOKUP("Failed",'Kickstarter Data'!F246:L246,7,FALSE),"")</f>
        <v/>
      </c>
    </row>
    <row r="247" spans="1:5" x14ac:dyDescent="0.35">
      <c r="A247" s="17" t="str">
        <f t="shared" si="6"/>
        <v>successful</v>
      </c>
      <c r="B247" s="17">
        <f>IFERROR(VLOOKUP("successful",'Kickstarter Data'!F247:L247,7,FALSE),"")</f>
        <v>96</v>
      </c>
      <c r="D247" s="21" t="str">
        <f t="shared" si="7"/>
        <v/>
      </c>
      <c r="E247" s="21" t="str">
        <f>IFERROR(VLOOKUP("Failed",'Kickstarter Data'!F247:L247,7,FALSE),"")</f>
        <v/>
      </c>
    </row>
    <row r="248" spans="1:5" x14ac:dyDescent="0.35">
      <c r="A248" s="17" t="str">
        <f t="shared" si="6"/>
        <v>successful</v>
      </c>
      <c r="B248" s="17">
        <f>IFERROR(VLOOKUP("successful",'Kickstarter Data'!F248:L248,7,FALSE),"")</f>
        <v>223</v>
      </c>
      <c r="D248" s="21" t="str">
        <f t="shared" si="7"/>
        <v/>
      </c>
      <c r="E248" s="21" t="str">
        <f>IFERROR(VLOOKUP("Failed",'Kickstarter Data'!F248:L248,7,FALSE),"")</f>
        <v/>
      </c>
    </row>
    <row r="249" spans="1:5" x14ac:dyDescent="0.35">
      <c r="A249" s="17" t="str">
        <f t="shared" si="6"/>
        <v>successful</v>
      </c>
      <c r="B249" s="17">
        <f>IFERROR(VLOOKUP("successful",'Kickstarter Data'!F249:L249,7,FALSE),"")</f>
        <v>62</v>
      </c>
      <c r="D249" s="21" t="str">
        <f t="shared" si="7"/>
        <v/>
      </c>
      <c r="E249" s="21" t="str">
        <f>IFERROR(VLOOKUP("Failed",'Kickstarter Data'!F249:L249,7,FALSE),"")</f>
        <v/>
      </c>
    </row>
    <row r="250" spans="1:5" x14ac:dyDescent="0.35">
      <c r="A250" s="17" t="str">
        <f t="shared" si="6"/>
        <v>successful</v>
      </c>
      <c r="B250" s="17">
        <f>IFERROR(VLOOKUP("successful",'Kickstarter Data'!F250:L250,7,FALSE),"")</f>
        <v>146</v>
      </c>
      <c r="D250" s="21" t="str">
        <f t="shared" si="7"/>
        <v/>
      </c>
      <c r="E250" s="21" t="str">
        <f>IFERROR(VLOOKUP("Failed",'Kickstarter Data'!F250:L250,7,FALSE),"")</f>
        <v/>
      </c>
    </row>
    <row r="251" spans="1:5" x14ac:dyDescent="0.35">
      <c r="A251" s="17" t="str">
        <f t="shared" si="6"/>
        <v>successful</v>
      </c>
      <c r="B251" s="17">
        <f>IFERROR(VLOOKUP("successful",'Kickstarter Data'!F251:L251,7,FALSE),"")</f>
        <v>235</v>
      </c>
      <c r="D251" s="21" t="str">
        <f t="shared" si="7"/>
        <v/>
      </c>
      <c r="E251" s="21" t="str">
        <f>IFERROR(VLOOKUP("Failed",'Kickstarter Data'!F251:L251,7,FALSE),"")</f>
        <v/>
      </c>
    </row>
    <row r="252" spans="1:5" x14ac:dyDescent="0.35">
      <c r="A252" s="17" t="str">
        <f t="shared" si="6"/>
        <v>successful</v>
      </c>
      <c r="B252" s="17">
        <f>IFERROR(VLOOKUP("successful",'Kickstarter Data'!F252:L252,7,FALSE),"")</f>
        <v>437</v>
      </c>
      <c r="D252" s="21" t="str">
        <f t="shared" si="7"/>
        <v/>
      </c>
      <c r="E252" s="21" t="str">
        <f>IFERROR(VLOOKUP("Failed",'Kickstarter Data'!F252:L252,7,FALSE),"")</f>
        <v/>
      </c>
    </row>
    <row r="253" spans="1:5" x14ac:dyDescent="0.35">
      <c r="A253" s="17" t="str">
        <f t="shared" si="6"/>
        <v>successful</v>
      </c>
      <c r="B253" s="17">
        <f>IFERROR(VLOOKUP("successful",'Kickstarter Data'!F253:L253,7,FALSE),"")</f>
        <v>77</v>
      </c>
      <c r="D253" s="21" t="str">
        <f t="shared" si="7"/>
        <v/>
      </c>
      <c r="E253" s="21" t="str">
        <f>IFERROR(VLOOKUP("Failed",'Kickstarter Data'!F253:L253,7,FALSE),"")</f>
        <v/>
      </c>
    </row>
    <row r="254" spans="1:5" x14ac:dyDescent="0.35">
      <c r="A254" s="17" t="str">
        <f t="shared" si="6"/>
        <v>successful</v>
      </c>
      <c r="B254" s="17">
        <f>IFERROR(VLOOKUP("successful",'Kickstarter Data'!F254:L254,7,FALSE),"")</f>
        <v>108</v>
      </c>
      <c r="D254" s="21" t="str">
        <f t="shared" si="7"/>
        <v/>
      </c>
      <c r="E254" s="21" t="str">
        <f>IFERROR(VLOOKUP("Failed",'Kickstarter Data'!F254:L254,7,FALSE),"")</f>
        <v/>
      </c>
    </row>
    <row r="255" spans="1:5" x14ac:dyDescent="0.35">
      <c r="A255" s="17" t="str">
        <f t="shared" si="6"/>
        <v>successful</v>
      </c>
      <c r="B255" s="17">
        <f>IFERROR(VLOOKUP("successful",'Kickstarter Data'!F255:L255,7,FALSE),"")</f>
        <v>7</v>
      </c>
      <c r="D255" s="21" t="str">
        <f t="shared" si="7"/>
        <v/>
      </c>
      <c r="E255" s="21" t="str">
        <f>IFERROR(VLOOKUP("Failed",'Kickstarter Data'!F255:L255,7,FALSE),"")</f>
        <v/>
      </c>
    </row>
    <row r="256" spans="1:5" x14ac:dyDescent="0.35">
      <c r="A256" s="17" t="str">
        <f t="shared" si="6"/>
        <v>successful</v>
      </c>
      <c r="B256" s="17">
        <f>IFERROR(VLOOKUP("successful",'Kickstarter Data'!F256:L256,7,FALSE),"")</f>
        <v>314</v>
      </c>
      <c r="D256" s="21" t="str">
        <f t="shared" si="7"/>
        <v/>
      </c>
      <c r="E256" s="21" t="str">
        <f>IFERROR(VLOOKUP("Failed",'Kickstarter Data'!F256:L256,7,FALSE),"")</f>
        <v/>
      </c>
    </row>
    <row r="257" spans="1:5" x14ac:dyDescent="0.35">
      <c r="A257" s="17" t="str">
        <f t="shared" si="6"/>
        <v>successful</v>
      </c>
      <c r="B257" s="17">
        <f>IFERROR(VLOOKUP("successful",'Kickstarter Data'!F257:L257,7,FALSE),"")</f>
        <v>188</v>
      </c>
      <c r="D257" s="21" t="str">
        <f t="shared" si="7"/>
        <v/>
      </c>
      <c r="E257" s="21" t="str">
        <f>IFERROR(VLOOKUP("Failed",'Kickstarter Data'!F257:L257,7,FALSE),"")</f>
        <v/>
      </c>
    </row>
    <row r="258" spans="1:5" x14ac:dyDescent="0.35">
      <c r="A258" s="17" t="str">
        <f t="shared" ref="A258:A321" si="8">IF(B258="","","successful")</f>
        <v>successful</v>
      </c>
      <c r="B258" s="17">
        <f>IFERROR(VLOOKUP("successful",'Kickstarter Data'!F258:L258,7,FALSE),"")</f>
        <v>275</v>
      </c>
      <c r="D258" s="21" t="str">
        <f t="shared" ref="D258:D321" si="9">IF(E258="","","Failed")</f>
        <v/>
      </c>
      <c r="E258" s="21" t="str">
        <f>IFERROR(VLOOKUP("Failed",'Kickstarter Data'!F258:L258,7,FALSE),"")</f>
        <v/>
      </c>
    </row>
    <row r="259" spans="1:5" x14ac:dyDescent="0.35">
      <c r="A259" s="17" t="str">
        <f t="shared" si="8"/>
        <v>successful</v>
      </c>
      <c r="B259" s="17">
        <f>IFERROR(VLOOKUP("successful",'Kickstarter Data'!F259:L259,7,FALSE),"")</f>
        <v>560</v>
      </c>
      <c r="D259" s="21" t="str">
        <f t="shared" si="9"/>
        <v/>
      </c>
      <c r="E259" s="21" t="str">
        <f>IFERROR(VLOOKUP("Failed",'Kickstarter Data'!F259:L259,7,FALSE),"")</f>
        <v/>
      </c>
    </row>
    <row r="260" spans="1:5" x14ac:dyDescent="0.35">
      <c r="A260" s="17" t="str">
        <f t="shared" si="8"/>
        <v>successful</v>
      </c>
      <c r="B260" s="17">
        <f>IFERROR(VLOOKUP("successful",'Kickstarter Data'!F260:L260,7,FALSE),"")</f>
        <v>688</v>
      </c>
      <c r="D260" s="21" t="str">
        <f t="shared" si="9"/>
        <v/>
      </c>
      <c r="E260" s="21" t="str">
        <f>IFERROR(VLOOKUP("Failed",'Kickstarter Data'!F260:L260,7,FALSE),"")</f>
        <v/>
      </c>
    </row>
    <row r="261" spans="1:5" x14ac:dyDescent="0.35">
      <c r="A261" s="17" t="str">
        <f t="shared" si="8"/>
        <v>successful</v>
      </c>
      <c r="B261" s="17">
        <f>IFERROR(VLOOKUP("successful",'Kickstarter Data'!F261:L261,7,FALSE),"")</f>
        <v>942</v>
      </c>
      <c r="D261" s="21" t="str">
        <f t="shared" si="9"/>
        <v/>
      </c>
      <c r="E261" s="21" t="str">
        <f>IFERROR(VLOOKUP("Failed",'Kickstarter Data'!F261:L261,7,FALSE),"")</f>
        <v/>
      </c>
    </row>
    <row r="262" spans="1:5" x14ac:dyDescent="0.35">
      <c r="A262" s="17" t="str">
        <f t="shared" si="8"/>
        <v>successful</v>
      </c>
      <c r="B262" s="17">
        <f>IFERROR(VLOOKUP("successful",'Kickstarter Data'!F262:L262,7,FALSE),"")</f>
        <v>88</v>
      </c>
      <c r="D262" s="21" t="str">
        <f t="shared" si="9"/>
        <v/>
      </c>
      <c r="E262" s="21" t="str">
        <f>IFERROR(VLOOKUP("Failed",'Kickstarter Data'!F262:L262,7,FALSE),"")</f>
        <v/>
      </c>
    </row>
    <row r="263" spans="1:5" x14ac:dyDescent="0.35">
      <c r="A263" s="17" t="str">
        <f t="shared" si="8"/>
        <v>successful</v>
      </c>
      <c r="B263" s="17">
        <f>IFERROR(VLOOKUP("successful",'Kickstarter Data'!F263:L263,7,FALSE),"")</f>
        <v>220</v>
      </c>
      <c r="D263" s="21" t="str">
        <f t="shared" si="9"/>
        <v/>
      </c>
      <c r="E263" s="21" t="str">
        <f>IFERROR(VLOOKUP("Failed",'Kickstarter Data'!F263:L263,7,FALSE),"")</f>
        <v/>
      </c>
    </row>
    <row r="264" spans="1:5" x14ac:dyDescent="0.35">
      <c r="A264" s="17" t="str">
        <f t="shared" si="8"/>
        <v>successful</v>
      </c>
      <c r="B264" s="17">
        <f>IFERROR(VLOOKUP("successful",'Kickstarter Data'!F264:L264,7,FALSE),"")</f>
        <v>145</v>
      </c>
      <c r="D264" s="21" t="str">
        <f t="shared" si="9"/>
        <v/>
      </c>
      <c r="E264" s="21" t="str">
        <f>IFERROR(VLOOKUP("Failed",'Kickstarter Data'!F264:L264,7,FALSE),"")</f>
        <v/>
      </c>
    </row>
    <row r="265" spans="1:5" x14ac:dyDescent="0.35">
      <c r="A265" s="17" t="str">
        <f t="shared" si="8"/>
        <v>successful</v>
      </c>
      <c r="B265" s="17">
        <f>IFERROR(VLOOKUP("successful",'Kickstarter Data'!F265:L265,7,FALSE),"")</f>
        <v>963</v>
      </c>
      <c r="D265" s="21" t="str">
        <f t="shared" si="9"/>
        <v/>
      </c>
      <c r="E265" s="21" t="str">
        <f>IFERROR(VLOOKUP("Failed",'Kickstarter Data'!F265:L265,7,FALSE),"")</f>
        <v/>
      </c>
    </row>
    <row r="266" spans="1:5" x14ac:dyDescent="0.35">
      <c r="A266" s="17" t="str">
        <f t="shared" si="8"/>
        <v>successful</v>
      </c>
      <c r="B266" s="17">
        <f>IFERROR(VLOOKUP("successful",'Kickstarter Data'!F266:L266,7,FALSE),"")</f>
        <v>91</v>
      </c>
      <c r="D266" s="21" t="str">
        <f t="shared" si="9"/>
        <v/>
      </c>
      <c r="E266" s="21" t="str">
        <f>IFERROR(VLOOKUP("Failed",'Kickstarter Data'!F266:L266,7,FALSE),"")</f>
        <v/>
      </c>
    </row>
    <row r="267" spans="1:5" x14ac:dyDescent="0.35">
      <c r="A267" s="17" t="str">
        <f t="shared" si="8"/>
        <v>successful</v>
      </c>
      <c r="B267" s="17">
        <f>IFERROR(VLOOKUP("successful",'Kickstarter Data'!F267:L267,7,FALSE),"")</f>
        <v>58</v>
      </c>
      <c r="D267" s="21" t="str">
        <f t="shared" si="9"/>
        <v/>
      </c>
      <c r="E267" s="21" t="str">
        <f>IFERROR(VLOOKUP("Failed",'Kickstarter Data'!F267:L267,7,FALSE),"")</f>
        <v/>
      </c>
    </row>
    <row r="268" spans="1:5" x14ac:dyDescent="0.35">
      <c r="A268" s="17" t="str">
        <f t="shared" si="8"/>
        <v>successful</v>
      </c>
      <c r="B268" s="17">
        <f>IFERROR(VLOOKUP("successful",'Kickstarter Data'!F268:L268,7,FALSE),"")</f>
        <v>36</v>
      </c>
      <c r="D268" s="21" t="str">
        <f t="shared" si="9"/>
        <v/>
      </c>
      <c r="E268" s="21" t="str">
        <f>IFERROR(VLOOKUP("Failed",'Kickstarter Data'!F268:L268,7,FALSE),"")</f>
        <v/>
      </c>
    </row>
    <row r="269" spans="1:5" x14ac:dyDescent="0.35">
      <c r="A269" s="17" t="str">
        <f t="shared" si="8"/>
        <v>successful</v>
      </c>
      <c r="B269" s="17">
        <f>IFERROR(VLOOKUP("successful",'Kickstarter Data'!F269:L269,7,FALSE),"")</f>
        <v>165</v>
      </c>
      <c r="D269" s="21" t="str">
        <f t="shared" si="9"/>
        <v/>
      </c>
      <c r="E269" s="21" t="str">
        <f>IFERROR(VLOOKUP("Failed",'Kickstarter Data'!F269:L269,7,FALSE),"")</f>
        <v/>
      </c>
    </row>
    <row r="270" spans="1:5" x14ac:dyDescent="0.35">
      <c r="A270" s="17" t="str">
        <f t="shared" si="8"/>
        <v>successful</v>
      </c>
      <c r="B270" s="17">
        <f>IFERROR(VLOOKUP("successful",'Kickstarter Data'!F270:L270,7,FALSE),"")</f>
        <v>111</v>
      </c>
      <c r="D270" s="21" t="str">
        <f t="shared" si="9"/>
        <v/>
      </c>
      <c r="E270" s="21" t="str">
        <f>IFERROR(VLOOKUP("Failed",'Kickstarter Data'!F270:L270,7,FALSE),"")</f>
        <v/>
      </c>
    </row>
    <row r="271" spans="1:5" x14ac:dyDescent="0.35">
      <c r="A271" s="17" t="str">
        <f t="shared" si="8"/>
        <v>successful</v>
      </c>
      <c r="B271" s="17">
        <f>IFERROR(VLOOKUP("successful",'Kickstarter Data'!F271:L271,7,FALSE),"")</f>
        <v>1596</v>
      </c>
      <c r="D271" s="21" t="str">
        <f t="shared" si="9"/>
        <v/>
      </c>
      <c r="E271" s="21" t="str">
        <f>IFERROR(VLOOKUP("Failed",'Kickstarter Data'!F271:L271,7,FALSE),"")</f>
        <v/>
      </c>
    </row>
    <row r="272" spans="1:5" x14ac:dyDescent="0.35">
      <c r="A272" s="17" t="str">
        <f t="shared" si="8"/>
        <v>successful</v>
      </c>
      <c r="B272" s="17">
        <f>IFERROR(VLOOKUP("successful",'Kickstarter Data'!F272:L272,7,FALSE),"")</f>
        <v>61</v>
      </c>
      <c r="D272" s="21" t="str">
        <f t="shared" si="9"/>
        <v/>
      </c>
      <c r="E272" s="21" t="str">
        <f>IFERROR(VLOOKUP("Failed",'Kickstarter Data'!F272:L272,7,FALSE),"")</f>
        <v/>
      </c>
    </row>
    <row r="273" spans="1:5" x14ac:dyDescent="0.35">
      <c r="A273" s="17" t="str">
        <f t="shared" si="8"/>
        <v>successful</v>
      </c>
      <c r="B273" s="17">
        <f>IFERROR(VLOOKUP("successful",'Kickstarter Data'!F273:L273,7,FALSE),"")</f>
        <v>287</v>
      </c>
      <c r="D273" s="21" t="str">
        <f t="shared" si="9"/>
        <v/>
      </c>
      <c r="E273" s="21" t="str">
        <f>IFERROR(VLOOKUP("Failed",'Kickstarter Data'!F273:L273,7,FALSE),"")</f>
        <v/>
      </c>
    </row>
    <row r="274" spans="1:5" x14ac:dyDescent="0.35">
      <c r="A274" s="17" t="str">
        <f t="shared" si="8"/>
        <v>successful</v>
      </c>
      <c r="B274" s="17">
        <f>IFERROR(VLOOKUP("successful",'Kickstarter Data'!F274:L274,7,FALSE),"")</f>
        <v>65</v>
      </c>
      <c r="D274" s="21" t="str">
        <f t="shared" si="9"/>
        <v/>
      </c>
      <c r="E274" s="21" t="str">
        <f>IFERROR(VLOOKUP("Failed",'Kickstarter Data'!F274:L274,7,FALSE),"")</f>
        <v/>
      </c>
    </row>
    <row r="275" spans="1:5" x14ac:dyDescent="0.35">
      <c r="A275" s="17" t="str">
        <f t="shared" si="8"/>
        <v>successful</v>
      </c>
      <c r="B275" s="17">
        <f>IFERROR(VLOOKUP("successful",'Kickstarter Data'!F275:L275,7,FALSE),"")</f>
        <v>118</v>
      </c>
      <c r="D275" s="21" t="str">
        <f t="shared" si="9"/>
        <v/>
      </c>
      <c r="E275" s="21" t="str">
        <f>IFERROR(VLOOKUP("Failed",'Kickstarter Data'!F275:L275,7,FALSE),"")</f>
        <v/>
      </c>
    </row>
    <row r="276" spans="1:5" x14ac:dyDescent="0.35">
      <c r="A276" s="17" t="str">
        <f t="shared" si="8"/>
        <v>successful</v>
      </c>
      <c r="B276" s="17">
        <f>IFERROR(VLOOKUP("successful",'Kickstarter Data'!F276:L276,7,FALSE),"")</f>
        <v>113</v>
      </c>
      <c r="D276" s="21" t="str">
        <f t="shared" si="9"/>
        <v/>
      </c>
      <c r="E276" s="21" t="str">
        <f>IFERROR(VLOOKUP("Failed",'Kickstarter Data'!F276:L276,7,FALSE),"")</f>
        <v/>
      </c>
    </row>
    <row r="277" spans="1:5" x14ac:dyDescent="0.35">
      <c r="A277" s="17" t="str">
        <f t="shared" si="8"/>
        <v>successful</v>
      </c>
      <c r="B277" s="17">
        <f>IFERROR(VLOOKUP("successful",'Kickstarter Data'!F277:L277,7,FALSE),"")</f>
        <v>332</v>
      </c>
      <c r="D277" s="21" t="str">
        <f t="shared" si="9"/>
        <v/>
      </c>
      <c r="E277" s="21" t="str">
        <f>IFERROR(VLOOKUP("Failed",'Kickstarter Data'!F277:L277,7,FALSE),"")</f>
        <v/>
      </c>
    </row>
    <row r="278" spans="1:5" x14ac:dyDescent="0.35">
      <c r="A278" s="17" t="str">
        <f t="shared" si="8"/>
        <v>successful</v>
      </c>
      <c r="B278" s="17">
        <f>IFERROR(VLOOKUP("successful",'Kickstarter Data'!F278:L278,7,FALSE),"")</f>
        <v>62</v>
      </c>
      <c r="D278" s="21" t="str">
        <f t="shared" si="9"/>
        <v/>
      </c>
      <c r="E278" s="21" t="str">
        <f>IFERROR(VLOOKUP("Failed",'Kickstarter Data'!F278:L278,7,FALSE),"")</f>
        <v/>
      </c>
    </row>
    <row r="279" spans="1:5" x14ac:dyDescent="0.35">
      <c r="A279" s="17" t="str">
        <f t="shared" si="8"/>
        <v>successful</v>
      </c>
      <c r="B279" s="17">
        <f>IFERROR(VLOOKUP("successful",'Kickstarter Data'!F279:L279,7,FALSE),"")</f>
        <v>951</v>
      </c>
      <c r="D279" s="21" t="str">
        <f t="shared" si="9"/>
        <v/>
      </c>
      <c r="E279" s="21" t="str">
        <f>IFERROR(VLOOKUP("Failed",'Kickstarter Data'!F279:L279,7,FALSE),"")</f>
        <v/>
      </c>
    </row>
    <row r="280" spans="1:5" x14ac:dyDescent="0.35">
      <c r="A280" s="17" t="str">
        <f t="shared" si="8"/>
        <v>successful</v>
      </c>
      <c r="B280" s="17">
        <f>IFERROR(VLOOKUP("successful",'Kickstarter Data'!F280:L280,7,FALSE),"")</f>
        <v>415</v>
      </c>
      <c r="D280" s="21" t="str">
        <f t="shared" si="9"/>
        <v/>
      </c>
      <c r="E280" s="21" t="str">
        <f>IFERROR(VLOOKUP("Failed",'Kickstarter Data'!F280:L280,7,FALSE),"")</f>
        <v/>
      </c>
    </row>
    <row r="281" spans="1:5" x14ac:dyDescent="0.35">
      <c r="A281" s="17" t="str">
        <f t="shared" si="8"/>
        <v>successful</v>
      </c>
      <c r="B281" s="17">
        <f>IFERROR(VLOOKUP("successful",'Kickstarter Data'!F281:L281,7,FALSE),"")</f>
        <v>305</v>
      </c>
      <c r="D281" s="21" t="str">
        <f t="shared" si="9"/>
        <v/>
      </c>
      <c r="E281" s="21" t="str">
        <f>IFERROR(VLOOKUP("Failed",'Kickstarter Data'!F281:L281,7,FALSE),"")</f>
        <v/>
      </c>
    </row>
    <row r="282" spans="1:5" x14ac:dyDescent="0.35">
      <c r="A282" s="17" t="str">
        <f t="shared" si="8"/>
        <v>successful</v>
      </c>
      <c r="B282" s="17">
        <f>IFERROR(VLOOKUP("successful",'Kickstarter Data'!F282:L282,7,FALSE),"")</f>
        <v>2139</v>
      </c>
      <c r="D282" s="21" t="str">
        <f t="shared" si="9"/>
        <v/>
      </c>
      <c r="E282" s="21" t="str">
        <f>IFERROR(VLOOKUP("Failed",'Kickstarter Data'!F282:L282,7,FALSE),"")</f>
        <v/>
      </c>
    </row>
    <row r="283" spans="1:5" x14ac:dyDescent="0.35">
      <c r="A283" s="17" t="str">
        <f t="shared" si="8"/>
        <v>successful</v>
      </c>
      <c r="B283" s="17">
        <f>IFERROR(VLOOKUP("successful",'Kickstarter Data'!F283:L283,7,FALSE),"")</f>
        <v>79</v>
      </c>
      <c r="D283" s="21" t="str">
        <f t="shared" si="9"/>
        <v/>
      </c>
      <c r="E283" s="21" t="str">
        <f>IFERROR(VLOOKUP("Failed",'Kickstarter Data'!F283:L283,7,FALSE),"")</f>
        <v/>
      </c>
    </row>
    <row r="284" spans="1:5" x14ac:dyDescent="0.35">
      <c r="A284" s="17" t="str">
        <f t="shared" si="8"/>
        <v>successful</v>
      </c>
      <c r="B284" s="17">
        <f>IFERROR(VLOOKUP("successful",'Kickstarter Data'!F284:L284,7,FALSE),"")</f>
        <v>179</v>
      </c>
      <c r="D284" s="21" t="str">
        <f t="shared" si="9"/>
        <v/>
      </c>
      <c r="E284" s="21" t="str">
        <f>IFERROR(VLOOKUP("Failed",'Kickstarter Data'!F284:L284,7,FALSE),"")</f>
        <v/>
      </c>
    </row>
    <row r="285" spans="1:5" x14ac:dyDescent="0.35">
      <c r="A285" s="17" t="str">
        <f t="shared" si="8"/>
        <v>successful</v>
      </c>
      <c r="B285" s="17">
        <f>IFERROR(VLOOKUP("successful",'Kickstarter Data'!F285:L285,7,FALSE),"")</f>
        <v>202</v>
      </c>
      <c r="D285" s="21" t="str">
        <f t="shared" si="9"/>
        <v/>
      </c>
      <c r="E285" s="21" t="str">
        <f>IFERROR(VLOOKUP("Failed",'Kickstarter Data'!F285:L285,7,FALSE),"")</f>
        <v/>
      </c>
    </row>
    <row r="286" spans="1:5" x14ac:dyDescent="0.35">
      <c r="A286" s="17" t="str">
        <f t="shared" si="8"/>
        <v>successful</v>
      </c>
      <c r="B286" s="17">
        <f>IFERROR(VLOOKUP("successful",'Kickstarter Data'!F286:L286,7,FALSE),"")</f>
        <v>760</v>
      </c>
      <c r="D286" s="21" t="str">
        <f t="shared" si="9"/>
        <v/>
      </c>
      <c r="E286" s="21" t="str">
        <f>IFERROR(VLOOKUP("Failed",'Kickstarter Data'!F286:L286,7,FALSE),"")</f>
        <v/>
      </c>
    </row>
    <row r="287" spans="1:5" x14ac:dyDescent="0.35">
      <c r="A287" s="17" t="str">
        <f t="shared" si="8"/>
        <v>successful</v>
      </c>
      <c r="B287" s="17">
        <f>IFERROR(VLOOKUP("successful",'Kickstarter Data'!F287:L287,7,FALSE),"")</f>
        <v>563</v>
      </c>
      <c r="D287" s="21" t="str">
        <f t="shared" si="9"/>
        <v/>
      </c>
      <c r="E287" s="21" t="str">
        <f>IFERROR(VLOOKUP("Failed",'Kickstarter Data'!F287:L287,7,FALSE),"")</f>
        <v/>
      </c>
    </row>
    <row r="288" spans="1:5" x14ac:dyDescent="0.35">
      <c r="A288" s="17" t="str">
        <f t="shared" si="8"/>
        <v>successful</v>
      </c>
      <c r="B288" s="17">
        <f>IFERROR(VLOOKUP("successful",'Kickstarter Data'!F288:L288,7,FALSE),"")</f>
        <v>135</v>
      </c>
      <c r="D288" s="21" t="str">
        <f t="shared" si="9"/>
        <v/>
      </c>
      <c r="E288" s="21" t="str">
        <f>IFERROR(VLOOKUP("Failed",'Kickstarter Data'!F288:L288,7,FALSE),"")</f>
        <v/>
      </c>
    </row>
    <row r="289" spans="1:5" x14ac:dyDescent="0.35">
      <c r="A289" s="17" t="str">
        <f t="shared" si="8"/>
        <v>successful</v>
      </c>
      <c r="B289" s="17">
        <f>IFERROR(VLOOKUP("successful",'Kickstarter Data'!F289:L289,7,FALSE),"")</f>
        <v>290</v>
      </c>
      <c r="D289" s="21" t="str">
        <f t="shared" si="9"/>
        <v/>
      </c>
      <c r="E289" s="21" t="str">
        <f>IFERROR(VLOOKUP("Failed",'Kickstarter Data'!F289:L289,7,FALSE),"")</f>
        <v/>
      </c>
    </row>
    <row r="290" spans="1:5" x14ac:dyDescent="0.35">
      <c r="A290" s="17" t="str">
        <f t="shared" si="8"/>
        <v>successful</v>
      </c>
      <c r="B290" s="17">
        <f>IFERROR(VLOOKUP("successful",'Kickstarter Data'!F290:L290,7,FALSE),"")</f>
        <v>447</v>
      </c>
      <c r="D290" s="21" t="str">
        <f t="shared" si="9"/>
        <v/>
      </c>
      <c r="E290" s="21" t="str">
        <f>IFERROR(VLOOKUP("Failed",'Kickstarter Data'!F290:L290,7,FALSE),"")</f>
        <v/>
      </c>
    </row>
    <row r="291" spans="1:5" x14ac:dyDescent="0.35">
      <c r="A291" s="17" t="str">
        <f t="shared" si="8"/>
        <v>successful</v>
      </c>
      <c r="B291" s="17">
        <f>IFERROR(VLOOKUP("successful",'Kickstarter Data'!F291:L291,7,FALSE),"")</f>
        <v>232</v>
      </c>
      <c r="D291" s="21" t="str">
        <f t="shared" si="9"/>
        <v/>
      </c>
      <c r="E291" s="21" t="str">
        <f>IFERROR(VLOOKUP("Failed",'Kickstarter Data'!F291:L291,7,FALSE),"")</f>
        <v/>
      </c>
    </row>
    <row r="292" spans="1:5" x14ac:dyDescent="0.35">
      <c r="A292" s="17" t="str">
        <f t="shared" si="8"/>
        <v>successful</v>
      </c>
      <c r="B292" s="17">
        <f>IFERROR(VLOOKUP("successful",'Kickstarter Data'!F292:L292,7,FALSE),"")</f>
        <v>168</v>
      </c>
      <c r="D292" s="21" t="str">
        <f t="shared" si="9"/>
        <v/>
      </c>
      <c r="E292" s="21" t="str">
        <f>IFERROR(VLOOKUP("Failed",'Kickstarter Data'!F292:L292,7,FALSE),"")</f>
        <v/>
      </c>
    </row>
    <row r="293" spans="1:5" x14ac:dyDescent="0.35">
      <c r="A293" s="17" t="str">
        <f t="shared" si="8"/>
        <v>successful</v>
      </c>
      <c r="B293" s="17">
        <f>IFERROR(VLOOKUP("successful",'Kickstarter Data'!F293:L293,7,FALSE),"")</f>
        <v>128</v>
      </c>
      <c r="D293" s="21" t="str">
        <f t="shared" si="9"/>
        <v/>
      </c>
      <c r="E293" s="21" t="str">
        <f>IFERROR(VLOOKUP("Failed",'Kickstarter Data'!F293:L293,7,FALSE),"")</f>
        <v/>
      </c>
    </row>
    <row r="294" spans="1:5" x14ac:dyDescent="0.35">
      <c r="A294" s="17" t="str">
        <f t="shared" si="8"/>
        <v>successful</v>
      </c>
      <c r="B294" s="17">
        <f>IFERROR(VLOOKUP("successful",'Kickstarter Data'!F294:L294,7,FALSE),"")</f>
        <v>493</v>
      </c>
      <c r="D294" s="21" t="str">
        <f t="shared" si="9"/>
        <v/>
      </c>
      <c r="E294" s="21" t="str">
        <f>IFERROR(VLOOKUP("Failed",'Kickstarter Data'!F294:L294,7,FALSE),"")</f>
        <v/>
      </c>
    </row>
    <row r="295" spans="1:5" x14ac:dyDescent="0.35">
      <c r="A295" s="17" t="str">
        <f t="shared" si="8"/>
        <v>successful</v>
      </c>
      <c r="B295" s="17">
        <f>IFERROR(VLOOKUP("successful",'Kickstarter Data'!F295:L295,7,FALSE),"")</f>
        <v>131</v>
      </c>
      <c r="D295" s="21" t="str">
        <f t="shared" si="9"/>
        <v/>
      </c>
      <c r="E295" s="21" t="str">
        <f>IFERROR(VLOOKUP("Failed",'Kickstarter Data'!F295:L295,7,FALSE),"")</f>
        <v/>
      </c>
    </row>
    <row r="296" spans="1:5" x14ac:dyDescent="0.35">
      <c r="A296" s="17" t="str">
        <f t="shared" si="8"/>
        <v>successful</v>
      </c>
      <c r="B296" s="17">
        <f>IFERROR(VLOOKUP("successful",'Kickstarter Data'!F296:L296,7,FALSE),"")</f>
        <v>50</v>
      </c>
      <c r="D296" s="21" t="str">
        <f t="shared" si="9"/>
        <v/>
      </c>
      <c r="E296" s="21" t="str">
        <f>IFERROR(VLOOKUP("Failed",'Kickstarter Data'!F296:L296,7,FALSE),"")</f>
        <v/>
      </c>
    </row>
    <row r="297" spans="1:5" x14ac:dyDescent="0.35">
      <c r="A297" s="17" t="str">
        <f t="shared" si="8"/>
        <v>successful</v>
      </c>
      <c r="B297" s="17">
        <f>IFERROR(VLOOKUP("successful",'Kickstarter Data'!F297:L297,7,FALSE),"")</f>
        <v>665</v>
      </c>
      <c r="D297" s="21" t="str">
        <f t="shared" si="9"/>
        <v/>
      </c>
      <c r="E297" s="21" t="str">
        <f>IFERROR(VLOOKUP("Failed",'Kickstarter Data'!F297:L297,7,FALSE),"")</f>
        <v/>
      </c>
    </row>
    <row r="298" spans="1:5" x14ac:dyDescent="0.35">
      <c r="A298" s="17" t="str">
        <f t="shared" si="8"/>
        <v>successful</v>
      </c>
      <c r="B298" s="17">
        <f>IFERROR(VLOOKUP("successful",'Kickstarter Data'!F298:L298,7,FALSE),"")</f>
        <v>129</v>
      </c>
      <c r="D298" s="21" t="str">
        <f t="shared" si="9"/>
        <v/>
      </c>
      <c r="E298" s="21" t="str">
        <f>IFERROR(VLOOKUP("Failed",'Kickstarter Data'!F298:L298,7,FALSE),"")</f>
        <v/>
      </c>
    </row>
    <row r="299" spans="1:5" x14ac:dyDescent="0.35">
      <c r="A299" s="17" t="str">
        <f t="shared" si="8"/>
        <v>successful</v>
      </c>
      <c r="B299" s="17">
        <f>IFERROR(VLOOKUP("successful",'Kickstarter Data'!F299:L299,7,FALSE),"")</f>
        <v>142</v>
      </c>
      <c r="D299" s="21" t="str">
        <f t="shared" si="9"/>
        <v/>
      </c>
      <c r="E299" s="21" t="str">
        <f>IFERROR(VLOOKUP("Failed",'Kickstarter Data'!F299:L299,7,FALSE),"")</f>
        <v/>
      </c>
    </row>
    <row r="300" spans="1:5" x14ac:dyDescent="0.35">
      <c r="A300" s="17" t="str">
        <f t="shared" si="8"/>
        <v>successful</v>
      </c>
      <c r="B300" s="17">
        <f>IFERROR(VLOOKUP("successful",'Kickstarter Data'!F300:L300,7,FALSE),"")</f>
        <v>2436</v>
      </c>
      <c r="D300" s="21" t="str">
        <f t="shared" si="9"/>
        <v/>
      </c>
      <c r="E300" s="21" t="str">
        <f>IFERROR(VLOOKUP("Failed",'Kickstarter Data'!F300:L300,7,FALSE),"")</f>
        <v/>
      </c>
    </row>
    <row r="301" spans="1:5" x14ac:dyDescent="0.35">
      <c r="A301" s="17" t="str">
        <f t="shared" si="8"/>
        <v>successful</v>
      </c>
      <c r="B301" s="17">
        <f>IFERROR(VLOOKUP("successful",'Kickstarter Data'!F301:L301,7,FALSE),"")</f>
        <v>244</v>
      </c>
      <c r="D301" s="21" t="str">
        <f t="shared" si="9"/>
        <v/>
      </c>
      <c r="E301" s="21" t="str">
        <f>IFERROR(VLOOKUP("Failed",'Kickstarter Data'!F301:L301,7,FALSE),"")</f>
        <v/>
      </c>
    </row>
    <row r="302" spans="1:5" x14ac:dyDescent="0.35">
      <c r="A302" s="17" t="str">
        <f t="shared" si="8"/>
        <v>successful</v>
      </c>
      <c r="B302" s="17">
        <f>IFERROR(VLOOKUP("successful",'Kickstarter Data'!F302:L302,7,FALSE),"")</f>
        <v>298</v>
      </c>
      <c r="D302" s="21" t="str">
        <f t="shared" si="9"/>
        <v/>
      </c>
      <c r="E302" s="21" t="str">
        <f>IFERROR(VLOOKUP("Failed",'Kickstarter Data'!F302:L302,7,FALSE),"")</f>
        <v/>
      </c>
    </row>
    <row r="303" spans="1:5" x14ac:dyDescent="0.35">
      <c r="A303" s="17" t="str">
        <f t="shared" si="8"/>
        <v>successful</v>
      </c>
      <c r="B303" s="17">
        <f>IFERROR(VLOOKUP("successful",'Kickstarter Data'!F303:L303,7,FALSE),"")</f>
        <v>251</v>
      </c>
      <c r="D303" s="21" t="str">
        <f t="shared" si="9"/>
        <v/>
      </c>
      <c r="E303" s="21" t="str">
        <f>IFERROR(VLOOKUP("Failed",'Kickstarter Data'!F303:L303,7,FALSE),"")</f>
        <v/>
      </c>
    </row>
    <row r="304" spans="1:5" x14ac:dyDescent="0.35">
      <c r="A304" s="17" t="str">
        <f t="shared" si="8"/>
        <v>successful</v>
      </c>
      <c r="B304" s="17">
        <f>IFERROR(VLOOKUP("successful",'Kickstarter Data'!F304:L304,7,FALSE),"")</f>
        <v>108</v>
      </c>
      <c r="D304" s="21" t="str">
        <f t="shared" si="9"/>
        <v/>
      </c>
      <c r="E304" s="21" t="str">
        <f>IFERROR(VLOOKUP("Failed",'Kickstarter Data'!F304:L304,7,FALSE),"")</f>
        <v/>
      </c>
    </row>
    <row r="305" spans="1:5" x14ac:dyDescent="0.35">
      <c r="A305" s="17" t="str">
        <f t="shared" si="8"/>
        <v>successful</v>
      </c>
      <c r="B305" s="17">
        <f>IFERROR(VLOOKUP("successful",'Kickstarter Data'!F305:L305,7,FALSE),"")</f>
        <v>82</v>
      </c>
      <c r="D305" s="21" t="str">
        <f t="shared" si="9"/>
        <v/>
      </c>
      <c r="E305" s="21" t="str">
        <f>IFERROR(VLOOKUP("Failed",'Kickstarter Data'!F305:L305,7,FALSE),"")</f>
        <v/>
      </c>
    </row>
    <row r="306" spans="1:5" x14ac:dyDescent="0.35">
      <c r="A306" s="17" t="str">
        <f t="shared" si="8"/>
        <v>successful</v>
      </c>
      <c r="B306" s="17">
        <f>IFERROR(VLOOKUP("successful",'Kickstarter Data'!F306:L306,7,FALSE),"")</f>
        <v>74</v>
      </c>
      <c r="D306" s="21" t="str">
        <f t="shared" si="9"/>
        <v/>
      </c>
      <c r="E306" s="21" t="str">
        <f>IFERROR(VLOOKUP("Failed",'Kickstarter Data'!F306:L306,7,FALSE),"")</f>
        <v/>
      </c>
    </row>
    <row r="307" spans="1:5" x14ac:dyDescent="0.35">
      <c r="A307" s="17" t="str">
        <f t="shared" si="8"/>
        <v>successful</v>
      </c>
      <c r="B307" s="17">
        <f>IFERROR(VLOOKUP("successful",'Kickstarter Data'!F307:L307,7,FALSE),"")</f>
        <v>189</v>
      </c>
      <c r="D307" s="21" t="str">
        <f t="shared" si="9"/>
        <v/>
      </c>
      <c r="E307" s="21" t="str">
        <f>IFERROR(VLOOKUP("Failed",'Kickstarter Data'!F307:L307,7,FALSE),"")</f>
        <v/>
      </c>
    </row>
    <row r="308" spans="1:5" x14ac:dyDescent="0.35">
      <c r="A308" s="17" t="str">
        <f t="shared" si="8"/>
        <v>successful</v>
      </c>
      <c r="B308" s="17">
        <f>IFERROR(VLOOKUP("successful",'Kickstarter Data'!F308:L308,7,FALSE),"")</f>
        <v>80</v>
      </c>
      <c r="D308" s="21" t="str">
        <f t="shared" si="9"/>
        <v/>
      </c>
      <c r="E308" s="21" t="str">
        <f>IFERROR(VLOOKUP("Failed",'Kickstarter Data'!F308:L308,7,FALSE),"")</f>
        <v/>
      </c>
    </row>
    <row r="309" spans="1:5" x14ac:dyDescent="0.35">
      <c r="A309" s="17" t="str">
        <f t="shared" si="8"/>
        <v>successful</v>
      </c>
      <c r="B309" s="17">
        <f>IFERROR(VLOOKUP("successful",'Kickstarter Data'!F309:L309,7,FALSE),"")</f>
        <v>576</v>
      </c>
      <c r="D309" s="21" t="str">
        <f t="shared" si="9"/>
        <v/>
      </c>
      <c r="E309" s="21" t="str">
        <f>IFERROR(VLOOKUP("Failed",'Kickstarter Data'!F309:L309,7,FALSE),"")</f>
        <v/>
      </c>
    </row>
    <row r="310" spans="1:5" x14ac:dyDescent="0.35">
      <c r="A310" s="17" t="str">
        <f t="shared" si="8"/>
        <v>successful</v>
      </c>
      <c r="B310" s="17">
        <f>IFERROR(VLOOKUP("successful",'Kickstarter Data'!F310:L310,7,FALSE),"")</f>
        <v>202</v>
      </c>
      <c r="D310" s="21" t="str">
        <f t="shared" si="9"/>
        <v/>
      </c>
      <c r="E310" s="21" t="str">
        <f>IFERROR(VLOOKUP("Failed",'Kickstarter Data'!F310:L310,7,FALSE),"")</f>
        <v/>
      </c>
    </row>
    <row r="311" spans="1:5" x14ac:dyDescent="0.35">
      <c r="A311" s="17" t="str">
        <f t="shared" si="8"/>
        <v>successful</v>
      </c>
      <c r="B311" s="17">
        <f>IFERROR(VLOOKUP("successful",'Kickstarter Data'!F311:L311,7,FALSE),"")</f>
        <v>238</v>
      </c>
      <c r="D311" s="21" t="str">
        <f t="shared" si="9"/>
        <v/>
      </c>
      <c r="E311" s="21" t="str">
        <f>IFERROR(VLOOKUP("Failed",'Kickstarter Data'!F311:L311,7,FALSE),"")</f>
        <v/>
      </c>
    </row>
    <row r="312" spans="1:5" x14ac:dyDescent="0.35">
      <c r="A312" s="17" t="str">
        <f t="shared" si="8"/>
        <v>successful</v>
      </c>
      <c r="B312" s="17">
        <f>IFERROR(VLOOKUP("successful",'Kickstarter Data'!F312:L312,7,FALSE),"")</f>
        <v>36</v>
      </c>
      <c r="D312" s="21" t="str">
        <f t="shared" si="9"/>
        <v/>
      </c>
      <c r="E312" s="21" t="str">
        <f>IFERROR(VLOOKUP("Failed",'Kickstarter Data'!F312:L312,7,FALSE),"")</f>
        <v/>
      </c>
    </row>
    <row r="313" spans="1:5" x14ac:dyDescent="0.35">
      <c r="A313" s="17" t="str">
        <f t="shared" si="8"/>
        <v>successful</v>
      </c>
      <c r="B313" s="17">
        <f>IFERROR(VLOOKUP("successful",'Kickstarter Data'!F313:L313,7,FALSE),"")</f>
        <v>150</v>
      </c>
      <c r="D313" s="21" t="str">
        <f t="shared" si="9"/>
        <v/>
      </c>
      <c r="E313" s="21" t="str">
        <f>IFERROR(VLOOKUP("Failed",'Kickstarter Data'!F313:L313,7,FALSE),"")</f>
        <v/>
      </c>
    </row>
    <row r="314" spans="1:5" x14ac:dyDescent="0.35">
      <c r="A314" s="17" t="str">
        <f t="shared" si="8"/>
        <v>successful</v>
      </c>
      <c r="B314" s="17">
        <f>IFERROR(VLOOKUP("successful",'Kickstarter Data'!F314:L314,7,FALSE),"")</f>
        <v>146</v>
      </c>
      <c r="D314" s="21" t="str">
        <f t="shared" si="9"/>
        <v/>
      </c>
      <c r="E314" s="21" t="str">
        <f>IFERROR(VLOOKUP("Failed",'Kickstarter Data'!F314:L314,7,FALSE),"")</f>
        <v/>
      </c>
    </row>
    <row r="315" spans="1:5" x14ac:dyDescent="0.35">
      <c r="A315" s="17" t="str">
        <f t="shared" si="8"/>
        <v>successful</v>
      </c>
      <c r="B315" s="17">
        <f>IFERROR(VLOOKUP("successful",'Kickstarter Data'!F315:L315,7,FALSE),"")</f>
        <v>222</v>
      </c>
      <c r="D315" s="21" t="str">
        <f t="shared" si="9"/>
        <v/>
      </c>
      <c r="E315" s="21" t="str">
        <f>IFERROR(VLOOKUP("Failed",'Kickstarter Data'!F315:L315,7,FALSE),"")</f>
        <v/>
      </c>
    </row>
    <row r="316" spans="1:5" x14ac:dyDescent="0.35">
      <c r="A316" s="17" t="str">
        <f t="shared" si="8"/>
        <v>successful</v>
      </c>
      <c r="B316" s="17">
        <f>IFERROR(VLOOKUP("successful",'Kickstarter Data'!F316:L316,7,FALSE),"")</f>
        <v>120</v>
      </c>
      <c r="D316" s="21" t="str">
        <f t="shared" si="9"/>
        <v/>
      </c>
      <c r="E316" s="21" t="str">
        <f>IFERROR(VLOOKUP("Failed",'Kickstarter Data'!F316:L316,7,FALSE),"")</f>
        <v/>
      </c>
    </row>
    <row r="317" spans="1:5" x14ac:dyDescent="0.35">
      <c r="A317" s="17" t="str">
        <f t="shared" si="8"/>
        <v>successful</v>
      </c>
      <c r="B317" s="17">
        <f>IFERROR(VLOOKUP("successful",'Kickstarter Data'!F317:L317,7,FALSE),"")</f>
        <v>126</v>
      </c>
      <c r="D317" s="21" t="str">
        <f t="shared" si="9"/>
        <v/>
      </c>
      <c r="E317" s="21" t="str">
        <f>IFERROR(VLOOKUP("Failed",'Kickstarter Data'!F317:L317,7,FALSE),"")</f>
        <v/>
      </c>
    </row>
    <row r="318" spans="1:5" x14ac:dyDescent="0.35">
      <c r="A318" s="17" t="str">
        <f t="shared" si="8"/>
        <v>successful</v>
      </c>
      <c r="B318" s="17">
        <f>IFERROR(VLOOKUP("successful",'Kickstarter Data'!F318:L318,7,FALSE),"")</f>
        <v>158</v>
      </c>
      <c r="D318" s="21" t="str">
        <f t="shared" si="9"/>
        <v/>
      </c>
      <c r="E318" s="21" t="str">
        <f>IFERROR(VLOOKUP("Failed",'Kickstarter Data'!F318:L318,7,FALSE),"")</f>
        <v/>
      </c>
    </row>
    <row r="319" spans="1:5" x14ac:dyDescent="0.35">
      <c r="A319" s="17" t="str">
        <f t="shared" si="8"/>
        <v>successful</v>
      </c>
      <c r="B319" s="17">
        <f>IFERROR(VLOOKUP("successful",'Kickstarter Data'!F319:L319,7,FALSE),"")</f>
        <v>316</v>
      </c>
      <c r="D319" s="21" t="str">
        <f t="shared" si="9"/>
        <v/>
      </c>
      <c r="E319" s="21" t="str">
        <f>IFERROR(VLOOKUP("Failed",'Kickstarter Data'!F319:L319,7,FALSE),"")</f>
        <v/>
      </c>
    </row>
    <row r="320" spans="1:5" x14ac:dyDescent="0.35">
      <c r="A320" s="17" t="str">
        <f t="shared" si="8"/>
        <v>successful</v>
      </c>
      <c r="B320" s="17">
        <f>IFERROR(VLOOKUP("successful",'Kickstarter Data'!F320:L320,7,FALSE),"")</f>
        <v>284</v>
      </c>
      <c r="D320" s="21" t="str">
        <f t="shared" si="9"/>
        <v/>
      </c>
      <c r="E320" s="21" t="str">
        <f>IFERROR(VLOOKUP("Failed",'Kickstarter Data'!F320:L320,7,FALSE),"")</f>
        <v/>
      </c>
    </row>
    <row r="321" spans="1:5" x14ac:dyDescent="0.35">
      <c r="A321" s="17" t="str">
        <f t="shared" si="8"/>
        <v>successful</v>
      </c>
      <c r="B321" s="17">
        <f>IFERROR(VLOOKUP("successful",'Kickstarter Data'!F321:L321,7,FALSE),"")</f>
        <v>51</v>
      </c>
      <c r="D321" s="21" t="str">
        <f t="shared" si="9"/>
        <v/>
      </c>
      <c r="E321" s="21" t="str">
        <f>IFERROR(VLOOKUP("Failed",'Kickstarter Data'!F321:L321,7,FALSE),"")</f>
        <v/>
      </c>
    </row>
    <row r="322" spans="1:5" x14ac:dyDescent="0.35">
      <c r="A322" s="17" t="str">
        <f t="shared" ref="A322:A385" si="10">IF(B322="","","successful")</f>
        <v>successful</v>
      </c>
      <c r="B322" s="17">
        <f>IFERROR(VLOOKUP("successful",'Kickstarter Data'!F322:L322,7,FALSE),"")</f>
        <v>158</v>
      </c>
      <c r="D322" s="21" t="str">
        <f t="shared" ref="D322:D385" si="11">IF(E322="","","Failed")</f>
        <v/>
      </c>
      <c r="E322" s="21" t="str">
        <f>IFERROR(VLOOKUP("Failed",'Kickstarter Data'!F322:L322,7,FALSE),"")</f>
        <v/>
      </c>
    </row>
    <row r="323" spans="1:5" x14ac:dyDescent="0.35">
      <c r="A323" s="17" t="str">
        <f t="shared" si="10"/>
        <v>successful</v>
      </c>
      <c r="B323" s="17">
        <f>IFERROR(VLOOKUP("successful",'Kickstarter Data'!F323:L323,7,FALSE),"")</f>
        <v>337</v>
      </c>
      <c r="D323" s="21" t="str">
        <f t="shared" si="11"/>
        <v/>
      </c>
      <c r="E323" s="21" t="str">
        <f>IFERROR(VLOOKUP("Failed",'Kickstarter Data'!F323:L323,7,FALSE),"")</f>
        <v/>
      </c>
    </row>
    <row r="324" spans="1:5" x14ac:dyDescent="0.35">
      <c r="A324" s="17" t="str">
        <f t="shared" si="10"/>
        <v>successful</v>
      </c>
      <c r="B324" s="17">
        <f>IFERROR(VLOOKUP("successful",'Kickstarter Data'!F324:L324,7,FALSE),"")</f>
        <v>186</v>
      </c>
      <c r="D324" s="21" t="str">
        <f t="shared" si="11"/>
        <v/>
      </c>
      <c r="E324" s="21" t="str">
        <f>IFERROR(VLOOKUP("Failed",'Kickstarter Data'!F324:L324,7,FALSE),"")</f>
        <v/>
      </c>
    </row>
    <row r="325" spans="1:5" x14ac:dyDescent="0.35">
      <c r="A325" s="17" t="str">
        <f t="shared" si="10"/>
        <v>successful</v>
      </c>
      <c r="B325" s="17">
        <f>IFERROR(VLOOKUP("successful",'Kickstarter Data'!F325:L325,7,FALSE),"")</f>
        <v>58</v>
      </c>
      <c r="D325" s="21" t="str">
        <f t="shared" si="11"/>
        <v/>
      </c>
      <c r="E325" s="21" t="str">
        <f>IFERROR(VLOOKUP("Failed",'Kickstarter Data'!F325:L325,7,FALSE),"")</f>
        <v/>
      </c>
    </row>
    <row r="326" spans="1:5" x14ac:dyDescent="0.35">
      <c r="A326" s="17" t="str">
        <f t="shared" si="10"/>
        <v>successful</v>
      </c>
      <c r="B326" s="17">
        <f>IFERROR(VLOOKUP("successful",'Kickstarter Data'!F326:L326,7,FALSE),"")</f>
        <v>82</v>
      </c>
      <c r="D326" s="21" t="str">
        <f t="shared" si="11"/>
        <v/>
      </c>
      <c r="E326" s="21" t="str">
        <f>IFERROR(VLOOKUP("Failed",'Kickstarter Data'!F326:L326,7,FALSE),"")</f>
        <v/>
      </c>
    </row>
    <row r="327" spans="1:5" x14ac:dyDescent="0.35">
      <c r="A327" s="17" t="str">
        <f t="shared" si="10"/>
        <v>successful</v>
      </c>
      <c r="B327" s="17">
        <f>IFERROR(VLOOKUP("successful",'Kickstarter Data'!F327:L327,7,FALSE),"")</f>
        <v>736</v>
      </c>
      <c r="D327" s="21" t="str">
        <f t="shared" si="11"/>
        <v/>
      </c>
      <c r="E327" s="21" t="str">
        <f>IFERROR(VLOOKUP("Failed",'Kickstarter Data'!F327:L327,7,FALSE),"")</f>
        <v/>
      </c>
    </row>
    <row r="328" spans="1:5" x14ac:dyDescent="0.35">
      <c r="A328" s="17" t="str">
        <f t="shared" si="10"/>
        <v>successful</v>
      </c>
      <c r="B328" s="17">
        <f>IFERROR(VLOOKUP("successful",'Kickstarter Data'!F328:L328,7,FALSE),"")</f>
        <v>1151</v>
      </c>
      <c r="D328" s="21" t="str">
        <f t="shared" si="11"/>
        <v/>
      </c>
      <c r="E328" s="21" t="str">
        <f>IFERROR(VLOOKUP("Failed",'Kickstarter Data'!F328:L328,7,FALSE),"")</f>
        <v/>
      </c>
    </row>
    <row r="329" spans="1:5" x14ac:dyDescent="0.35">
      <c r="A329" s="17" t="str">
        <f t="shared" si="10"/>
        <v>successful</v>
      </c>
      <c r="B329" s="17">
        <f>IFERROR(VLOOKUP("successful",'Kickstarter Data'!F329:L329,7,FALSE),"")</f>
        <v>34</v>
      </c>
      <c r="D329" s="21" t="str">
        <f t="shared" si="11"/>
        <v/>
      </c>
      <c r="E329" s="21" t="str">
        <f>IFERROR(VLOOKUP("Failed",'Kickstarter Data'!F329:L329,7,FALSE),"")</f>
        <v/>
      </c>
    </row>
    <row r="330" spans="1:5" x14ac:dyDescent="0.35">
      <c r="A330" s="17" t="str">
        <f t="shared" si="10"/>
        <v>successful</v>
      </c>
      <c r="B330" s="17">
        <f>IFERROR(VLOOKUP("successful",'Kickstarter Data'!F330:L330,7,FALSE),"")</f>
        <v>498</v>
      </c>
      <c r="D330" s="21" t="str">
        <f t="shared" si="11"/>
        <v/>
      </c>
      <c r="E330" s="21" t="str">
        <f>IFERROR(VLOOKUP("Failed",'Kickstarter Data'!F330:L330,7,FALSE),"")</f>
        <v/>
      </c>
    </row>
    <row r="331" spans="1:5" x14ac:dyDescent="0.35">
      <c r="A331" s="17" t="str">
        <f t="shared" si="10"/>
        <v>successful</v>
      </c>
      <c r="B331" s="17">
        <f>IFERROR(VLOOKUP("successful",'Kickstarter Data'!F331:L331,7,FALSE),"")</f>
        <v>167</v>
      </c>
      <c r="D331" s="21" t="str">
        <f t="shared" si="11"/>
        <v/>
      </c>
      <c r="E331" s="21" t="str">
        <f>IFERROR(VLOOKUP("Failed",'Kickstarter Data'!F331:L331,7,FALSE),"")</f>
        <v/>
      </c>
    </row>
    <row r="332" spans="1:5" x14ac:dyDescent="0.35">
      <c r="A332" s="17" t="str">
        <f t="shared" si="10"/>
        <v>successful</v>
      </c>
      <c r="B332" s="17">
        <f>IFERROR(VLOOKUP("successful",'Kickstarter Data'!F332:L332,7,FALSE),"")</f>
        <v>340</v>
      </c>
      <c r="D332" s="21" t="str">
        <f t="shared" si="11"/>
        <v/>
      </c>
      <c r="E332" s="21" t="str">
        <f>IFERROR(VLOOKUP("Failed",'Kickstarter Data'!F332:L332,7,FALSE),"")</f>
        <v/>
      </c>
    </row>
    <row r="333" spans="1:5" x14ac:dyDescent="0.35">
      <c r="A333" s="17" t="str">
        <f t="shared" si="10"/>
        <v>successful</v>
      </c>
      <c r="B333" s="17">
        <f>IFERROR(VLOOKUP("successful",'Kickstarter Data'!F333:L333,7,FALSE),"")</f>
        <v>438</v>
      </c>
      <c r="D333" s="21" t="str">
        <f t="shared" si="11"/>
        <v/>
      </c>
      <c r="E333" s="21" t="str">
        <f>IFERROR(VLOOKUP("Failed",'Kickstarter Data'!F333:L333,7,FALSE),"")</f>
        <v/>
      </c>
    </row>
    <row r="334" spans="1:5" x14ac:dyDescent="0.35">
      <c r="A334" s="17" t="str">
        <f t="shared" si="10"/>
        <v>successful</v>
      </c>
      <c r="B334" s="17">
        <f>IFERROR(VLOOKUP("successful",'Kickstarter Data'!F334:L334,7,FALSE),"")</f>
        <v>555</v>
      </c>
      <c r="D334" s="21" t="str">
        <f t="shared" si="11"/>
        <v/>
      </c>
      <c r="E334" s="21" t="str">
        <f>IFERROR(VLOOKUP("Failed",'Kickstarter Data'!F334:L334,7,FALSE),"")</f>
        <v/>
      </c>
    </row>
    <row r="335" spans="1:5" x14ac:dyDescent="0.35">
      <c r="A335" s="17" t="str">
        <f t="shared" si="10"/>
        <v>successful</v>
      </c>
      <c r="B335" s="17">
        <f>IFERROR(VLOOKUP("successful",'Kickstarter Data'!F335:L335,7,FALSE),"")</f>
        <v>266</v>
      </c>
      <c r="D335" s="21" t="str">
        <f t="shared" si="11"/>
        <v/>
      </c>
      <c r="E335" s="21" t="str">
        <f>IFERROR(VLOOKUP("Failed",'Kickstarter Data'!F335:L335,7,FALSE),"")</f>
        <v/>
      </c>
    </row>
    <row r="336" spans="1:5" x14ac:dyDescent="0.35">
      <c r="A336" s="17" t="str">
        <f t="shared" si="10"/>
        <v>successful</v>
      </c>
      <c r="B336" s="17">
        <f>IFERROR(VLOOKUP("successful",'Kickstarter Data'!F336:L336,7,FALSE),"")</f>
        <v>69</v>
      </c>
      <c r="D336" s="21" t="str">
        <f t="shared" si="11"/>
        <v/>
      </c>
      <c r="E336" s="21" t="str">
        <f>IFERROR(VLOOKUP("Failed",'Kickstarter Data'!F336:L336,7,FALSE),"")</f>
        <v/>
      </c>
    </row>
    <row r="337" spans="1:5" x14ac:dyDescent="0.35">
      <c r="A337" s="17" t="str">
        <f t="shared" si="10"/>
        <v>successful</v>
      </c>
      <c r="B337" s="17">
        <f>IFERROR(VLOOKUP("successful",'Kickstarter Data'!F337:L337,7,FALSE),"")</f>
        <v>80</v>
      </c>
      <c r="D337" s="21" t="str">
        <f t="shared" si="11"/>
        <v/>
      </c>
      <c r="E337" s="21" t="str">
        <f>IFERROR(VLOOKUP("Failed",'Kickstarter Data'!F337:L337,7,FALSE),"")</f>
        <v/>
      </c>
    </row>
    <row r="338" spans="1:5" x14ac:dyDescent="0.35">
      <c r="A338" s="17" t="str">
        <f t="shared" si="10"/>
        <v>successful</v>
      </c>
      <c r="B338" s="17">
        <f>IFERROR(VLOOKUP("successful",'Kickstarter Data'!F338:L338,7,FALSE),"")</f>
        <v>493</v>
      </c>
      <c r="D338" s="21" t="str">
        <f t="shared" si="11"/>
        <v/>
      </c>
      <c r="E338" s="21" t="str">
        <f>IFERROR(VLOOKUP("Failed",'Kickstarter Data'!F338:L338,7,FALSE),"")</f>
        <v/>
      </c>
    </row>
    <row r="339" spans="1:5" x14ac:dyDescent="0.35">
      <c r="A339" s="17" t="str">
        <f t="shared" si="10"/>
        <v>successful</v>
      </c>
      <c r="B339" s="17">
        <f>IFERROR(VLOOKUP("successful",'Kickstarter Data'!F339:L339,7,FALSE),"")</f>
        <v>31</v>
      </c>
      <c r="D339" s="21" t="str">
        <f t="shared" si="11"/>
        <v/>
      </c>
      <c r="E339" s="21" t="str">
        <f>IFERROR(VLOOKUP("Failed",'Kickstarter Data'!F339:L339,7,FALSE),"")</f>
        <v/>
      </c>
    </row>
    <row r="340" spans="1:5" x14ac:dyDescent="0.35">
      <c r="A340" s="17" t="str">
        <f t="shared" si="10"/>
        <v>successful</v>
      </c>
      <c r="B340" s="17">
        <f>IFERROR(VLOOKUP("successful",'Kickstarter Data'!F340:L340,7,FALSE),"")</f>
        <v>236</v>
      </c>
      <c r="D340" s="21" t="str">
        <f t="shared" si="11"/>
        <v/>
      </c>
      <c r="E340" s="21" t="str">
        <f>IFERROR(VLOOKUP("Failed",'Kickstarter Data'!F340:L340,7,FALSE),"")</f>
        <v/>
      </c>
    </row>
    <row r="341" spans="1:5" x14ac:dyDescent="0.35">
      <c r="A341" s="17" t="str">
        <f t="shared" si="10"/>
        <v>successful</v>
      </c>
      <c r="B341" s="17">
        <f>IFERROR(VLOOKUP("successful",'Kickstarter Data'!F341:L341,7,FALSE),"")</f>
        <v>89</v>
      </c>
      <c r="D341" s="21" t="str">
        <f t="shared" si="11"/>
        <v/>
      </c>
      <c r="E341" s="21" t="str">
        <f>IFERROR(VLOOKUP("Failed",'Kickstarter Data'!F341:L341,7,FALSE),"")</f>
        <v/>
      </c>
    </row>
    <row r="342" spans="1:5" x14ac:dyDescent="0.35">
      <c r="A342" s="17" t="str">
        <f t="shared" si="10"/>
        <v>successful</v>
      </c>
      <c r="B342" s="17">
        <f>IFERROR(VLOOKUP("successful",'Kickstarter Data'!F342:L342,7,FALSE),"")</f>
        <v>299</v>
      </c>
      <c r="D342" s="21" t="str">
        <f t="shared" si="11"/>
        <v/>
      </c>
      <c r="E342" s="21" t="str">
        <f>IFERROR(VLOOKUP("Failed",'Kickstarter Data'!F342:L342,7,FALSE),"")</f>
        <v/>
      </c>
    </row>
    <row r="343" spans="1:5" x14ac:dyDescent="0.35">
      <c r="A343" s="17" t="str">
        <f t="shared" si="10"/>
        <v>successful</v>
      </c>
      <c r="B343" s="17">
        <f>IFERROR(VLOOKUP("successful",'Kickstarter Data'!F343:L343,7,FALSE),"")</f>
        <v>55</v>
      </c>
      <c r="D343" s="21" t="str">
        <f t="shared" si="11"/>
        <v/>
      </c>
      <c r="E343" s="21" t="str">
        <f>IFERROR(VLOOKUP("Failed",'Kickstarter Data'!F343:L343,7,FALSE),"")</f>
        <v/>
      </c>
    </row>
    <row r="344" spans="1:5" x14ac:dyDescent="0.35">
      <c r="A344" s="17" t="str">
        <f t="shared" si="10"/>
        <v>successful</v>
      </c>
      <c r="B344" s="17">
        <f>IFERROR(VLOOKUP("successful",'Kickstarter Data'!F344:L344,7,FALSE),"")</f>
        <v>325</v>
      </c>
      <c r="D344" s="21" t="str">
        <f t="shared" si="11"/>
        <v/>
      </c>
      <c r="E344" s="21" t="str">
        <f>IFERROR(VLOOKUP("Failed",'Kickstarter Data'!F344:L344,7,FALSE),"")</f>
        <v/>
      </c>
    </row>
    <row r="345" spans="1:5" x14ac:dyDescent="0.35">
      <c r="A345" s="17" t="str">
        <f t="shared" si="10"/>
        <v>successful</v>
      </c>
      <c r="B345" s="17">
        <f>IFERROR(VLOOKUP("successful",'Kickstarter Data'!F345:L345,7,FALSE),"")</f>
        <v>524</v>
      </c>
      <c r="D345" s="21" t="str">
        <f t="shared" si="11"/>
        <v/>
      </c>
      <c r="E345" s="21" t="str">
        <f>IFERROR(VLOOKUP("Failed",'Kickstarter Data'!F345:L345,7,FALSE),"")</f>
        <v/>
      </c>
    </row>
    <row r="346" spans="1:5" x14ac:dyDescent="0.35">
      <c r="A346" s="17" t="str">
        <f t="shared" si="10"/>
        <v>successful</v>
      </c>
      <c r="B346" s="17">
        <f>IFERROR(VLOOKUP("successful",'Kickstarter Data'!F346:L346,7,FALSE),"")</f>
        <v>285</v>
      </c>
      <c r="D346" s="21" t="str">
        <f t="shared" si="11"/>
        <v/>
      </c>
      <c r="E346" s="21" t="str">
        <f>IFERROR(VLOOKUP("Failed",'Kickstarter Data'!F346:L346,7,FALSE),"")</f>
        <v/>
      </c>
    </row>
    <row r="347" spans="1:5" x14ac:dyDescent="0.35">
      <c r="A347" s="17" t="str">
        <f t="shared" si="10"/>
        <v>successful</v>
      </c>
      <c r="B347" s="17">
        <f>IFERROR(VLOOKUP("successful",'Kickstarter Data'!F347:L347,7,FALSE),"")</f>
        <v>179</v>
      </c>
      <c r="D347" s="21" t="str">
        <f t="shared" si="11"/>
        <v/>
      </c>
      <c r="E347" s="21" t="str">
        <f>IFERROR(VLOOKUP("Failed",'Kickstarter Data'!F347:L347,7,FALSE),"")</f>
        <v/>
      </c>
    </row>
    <row r="348" spans="1:5" x14ac:dyDescent="0.35">
      <c r="A348" s="17" t="str">
        <f t="shared" si="10"/>
        <v>successful</v>
      </c>
      <c r="B348" s="17">
        <f>IFERROR(VLOOKUP("successful",'Kickstarter Data'!F348:L348,7,FALSE),"")</f>
        <v>188</v>
      </c>
      <c r="D348" s="21" t="str">
        <f t="shared" si="11"/>
        <v/>
      </c>
      <c r="E348" s="21" t="str">
        <f>IFERROR(VLOOKUP("Failed",'Kickstarter Data'!F348:L348,7,FALSE),"")</f>
        <v/>
      </c>
    </row>
    <row r="349" spans="1:5" x14ac:dyDescent="0.35">
      <c r="A349" s="17" t="str">
        <f t="shared" si="10"/>
        <v>successful</v>
      </c>
      <c r="B349" s="17">
        <f>IFERROR(VLOOKUP("successful",'Kickstarter Data'!F349:L349,7,FALSE),"")</f>
        <v>379</v>
      </c>
      <c r="D349" s="21" t="str">
        <f t="shared" si="11"/>
        <v/>
      </c>
      <c r="E349" s="21" t="str">
        <f>IFERROR(VLOOKUP("Failed",'Kickstarter Data'!F349:L349,7,FALSE),"")</f>
        <v/>
      </c>
    </row>
    <row r="350" spans="1:5" x14ac:dyDescent="0.35">
      <c r="A350" s="17" t="str">
        <f t="shared" si="10"/>
        <v>successful</v>
      </c>
      <c r="B350" s="17">
        <f>IFERROR(VLOOKUP("successful",'Kickstarter Data'!F350:L350,7,FALSE),"")</f>
        <v>119</v>
      </c>
      <c r="D350" s="21" t="str">
        <f t="shared" si="11"/>
        <v/>
      </c>
      <c r="E350" s="21" t="str">
        <f>IFERROR(VLOOKUP("Failed",'Kickstarter Data'!F350:L350,7,FALSE),"")</f>
        <v/>
      </c>
    </row>
    <row r="351" spans="1:5" x14ac:dyDescent="0.35">
      <c r="A351" s="17" t="str">
        <f t="shared" si="10"/>
        <v>successful</v>
      </c>
      <c r="B351" s="17">
        <f>IFERROR(VLOOKUP("successful",'Kickstarter Data'!F351:L351,7,FALSE),"")</f>
        <v>167</v>
      </c>
      <c r="D351" s="21" t="str">
        <f t="shared" si="11"/>
        <v/>
      </c>
      <c r="E351" s="21" t="str">
        <f>IFERROR(VLOOKUP("Failed",'Kickstarter Data'!F351:L351,7,FALSE),"")</f>
        <v/>
      </c>
    </row>
    <row r="352" spans="1:5" x14ac:dyDescent="0.35">
      <c r="A352" s="17" t="str">
        <f t="shared" si="10"/>
        <v>successful</v>
      </c>
      <c r="B352" s="17">
        <f>IFERROR(VLOOKUP("successful",'Kickstarter Data'!F352:L352,7,FALSE),"")</f>
        <v>221</v>
      </c>
      <c r="D352" s="21" t="str">
        <f t="shared" si="11"/>
        <v/>
      </c>
      <c r="E352" s="21" t="str">
        <f>IFERROR(VLOOKUP("Failed",'Kickstarter Data'!F352:L352,7,FALSE),"")</f>
        <v/>
      </c>
    </row>
    <row r="353" spans="1:5" x14ac:dyDescent="0.35">
      <c r="A353" s="17" t="str">
        <f t="shared" si="10"/>
        <v>successful</v>
      </c>
      <c r="B353" s="17">
        <f>IFERROR(VLOOKUP("successful",'Kickstarter Data'!F353:L353,7,FALSE),"")</f>
        <v>964</v>
      </c>
      <c r="D353" s="21" t="str">
        <f t="shared" si="11"/>
        <v/>
      </c>
      <c r="E353" s="21" t="str">
        <f>IFERROR(VLOOKUP("Failed",'Kickstarter Data'!F353:L353,7,FALSE),"")</f>
        <v/>
      </c>
    </row>
    <row r="354" spans="1:5" x14ac:dyDescent="0.35">
      <c r="A354" s="17" t="str">
        <f t="shared" si="10"/>
        <v>successful</v>
      </c>
      <c r="B354" s="17">
        <f>IFERROR(VLOOKUP("successful",'Kickstarter Data'!F354:L354,7,FALSE),"")</f>
        <v>286</v>
      </c>
      <c r="D354" s="21" t="str">
        <f t="shared" si="11"/>
        <v/>
      </c>
      <c r="E354" s="21" t="str">
        <f>IFERROR(VLOOKUP("Failed",'Kickstarter Data'!F354:L354,7,FALSE),"")</f>
        <v/>
      </c>
    </row>
    <row r="355" spans="1:5" x14ac:dyDescent="0.35">
      <c r="A355" s="17" t="str">
        <f t="shared" si="10"/>
        <v>successful</v>
      </c>
      <c r="B355" s="17">
        <f>IFERROR(VLOOKUP("successful",'Kickstarter Data'!F355:L355,7,FALSE),"")</f>
        <v>613</v>
      </c>
      <c r="D355" s="21" t="str">
        <f t="shared" si="11"/>
        <v/>
      </c>
      <c r="E355" s="21" t="str">
        <f>IFERROR(VLOOKUP("Failed",'Kickstarter Data'!F355:L355,7,FALSE),"")</f>
        <v/>
      </c>
    </row>
    <row r="356" spans="1:5" x14ac:dyDescent="0.35">
      <c r="A356" s="17" t="str">
        <f t="shared" si="10"/>
        <v>successful</v>
      </c>
      <c r="B356" s="17">
        <f>IFERROR(VLOOKUP("successful",'Kickstarter Data'!F356:L356,7,FALSE),"")</f>
        <v>29</v>
      </c>
      <c r="D356" s="21" t="str">
        <f t="shared" si="11"/>
        <v/>
      </c>
      <c r="E356" s="21" t="str">
        <f>IFERROR(VLOOKUP("Failed",'Kickstarter Data'!F356:L356,7,FALSE),"")</f>
        <v/>
      </c>
    </row>
    <row r="357" spans="1:5" x14ac:dyDescent="0.35">
      <c r="A357" s="17" t="str">
        <f t="shared" si="10"/>
        <v>successful</v>
      </c>
      <c r="B357" s="17">
        <f>IFERROR(VLOOKUP("successful",'Kickstarter Data'!F357:L357,7,FALSE),"")</f>
        <v>165</v>
      </c>
      <c r="D357" s="21" t="str">
        <f t="shared" si="11"/>
        <v/>
      </c>
      <c r="E357" s="21" t="str">
        <f>IFERROR(VLOOKUP("Failed",'Kickstarter Data'!F357:L357,7,FALSE),"")</f>
        <v/>
      </c>
    </row>
    <row r="358" spans="1:5" x14ac:dyDescent="0.35">
      <c r="A358" s="17" t="str">
        <f t="shared" si="10"/>
        <v>successful</v>
      </c>
      <c r="B358" s="17">
        <f>IFERROR(VLOOKUP("successful",'Kickstarter Data'!F358:L358,7,FALSE),"")</f>
        <v>97</v>
      </c>
      <c r="D358" s="21" t="str">
        <f t="shared" si="11"/>
        <v/>
      </c>
      <c r="E358" s="21" t="str">
        <f>IFERROR(VLOOKUP("Failed",'Kickstarter Data'!F358:L358,7,FALSE),"")</f>
        <v/>
      </c>
    </row>
    <row r="359" spans="1:5" x14ac:dyDescent="0.35">
      <c r="A359" s="17" t="str">
        <f t="shared" si="10"/>
        <v>successful</v>
      </c>
      <c r="B359" s="17">
        <f>IFERROR(VLOOKUP("successful",'Kickstarter Data'!F359:L359,7,FALSE),"")</f>
        <v>303</v>
      </c>
      <c r="D359" s="21" t="str">
        <f t="shared" si="11"/>
        <v/>
      </c>
      <c r="E359" s="21" t="str">
        <f>IFERROR(VLOOKUP("Failed",'Kickstarter Data'!F359:L359,7,FALSE),"")</f>
        <v/>
      </c>
    </row>
    <row r="360" spans="1:5" x14ac:dyDescent="0.35">
      <c r="A360" s="17" t="str">
        <f t="shared" si="10"/>
        <v>successful</v>
      </c>
      <c r="B360" s="17">
        <f>IFERROR(VLOOKUP("successful",'Kickstarter Data'!F360:L360,7,FALSE),"")</f>
        <v>267</v>
      </c>
      <c r="D360" s="21" t="str">
        <f t="shared" si="11"/>
        <v/>
      </c>
      <c r="E360" s="21" t="str">
        <f>IFERROR(VLOOKUP("Failed",'Kickstarter Data'!F360:L360,7,FALSE),"")</f>
        <v/>
      </c>
    </row>
    <row r="361" spans="1:5" x14ac:dyDescent="0.35">
      <c r="A361" s="17" t="str">
        <f t="shared" si="10"/>
        <v>successful</v>
      </c>
      <c r="B361" s="17">
        <f>IFERROR(VLOOKUP("successful",'Kickstarter Data'!F361:L361,7,FALSE),"")</f>
        <v>302</v>
      </c>
      <c r="D361" s="21" t="str">
        <f t="shared" si="11"/>
        <v/>
      </c>
      <c r="E361" s="21" t="str">
        <f>IFERROR(VLOOKUP("Failed",'Kickstarter Data'!F361:L361,7,FALSE),"")</f>
        <v/>
      </c>
    </row>
    <row r="362" spans="1:5" x14ac:dyDescent="0.35">
      <c r="A362" s="17" t="str">
        <f t="shared" si="10"/>
        <v>successful</v>
      </c>
      <c r="B362" s="17">
        <f>IFERROR(VLOOKUP("successful",'Kickstarter Data'!F362:L362,7,FALSE),"")</f>
        <v>87</v>
      </c>
      <c r="D362" s="21" t="str">
        <f t="shared" si="11"/>
        <v/>
      </c>
      <c r="E362" s="21" t="str">
        <f>IFERROR(VLOOKUP("Failed",'Kickstarter Data'!F362:L362,7,FALSE),"")</f>
        <v/>
      </c>
    </row>
    <row r="363" spans="1:5" x14ac:dyDescent="0.35">
      <c r="A363" s="17" t="str">
        <f t="shared" si="10"/>
        <v>successful</v>
      </c>
      <c r="B363" s="17">
        <f>IFERROR(VLOOKUP("successful",'Kickstarter Data'!F363:L363,7,FALSE),"")</f>
        <v>354</v>
      </c>
      <c r="D363" s="21" t="str">
        <f t="shared" si="11"/>
        <v/>
      </c>
      <c r="E363" s="21" t="str">
        <f>IFERROR(VLOOKUP("Failed",'Kickstarter Data'!F363:L363,7,FALSE),"")</f>
        <v/>
      </c>
    </row>
    <row r="364" spans="1:5" x14ac:dyDescent="0.35">
      <c r="A364" s="17" t="str">
        <f t="shared" si="10"/>
        <v>successful</v>
      </c>
      <c r="B364" s="17">
        <f>IFERROR(VLOOKUP("successful",'Kickstarter Data'!F364:L364,7,FALSE),"")</f>
        <v>86</v>
      </c>
      <c r="D364" s="21" t="str">
        <f t="shared" si="11"/>
        <v/>
      </c>
      <c r="E364" s="21" t="str">
        <f>IFERROR(VLOOKUP("Failed",'Kickstarter Data'!F364:L364,7,FALSE),"")</f>
        <v/>
      </c>
    </row>
    <row r="365" spans="1:5" x14ac:dyDescent="0.35">
      <c r="A365" s="17" t="str">
        <f t="shared" si="10"/>
        <v>successful</v>
      </c>
      <c r="B365" s="17">
        <f>IFERROR(VLOOKUP("successful",'Kickstarter Data'!F365:L365,7,FALSE),"")</f>
        <v>26</v>
      </c>
      <c r="D365" s="21" t="str">
        <f t="shared" si="11"/>
        <v/>
      </c>
      <c r="E365" s="21" t="str">
        <f>IFERROR(VLOOKUP("Failed",'Kickstarter Data'!F365:L365,7,FALSE),"")</f>
        <v/>
      </c>
    </row>
    <row r="366" spans="1:5" x14ac:dyDescent="0.35">
      <c r="A366" s="17" t="str">
        <f t="shared" si="10"/>
        <v>successful</v>
      </c>
      <c r="B366" s="17">
        <f>IFERROR(VLOOKUP("successful",'Kickstarter Data'!F366:L366,7,FALSE),"")</f>
        <v>113</v>
      </c>
      <c r="D366" s="21" t="str">
        <f t="shared" si="11"/>
        <v/>
      </c>
      <c r="E366" s="21" t="str">
        <f>IFERROR(VLOOKUP("Failed",'Kickstarter Data'!F366:L366,7,FALSE),"")</f>
        <v/>
      </c>
    </row>
    <row r="367" spans="1:5" x14ac:dyDescent="0.35">
      <c r="A367" s="17" t="str">
        <f t="shared" si="10"/>
        <v>successful</v>
      </c>
      <c r="B367" s="17">
        <f>IFERROR(VLOOKUP("successful",'Kickstarter Data'!F367:L367,7,FALSE),"")</f>
        <v>65</v>
      </c>
      <c r="D367" s="21" t="str">
        <f t="shared" si="11"/>
        <v/>
      </c>
      <c r="E367" s="21" t="str">
        <f>IFERROR(VLOOKUP("Failed",'Kickstarter Data'!F367:L367,7,FALSE),"")</f>
        <v/>
      </c>
    </row>
    <row r="368" spans="1:5" x14ac:dyDescent="0.35">
      <c r="A368" s="17" t="str">
        <f t="shared" si="10"/>
        <v>successful</v>
      </c>
      <c r="B368" s="17">
        <f>IFERROR(VLOOKUP("successful",'Kickstarter Data'!F368:L368,7,FALSE),"")</f>
        <v>134</v>
      </c>
      <c r="D368" s="21" t="str">
        <f t="shared" si="11"/>
        <v/>
      </c>
      <c r="E368" s="21" t="str">
        <f>IFERROR(VLOOKUP("Failed",'Kickstarter Data'!F368:L368,7,FALSE),"")</f>
        <v/>
      </c>
    </row>
    <row r="369" spans="1:5" x14ac:dyDescent="0.35">
      <c r="A369" s="17" t="str">
        <f t="shared" si="10"/>
        <v>successful</v>
      </c>
      <c r="B369" s="17">
        <f>IFERROR(VLOOKUP("successful",'Kickstarter Data'!F369:L369,7,FALSE),"")</f>
        <v>119</v>
      </c>
      <c r="D369" s="21" t="str">
        <f t="shared" si="11"/>
        <v/>
      </c>
      <c r="E369" s="21" t="str">
        <f>IFERROR(VLOOKUP("Failed",'Kickstarter Data'!F369:L369,7,FALSE),"")</f>
        <v/>
      </c>
    </row>
    <row r="370" spans="1:5" x14ac:dyDescent="0.35">
      <c r="A370" s="17" t="str">
        <f t="shared" si="10"/>
        <v>successful</v>
      </c>
      <c r="B370" s="17">
        <f>IFERROR(VLOOKUP("successful",'Kickstarter Data'!F370:L370,7,FALSE),"")</f>
        <v>159</v>
      </c>
      <c r="D370" s="21" t="str">
        <f t="shared" si="11"/>
        <v/>
      </c>
      <c r="E370" s="21" t="str">
        <f>IFERROR(VLOOKUP("Failed",'Kickstarter Data'!F370:L370,7,FALSE),"")</f>
        <v/>
      </c>
    </row>
    <row r="371" spans="1:5" x14ac:dyDescent="0.35">
      <c r="A371" s="17" t="str">
        <f t="shared" si="10"/>
        <v>successful</v>
      </c>
      <c r="B371" s="17">
        <f>IFERROR(VLOOKUP("successful",'Kickstarter Data'!F371:L371,7,FALSE),"")</f>
        <v>167</v>
      </c>
      <c r="D371" s="21" t="str">
        <f t="shared" si="11"/>
        <v/>
      </c>
      <c r="E371" s="21" t="str">
        <f>IFERROR(VLOOKUP("Failed",'Kickstarter Data'!F371:L371,7,FALSE),"")</f>
        <v/>
      </c>
    </row>
    <row r="372" spans="1:5" x14ac:dyDescent="0.35">
      <c r="A372" s="17" t="str">
        <f t="shared" si="10"/>
        <v>successful</v>
      </c>
      <c r="B372" s="17">
        <f>IFERROR(VLOOKUP("successful",'Kickstarter Data'!F372:L372,7,FALSE),"")</f>
        <v>43</v>
      </c>
      <c r="D372" s="21" t="str">
        <f t="shared" si="11"/>
        <v/>
      </c>
      <c r="E372" s="21" t="str">
        <f>IFERROR(VLOOKUP("Failed",'Kickstarter Data'!F372:L372,7,FALSE),"")</f>
        <v/>
      </c>
    </row>
    <row r="373" spans="1:5" x14ac:dyDescent="0.35">
      <c r="A373" s="17" t="str">
        <f t="shared" si="10"/>
        <v>successful</v>
      </c>
      <c r="B373" s="17">
        <f>IFERROR(VLOOKUP("successful",'Kickstarter Data'!F373:L373,7,FALSE),"")</f>
        <v>1062</v>
      </c>
      <c r="D373" s="21" t="str">
        <f t="shared" si="11"/>
        <v/>
      </c>
      <c r="E373" s="21" t="str">
        <f>IFERROR(VLOOKUP("Failed",'Kickstarter Data'!F373:L373,7,FALSE),"")</f>
        <v/>
      </c>
    </row>
    <row r="374" spans="1:5" x14ac:dyDescent="0.35">
      <c r="A374" s="17" t="str">
        <f t="shared" si="10"/>
        <v>successful</v>
      </c>
      <c r="B374" s="17">
        <f>IFERROR(VLOOKUP("successful",'Kickstarter Data'!F374:L374,7,FALSE),"")</f>
        <v>9</v>
      </c>
      <c r="D374" s="21" t="str">
        <f t="shared" si="11"/>
        <v/>
      </c>
      <c r="E374" s="21" t="str">
        <f>IFERROR(VLOOKUP("Failed",'Kickstarter Data'!F374:L374,7,FALSE),"")</f>
        <v/>
      </c>
    </row>
    <row r="375" spans="1:5" x14ac:dyDescent="0.35">
      <c r="A375" s="17" t="str">
        <f t="shared" si="10"/>
        <v>successful</v>
      </c>
      <c r="B375" s="17">
        <f>IFERROR(VLOOKUP("successful",'Kickstarter Data'!F375:L375,7,FALSE),"")</f>
        <v>89</v>
      </c>
      <c r="D375" s="21" t="str">
        <f t="shared" si="11"/>
        <v/>
      </c>
      <c r="E375" s="21" t="str">
        <f>IFERROR(VLOOKUP("Failed",'Kickstarter Data'!F375:L375,7,FALSE),"")</f>
        <v/>
      </c>
    </row>
    <row r="376" spans="1:5" x14ac:dyDescent="0.35">
      <c r="A376" s="17" t="str">
        <f t="shared" si="10"/>
        <v>successful</v>
      </c>
      <c r="B376" s="17">
        <f>IFERROR(VLOOKUP("successful",'Kickstarter Data'!F376:L376,7,FALSE),"")</f>
        <v>174</v>
      </c>
      <c r="D376" s="21" t="str">
        <f t="shared" si="11"/>
        <v/>
      </c>
      <c r="E376" s="21" t="str">
        <f>IFERROR(VLOOKUP("Failed",'Kickstarter Data'!F376:L376,7,FALSE),"")</f>
        <v/>
      </c>
    </row>
    <row r="377" spans="1:5" x14ac:dyDescent="0.35">
      <c r="A377" s="17" t="str">
        <f t="shared" si="10"/>
        <v>successful</v>
      </c>
      <c r="B377" s="17">
        <f>IFERROR(VLOOKUP("successful",'Kickstarter Data'!F377:L377,7,FALSE),"")</f>
        <v>14</v>
      </c>
      <c r="D377" s="21" t="str">
        <f t="shared" si="11"/>
        <v/>
      </c>
      <c r="E377" s="21" t="str">
        <f>IFERROR(VLOOKUP("Failed",'Kickstarter Data'!F377:L377,7,FALSE),"")</f>
        <v/>
      </c>
    </row>
    <row r="378" spans="1:5" x14ac:dyDescent="0.35">
      <c r="A378" s="17" t="str">
        <f t="shared" si="10"/>
        <v>successful</v>
      </c>
      <c r="B378" s="17">
        <f>IFERROR(VLOOKUP("successful",'Kickstarter Data'!F378:L378,7,FALSE),"")</f>
        <v>48</v>
      </c>
      <c r="D378" s="21" t="str">
        <f t="shared" si="11"/>
        <v/>
      </c>
      <c r="E378" s="21" t="str">
        <f>IFERROR(VLOOKUP("Failed",'Kickstarter Data'!F378:L378,7,FALSE),"")</f>
        <v/>
      </c>
    </row>
    <row r="379" spans="1:5" x14ac:dyDescent="0.35">
      <c r="A379" s="17" t="str">
        <f t="shared" si="10"/>
        <v>successful</v>
      </c>
      <c r="B379" s="17">
        <f>IFERROR(VLOOKUP("successful",'Kickstarter Data'!F379:L379,7,FALSE),"")</f>
        <v>133</v>
      </c>
      <c r="D379" s="21" t="str">
        <f t="shared" si="11"/>
        <v/>
      </c>
      <c r="E379" s="21" t="str">
        <f>IFERROR(VLOOKUP("Failed",'Kickstarter Data'!F379:L379,7,FALSE),"")</f>
        <v/>
      </c>
    </row>
    <row r="380" spans="1:5" x14ac:dyDescent="0.35">
      <c r="A380" s="17" t="str">
        <f t="shared" si="10"/>
        <v>successful</v>
      </c>
      <c r="B380" s="17">
        <f>IFERROR(VLOOKUP("successful",'Kickstarter Data'!F380:L380,7,FALSE),"")</f>
        <v>83</v>
      </c>
      <c r="D380" s="21" t="str">
        <f t="shared" si="11"/>
        <v/>
      </c>
      <c r="E380" s="21" t="str">
        <f>IFERROR(VLOOKUP("Failed",'Kickstarter Data'!F380:L380,7,FALSE),"")</f>
        <v/>
      </c>
    </row>
    <row r="381" spans="1:5" x14ac:dyDescent="0.35">
      <c r="A381" s="17" t="str">
        <f t="shared" si="10"/>
        <v>successful</v>
      </c>
      <c r="B381" s="17">
        <f>IFERROR(VLOOKUP("successful",'Kickstarter Data'!F381:L381,7,FALSE),"")</f>
        <v>149</v>
      </c>
      <c r="D381" s="21" t="str">
        <f t="shared" si="11"/>
        <v/>
      </c>
      <c r="E381" s="21" t="str">
        <f>IFERROR(VLOOKUP("Failed",'Kickstarter Data'!F381:L381,7,FALSE),"")</f>
        <v/>
      </c>
    </row>
    <row r="382" spans="1:5" x14ac:dyDescent="0.35">
      <c r="A382" s="17" t="str">
        <f t="shared" si="10"/>
        <v>successful</v>
      </c>
      <c r="B382" s="17">
        <f>IFERROR(VLOOKUP("successful",'Kickstarter Data'!F382:L382,7,FALSE),"")</f>
        <v>49</v>
      </c>
      <c r="D382" s="21" t="str">
        <f t="shared" si="11"/>
        <v/>
      </c>
      <c r="E382" s="21" t="str">
        <f>IFERROR(VLOOKUP("Failed",'Kickstarter Data'!F382:L382,7,FALSE),"")</f>
        <v/>
      </c>
    </row>
    <row r="383" spans="1:5" x14ac:dyDescent="0.35">
      <c r="A383" s="17" t="str">
        <f t="shared" si="10"/>
        <v>successful</v>
      </c>
      <c r="B383" s="17">
        <f>IFERROR(VLOOKUP("successful",'Kickstarter Data'!F383:L383,7,FALSE),"")</f>
        <v>251</v>
      </c>
      <c r="D383" s="21" t="str">
        <f t="shared" si="11"/>
        <v/>
      </c>
      <c r="E383" s="21" t="str">
        <f>IFERROR(VLOOKUP("Failed",'Kickstarter Data'!F383:L383,7,FALSE),"")</f>
        <v/>
      </c>
    </row>
    <row r="384" spans="1:5" x14ac:dyDescent="0.35">
      <c r="A384" s="17" t="str">
        <f t="shared" si="10"/>
        <v>successful</v>
      </c>
      <c r="B384" s="17">
        <f>IFERROR(VLOOKUP("successful",'Kickstarter Data'!F384:L384,7,FALSE),"")</f>
        <v>22</v>
      </c>
      <c r="D384" s="21" t="str">
        <f t="shared" si="11"/>
        <v/>
      </c>
      <c r="E384" s="21" t="str">
        <f>IFERROR(VLOOKUP("Failed",'Kickstarter Data'!F384:L384,7,FALSE),"")</f>
        <v/>
      </c>
    </row>
    <row r="385" spans="1:5" x14ac:dyDescent="0.35">
      <c r="A385" s="17" t="str">
        <f t="shared" si="10"/>
        <v>successful</v>
      </c>
      <c r="B385" s="17">
        <f>IFERROR(VLOOKUP("successful",'Kickstarter Data'!F385:L385,7,FALSE),"")</f>
        <v>48</v>
      </c>
      <c r="D385" s="21" t="str">
        <f t="shared" si="11"/>
        <v/>
      </c>
      <c r="E385" s="21" t="str">
        <f>IFERROR(VLOOKUP("Failed",'Kickstarter Data'!F385:L385,7,FALSE),"")</f>
        <v/>
      </c>
    </row>
    <row r="386" spans="1:5" x14ac:dyDescent="0.35">
      <c r="A386" s="17" t="str">
        <f t="shared" ref="A386:A449" si="12">IF(B386="","","successful")</f>
        <v>successful</v>
      </c>
      <c r="B386" s="17">
        <f>IFERROR(VLOOKUP("successful",'Kickstarter Data'!F386:L386,7,FALSE),"")</f>
        <v>383</v>
      </c>
      <c r="D386" s="21" t="str">
        <f t="shared" ref="D386:D449" si="13">IF(E386="","","Failed")</f>
        <v/>
      </c>
      <c r="E386" s="21" t="str">
        <f>IFERROR(VLOOKUP("Failed",'Kickstarter Data'!F386:L386,7,FALSE),"")</f>
        <v/>
      </c>
    </row>
    <row r="387" spans="1:5" x14ac:dyDescent="0.35">
      <c r="A387" s="17" t="str">
        <f t="shared" si="12"/>
        <v>successful</v>
      </c>
      <c r="B387" s="17">
        <f>IFERROR(VLOOKUP("successful",'Kickstarter Data'!F387:L387,7,FALSE),"")</f>
        <v>237</v>
      </c>
      <c r="D387" s="21" t="str">
        <f t="shared" si="13"/>
        <v/>
      </c>
      <c r="E387" s="21" t="str">
        <f>IFERROR(VLOOKUP("Failed",'Kickstarter Data'!F387:L387,7,FALSE),"")</f>
        <v/>
      </c>
    </row>
    <row r="388" spans="1:5" x14ac:dyDescent="0.35">
      <c r="A388" s="17" t="str">
        <f t="shared" si="12"/>
        <v>successful</v>
      </c>
      <c r="B388" s="17">
        <f>IFERROR(VLOOKUP("successful",'Kickstarter Data'!F388:L388,7,FALSE),"")</f>
        <v>13</v>
      </c>
      <c r="D388" s="21" t="str">
        <f t="shared" si="13"/>
        <v/>
      </c>
      <c r="E388" s="21" t="str">
        <f>IFERROR(VLOOKUP("Failed",'Kickstarter Data'!F388:L388,7,FALSE),"")</f>
        <v/>
      </c>
    </row>
    <row r="389" spans="1:5" x14ac:dyDescent="0.35">
      <c r="A389" s="17" t="str">
        <f t="shared" si="12"/>
        <v>successful</v>
      </c>
      <c r="B389" s="17">
        <f>IFERROR(VLOOKUP("successful",'Kickstarter Data'!F389:L389,7,FALSE),"")</f>
        <v>562</v>
      </c>
      <c r="D389" s="21" t="str">
        <f t="shared" si="13"/>
        <v/>
      </c>
      <c r="E389" s="21" t="str">
        <f>IFERROR(VLOOKUP("Failed",'Kickstarter Data'!F389:L389,7,FALSE),"")</f>
        <v/>
      </c>
    </row>
    <row r="390" spans="1:5" x14ac:dyDescent="0.35">
      <c r="A390" s="17" t="str">
        <f t="shared" si="12"/>
        <v>successful</v>
      </c>
      <c r="B390" s="17">
        <f>IFERROR(VLOOKUP("successful",'Kickstarter Data'!F390:L390,7,FALSE),"")</f>
        <v>71</v>
      </c>
      <c r="D390" s="21" t="str">
        <f t="shared" si="13"/>
        <v/>
      </c>
      <c r="E390" s="21" t="str">
        <f>IFERROR(VLOOKUP("Failed",'Kickstarter Data'!F390:L390,7,FALSE),"")</f>
        <v/>
      </c>
    </row>
    <row r="391" spans="1:5" x14ac:dyDescent="0.35">
      <c r="A391" s="17" t="str">
        <f t="shared" si="12"/>
        <v>successful</v>
      </c>
      <c r="B391" s="17">
        <f>IFERROR(VLOOKUP("successful",'Kickstarter Data'!F391:L391,7,FALSE),"")</f>
        <v>1510</v>
      </c>
      <c r="D391" s="21" t="str">
        <f t="shared" si="13"/>
        <v/>
      </c>
      <c r="E391" s="21" t="str">
        <f>IFERROR(VLOOKUP("Failed",'Kickstarter Data'!F391:L391,7,FALSE),"")</f>
        <v/>
      </c>
    </row>
    <row r="392" spans="1:5" x14ac:dyDescent="0.35">
      <c r="A392" s="17" t="str">
        <f t="shared" si="12"/>
        <v>successful</v>
      </c>
      <c r="B392" s="17">
        <f>IFERROR(VLOOKUP("successful",'Kickstarter Data'!F392:L392,7,FALSE),"")</f>
        <v>14</v>
      </c>
      <c r="D392" s="21" t="str">
        <f t="shared" si="13"/>
        <v/>
      </c>
      <c r="E392" s="21" t="str">
        <f>IFERROR(VLOOKUP("Failed",'Kickstarter Data'!F392:L392,7,FALSE),"")</f>
        <v/>
      </c>
    </row>
    <row r="393" spans="1:5" x14ac:dyDescent="0.35">
      <c r="A393" s="17" t="str">
        <f t="shared" si="12"/>
        <v>successful</v>
      </c>
      <c r="B393" s="17">
        <f>IFERROR(VLOOKUP("successful",'Kickstarter Data'!F393:L393,7,FALSE),"")</f>
        <v>193</v>
      </c>
      <c r="D393" s="21" t="str">
        <f t="shared" si="13"/>
        <v/>
      </c>
      <c r="E393" s="21" t="str">
        <f>IFERROR(VLOOKUP("Failed",'Kickstarter Data'!F393:L393,7,FALSE),"")</f>
        <v/>
      </c>
    </row>
    <row r="394" spans="1:5" x14ac:dyDescent="0.35">
      <c r="A394" s="17" t="str">
        <f t="shared" si="12"/>
        <v>successful</v>
      </c>
      <c r="B394" s="17">
        <f>IFERROR(VLOOKUP("successful",'Kickstarter Data'!F394:L394,7,FALSE),"")</f>
        <v>206</v>
      </c>
      <c r="D394" s="21" t="str">
        <f t="shared" si="13"/>
        <v/>
      </c>
      <c r="E394" s="21" t="str">
        <f>IFERROR(VLOOKUP("Failed",'Kickstarter Data'!F394:L394,7,FALSE),"")</f>
        <v/>
      </c>
    </row>
    <row r="395" spans="1:5" x14ac:dyDescent="0.35">
      <c r="A395" s="17" t="str">
        <f t="shared" si="12"/>
        <v>successful</v>
      </c>
      <c r="B395" s="17">
        <f>IFERROR(VLOOKUP("successful",'Kickstarter Data'!F395:L395,7,FALSE),"")</f>
        <v>351</v>
      </c>
      <c r="D395" s="21" t="str">
        <f t="shared" si="13"/>
        <v/>
      </c>
      <c r="E395" s="21" t="str">
        <f>IFERROR(VLOOKUP("Failed",'Kickstarter Data'!F395:L395,7,FALSE),"")</f>
        <v/>
      </c>
    </row>
    <row r="396" spans="1:5" x14ac:dyDescent="0.35">
      <c r="A396" s="17" t="str">
        <f t="shared" si="12"/>
        <v>successful</v>
      </c>
      <c r="B396" s="17">
        <f>IFERROR(VLOOKUP("successful",'Kickstarter Data'!F396:L396,7,FALSE),"")</f>
        <v>50</v>
      </c>
      <c r="D396" s="21" t="str">
        <f t="shared" si="13"/>
        <v/>
      </c>
      <c r="E396" s="21" t="str">
        <f>IFERROR(VLOOKUP("Failed",'Kickstarter Data'!F396:L396,7,FALSE),"")</f>
        <v/>
      </c>
    </row>
    <row r="397" spans="1:5" x14ac:dyDescent="0.35">
      <c r="A397" s="17" t="str">
        <f t="shared" si="12"/>
        <v>successful</v>
      </c>
      <c r="B397" s="17">
        <f>IFERROR(VLOOKUP("successful",'Kickstarter Data'!F397:L397,7,FALSE),"")</f>
        <v>184</v>
      </c>
      <c r="D397" s="21" t="str">
        <f t="shared" si="13"/>
        <v/>
      </c>
      <c r="E397" s="21" t="str">
        <f>IFERROR(VLOOKUP("Failed",'Kickstarter Data'!F397:L397,7,FALSE),"")</f>
        <v/>
      </c>
    </row>
    <row r="398" spans="1:5" x14ac:dyDescent="0.35">
      <c r="A398" s="17" t="str">
        <f t="shared" si="12"/>
        <v>successful</v>
      </c>
      <c r="B398" s="17">
        <f>IFERROR(VLOOKUP("successful",'Kickstarter Data'!F398:L398,7,FALSE),"")</f>
        <v>196</v>
      </c>
      <c r="D398" s="21" t="str">
        <f t="shared" si="13"/>
        <v/>
      </c>
      <c r="E398" s="21" t="str">
        <f>IFERROR(VLOOKUP("Failed",'Kickstarter Data'!F398:L398,7,FALSE),"")</f>
        <v/>
      </c>
    </row>
    <row r="399" spans="1:5" x14ac:dyDescent="0.35">
      <c r="A399" s="17" t="str">
        <f t="shared" si="12"/>
        <v>successful</v>
      </c>
      <c r="B399" s="17">
        <f>IFERROR(VLOOKUP("successful",'Kickstarter Data'!F399:L399,7,FALSE),"")</f>
        <v>229</v>
      </c>
      <c r="D399" s="21" t="str">
        <f t="shared" si="13"/>
        <v/>
      </c>
      <c r="E399" s="21" t="str">
        <f>IFERROR(VLOOKUP("Failed",'Kickstarter Data'!F399:L399,7,FALSE),"")</f>
        <v/>
      </c>
    </row>
    <row r="400" spans="1:5" x14ac:dyDescent="0.35">
      <c r="A400" s="17" t="str">
        <f t="shared" si="12"/>
        <v>successful</v>
      </c>
      <c r="B400" s="17">
        <f>IFERROR(VLOOKUP("successful",'Kickstarter Data'!F400:L400,7,FALSE),"")</f>
        <v>67</v>
      </c>
      <c r="D400" s="21" t="str">
        <f t="shared" si="13"/>
        <v/>
      </c>
      <c r="E400" s="21" t="str">
        <f>IFERROR(VLOOKUP("Failed",'Kickstarter Data'!F400:L400,7,FALSE),"")</f>
        <v/>
      </c>
    </row>
    <row r="401" spans="1:5" x14ac:dyDescent="0.35">
      <c r="A401" s="17" t="str">
        <f t="shared" si="12"/>
        <v>successful</v>
      </c>
      <c r="B401" s="17">
        <f>IFERROR(VLOOKUP("successful",'Kickstarter Data'!F401:L401,7,FALSE),"")</f>
        <v>95</v>
      </c>
      <c r="D401" s="21" t="str">
        <f t="shared" si="13"/>
        <v/>
      </c>
      <c r="E401" s="21" t="str">
        <f>IFERROR(VLOOKUP("Failed",'Kickstarter Data'!F401:L401,7,FALSE),"")</f>
        <v/>
      </c>
    </row>
    <row r="402" spans="1:5" x14ac:dyDescent="0.35">
      <c r="A402" s="17" t="str">
        <f t="shared" si="12"/>
        <v>successful</v>
      </c>
      <c r="B402" s="17">
        <f>IFERROR(VLOOKUP("successful",'Kickstarter Data'!F402:L402,7,FALSE),"")</f>
        <v>62</v>
      </c>
      <c r="D402" s="21" t="str">
        <f t="shared" si="13"/>
        <v/>
      </c>
      <c r="E402" s="21" t="str">
        <f>IFERROR(VLOOKUP("Failed",'Kickstarter Data'!F402:L402,7,FALSE),"")</f>
        <v/>
      </c>
    </row>
    <row r="403" spans="1:5" x14ac:dyDescent="0.35">
      <c r="A403" s="17" t="str">
        <f t="shared" si="12"/>
        <v>successful</v>
      </c>
      <c r="B403" s="17">
        <f>IFERROR(VLOOKUP("successful",'Kickstarter Data'!F403:L403,7,FALSE),"")</f>
        <v>73</v>
      </c>
      <c r="D403" s="21" t="str">
        <f t="shared" si="13"/>
        <v/>
      </c>
      <c r="E403" s="21" t="str">
        <f>IFERROR(VLOOKUP("Failed",'Kickstarter Data'!F403:L403,7,FALSE),"")</f>
        <v/>
      </c>
    </row>
    <row r="404" spans="1:5" x14ac:dyDescent="0.35">
      <c r="A404" s="17" t="str">
        <f t="shared" si="12"/>
        <v>successful</v>
      </c>
      <c r="B404" s="17">
        <f>IFERROR(VLOOKUP("successful",'Kickstarter Data'!F404:L404,7,FALSE),"")</f>
        <v>43</v>
      </c>
      <c r="D404" s="21" t="str">
        <f t="shared" si="13"/>
        <v/>
      </c>
      <c r="E404" s="21" t="str">
        <f>IFERROR(VLOOKUP("Failed",'Kickstarter Data'!F404:L404,7,FALSE),"")</f>
        <v/>
      </c>
    </row>
    <row r="405" spans="1:5" x14ac:dyDescent="0.35">
      <c r="A405" s="17" t="str">
        <f t="shared" si="12"/>
        <v>successful</v>
      </c>
      <c r="B405" s="17">
        <f>IFERROR(VLOOKUP("successful",'Kickstarter Data'!F405:L405,7,FALSE),"")</f>
        <v>70</v>
      </c>
      <c r="D405" s="21" t="str">
        <f t="shared" si="13"/>
        <v/>
      </c>
      <c r="E405" s="21" t="str">
        <f>IFERROR(VLOOKUP("Failed",'Kickstarter Data'!F405:L405,7,FALSE),"")</f>
        <v/>
      </c>
    </row>
    <row r="406" spans="1:5" x14ac:dyDescent="0.35">
      <c r="A406" s="17" t="str">
        <f t="shared" si="12"/>
        <v>successful</v>
      </c>
      <c r="B406" s="17">
        <f>IFERROR(VLOOKUP("successful",'Kickstarter Data'!F406:L406,7,FALSE),"")</f>
        <v>271</v>
      </c>
      <c r="D406" s="21" t="str">
        <f t="shared" si="13"/>
        <v/>
      </c>
      <c r="E406" s="21" t="str">
        <f>IFERROR(VLOOKUP("Failed",'Kickstarter Data'!F406:L406,7,FALSE),"")</f>
        <v/>
      </c>
    </row>
    <row r="407" spans="1:5" x14ac:dyDescent="0.35">
      <c r="A407" s="17" t="str">
        <f t="shared" si="12"/>
        <v>successful</v>
      </c>
      <c r="B407" s="17">
        <f>IFERROR(VLOOKUP("successful",'Kickstarter Data'!F407:L407,7,FALSE),"")</f>
        <v>55</v>
      </c>
      <c r="D407" s="21" t="str">
        <f t="shared" si="13"/>
        <v/>
      </c>
      <c r="E407" s="21" t="str">
        <f>IFERROR(VLOOKUP("Failed",'Kickstarter Data'!F407:L407,7,FALSE),"")</f>
        <v/>
      </c>
    </row>
    <row r="408" spans="1:5" x14ac:dyDescent="0.35">
      <c r="A408" s="17" t="str">
        <f t="shared" si="12"/>
        <v>successful</v>
      </c>
      <c r="B408" s="17">
        <f>IFERROR(VLOOKUP("successful",'Kickstarter Data'!F408:L408,7,FALSE),"")</f>
        <v>35</v>
      </c>
      <c r="D408" s="21" t="str">
        <f t="shared" si="13"/>
        <v/>
      </c>
      <c r="E408" s="21" t="str">
        <f>IFERROR(VLOOKUP("Failed",'Kickstarter Data'!F408:L408,7,FALSE),"")</f>
        <v/>
      </c>
    </row>
    <row r="409" spans="1:5" x14ac:dyDescent="0.35">
      <c r="A409" s="17" t="str">
        <f t="shared" si="12"/>
        <v>successful</v>
      </c>
      <c r="B409" s="17">
        <f>IFERROR(VLOOKUP("successful",'Kickstarter Data'!F409:L409,7,FALSE),"")</f>
        <v>22</v>
      </c>
      <c r="D409" s="21" t="str">
        <f t="shared" si="13"/>
        <v/>
      </c>
      <c r="E409" s="21" t="str">
        <f>IFERROR(VLOOKUP("Failed",'Kickstarter Data'!F409:L409,7,FALSE),"")</f>
        <v/>
      </c>
    </row>
    <row r="410" spans="1:5" x14ac:dyDescent="0.35">
      <c r="A410" s="17" t="str">
        <f t="shared" si="12"/>
        <v>successful</v>
      </c>
      <c r="B410" s="17">
        <f>IFERROR(VLOOKUP("successful",'Kickstarter Data'!F410:L410,7,FALSE),"")</f>
        <v>38</v>
      </c>
      <c r="D410" s="21" t="str">
        <f t="shared" si="13"/>
        <v/>
      </c>
      <c r="E410" s="21" t="str">
        <f>IFERROR(VLOOKUP("Failed",'Kickstarter Data'!F410:L410,7,FALSE),"")</f>
        <v/>
      </c>
    </row>
    <row r="411" spans="1:5" x14ac:dyDescent="0.35">
      <c r="A411" s="17" t="str">
        <f t="shared" si="12"/>
        <v>successful</v>
      </c>
      <c r="B411" s="17">
        <f>IFERROR(VLOOKUP("successful",'Kickstarter Data'!F411:L411,7,FALSE),"")</f>
        <v>15</v>
      </c>
      <c r="D411" s="21" t="str">
        <f t="shared" si="13"/>
        <v/>
      </c>
      <c r="E411" s="21" t="str">
        <f>IFERROR(VLOOKUP("Failed",'Kickstarter Data'!F411:L411,7,FALSE),"")</f>
        <v/>
      </c>
    </row>
    <row r="412" spans="1:5" x14ac:dyDescent="0.35">
      <c r="A412" s="17" t="str">
        <f t="shared" si="12"/>
        <v>successful</v>
      </c>
      <c r="B412" s="17">
        <f>IFERROR(VLOOKUP("successful",'Kickstarter Data'!F412:L412,7,FALSE),"")</f>
        <v>7</v>
      </c>
      <c r="D412" s="21" t="str">
        <f t="shared" si="13"/>
        <v/>
      </c>
      <c r="E412" s="21" t="str">
        <f>IFERROR(VLOOKUP("Failed",'Kickstarter Data'!F412:L412,7,FALSE),"")</f>
        <v/>
      </c>
    </row>
    <row r="413" spans="1:5" x14ac:dyDescent="0.35">
      <c r="A413" s="17" t="str">
        <f t="shared" si="12"/>
        <v>successful</v>
      </c>
      <c r="B413" s="17">
        <f>IFERROR(VLOOKUP("successful",'Kickstarter Data'!F413:L413,7,FALSE),"")</f>
        <v>241</v>
      </c>
      <c r="D413" s="21" t="str">
        <f t="shared" si="13"/>
        <v/>
      </c>
      <c r="E413" s="21" t="str">
        <f>IFERROR(VLOOKUP("Failed",'Kickstarter Data'!F413:L413,7,FALSE),"")</f>
        <v/>
      </c>
    </row>
    <row r="414" spans="1:5" x14ac:dyDescent="0.35">
      <c r="A414" s="17" t="str">
        <f t="shared" si="12"/>
        <v>successful</v>
      </c>
      <c r="B414" s="17">
        <f>IFERROR(VLOOKUP("successful",'Kickstarter Data'!F414:L414,7,FALSE),"")</f>
        <v>55</v>
      </c>
      <c r="D414" s="21" t="str">
        <f t="shared" si="13"/>
        <v/>
      </c>
      <c r="E414" s="21" t="str">
        <f>IFERROR(VLOOKUP("Failed",'Kickstarter Data'!F414:L414,7,FALSE),"")</f>
        <v/>
      </c>
    </row>
    <row r="415" spans="1:5" x14ac:dyDescent="0.35">
      <c r="A415" s="17" t="str">
        <f t="shared" si="12"/>
        <v>successful</v>
      </c>
      <c r="B415" s="17">
        <f>IFERROR(VLOOKUP("successful",'Kickstarter Data'!F415:L415,7,FALSE),"")</f>
        <v>171</v>
      </c>
      <c r="D415" s="21" t="str">
        <f t="shared" si="13"/>
        <v/>
      </c>
      <c r="E415" s="21" t="str">
        <f>IFERROR(VLOOKUP("Failed",'Kickstarter Data'!F415:L415,7,FALSE),"")</f>
        <v/>
      </c>
    </row>
    <row r="416" spans="1:5" x14ac:dyDescent="0.35">
      <c r="A416" s="17" t="str">
        <f t="shared" si="12"/>
        <v>successful</v>
      </c>
      <c r="B416" s="17">
        <f>IFERROR(VLOOKUP("successful",'Kickstarter Data'!F416:L416,7,FALSE),"")</f>
        <v>208</v>
      </c>
      <c r="D416" s="21" t="str">
        <f t="shared" si="13"/>
        <v/>
      </c>
      <c r="E416" s="21" t="str">
        <f>IFERROR(VLOOKUP("Failed",'Kickstarter Data'!F416:L416,7,FALSE),"")</f>
        <v/>
      </c>
    </row>
    <row r="417" spans="1:5" x14ac:dyDescent="0.35">
      <c r="A417" s="17" t="str">
        <f t="shared" si="12"/>
        <v>successful</v>
      </c>
      <c r="B417" s="17">
        <f>IFERROR(VLOOKUP("successful",'Kickstarter Data'!F417:L417,7,FALSE),"")</f>
        <v>21</v>
      </c>
      <c r="D417" s="21" t="str">
        <f t="shared" si="13"/>
        <v/>
      </c>
      <c r="E417" s="21" t="str">
        <f>IFERROR(VLOOKUP("Failed",'Kickstarter Data'!F417:L417,7,FALSE),"")</f>
        <v/>
      </c>
    </row>
    <row r="418" spans="1:5" x14ac:dyDescent="0.35">
      <c r="A418" s="17" t="str">
        <f t="shared" si="12"/>
        <v>successful</v>
      </c>
      <c r="B418" s="17">
        <f>IFERROR(VLOOKUP("successful",'Kickstarter Data'!F418:L418,7,FALSE),"")</f>
        <v>25</v>
      </c>
      <c r="D418" s="21" t="str">
        <f t="shared" si="13"/>
        <v/>
      </c>
      <c r="E418" s="21" t="str">
        <f>IFERROR(VLOOKUP("Failed",'Kickstarter Data'!F418:L418,7,FALSE),"")</f>
        <v/>
      </c>
    </row>
    <row r="419" spans="1:5" x14ac:dyDescent="0.35">
      <c r="A419" s="17" t="str">
        <f t="shared" si="12"/>
        <v>successful</v>
      </c>
      <c r="B419" s="17">
        <f>IFERROR(VLOOKUP("successful",'Kickstarter Data'!F419:L419,7,FALSE),"")</f>
        <v>52</v>
      </c>
      <c r="D419" s="21" t="str">
        <f t="shared" si="13"/>
        <v/>
      </c>
      <c r="E419" s="21" t="str">
        <f>IFERROR(VLOOKUP("Failed",'Kickstarter Data'!F419:L419,7,FALSE),"")</f>
        <v/>
      </c>
    </row>
    <row r="420" spans="1:5" x14ac:dyDescent="0.35">
      <c r="A420" s="17" t="str">
        <f t="shared" si="12"/>
        <v>successful</v>
      </c>
      <c r="B420" s="17">
        <f>IFERROR(VLOOKUP("successful",'Kickstarter Data'!F420:L420,7,FALSE),"")</f>
        <v>104</v>
      </c>
      <c r="D420" s="21" t="str">
        <f t="shared" si="13"/>
        <v/>
      </c>
      <c r="E420" s="21" t="str">
        <f>IFERROR(VLOOKUP("Failed",'Kickstarter Data'!F420:L420,7,FALSE),"")</f>
        <v/>
      </c>
    </row>
    <row r="421" spans="1:5" x14ac:dyDescent="0.35">
      <c r="A421" s="17" t="str">
        <f t="shared" si="12"/>
        <v>successful</v>
      </c>
      <c r="B421" s="17">
        <f>IFERROR(VLOOKUP("successful",'Kickstarter Data'!F421:L421,7,FALSE),"")</f>
        <v>73</v>
      </c>
      <c r="D421" s="21" t="str">
        <f t="shared" si="13"/>
        <v/>
      </c>
      <c r="E421" s="21" t="str">
        <f>IFERROR(VLOOKUP("Failed",'Kickstarter Data'!F421:L421,7,FALSE),"")</f>
        <v/>
      </c>
    </row>
    <row r="422" spans="1:5" x14ac:dyDescent="0.35">
      <c r="A422" s="17" t="str">
        <f t="shared" si="12"/>
        <v/>
      </c>
      <c r="B422" s="17" t="str">
        <f>IFERROR(VLOOKUP("successful",'Kickstarter Data'!F422:L422,7,FALSE),"")</f>
        <v/>
      </c>
      <c r="D422" s="21" t="str">
        <f t="shared" si="13"/>
        <v>Failed</v>
      </c>
      <c r="E422" s="21">
        <f>IFERROR(VLOOKUP("Failed",'Kickstarter Data'!F422:L422,7,FALSE),"")</f>
        <v>3</v>
      </c>
    </row>
    <row r="423" spans="1:5" x14ac:dyDescent="0.35">
      <c r="A423" s="17" t="str">
        <f t="shared" si="12"/>
        <v/>
      </c>
      <c r="B423" s="17" t="str">
        <f>IFERROR(VLOOKUP("successful",'Kickstarter Data'!F423:L423,7,FALSE),"")</f>
        <v/>
      </c>
      <c r="D423" s="21" t="str">
        <f t="shared" si="13"/>
        <v>Failed</v>
      </c>
      <c r="E423" s="21">
        <f>IFERROR(VLOOKUP("Failed",'Kickstarter Data'!F423:L423,7,FALSE),"")</f>
        <v>6</v>
      </c>
    </row>
    <row r="424" spans="1:5" x14ac:dyDescent="0.35">
      <c r="A424" s="17" t="str">
        <f t="shared" si="12"/>
        <v/>
      </c>
      <c r="B424" s="17" t="str">
        <f>IFERROR(VLOOKUP("successful",'Kickstarter Data'!F424:L424,7,FALSE),"")</f>
        <v/>
      </c>
      <c r="D424" s="21" t="str">
        <f t="shared" si="13"/>
        <v>Failed</v>
      </c>
      <c r="E424" s="21">
        <f>IFERROR(VLOOKUP("Failed",'Kickstarter Data'!F424:L424,7,FALSE),"")</f>
        <v>12</v>
      </c>
    </row>
    <row r="425" spans="1:5" x14ac:dyDescent="0.35">
      <c r="A425" s="17" t="str">
        <f t="shared" si="12"/>
        <v/>
      </c>
      <c r="B425" s="17" t="str">
        <f>IFERROR(VLOOKUP("successful",'Kickstarter Data'!F425:L425,7,FALSE),"")</f>
        <v/>
      </c>
      <c r="D425" s="21" t="str">
        <f t="shared" si="13"/>
        <v>Failed</v>
      </c>
      <c r="E425" s="21">
        <f>IFERROR(VLOOKUP("Failed",'Kickstarter Data'!F425:L425,7,FALSE),"")</f>
        <v>13</v>
      </c>
    </row>
    <row r="426" spans="1:5" x14ac:dyDescent="0.35">
      <c r="A426" s="17" t="str">
        <f t="shared" si="12"/>
        <v/>
      </c>
      <c r="B426" s="17" t="str">
        <f>IFERROR(VLOOKUP("successful",'Kickstarter Data'!F426:L426,7,FALSE),"")</f>
        <v/>
      </c>
      <c r="D426" s="21" t="str">
        <f t="shared" si="13"/>
        <v>Failed</v>
      </c>
      <c r="E426" s="21">
        <f>IFERROR(VLOOKUP("Failed",'Kickstarter Data'!F426:L426,7,FALSE),"")</f>
        <v>5</v>
      </c>
    </row>
    <row r="427" spans="1:5" x14ac:dyDescent="0.35">
      <c r="A427" s="17" t="str">
        <f t="shared" si="12"/>
        <v/>
      </c>
      <c r="B427" s="17" t="str">
        <f>IFERROR(VLOOKUP("successful",'Kickstarter Data'!F427:L427,7,FALSE),"")</f>
        <v/>
      </c>
      <c r="D427" s="21" t="str">
        <f t="shared" si="13"/>
        <v>Failed</v>
      </c>
      <c r="E427" s="21">
        <f>IFERROR(VLOOKUP("Failed",'Kickstarter Data'!F427:L427,7,FALSE),"")</f>
        <v>2</v>
      </c>
    </row>
    <row r="428" spans="1:5" x14ac:dyDescent="0.35">
      <c r="A428" s="17" t="str">
        <f t="shared" si="12"/>
        <v/>
      </c>
      <c r="B428" s="17" t="str">
        <f>IFERROR(VLOOKUP("successful",'Kickstarter Data'!F428:L428,7,FALSE),"")</f>
        <v/>
      </c>
      <c r="D428" s="21" t="str">
        <f t="shared" si="13"/>
        <v>Failed</v>
      </c>
      <c r="E428" s="21">
        <f>IFERROR(VLOOKUP("Failed",'Kickstarter Data'!F428:L428,7,FALSE),"")</f>
        <v>8</v>
      </c>
    </row>
    <row r="429" spans="1:5" x14ac:dyDescent="0.35">
      <c r="A429" s="17" t="str">
        <f t="shared" si="12"/>
        <v/>
      </c>
      <c r="B429" s="17" t="str">
        <f>IFERROR(VLOOKUP("successful",'Kickstarter Data'!F429:L429,7,FALSE),"")</f>
        <v/>
      </c>
      <c r="D429" s="21" t="str">
        <f t="shared" si="13"/>
        <v>Failed</v>
      </c>
      <c r="E429" s="21">
        <f>IFERROR(VLOOKUP("Failed",'Kickstarter Data'!F429:L429,7,FALSE),"")</f>
        <v>0</v>
      </c>
    </row>
    <row r="430" spans="1:5" x14ac:dyDescent="0.35">
      <c r="A430" s="17" t="str">
        <f t="shared" si="12"/>
        <v/>
      </c>
      <c r="B430" s="17" t="str">
        <f>IFERROR(VLOOKUP("successful",'Kickstarter Data'!F430:L430,7,FALSE),"")</f>
        <v/>
      </c>
      <c r="D430" s="21" t="str">
        <f t="shared" si="13"/>
        <v>Failed</v>
      </c>
      <c r="E430" s="21">
        <f>IFERROR(VLOOKUP("Failed",'Kickstarter Data'!F430:L430,7,FALSE),"")</f>
        <v>13</v>
      </c>
    </row>
    <row r="431" spans="1:5" x14ac:dyDescent="0.35">
      <c r="A431" s="17" t="str">
        <f t="shared" si="12"/>
        <v/>
      </c>
      <c r="B431" s="17" t="str">
        <f>IFERROR(VLOOKUP("successful",'Kickstarter Data'!F431:L431,7,FALSE),"")</f>
        <v/>
      </c>
      <c r="D431" s="21" t="str">
        <f t="shared" si="13"/>
        <v>Failed</v>
      </c>
      <c r="E431" s="21">
        <f>IFERROR(VLOOKUP("Failed",'Kickstarter Data'!F431:L431,7,FALSE),"")</f>
        <v>0</v>
      </c>
    </row>
    <row r="432" spans="1:5" x14ac:dyDescent="0.35">
      <c r="A432" s="17" t="str">
        <f t="shared" si="12"/>
        <v/>
      </c>
      <c r="B432" s="17" t="str">
        <f>IFERROR(VLOOKUP("successful",'Kickstarter Data'!F432:L432,7,FALSE),"")</f>
        <v/>
      </c>
      <c r="D432" s="21" t="str">
        <f t="shared" si="13"/>
        <v>Failed</v>
      </c>
      <c r="E432" s="21">
        <f>IFERROR(VLOOKUP("Failed",'Kickstarter Data'!F432:L432,7,FALSE),"")</f>
        <v>5</v>
      </c>
    </row>
    <row r="433" spans="1:5" x14ac:dyDescent="0.35">
      <c r="A433" s="17" t="str">
        <f t="shared" si="12"/>
        <v/>
      </c>
      <c r="B433" s="17" t="str">
        <f>IFERROR(VLOOKUP("successful",'Kickstarter Data'!F433:L433,7,FALSE),"")</f>
        <v/>
      </c>
      <c r="D433" s="21" t="str">
        <f t="shared" si="13"/>
        <v>Failed</v>
      </c>
      <c r="E433" s="21">
        <f>IFERROR(VLOOKUP("Failed",'Kickstarter Data'!F433:L433,7,FALSE),"")</f>
        <v>8</v>
      </c>
    </row>
    <row r="434" spans="1:5" x14ac:dyDescent="0.35">
      <c r="A434" s="17" t="str">
        <f t="shared" si="12"/>
        <v/>
      </c>
      <c r="B434" s="17" t="str">
        <f>IFERROR(VLOOKUP("successful",'Kickstarter Data'!F434:L434,7,FALSE),"")</f>
        <v/>
      </c>
      <c r="D434" s="21" t="str">
        <f t="shared" si="13"/>
        <v>Failed</v>
      </c>
      <c r="E434" s="21">
        <f>IFERROR(VLOOKUP("Failed",'Kickstarter Data'!F434:L434,7,FALSE),"")</f>
        <v>8</v>
      </c>
    </row>
    <row r="435" spans="1:5" x14ac:dyDescent="0.35">
      <c r="A435" s="17" t="str">
        <f t="shared" si="12"/>
        <v/>
      </c>
      <c r="B435" s="17" t="str">
        <f>IFERROR(VLOOKUP("successful",'Kickstarter Data'!F435:L435,7,FALSE),"")</f>
        <v/>
      </c>
      <c r="D435" s="21" t="str">
        <f t="shared" si="13"/>
        <v>Failed</v>
      </c>
      <c r="E435" s="21">
        <f>IFERROR(VLOOKUP("Failed",'Kickstarter Data'!F435:L435,7,FALSE),"")</f>
        <v>0</v>
      </c>
    </row>
    <row r="436" spans="1:5" x14ac:dyDescent="0.35">
      <c r="A436" s="17" t="str">
        <f t="shared" si="12"/>
        <v/>
      </c>
      <c r="B436" s="17" t="str">
        <f>IFERROR(VLOOKUP("successful",'Kickstarter Data'!F436:L436,7,FALSE),"")</f>
        <v/>
      </c>
      <c r="D436" s="21" t="str">
        <f t="shared" si="13"/>
        <v>Failed</v>
      </c>
      <c r="E436" s="21">
        <f>IFERROR(VLOOKUP("Failed",'Kickstarter Data'!F436:L436,7,FALSE),"")</f>
        <v>2</v>
      </c>
    </row>
    <row r="437" spans="1:5" x14ac:dyDescent="0.35">
      <c r="A437" s="17" t="str">
        <f t="shared" si="12"/>
        <v/>
      </c>
      <c r="B437" s="17" t="str">
        <f>IFERROR(VLOOKUP("successful",'Kickstarter Data'!F437:L437,7,FALSE),"")</f>
        <v/>
      </c>
      <c r="D437" s="21" t="str">
        <f t="shared" si="13"/>
        <v>Failed</v>
      </c>
      <c r="E437" s="21">
        <f>IFERROR(VLOOKUP("Failed",'Kickstarter Data'!F437:L437,7,FALSE),"")</f>
        <v>3</v>
      </c>
    </row>
    <row r="438" spans="1:5" x14ac:dyDescent="0.35">
      <c r="A438" s="17" t="str">
        <f t="shared" si="12"/>
        <v/>
      </c>
      <c r="B438" s="17" t="str">
        <f>IFERROR(VLOOKUP("successful",'Kickstarter Data'!F438:L438,7,FALSE),"")</f>
        <v/>
      </c>
      <c r="D438" s="21" t="str">
        <f t="shared" si="13"/>
        <v>Failed</v>
      </c>
      <c r="E438" s="21">
        <f>IFERROR(VLOOKUP("Failed",'Kickstarter Data'!F438:L438,7,FALSE),"")</f>
        <v>0</v>
      </c>
    </row>
    <row r="439" spans="1:5" x14ac:dyDescent="0.35">
      <c r="A439" s="17" t="str">
        <f t="shared" si="12"/>
        <v/>
      </c>
      <c r="B439" s="17" t="str">
        <f>IFERROR(VLOOKUP("successful",'Kickstarter Data'!F439:L439,7,FALSE),"")</f>
        <v/>
      </c>
      <c r="D439" s="21" t="str">
        <f t="shared" si="13"/>
        <v>Failed</v>
      </c>
      <c r="E439" s="21">
        <f>IFERROR(VLOOKUP("Failed",'Kickstarter Data'!F439:L439,7,FALSE),"")</f>
        <v>0</v>
      </c>
    </row>
    <row r="440" spans="1:5" x14ac:dyDescent="0.35">
      <c r="A440" s="17" t="str">
        <f t="shared" si="12"/>
        <v/>
      </c>
      <c r="B440" s="17" t="str">
        <f>IFERROR(VLOOKUP("successful",'Kickstarter Data'!F440:L440,7,FALSE),"")</f>
        <v/>
      </c>
      <c r="D440" s="21" t="str">
        <f t="shared" si="13"/>
        <v>Failed</v>
      </c>
      <c r="E440" s="21">
        <f>IFERROR(VLOOKUP("Failed",'Kickstarter Data'!F440:L440,7,FALSE),"")</f>
        <v>11</v>
      </c>
    </row>
    <row r="441" spans="1:5" x14ac:dyDescent="0.35">
      <c r="A441" s="17" t="str">
        <f t="shared" si="12"/>
        <v/>
      </c>
      <c r="B441" s="17" t="str">
        <f>IFERROR(VLOOKUP("successful",'Kickstarter Data'!F441:L441,7,FALSE),"")</f>
        <v/>
      </c>
      <c r="D441" s="21" t="str">
        <f t="shared" si="13"/>
        <v>Failed</v>
      </c>
      <c r="E441" s="21">
        <f>IFERROR(VLOOKUP("Failed",'Kickstarter Data'!F441:L441,7,FALSE),"")</f>
        <v>0</v>
      </c>
    </row>
    <row r="442" spans="1:5" x14ac:dyDescent="0.35">
      <c r="A442" s="17" t="str">
        <f t="shared" si="12"/>
        <v/>
      </c>
      <c r="B442" s="17" t="str">
        <f>IFERROR(VLOOKUP("successful",'Kickstarter Data'!F442:L442,7,FALSE),"")</f>
        <v/>
      </c>
      <c r="D442" s="21" t="str">
        <f t="shared" si="13"/>
        <v>Failed</v>
      </c>
      <c r="E442" s="21">
        <f>IFERROR(VLOOKUP("Failed",'Kickstarter Data'!F442:L442,7,FALSE),"")</f>
        <v>1</v>
      </c>
    </row>
    <row r="443" spans="1:5" x14ac:dyDescent="0.35">
      <c r="A443" s="17" t="str">
        <f t="shared" si="12"/>
        <v/>
      </c>
      <c r="B443" s="17" t="str">
        <f>IFERROR(VLOOKUP("successful",'Kickstarter Data'!F443:L443,7,FALSE),"")</f>
        <v/>
      </c>
      <c r="D443" s="21" t="str">
        <f t="shared" si="13"/>
        <v>Failed</v>
      </c>
      <c r="E443" s="21">
        <f>IFERROR(VLOOKUP("Failed",'Kickstarter Data'!F443:L443,7,FALSE),"")</f>
        <v>0</v>
      </c>
    </row>
    <row r="444" spans="1:5" x14ac:dyDescent="0.35">
      <c r="A444" s="17" t="str">
        <f t="shared" si="12"/>
        <v/>
      </c>
      <c r="B444" s="17" t="str">
        <f>IFERROR(VLOOKUP("successful",'Kickstarter Data'!F444:L444,7,FALSE),"")</f>
        <v/>
      </c>
      <c r="D444" s="21" t="str">
        <f t="shared" si="13"/>
        <v>Failed</v>
      </c>
      <c r="E444" s="21">
        <f>IFERROR(VLOOKUP("Failed",'Kickstarter Data'!F444:L444,7,FALSE),"")</f>
        <v>17</v>
      </c>
    </row>
    <row r="445" spans="1:5" x14ac:dyDescent="0.35">
      <c r="A445" s="17" t="str">
        <f t="shared" si="12"/>
        <v/>
      </c>
      <c r="B445" s="17" t="str">
        <f>IFERROR(VLOOKUP("successful",'Kickstarter Data'!F445:L445,7,FALSE),"")</f>
        <v/>
      </c>
      <c r="D445" s="21" t="str">
        <f t="shared" si="13"/>
        <v>Failed</v>
      </c>
      <c r="E445" s="21">
        <f>IFERROR(VLOOKUP("Failed",'Kickstarter Data'!F445:L445,7,FALSE),"")</f>
        <v>2</v>
      </c>
    </row>
    <row r="446" spans="1:5" x14ac:dyDescent="0.35">
      <c r="A446" s="17" t="str">
        <f t="shared" si="12"/>
        <v/>
      </c>
      <c r="B446" s="17" t="str">
        <f>IFERROR(VLOOKUP("successful",'Kickstarter Data'!F446:L446,7,FALSE),"")</f>
        <v/>
      </c>
      <c r="D446" s="21" t="str">
        <f t="shared" si="13"/>
        <v>Failed</v>
      </c>
      <c r="E446" s="21">
        <f>IFERROR(VLOOKUP("Failed",'Kickstarter Data'!F446:L446,7,FALSE),"")</f>
        <v>1</v>
      </c>
    </row>
    <row r="447" spans="1:5" x14ac:dyDescent="0.35">
      <c r="A447" s="17" t="str">
        <f t="shared" si="12"/>
        <v/>
      </c>
      <c r="B447" s="17" t="str">
        <f>IFERROR(VLOOKUP("successful",'Kickstarter Data'!F447:L447,7,FALSE),"")</f>
        <v/>
      </c>
      <c r="D447" s="21" t="str">
        <f t="shared" si="13"/>
        <v>Failed</v>
      </c>
      <c r="E447" s="21">
        <f>IFERROR(VLOOKUP("Failed",'Kickstarter Data'!F447:L447,7,FALSE),"")</f>
        <v>2</v>
      </c>
    </row>
    <row r="448" spans="1:5" x14ac:dyDescent="0.35">
      <c r="A448" s="17" t="str">
        <f t="shared" si="12"/>
        <v/>
      </c>
      <c r="B448" s="17" t="str">
        <f>IFERROR(VLOOKUP("successful",'Kickstarter Data'!F448:L448,7,FALSE),"")</f>
        <v/>
      </c>
      <c r="D448" s="21" t="str">
        <f t="shared" si="13"/>
        <v>Failed</v>
      </c>
      <c r="E448" s="21">
        <f>IFERROR(VLOOKUP("Failed",'Kickstarter Data'!F448:L448,7,FALSE),"")</f>
        <v>16</v>
      </c>
    </row>
    <row r="449" spans="1:5" x14ac:dyDescent="0.35">
      <c r="A449" s="17" t="str">
        <f t="shared" si="12"/>
        <v/>
      </c>
      <c r="B449" s="17" t="str">
        <f>IFERROR(VLOOKUP("successful",'Kickstarter Data'!F449:L449,7,FALSE),"")</f>
        <v/>
      </c>
      <c r="D449" s="21" t="str">
        <f t="shared" si="13"/>
        <v>Failed</v>
      </c>
      <c r="E449" s="21">
        <f>IFERROR(VLOOKUP("Failed",'Kickstarter Data'!F449:L449,7,FALSE),"")</f>
        <v>1</v>
      </c>
    </row>
    <row r="450" spans="1:5" x14ac:dyDescent="0.35">
      <c r="A450" s="17" t="str">
        <f t="shared" ref="A450:A513" si="14">IF(B450="","","successful")</f>
        <v/>
      </c>
      <c r="B450" s="17" t="str">
        <f>IFERROR(VLOOKUP("successful",'Kickstarter Data'!F450:L450,7,FALSE),"")</f>
        <v/>
      </c>
      <c r="D450" s="21" t="str">
        <f t="shared" ref="D450:D513" si="15">IF(E450="","","Failed")</f>
        <v>Failed</v>
      </c>
      <c r="E450" s="21">
        <f>IFERROR(VLOOKUP("Failed",'Kickstarter Data'!F450:L450,7,FALSE),"")</f>
        <v>4</v>
      </c>
    </row>
    <row r="451" spans="1:5" x14ac:dyDescent="0.35">
      <c r="A451" s="17" t="str">
        <f t="shared" si="14"/>
        <v/>
      </c>
      <c r="B451" s="17" t="str">
        <f>IFERROR(VLOOKUP("successful",'Kickstarter Data'!F451:L451,7,FALSE),"")</f>
        <v/>
      </c>
      <c r="D451" s="21" t="str">
        <f t="shared" si="15"/>
        <v>Failed</v>
      </c>
      <c r="E451" s="21">
        <f>IFERROR(VLOOKUP("Failed",'Kickstarter Data'!F451:L451,7,FALSE),"")</f>
        <v>5</v>
      </c>
    </row>
    <row r="452" spans="1:5" x14ac:dyDescent="0.35">
      <c r="A452" s="17" t="str">
        <f t="shared" si="14"/>
        <v/>
      </c>
      <c r="B452" s="17" t="str">
        <f>IFERROR(VLOOKUP("successful",'Kickstarter Data'!F452:L452,7,FALSE),"")</f>
        <v/>
      </c>
      <c r="D452" s="21" t="str">
        <f t="shared" si="15"/>
        <v>Failed</v>
      </c>
      <c r="E452" s="21">
        <f>IFERROR(VLOOKUP("Failed",'Kickstarter Data'!F452:L452,7,FALSE),"")</f>
        <v>7</v>
      </c>
    </row>
    <row r="453" spans="1:5" x14ac:dyDescent="0.35">
      <c r="A453" s="17" t="str">
        <f t="shared" si="14"/>
        <v/>
      </c>
      <c r="B453" s="17" t="str">
        <f>IFERROR(VLOOKUP("successful",'Kickstarter Data'!F453:L453,7,FALSE),"")</f>
        <v/>
      </c>
      <c r="D453" s="21" t="str">
        <f t="shared" si="15"/>
        <v>Failed</v>
      </c>
      <c r="E453" s="21">
        <f>IFERROR(VLOOKUP("Failed",'Kickstarter Data'!F453:L453,7,FALSE),"")</f>
        <v>0</v>
      </c>
    </row>
    <row r="454" spans="1:5" x14ac:dyDescent="0.35">
      <c r="A454" s="17" t="str">
        <f t="shared" si="14"/>
        <v/>
      </c>
      <c r="B454" s="17" t="str">
        <f>IFERROR(VLOOKUP("successful",'Kickstarter Data'!F454:L454,7,FALSE),"")</f>
        <v/>
      </c>
      <c r="D454" s="21" t="str">
        <f t="shared" si="15"/>
        <v>Failed</v>
      </c>
      <c r="E454" s="21">
        <f>IFERROR(VLOOKUP("Failed",'Kickstarter Data'!F454:L454,7,FALSE),"")</f>
        <v>12</v>
      </c>
    </row>
    <row r="455" spans="1:5" x14ac:dyDescent="0.35">
      <c r="A455" s="17" t="str">
        <f t="shared" si="14"/>
        <v/>
      </c>
      <c r="B455" s="17" t="str">
        <f>IFERROR(VLOOKUP("successful",'Kickstarter Data'!F455:L455,7,FALSE),"")</f>
        <v/>
      </c>
      <c r="D455" s="21" t="str">
        <f t="shared" si="15"/>
        <v>Failed</v>
      </c>
      <c r="E455" s="21">
        <f>IFERROR(VLOOKUP("Failed",'Kickstarter Data'!F455:L455,7,FALSE),"")</f>
        <v>2</v>
      </c>
    </row>
    <row r="456" spans="1:5" x14ac:dyDescent="0.35">
      <c r="A456" s="17" t="str">
        <f t="shared" si="14"/>
        <v/>
      </c>
      <c r="B456" s="17" t="str">
        <f>IFERROR(VLOOKUP("successful",'Kickstarter Data'!F456:L456,7,FALSE),"")</f>
        <v/>
      </c>
      <c r="D456" s="21" t="str">
        <f t="shared" si="15"/>
        <v>Failed</v>
      </c>
      <c r="E456" s="21">
        <f>IFERROR(VLOOKUP("Failed",'Kickstarter Data'!F456:L456,7,FALSE),"")</f>
        <v>5</v>
      </c>
    </row>
    <row r="457" spans="1:5" x14ac:dyDescent="0.35">
      <c r="A457" s="17" t="str">
        <f t="shared" si="14"/>
        <v/>
      </c>
      <c r="B457" s="17" t="str">
        <f>IFERROR(VLOOKUP("successful",'Kickstarter Data'!F457:L457,7,FALSE),"")</f>
        <v/>
      </c>
      <c r="D457" s="21" t="str">
        <f t="shared" si="15"/>
        <v>Failed</v>
      </c>
      <c r="E457" s="21">
        <f>IFERROR(VLOOKUP("Failed",'Kickstarter Data'!F457:L457,7,FALSE),"")</f>
        <v>2</v>
      </c>
    </row>
    <row r="458" spans="1:5" x14ac:dyDescent="0.35">
      <c r="A458" s="17" t="str">
        <f t="shared" si="14"/>
        <v/>
      </c>
      <c r="B458" s="17" t="str">
        <f>IFERROR(VLOOKUP("successful",'Kickstarter Data'!F458:L458,7,FALSE),"")</f>
        <v/>
      </c>
      <c r="D458" s="21" t="str">
        <f t="shared" si="15"/>
        <v>Failed</v>
      </c>
      <c r="E458" s="21">
        <f>IFERROR(VLOOKUP("Failed",'Kickstarter Data'!F458:L458,7,FALSE),"")</f>
        <v>3</v>
      </c>
    </row>
    <row r="459" spans="1:5" x14ac:dyDescent="0.35">
      <c r="A459" s="17" t="str">
        <f t="shared" si="14"/>
        <v/>
      </c>
      <c r="B459" s="17" t="str">
        <f>IFERROR(VLOOKUP("successful",'Kickstarter Data'!F459:L459,7,FALSE),"")</f>
        <v/>
      </c>
      <c r="D459" s="21" t="str">
        <f t="shared" si="15"/>
        <v>Failed</v>
      </c>
      <c r="E459" s="21">
        <f>IFERROR(VLOOKUP("Failed",'Kickstarter Data'!F459:L459,7,FALSE),"")</f>
        <v>0</v>
      </c>
    </row>
    <row r="460" spans="1:5" x14ac:dyDescent="0.35">
      <c r="A460" s="17" t="str">
        <f t="shared" si="14"/>
        <v/>
      </c>
      <c r="B460" s="17" t="str">
        <f>IFERROR(VLOOKUP("successful",'Kickstarter Data'!F460:L460,7,FALSE),"")</f>
        <v/>
      </c>
      <c r="D460" s="21" t="str">
        <f t="shared" si="15"/>
        <v>Failed</v>
      </c>
      <c r="E460" s="21">
        <f>IFERROR(VLOOKUP("Failed",'Kickstarter Data'!F460:L460,7,FALSE),"")</f>
        <v>49</v>
      </c>
    </row>
    <row r="461" spans="1:5" x14ac:dyDescent="0.35">
      <c r="A461" s="17" t="str">
        <f t="shared" si="14"/>
        <v/>
      </c>
      <c r="B461" s="17" t="str">
        <f>IFERROR(VLOOKUP("successful",'Kickstarter Data'!F461:L461,7,FALSE),"")</f>
        <v/>
      </c>
      <c r="D461" s="21" t="str">
        <f t="shared" si="15"/>
        <v>Failed</v>
      </c>
      <c r="E461" s="21">
        <f>IFERROR(VLOOKUP("Failed",'Kickstarter Data'!F461:L461,7,FALSE),"")</f>
        <v>1</v>
      </c>
    </row>
    <row r="462" spans="1:5" x14ac:dyDescent="0.35">
      <c r="A462" s="17" t="str">
        <f t="shared" si="14"/>
        <v/>
      </c>
      <c r="B462" s="17" t="str">
        <f>IFERROR(VLOOKUP("successful",'Kickstarter Data'!F462:L462,7,FALSE),"")</f>
        <v/>
      </c>
      <c r="D462" s="21" t="str">
        <f t="shared" si="15"/>
        <v>Failed</v>
      </c>
      <c r="E462" s="21">
        <f>IFERROR(VLOOKUP("Failed",'Kickstarter Data'!F462:L462,7,FALSE),"")</f>
        <v>2</v>
      </c>
    </row>
    <row r="463" spans="1:5" x14ac:dyDescent="0.35">
      <c r="A463" s="17" t="str">
        <f t="shared" si="14"/>
        <v/>
      </c>
      <c r="B463" s="17" t="str">
        <f>IFERROR(VLOOKUP("successful",'Kickstarter Data'!F463:L463,7,FALSE),"")</f>
        <v/>
      </c>
      <c r="D463" s="21" t="str">
        <f t="shared" si="15"/>
        <v>Failed</v>
      </c>
      <c r="E463" s="21">
        <f>IFERROR(VLOOKUP("Failed",'Kickstarter Data'!F463:L463,7,FALSE),"")</f>
        <v>0</v>
      </c>
    </row>
    <row r="464" spans="1:5" x14ac:dyDescent="0.35">
      <c r="A464" s="17" t="str">
        <f t="shared" si="14"/>
        <v/>
      </c>
      <c r="B464" s="17" t="str">
        <f>IFERROR(VLOOKUP("successful",'Kickstarter Data'!F464:L464,7,FALSE),"")</f>
        <v/>
      </c>
      <c r="D464" s="21" t="str">
        <f t="shared" si="15"/>
        <v>Failed</v>
      </c>
      <c r="E464" s="21">
        <f>IFERROR(VLOOKUP("Failed",'Kickstarter Data'!F464:L464,7,FALSE),"")</f>
        <v>0</v>
      </c>
    </row>
    <row r="465" spans="1:5" x14ac:dyDescent="0.35">
      <c r="A465" s="17" t="str">
        <f t="shared" si="14"/>
        <v/>
      </c>
      <c r="B465" s="17" t="str">
        <f>IFERROR(VLOOKUP("successful",'Kickstarter Data'!F465:L465,7,FALSE),"")</f>
        <v/>
      </c>
      <c r="D465" s="21" t="str">
        <f t="shared" si="15"/>
        <v>Failed</v>
      </c>
      <c r="E465" s="21">
        <f>IFERROR(VLOOKUP("Failed",'Kickstarter Data'!F465:L465,7,FALSE),"")</f>
        <v>11</v>
      </c>
    </row>
    <row r="466" spans="1:5" x14ac:dyDescent="0.35">
      <c r="A466" s="17" t="str">
        <f t="shared" si="14"/>
        <v/>
      </c>
      <c r="B466" s="17" t="str">
        <f>IFERROR(VLOOKUP("successful",'Kickstarter Data'!F466:L466,7,FALSE),"")</f>
        <v/>
      </c>
      <c r="D466" s="21" t="str">
        <f t="shared" si="15"/>
        <v>Failed</v>
      </c>
      <c r="E466" s="21">
        <f>IFERROR(VLOOKUP("Failed",'Kickstarter Data'!F466:L466,7,FALSE),"")</f>
        <v>1</v>
      </c>
    </row>
    <row r="467" spans="1:5" x14ac:dyDescent="0.35">
      <c r="A467" s="17" t="str">
        <f t="shared" si="14"/>
        <v/>
      </c>
      <c r="B467" s="17" t="str">
        <f>IFERROR(VLOOKUP("successful",'Kickstarter Data'!F467:L467,7,FALSE),"")</f>
        <v/>
      </c>
      <c r="D467" s="21" t="str">
        <f t="shared" si="15"/>
        <v>Failed</v>
      </c>
      <c r="E467" s="21">
        <f>IFERROR(VLOOKUP("Failed",'Kickstarter Data'!F467:L467,7,FALSE),"")</f>
        <v>8</v>
      </c>
    </row>
    <row r="468" spans="1:5" x14ac:dyDescent="0.35">
      <c r="A468" s="17" t="str">
        <f t="shared" si="14"/>
        <v/>
      </c>
      <c r="B468" s="17" t="str">
        <f>IFERROR(VLOOKUP("successful",'Kickstarter Data'!F468:L468,7,FALSE),"")</f>
        <v/>
      </c>
      <c r="D468" s="21" t="str">
        <f t="shared" si="15"/>
        <v>Failed</v>
      </c>
      <c r="E468" s="21">
        <f>IFERROR(VLOOKUP("Failed",'Kickstarter Data'!F468:L468,7,FALSE),"")</f>
        <v>5</v>
      </c>
    </row>
    <row r="469" spans="1:5" x14ac:dyDescent="0.35">
      <c r="A469" s="17" t="str">
        <f t="shared" si="14"/>
        <v/>
      </c>
      <c r="B469" s="17" t="str">
        <f>IFERROR(VLOOKUP("successful",'Kickstarter Data'!F469:L469,7,FALSE),"")</f>
        <v/>
      </c>
      <c r="D469" s="21" t="str">
        <f t="shared" si="15"/>
        <v>Failed</v>
      </c>
      <c r="E469" s="21">
        <f>IFERROR(VLOOKUP("Failed",'Kickstarter Data'!F469:L469,7,FALSE),"")</f>
        <v>39</v>
      </c>
    </row>
    <row r="470" spans="1:5" x14ac:dyDescent="0.35">
      <c r="A470" s="17" t="str">
        <f t="shared" si="14"/>
        <v/>
      </c>
      <c r="B470" s="17" t="str">
        <f>IFERROR(VLOOKUP("successful",'Kickstarter Data'!F470:L470,7,FALSE),"")</f>
        <v/>
      </c>
      <c r="D470" s="21" t="str">
        <f t="shared" si="15"/>
        <v>Failed</v>
      </c>
      <c r="E470" s="21">
        <f>IFERROR(VLOOKUP("Failed",'Kickstarter Data'!F470:L470,7,FALSE),"")</f>
        <v>0</v>
      </c>
    </row>
    <row r="471" spans="1:5" x14ac:dyDescent="0.35">
      <c r="A471" s="17" t="str">
        <f t="shared" si="14"/>
        <v/>
      </c>
      <c r="B471" s="17" t="str">
        <f>IFERROR(VLOOKUP("successful",'Kickstarter Data'!F471:L471,7,FALSE),"")</f>
        <v/>
      </c>
      <c r="D471" s="21" t="str">
        <f t="shared" si="15"/>
        <v>Failed</v>
      </c>
      <c r="E471" s="21">
        <f>IFERROR(VLOOKUP("Failed",'Kickstarter Data'!F471:L471,7,FALSE),"")</f>
        <v>0</v>
      </c>
    </row>
    <row r="472" spans="1:5" x14ac:dyDescent="0.35">
      <c r="A472" s="17" t="str">
        <f t="shared" si="14"/>
        <v/>
      </c>
      <c r="B472" s="17" t="str">
        <f>IFERROR(VLOOKUP("successful",'Kickstarter Data'!F472:L472,7,FALSE),"")</f>
        <v/>
      </c>
      <c r="D472" s="21" t="str">
        <f t="shared" si="15"/>
        <v>Failed</v>
      </c>
      <c r="E472" s="21">
        <f>IFERROR(VLOOKUP("Failed",'Kickstarter Data'!F472:L472,7,FALSE),"")</f>
        <v>2</v>
      </c>
    </row>
    <row r="473" spans="1:5" x14ac:dyDescent="0.35">
      <c r="A473" s="17" t="str">
        <f t="shared" si="14"/>
        <v/>
      </c>
      <c r="B473" s="17" t="str">
        <f>IFERROR(VLOOKUP("successful",'Kickstarter Data'!F473:L473,7,FALSE),"")</f>
        <v/>
      </c>
      <c r="D473" s="21" t="str">
        <f t="shared" si="15"/>
        <v>Failed</v>
      </c>
      <c r="E473" s="21">
        <f>IFERROR(VLOOKUP("Failed",'Kickstarter Data'!F473:L473,7,FALSE),"")</f>
        <v>170</v>
      </c>
    </row>
    <row r="474" spans="1:5" x14ac:dyDescent="0.35">
      <c r="A474" s="17" t="str">
        <f t="shared" si="14"/>
        <v/>
      </c>
      <c r="B474" s="17" t="str">
        <f>IFERROR(VLOOKUP("successful",'Kickstarter Data'!F474:L474,7,FALSE),"")</f>
        <v/>
      </c>
      <c r="D474" s="21" t="str">
        <f t="shared" si="15"/>
        <v>Failed</v>
      </c>
      <c r="E474" s="21">
        <f>IFERROR(VLOOKUP("Failed",'Kickstarter Data'!F474:L474,7,FALSE),"")</f>
        <v>5</v>
      </c>
    </row>
    <row r="475" spans="1:5" x14ac:dyDescent="0.35">
      <c r="A475" s="17" t="str">
        <f t="shared" si="14"/>
        <v/>
      </c>
      <c r="B475" s="17" t="str">
        <f>IFERROR(VLOOKUP("successful",'Kickstarter Data'!F475:L475,7,FALSE),"")</f>
        <v/>
      </c>
      <c r="D475" s="21" t="str">
        <f t="shared" si="15"/>
        <v>Failed</v>
      </c>
      <c r="E475" s="21">
        <f>IFERROR(VLOOKUP("Failed",'Kickstarter Data'!F475:L475,7,FALSE),"")</f>
        <v>14</v>
      </c>
    </row>
    <row r="476" spans="1:5" x14ac:dyDescent="0.35">
      <c r="A476" s="17" t="str">
        <f t="shared" si="14"/>
        <v/>
      </c>
      <c r="B476" s="17" t="str">
        <f>IFERROR(VLOOKUP("successful",'Kickstarter Data'!F476:L476,7,FALSE),"")</f>
        <v/>
      </c>
      <c r="D476" s="21" t="str">
        <f t="shared" si="15"/>
        <v>Failed</v>
      </c>
      <c r="E476" s="21">
        <f>IFERROR(VLOOKUP("Failed",'Kickstarter Data'!F476:L476,7,FALSE),"")</f>
        <v>1</v>
      </c>
    </row>
    <row r="477" spans="1:5" x14ac:dyDescent="0.35">
      <c r="A477" s="17" t="str">
        <f t="shared" si="14"/>
        <v/>
      </c>
      <c r="B477" s="17" t="str">
        <f>IFERROR(VLOOKUP("successful",'Kickstarter Data'!F477:L477,7,FALSE),"")</f>
        <v/>
      </c>
      <c r="D477" s="21" t="str">
        <f t="shared" si="15"/>
        <v>Failed</v>
      </c>
      <c r="E477" s="21">
        <f>IFERROR(VLOOKUP("Failed",'Kickstarter Data'!F477:L477,7,FALSE),"")</f>
        <v>0</v>
      </c>
    </row>
    <row r="478" spans="1:5" x14ac:dyDescent="0.35">
      <c r="A478" s="17" t="str">
        <f t="shared" si="14"/>
        <v/>
      </c>
      <c r="B478" s="17" t="str">
        <f>IFERROR(VLOOKUP("successful",'Kickstarter Data'!F478:L478,7,FALSE),"")</f>
        <v/>
      </c>
      <c r="D478" s="21" t="str">
        <f t="shared" si="15"/>
        <v>Failed</v>
      </c>
      <c r="E478" s="21">
        <f>IFERROR(VLOOKUP("Failed",'Kickstarter Data'!F478:L478,7,FALSE),"")</f>
        <v>124</v>
      </c>
    </row>
    <row r="479" spans="1:5" x14ac:dyDescent="0.35">
      <c r="A479" s="17" t="str">
        <f t="shared" si="14"/>
        <v/>
      </c>
      <c r="B479" s="17" t="str">
        <f>IFERROR(VLOOKUP("successful",'Kickstarter Data'!F479:L479,7,FALSE),"")</f>
        <v/>
      </c>
      <c r="D479" s="21" t="str">
        <f t="shared" si="15"/>
        <v>Failed</v>
      </c>
      <c r="E479" s="21">
        <f>IFERROR(VLOOKUP("Failed",'Kickstarter Data'!F479:L479,7,FALSE),"")</f>
        <v>0</v>
      </c>
    </row>
    <row r="480" spans="1:5" x14ac:dyDescent="0.35">
      <c r="A480" s="17" t="str">
        <f t="shared" si="14"/>
        <v/>
      </c>
      <c r="B480" s="17" t="str">
        <f>IFERROR(VLOOKUP("successful",'Kickstarter Data'!F480:L480,7,FALSE),"")</f>
        <v/>
      </c>
      <c r="D480" s="21" t="str">
        <f t="shared" si="15"/>
        <v>Failed</v>
      </c>
      <c r="E480" s="21">
        <f>IFERROR(VLOOKUP("Failed",'Kickstarter Data'!F480:L480,7,FALSE),"")</f>
        <v>0</v>
      </c>
    </row>
    <row r="481" spans="1:5" x14ac:dyDescent="0.35">
      <c r="A481" s="17" t="str">
        <f t="shared" si="14"/>
        <v/>
      </c>
      <c r="B481" s="17" t="str">
        <f>IFERROR(VLOOKUP("successful",'Kickstarter Data'!F481:L481,7,FALSE),"")</f>
        <v/>
      </c>
      <c r="D481" s="21" t="str">
        <f t="shared" si="15"/>
        <v>Failed</v>
      </c>
      <c r="E481" s="21">
        <f>IFERROR(VLOOKUP("Failed",'Kickstarter Data'!F481:L481,7,FALSE),"")</f>
        <v>55</v>
      </c>
    </row>
    <row r="482" spans="1:5" x14ac:dyDescent="0.35">
      <c r="A482" s="17" t="str">
        <f t="shared" si="14"/>
        <v/>
      </c>
      <c r="B482" s="17" t="str">
        <f>IFERROR(VLOOKUP("successful",'Kickstarter Data'!F482:L482,7,FALSE),"")</f>
        <v/>
      </c>
      <c r="D482" s="21" t="str">
        <f t="shared" si="15"/>
        <v>Failed</v>
      </c>
      <c r="E482" s="21">
        <f>IFERROR(VLOOKUP("Failed",'Kickstarter Data'!F482:L482,7,FALSE),"")</f>
        <v>140</v>
      </c>
    </row>
    <row r="483" spans="1:5" x14ac:dyDescent="0.35">
      <c r="A483" s="17" t="str">
        <f t="shared" si="14"/>
        <v/>
      </c>
      <c r="B483" s="17" t="str">
        <f>IFERROR(VLOOKUP("successful",'Kickstarter Data'!F483:L483,7,FALSE),"")</f>
        <v/>
      </c>
      <c r="D483" s="21" t="str">
        <f t="shared" si="15"/>
        <v>Failed</v>
      </c>
      <c r="E483" s="21">
        <f>IFERROR(VLOOKUP("Failed",'Kickstarter Data'!F483:L483,7,FALSE),"")</f>
        <v>21</v>
      </c>
    </row>
    <row r="484" spans="1:5" x14ac:dyDescent="0.35">
      <c r="A484" s="17" t="str">
        <f t="shared" si="14"/>
        <v/>
      </c>
      <c r="B484" s="17" t="str">
        <f>IFERROR(VLOOKUP("successful",'Kickstarter Data'!F484:L484,7,FALSE),"")</f>
        <v/>
      </c>
      <c r="D484" s="21" t="str">
        <f t="shared" si="15"/>
        <v>Failed</v>
      </c>
      <c r="E484" s="21">
        <f>IFERROR(VLOOKUP("Failed",'Kickstarter Data'!F484:L484,7,FALSE),"")</f>
        <v>1</v>
      </c>
    </row>
    <row r="485" spans="1:5" x14ac:dyDescent="0.35">
      <c r="A485" s="17" t="str">
        <f t="shared" si="14"/>
        <v/>
      </c>
      <c r="B485" s="17" t="str">
        <f>IFERROR(VLOOKUP("successful",'Kickstarter Data'!F485:L485,7,FALSE),"")</f>
        <v/>
      </c>
      <c r="D485" s="21" t="str">
        <f t="shared" si="15"/>
        <v>Failed</v>
      </c>
      <c r="E485" s="21">
        <f>IFERROR(VLOOKUP("Failed",'Kickstarter Data'!F485:L485,7,FALSE),"")</f>
        <v>147</v>
      </c>
    </row>
    <row r="486" spans="1:5" x14ac:dyDescent="0.35">
      <c r="A486" s="17" t="str">
        <f t="shared" si="14"/>
        <v/>
      </c>
      <c r="B486" s="17" t="str">
        <f>IFERROR(VLOOKUP("successful",'Kickstarter Data'!F486:L486,7,FALSE),"")</f>
        <v/>
      </c>
      <c r="D486" s="21" t="str">
        <f t="shared" si="15"/>
        <v>Failed</v>
      </c>
      <c r="E486" s="21">
        <f>IFERROR(VLOOKUP("Failed",'Kickstarter Data'!F486:L486,7,FALSE),"")</f>
        <v>11</v>
      </c>
    </row>
    <row r="487" spans="1:5" x14ac:dyDescent="0.35">
      <c r="A487" s="17" t="str">
        <f t="shared" si="14"/>
        <v/>
      </c>
      <c r="B487" s="17" t="str">
        <f>IFERROR(VLOOKUP("successful",'Kickstarter Data'!F487:L487,7,FALSE),"")</f>
        <v/>
      </c>
      <c r="D487" s="21" t="str">
        <f t="shared" si="15"/>
        <v>Failed</v>
      </c>
      <c r="E487" s="21">
        <f>IFERROR(VLOOKUP("Failed",'Kickstarter Data'!F487:L487,7,FALSE),"")</f>
        <v>125</v>
      </c>
    </row>
    <row r="488" spans="1:5" x14ac:dyDescent="0.35">
      <c r="A488" s="17" t="str">
        <f t="shared" si="14"/>
        <v/>
      </c>
      <c r="B488" s="17" t="str">
        <f>IFERROR(VLOOKUP("successful",'Kickstarter Data'!F488:L488,7,FALSE),"")</f>
        <v/>
      </c>
      <c r="D488" s="21" t="str">
        <f t="shared" si="15"/>
        <v>Failed</v>
      </c>
      <c r="E488" s="21">
        <f>IFERROR(VLOOKUP("Failed",'Kickstarter Data'!F488:L488,7,FALSE),"")</f>
        <v>1</v>
      </c>
    </row>
    <row r="489" spans="1:5" x14ac:dyDescent="0.35">
      <c r="A489" s="17" t="str">
        <f t="shared" si="14"/>
        <v/>
      </c>
      <c r="B489" s="17" t="str">
        <f>IFERROR(VLOOKUP("successful",'Kickstarter Data'!F489:L489,7,FALSE),"")</f>
        <v/>
      </c>
      <c r="D489" s="21" t="str">
        <f t="shared" si="15"/>
        <v>Failed</v>
      </c>
      <c r="E489" s="21">
        <f>IFERROR(VLOOKUP("Failed",'Kickstarter Data'!F489:L489,7,FALSE),"")</f>
        <v>0</v>
      </c>
    </row>
    <row r="490" spans="1:5" x14ac:dyDescent="0.35">
      <c r="A490" s="17" t="str">
        <f t="shared" si="14"/>
        <v/>
      </c>
      <c r="B490" s="17" t="str">
        <f>IFERROR(VLOOKUP("successful",'Kickstarter Data'!F490:L490,7,FALSE),"")</f>
        <v/>
      </c>
      <c r="D490" s="21" t="str">
        <f t="shared" si="15"/>
        <v>Failed</v>
      </c>
      <c r="E490" s="21">
        <f>IFERROR(VLOOKUP("Failed",'Kickstarter Data'!F490:L490,7,FALSE),"")</f>
        <v>0</v>
      </c>
    </row>
    <row r="491" spans="1:5" x14ac:dyDescent="0.35">
      <c r="A491" s="17" t="str">
        <f t="shared" si="14"/>
        <v/>
      </c>
      <c r="B491" s="17" t="str">
        <f>IFERROR(VLOOKUP("successful",'Kickstarter Data'!F491:L491,7,FALSE),"")</f>
        <v/>
      </c>
      <c r="D491" s="21" t="str">
        <f t="shared" si="15"/>
        <v>Failed</v>
      </c>
      <c r="E491" s="21">
        <f>IFERROR(VLOOKUP("Failed",'Kickstarter Data'!F491:L491,7,FALSE),"")</f>
        <v>3</v>
      </c>
    </row>
    <row r="492" spans="1:5" x14ac:dyDescent="0.35">
      <c r="A492" s="17" t="str">
        <f t="shared" si="14"/>
        <v/>
      </c>
      <c r="B492" s="17" t="str">
        <f>IFERROR(VLOOKUP("successful",'Kickstarter Data'!F492:L492,7,FALSE),"")</f>
        <v/>
      </c>
      <c r="D492" s="21" t="str">
        <f t="shared" si="15"/>
        <v>Failed</v>
      </c>
      <c r="E492" s="21">
        <f>IFERROR(VLOOKUP("Failed",'Kickstarter Data'!F492:L492,7,FALSE),"")</f>
        <v>0</v>
      </c>
    </row>
    <row r="493" spans="1:5" x14ac:dyDescent="0.35">
      <c r="A493" s="17" t="str">
        <f t="shared" si="14"/>
        <v/>
      </c>
      <c r="B493" s="17" t="str">
        <f>IFERROR(VLOOKUP("successful",'Kickstarter Data'!F493:L493,7,FALSE),"")</f>
        <v/>
      </c>
      <c r="D493" s="21" t="str">
        <f t="shared" si="15"/>
        <v>Failed</v>
      </c>
      <c r="E493" s="21">
        <f>IFERROR(VLOOKUP("Failed",'Kickstarter Data'!F493:L493,7,FALSE),"")</f>
        <v>0</v>
      </c>
    </row>
    <row r="494" spans="1:5" x14ac:dyDescent="0.35">
      <c r="A494" s="17" t="str">
        <f t="shared" si="14"/>
        <v/>
      </c>
      <c r="B494" s="17" t="str">
        <f>IFERROR(VLOOKUP("successful",'Kickstarter Data'!F494:L494,7,FALSE),"")</f>
        <v/>
      </c>
      <c r="D494" s="21" t="str">
        <f t="shared" si="15"/>
        <v>Failed</v>
      </c>
      <c r="E494" s="21">
        <f>IFERROR(VLOOKUP("Failed",'Kickstarter Data'!F494:L494,7,FALSE),"")</f>
        <v>0</v>
      </c>
    </row>
    <row r="495" spans="1:5" x14ac:dyDescent="0.35">
      <c r="A495" s="17" t="str">
        <f t="shared" si="14"/>
        <v/>
      </c>
      <c r="B495" s="17" t="str">
        <f>IFERROR(VLOOKUP("successful",'Kickstarter Data'!F495:L495,7,FALSE),"")</f>
        <v/>
      </c>
      <c r="D495" s="21" t="str">
        <f t="shared" si="15"/>
        <v>Failed</v>
      </c>
      <c r="E495" s="21">
        <f>IFERROR(VLOOKUP("Failed",'Kickstarter Data'!F495:L495,7,FALSE),"")</f>
        <v>0</v>
      </c>
    </row>
    <row r="496" spans="1:5" x14ac:dyDescent="0.35">
      <c r="A496" s="17" t="str">
        <f t="shared" si="14"/>
        <v/>
      </c>
      <c r="B496" s="17" t="str">
        <f>IFERROR(VLOOKUP("successful",'Kickstarter Data'!F496:L496,7,FALSE),"")</f>
        <v/>
      </c>
      <c r="D496" s="21" t="str">
        <f t="shared" si="15"/>
        <v>Failed</v>
      </c>
      <c r="E496" s="21">
        <f>IFERROR(VLOOKUP("Failed",'Kickstarter Data'!F496:L496,7,FALSE),"")</f>
        <v>3</v>
      </c>
    </row>
    <row r="497" spans="1:5" x14ac:dyDescent="0.35">
      <c r="A497" s="17" t="str">
        <f t="shared" si="14"/>
        <v/>
      </c>
      <c r="B497" s="17" t="str">
        <f>IFERROR(VLOOKUP("successful",'Kickstarter Data'!F497:L497,7,FALSE),"")</f>
        <v/>
      </c>
      <c r="D497" s="21" t="str">
        <f t="shared" si="15"/>
        <v>Failed</v>
      </c>
      <c r="E497" s="21">
        <f>IFERROR(VLOOKUP("Failed",'Kickstarter Data'!F497:L497,7,FALSE),"")</f>
        <v>0</v>
      </c>
    </row>
    <row r="498" spans="1:5" x14ac:dyDescent="0.35">
      <c r="A498" s="17" t="str">
        <f t="shared" si="14"/>
        <v/>
      </c>
      <c r="B498" s="17" t="str">
        <f>IFERROR(VLOOKUP("successful",'Kickstarter Data'!F498:L498,7,FALSE),"")</f>
        <v/>
      </c>
      <c r="D498" s="21" t="str">
        <f t="shared" si="15"/>
        <v>Failed</v>
      </c>
      <c r="E498" s="21">
        <f>IFERROR(VLOOKUP("Failed",'Kickstarter Data'!F498:L498,7,FALSE),"")</f>
        <v>1</v>
      </c>
    </row>
    <row r="499" spans="1:5" x14ac:dyDescent="0.35">
      <c r="A499" s="17" t="str">
        <f t="shared" si="14"/>
        <v/>
      </c>
      <c r="B499" s="17" t="str">
        <f>IFERROR(VLOOKUP("successful",'Kickstarter Data'!F499:L499,7,FALSE),"")</f>
        <v/>
      </c>
      <c r="D499" s="21" t="str">
        <f t="shared" si="15"/>
        <v>Failed</v>
      </c>
      <c r="E499" s="21">
        <f>IFERROR(VLOOKUP("Failed",'Kickstarter Data'!F499:L499,7,FALSE),"")</f>
        <v>3</v>
      </c>
    </row>
    <row r="500" spans="1:5" x14ac:dyDescent="0.35">
      <c r="A500" s="17" t="str">
        <f t="shared" si="14"/>
        <v/>
      </c>
      <c r="B500" s="17" t="str">
        <f>IFERROR(VLOOKUP("successful",'Kickstarter Data'!F500:L500,7,FALSE),"")</f>
        <v/>
      </c>
      <c r="D500" s="21" t="str">
        <f t="shared" si="15"/>
        <v>Failed</v>
      </c>
      <c r="E500" s="21">
        <f>IFERROR(VLOOKUP("Failed",'Kickstarter Data'!F500:L500,7,FALSE),"")</f>
        <v>22</v>
      </c>
    </row>
    <row r="501" spans="1:5" x14ac:dyDescent="0.35">
      <c r="A501" s="17" t="str">
        <f t="shared" si="14"/>
        <v/>
      </c>
      <c r="B501" s="17" t="str">
        <f>IFERROR(VLOOKUP("successful",'Kickstarter Data'!F501:L501,7,FALSE),"")</f>
        <v/>
      </c>
      <c r="D501" s="21" t="str">
        <f t="shared" si="15"/>
        <v>Failed</v>
      </c>
      <c r="E501" s="21">
        <f>IFERROR(VLOOKUP("Failed",'Kickstarter Data'!F501:L501,7,FALSE),"")</f>
        <v>26</v>
      </c>
    </row>
    <row r="502" spans="1:5" x14ac:dyDescent="0.35">
      <c r="A502" s="17" t="str">
        <f t="shared" si="14"/>
        <v/>
      </c>
      <c r="B502" s="17" t="str">
        <f>IFERROR(VLOOKUP("successful",'Kickstarter Data'!F502:L502,7,FALSE),"")</f>
        <v/>
      </c>
      <c r="D502" s="21" t="str">
        <f t="shared" si="15"/>
        <v>Failed</v>
      </c>
      <c r="E502" s="21">
        <f>IFERROR(VLOOKUP("Failed",'Kickstarter Data'!F502:L502,7,FALSE),"")</f>
        <v>4</v>
      </c>
    </row>
    <row r="503" spans="1:5" x14ac:dyDescent="0.35">
      <c r="A503" s="17" t="str">
        <f t="shared" si="14"/>
        <v/>
      </c>
      <c r="B503" s="17" t="str">
        <f>IFERROR(VLOOKUP("successful",'Kickstarter Data'!F503:L503,7,FALSE),"")</f>
        <v/>
      </c>
      <c r="D503" s="21" t="str">
        <f t="shared" si="15"/>
        <v>Failed</v>
      </c>
      <c r="E503" s="21">
        <f>IFERROR(VLOOKUP("Failed",'Kickstarter Data'!F503:L503,7,FALSE),"")</f>
        <v>0</v>
      </c>
    </row>
    <row r="504" spans="1:5" x14ac:dyDescent="0.35">
      <c r="A504" s="17" t="str">
        <f t="shared" si="14"/>
        <v/>
      </c>
      <c r="B504" s="17" t="str">
        <f>IFERROR(VLOOKUP("successful",'Kickstarter Data'!F504:L504,7,FALSE),"")</f>
        <v/>
      </c>
      <c r="D504" s="21" t="str">
        <f t="shared" si="15"/>
        <v>Failed</v>
      </c>
      <c r="E504" s="21">
        <f>IFERROR(VLOOKUP("Failed",'Kickstarter Data'!F504:L504,7,FALSE),"")</f>
        <v>4</v>
      </c>
    </row>
    <row r="505" spans="1:5" x14ac:dyDescent="0.35">
      <c r="A505" s="17" t="str">
        <f t="shared" si="14"/>
        <v/>
      </c>
      <c r="B505" s="17" t="str">
        <f>IFERROR(VLOOKUP("successful",'Kickstarter Data'!F505:L505,7,FALSE),"")</f>
        <v/>
      </c>
      <c r="D505" s="21" t="str">
        <f t="shared" si="15"/>
        <v>Failed</v>
      </c>
      <c r="E505" s="21">
        <f>IFERROR(VLOOKUP("Failed",'Kickstarter Data'!F505:L505,7,FALSE),"")</f>
        <v>9</v>
      </c>
    </row>
    <row r="506" spans="1:5" x14ac:dyDescent="0.35">
      <c r="A506" s="17" t="str">
        <f t="shared" si="14"/>
        <v/>
      </c>
      <c r="B506" s="17" t="str">
        <f>IFERROR(VLOOKUP("successful",'Kickstarter Data'!F506:L506,7,FALSE),"")</f>
        <v/>
      </c>
      <c r="D506" s="21" t="str">
        <f t="shared" si="15"/>
        <v>Failed</v>
      </c>
      <c r="E506" s="21">
        <f>IFERROR(VLOOKUP("Failed",'Kickstarter Data'!F506:L506,7,FALSE),"")</f>
        <v>5</v>
      </c>
    </row>
    <row r="507" spans="1:5" x14ac:dyDescent="0.35">
      <c r="A507" s="17" t="str">
        <f t="shared" si="14"/>
        <v/>
      </c>
      <c r="B507" s="17" t="str">
        <f>IFERROR(VLOOKUP("successful",'Kickstarter Data'!F507:L507,7,FALSE),"")</f>
        <v/>
      </c>
      <c r="D507" s="21" t="str">
        <f t="shared" si="15"/>
        <v>Failed</v>
      </c>
      <c r="E507" s="21">
        <f>IFERROR(VLOOKUP("Failed",'Kickstarter Data'!F507:L507,7,FALSE),"")</f>
        <v>14</v>
      </c>
    </row>
    <row r="508" spans="1:5" x14ac:dyDescent="0.35">
      <c r="A508" s="17" t="str">
        <f t="shared" si="14"/>
        <v/>
      </c>
      <c r="B508" s="17" t="str">
        <f>IFERROR(VLOOKUP("successful",'Kickstarter Data'!F508:L508,7,FALSE),"")</f>
        <v/>
      </c>
      <c r="D508" s="21" t="str">
        <f t="shared" si="15"/>
        <v>Failed</v>
      </c>
      <c r="E508" s="21">
        <f>IFERROR(VLOOKUP("Failed",'Kickstarter Data'!F508:L508,7,FALSE),"")</f>
        <v>1</v>
      </c>
    </row>
    <row r="509" spans="1:5" x14ac:dyDescent="0.35">
      <c r="A509" s="17" t="str">
        <f t="shared" si="14"/>
        <v/>
      </c>
      <c r="B509" s="17" t="str">
        <f>IFERROR(VLOOKUP("successful",'Kickstarter Data'!F509:L509,7,FALSE),"")</f>
        <v/>
      </c>
      <c r="D509" s="21" t="str">
        <f t="shared" si="15"/>
        <v>Failed</v>
      </c>
      <c r="E509" s="21">
        <f>IFERROR(VLOOKUP("Failed",'Kickstarter Data'!F509:L509,7,FALSE),"")</f>
        <v>10</v>
      </c>
    </row>
    <row r="510" spans="1:5" x14ac:dyDescent="0.35">
      <c r="A510" s="17" t="str">
        <f t="shared" si="14"/>
        <v/>
      </c>
      <c r="B510" s="17" t="str">
        <f>IFERROR(VLOOKUP("successful",'Kickstarter Data'!F510:L510,7,FALSE),"")</f>
        <v/>
      </c>
      <c r="D510" s="21" t="str">
        <f t="shared" si="15"/>
        <v>Failed</v>
      </c>
      <c r="E510" s="21">
        <f>IFERROR(VLOOKUP("Failed",'Kickstarter Data'!F510:L510,7,FALSE),"")</f>
        <v>3</v>
      </c>
    </row>
    <row r="511" spans="1:5" x14ac:dyDescent="0.35">
      <c r="A511" s="17" t="str">
        <f t="shared" si="14"/>
        <v/>
      </c>
      <c r="B511" s="17" t="str">
        <f>IFERROR(VLOOKUP("successful",'Kickstarter Data'!F511:L511,7,FALSE),"")</f>
        <v/>
      </c>
      <c r="D511" s="21" t="str">
        <f t="shared" si="15"/>
        <v>Failed</v>
      </c>
      <c r="E511" s="21">
        <f>IFERROR(VLOOKUP("Failed",'Kickstarter Data'!F511:L511,7,FALSE),"")</f>
        <v>1</v>
      </c>
    </row>
    <row r="512" spans="1:5" x14ac:dyDescent="0.35">
      <c r="A512" s="17" t="str">
        <f t="shared" si="14"/>
        <v/>
      </c>
      <c r="B512" s="17" t="str">
        <f>IFERROR(VLOOKUP("successful",'Kickstarter Data'!F512:L512,7,FALSE),"")</f>
        <v/>
      </c>
      <c r="D512" s="21" t="str">
        <f t="shared" si="15"/>
        <v>Failed</v>
      </c>
      <c r="E512" s="21">
        <f>IFERROR(VLOOKUP("Failed",'Kickstarter Data'!F512:L512,7,FALSE),"")</f>
        <v>0</v>
      </c>
    </row>
    <row r="513" spans="1:5" x14ac:dyDescent="0.35">
      <c r="A513" s="17" t="str">
        <f t="shared" si="14"/>
        <v/>
      </c>
      <c r="B513" s="17" t="str">
        <f>IFERROR(VLOOKUP("successful",'Kickstarter Data'!F513:L513,7,FALSE),"")</f>
        <v/>
      </c>
      <c r="D513" s="21" t="str">
        <f t="shared" si="15"/>
        <v>Failed</v>
      </c>
      <c r="E513" s="21">
        <f>IFERROR(VLOOKUP("Failed",'Kickstarter Data'!F513:L513,7,FALSE),"")</f>
        <v>5</v>
      </c>
    </row>
    <row r="514" spans="1:5" x14ac:dyDescent="0.35">
      <c r="A514" s="17" t="str">
        <f t="shared" ref="A514:A577" si="16">IF(B514="","","successful")</f>
        <v/>
      </c>
      <c r="B514" s="17" t="str">
        <f>IFERROR(VLOOKUP("successful",'Kickstarter Data'!F514:L514,7,FALSE),"")</f>
        <v/>
      </c>
      <c r="D514" s="21" t="str">
        <f t="shared" ref="D514:D577" si="17">IF(E514="","","Failed")</f>
        <v>Failed</v>
      </c>
      <c r="E514" s="21">
        <f>IFERROR(VLOOKUP("Failed",'Kickstarter Data'!F514:L514,7,FALSE),"")</f>
        <v>2</v>
      </c>
    </row>
    <row r="515" spans="1:5" x14ac:dyDescent="0.35">
      <c r="A515" s="17" t="str">
        <f t="shared" si="16"/>
        <v/>
      </c>
      <c r="B515" s="17" t="str">
        <f>IFERROR(VLOOKUP("successful",'Kickstarter Data'!F515:L515,7,FALSE),"")</f>
        <v/>
      </c>
      <c r="D515" s="21" t="str">
        <f t="shared" si="17"/>
        <v>Failed</v>
      </c>
      <c r="E515" s="21">
        <f>IFERROR(VLOOKUP("Failed",'Kickstarter Data'!F515:L515,7,FALSE),"")</f>
        <v>68</v>
      </c>
    </row>
    <row r="516" spans="1:5" x14ac:dyDescent="0.35">
      <c r="A516" s="17" t="str">
        <f t="shared" si="16"/>
        <v/>
      </c>
      <c r="B516" s="17" t="str">
        <f>IFERROR(VLOOKUP("successful",'Kickstarter Data'!F516:L516,7,FALSE),"")</f>
        <v/>
      </c>
      <c r="D516" s="21" t="str">
        <f t="shared" si="17"/>
        <v>Failed</v>
      </c>
      <c r="E516" s="21">
        <f>IFERROR(VLOOKUP("Failed",'Kickstarter Data'!F516:L516,7,FALSE),"")</f>
        <v>3</v>
      </c>
    </row>
    <row r="517" spans="1:5" x14ac:dyDescent="0.35">
      <c r="A517" s="17" t="str">
        <f t="shared" si="16"/>
        <v/>
      </c>
      <c r="B517" s="17" t="str">
        <f>IFERROR(VLOOKUP("successful",'Kickstarter Data'!F517:L517,7,FALSE),"")</f>
        <v/>
      </c>
      <c r="D517" s="21" t="str">
        <f t="shared" si="17"/>
        <v>Failed</v>
      </c>
      <c r="E517" s="21">
        <f>IFERROR(VLOOKUP("Failed",'Kickstarter Data'!F517:L517,7,FALSE),"")</f>
        <v>34</v>
      </c>
    </row>
    <row r="518" spans="1:5" x14ac:dyDescent="0.35">
      <c r="A518" s="17" t="str">
        <f t="shared" si="16"/>
        <v/>
      </c>
      <c r="B518" s="17" t="str">
        <f>IFERROR(VLOOKUP("successful",'Kickstarter Data'!F518:L518,7,FALSE),"")</f>
        <v/>
      </c>
      <c r="D518" s="21" t="str">
        <f t="shared" si="17"/>
        <v>Failed</v>
      </c>
      <c r="E518" s="21">
        <f>IFERROR(VLOOKUP("Failed",'Kickstarter Data'!F518:L518,7,FALSE),"")</f>
        <v>0</v>
      </c>
    </row>
    <row r="519" spans="1:5" x14ac:dyDescent="0.35">
      <c r="A519" s="17" t="str">
        <f t="shared" si="16"/>
        <v/>
      </c>
      <c r="B519" s="17" t="str">
        <f>IFERROR(VLOOKUP("successful",'Kickstarter Data'!F519:L519,7,FALSE),"")</f>
        <v/>
      </c>
      <c r="D519" s="21" t="str">
        <f t="shared" si="17"/>
        <v>Failed</v>
      </c>
      <c r="E519" s="21">
        <f>IFERROR(VLOOKUP("Failed",'Kickstarter Data'!F519:L519,7,FALSE),"")</f>
        <v>3</v>
      </c>
    </row>
    <row r="520" spans="1:5" x14ac:dyDescent="0.35">
      <c r="A520" s="17" t="str">
        <f t="shared" si="16"/>
        <v/>
      </c>
      <c r="B520" s="17" t="str">
        <f>IFERROR(VLOOKUP("successful",'Kickstarter Data'!F520:L520,7,FALSE),"")</f>
        <v/>
      </c>
      <c r="D520" s="21" t="str">
        <f t="shared" si="17"/>
        <v>Failed</v>
      </c>
      <c r="E520" s="21">
        <f>IFERROR(VLOOKUP("Failed",'Kickstarter Data'!F520:L520,7,FALSE),"")</f>
        <v>0</v>
      </c>
    </row>
    <row r="521" spans="1:5" x14ac:dyDescent="0.35">
      <c r="A521" s="17" t="str">
        <f t="shared" si="16"/>
        <v/>
      </c>
      <c r="B521" s="17" t="str">
        <f>IFERROR(VLOOKUP("successful",'Kickstarter Data'!F521:L521,7,FALSE),"")</f>
        <v/>
      </c>
      <c r="D521" s="21" t="str">
        <f t="shared" si="17"/>
        <v>Failed</v>
      </c>
      <c r="E521" s="21">
        <f>IFERROR(VLOOKUP("Failed",'Kickstarter Data'!F521:L521,7,FALSE),"")</f>
        <v>70</v>
      </c>
    </row>
    <row r="522" spans="1:5" x14ac:dyDescent="0.35">
      <c r="A522" s="17" t="str">
        <f t="shared" si="16"/>
        <v>successful</v>
      </c>
      <c r="B522" s="17">
        <f>IFERROR(VLOOKUP("successful",'Kickstarter Data'!F522:L522,7,FALSE),"")</f>
        <v>34</v>
      </c>
      <c r="D522" s="21" t="str">
        <f t="shared" si="17"/>
        <v/>
      </c>
      <c r="E522" s="21" t="str">
        <f>IFERROR(VLOOKUP("Failed",'Kickstarter Data'!F522:L522,7,FALSE),"")</f>
        <v/>
      </c>
    </row>
    <row r="523" spans="1:5" x14ac:dyDescent="0.35">
      <c r="A523" s="17" t="str">
        <f t="shared" si="16"/>
        <v>successful</v>
      </c>
      <c r="B523" s="17">
        <f>IFERROR(VLOOKUP("successful",'Kickstarter Data'!F523:L523,7,FALSE),"")</f>
        <v>56</v>
      </c>
      <c r="D523" s="21" t="str">
        <f t="shared" si="17"/>
        <v/>
      </c>
      <c r="E523" s="21" t="str">
        <f>IFERROR(VLOOKUP("Failed",'Kickstarter Data'!F523:L523,7,FALSE),"")</f>
        <v/>
      </c>
    </row>
    <row r="524" spans="1:5" x14ac:dyDescent="0.35">
      <c r="A524" s="17" t="str">
        <f t="shared" si="16"/>
        <v>successful</v>
      </c>
      <c r="B524" s="17">
        <f>IFERROR(VLOOKUP("successful",'Kickstarter Data'!F524:L524,7,FALSE),"")</f>
        <v>31</v>
      </c>
      <c r="D524" s="21" t="str">
        <f t="shared" si="17"/>
        <v/>
      </c>
      <c r="E524" s="21" t="str">
        <f>IFERROR(VLOOKUP("Failed",'Kickstarter Data'!F524:L524,7,FALSE),"")</f>
        <v/>
      </c>
    </row>
    <row r="525" spans="1:5" x14ac:dyDescent="0.35">
      <c r="A525" s="17" t="str">
        <f t="shared" si="16"/>
        <v>successful</v>
      </c>
      <c r="B525" s="17">
        <f>IFERROR(VLOOKUP("successful",'Kickstarter Data'!F525:L525,7,FALSE),"")</f>
        <v>84</v>
      </c>
      <c r="D525" s="21" t="str">
        <f t="shared" si="17"/>
        <v/>
      </c>
      <c r="E525" s="21" t="str">
        <f>IFERROR(VLOOKUP("Failed",'Kickstarter Data'!F525:L525,7,FALSE),"")</f>
        <v/>
      </c>
    </row>
    <row r="526" spans="1:5" x14ac:dyDescent="0.35">
      <c r="A526" s="17" t="str">
        <f t="shared" si="16"/>
        <v>successful</v>
      </c>
      <c r="B526" s="17">
        <f>IFERROR(VLOOKUP("successful",'Kickstarter Data'!F526:L526,7,FALSE),"")</f>
        <v>130</v>
      </c>
      <c r="D526" s="21" t="str">
        <f t="shared" si="17"/>
        <v/>
      </c>
      <c r="E526" s="21" t="str">
        <f>IFERROR(VLOOKUP("Failed",'Kickstarter Data'!F526:L526,7,FALSE),"")</f>
        <v/>
      </c>
    </row>
    <row r="527" spans="1:5" x14ac:dyDescent="0.35">
      <c r="A527" s="17" t="str">
        <f t="shared" si="16"/>
        <v>successful</v>
      </c>
      <c r="B527" s="17">
        <f>IFERROR(VLOOKUP("successful",'Kickstarter Data'!F527:L527,7,FALSE),"")</f>
        <v>12</v>
      </c>
      <c r="D527" s="21" t="str">
        <f t="shared" si="17"/>
        <v/>
      </c>
      <c r="E527" s="21" t="str">
        <f>IFERROR(VLOOKUP("Failed",'Kickstarter Data'!F527:L527,7,FALSE),"")</f>
        <v/>
      </c>
    </row>
    <row r="528" spans="1:5" x14ac:dyDescent="0.35">
      <c r="A528" s="17" t="str">
        <f t="shared" si="16"/>
        <v>successful</v>
      </c>
      <c r="B528" s="17">
        <f>IFERROR(VLOOKUP("successful",'Kickstarter Data'!F528:L528,7,FALSE),"")</f>
        <v>23</v>
      </c>
      <c r="D528" s="21" t="str">
        <f t="shared" si="17"/>
        <v/>
      </c>
      <c r="E528" s="21" t="str">
        <f>IFERROR(VLOOKUP("Failed",'Kickstarter Data'!F528:L528,7,FALSE),"")</f>
        <v/>
      </c>
    </row>
    <row r="529" spans="1:5" x14ac:dyDescent="0.35">
      <c r="A529" s="17" t="str">
        <f t="shared" si="16"/>
        <v>successful</v>
      </c>
      <c r="B529" s="17">
        <f>IFERROR(VLOOKUP("successful",'Kickstarter Data'!F529:L529,7,FALSE),"")</f>
        <v>158</v>
      </c>
      <c r="D529" s="21" t="str">
        <f t="shared" si="17"/>
        <v/>
      </c>
      <c r="E529" s="21" t="str">
        <f>IFERROR(VLOOKUP("Failed",'Kickstarter Data'!F529:L529,7,FALSE),"")</f>
        <v/>
      </c>
    </row>
    <row r="530" spans="1:5" x14ac:dyDescent="0.35">
      <c r="A530" s="17" t="str">
        <f t="shared" si="16"/>
        <v>successful</v>
      </c>
      <c r="B530" s="17">
        <f>IFERROR(VLOOKUP("successful",'Kickstarter Data'!F530:L530,7,FALSE),"")</f>
        <v>30</v>
      </c>
      <c r="D530" s="21" t="str">
        <f t="shared" si="17"/>
        <v/>
      </c>
      <c r="E530" s="21" t="str">
        <f>IFERROR(VLOOKUP("Failed",'Kickstarter Data'!F530:L530,7,FALSE),"")</f>
        <v/>
      </c>
    </row>
    <row r="531" spans="1:5" x14ac:dyDescent="0.35">
      <c r="A531" s="17" t="str">
        <f t="shared" si="16"/>
        <v>successful</v>
      </c>
      <c r="B531" s="17">
        <f>IFERROR(VLOOKUP("successful",'Kickstarter Data'!F531:L531,7,FALSE),"")</f>
        <v>18</v>
      </c>
      <c r="D531" s="21" t="str">
        <f t="shared" si="17"/>
        <v/>
      </c>
      <c r="E531" s="21" t="str">
        <f>IFERROR(VLOOKUP("Failed",'Kickstarter Data'!F531:L531,7,FALSE),"")</f>
        <v/>
      </c>
    </row>
    <row r="532" spans="1:5" x14ac:dyDescent="0.35">
      <c r="A532" s="17" t="str">
        <f t="shared" si="16"/>
        <v>successful</v>
      </c>
      <c r="B532" s="17">
        <f>IFERROR(VLOOKUP("successful",'Kickstarter Data'!F532:L532,7,FALSE),"")</f>
        <v>29</v>
      </c>
      <c r="D532" s="21" t="str">
        <f t="shared" si="17"/>
        <v/>
      </c>
      <c r="E532" s="21" t="str">
        <f>IFERROR(VLOOKUP("Failed",'Kickstarter Data'!F532:L532,7,FALSE),"")</f>
        <v/>
      </c>
    </row>
    <row r="533" spans="1:5" x14ac:dyDescent="0.35">
      <c r="A533" s="17" t="str">
        <f t="shared" si="16"/>
        <v>successful</v>
      </c>
      <c r="B533" s="17">
        <f>IFERROR(VLOOKUP("successful",'Kickstarter Data'!F533:L533,7,FALSE),"")</f>
        <v>31</v>
      </c>
      <c r="D533" s="21" t="str">
        <f t="shared" si="17"/>
        <v/>
      </c>
      <c r="E533" s="21" t="str">
        <f>IFERROR(VLOOKUP("Failed",'Kickstarter Data'!F533:L533,7,FALSE),"")</f>
        <v/>
      </c>
    </row>
    <row r="534" spans="1:5" x14ac:dyDescent="0.35">
      <c r="A534" s="17" t="str">
        <f t="shared" si="16"/>
        <v>successful</v>
      </c>
      <c r="B534" s="17">
        <f>IFERROR(VLOOKUP("successful",'Kickstarter Data'!F534:L534,7,FALSE),"")</f>
        <v>173</v>
      </c>
      <c r="D534" s="21" t="str">
        <f t="shared" si="17"/>
        <v/>
      </c>
      <c r="E534" s="21" t="str">
        <f>IFERROR(VLOOKUP("Failed",'Kickstarter Data'!F534:L534,7,FALSE),"")</f>
        <v/>
      </c>
    </row>
    <row r="535" spans="1:5" x14ac:dyDescent="0.35">
      <c r="A535" s="17" t="str">
        <f t="shared" si="16"/>
        <v>successful</v>
      </c>
      <c r="B535" s="17">
        <f>IFERROR(VLOOKUP("successful",'Kickstarter Data'!F535:L535,7,FALSE),"")</f>
        <v>17</v>
      </c>
      <c r="D535" s="21" t="str">
        <f t="shared" si="17"/>
        <v/>
      </c>
      <c r="E535" s="21" t="str">
        <f>IFERROR(VLOOKUP("Failed",'Kickstarter Data'!F535:L535,7,FALSE),"")</f>
        <v/>
      </c>
    </row>
    <row r="536" spans="1:5" x14ac:dyDescent="0.35">
      <c r="A536" s="17" t="str">
        <f t="shared" si="16"/>
        <v>successful</v>
      </c>
      <c r="B536" s="17">
        <f>IFERROR(VLOOKUP("successful",'Kickstarter Data'!F536:L536,7,FALSE),"")</f>
        <v>48</v>
      </c>
      <c r="D536" s="21" t="str">
        <f t="shared" si="17"/>
        <v/>
      </c>
      <c r="E536" s="21" t="str">
        <f>IFERROR(VLOOKUP("Failed",'Kickstarter Data'!F536:L536,7,FALSE),"")</f>
        <v/>
      </c>
    </row>
    <row r="537" spans="1:5" x14ac:dyDescent="0.35">
      <c r="A537" s="17" t="str">
        <f t="shared" si="16"/>
        <v>successful</v>
      </c>
      <c r="B537" s="17">
        <f>IFERROR(VLOOKUP("successful",'Kickstarter Data'!F537:L537,7,FALSE),"")</f>
        <v>59</v>
      </c>
      <c r="D537" s="21" t="str">
        <f t="shared" si="17"/>
        <v/>
      </c>
      <c r="E537" s="21" t="str">
        <f>IFERROR(VLOOKUP("Failed",'Kickstarter Data'!F537:L537,7,FALSE),"")</f>
        <v/>
      </c>
    </row>
    <row r="538" spans="1:5" x14ac:dyDescent="0.35">
      <c r="A538" s="17" t="str">
        <f t="shared" si="16"/>
        <v>successful</v>
      </c>
      <c r="B538" s="17">
        <f>IFERROR(VLOOKUP("successful",'Kickstarter Data'!F538:L538,7,FALSE),"")</f>
        <v>39</v>
      </c>
      <c r="D538" s="21" t="str">
        <f t="shared" si="17"/>
        <v/>
      </c>
      <c r="E538" s="21" t="str">
        <f>IFERROR(VLOOKUP("Failed",'Kickstarter Data'!F538:L538,7,FALSE),"")</f>
        <v/>
      </c>
    </row>
    <row r="539" spans="1:5" x14ac:dyDescent="0.35">
      <c r="A539" s="17" t="str">
        <f t="shared" si="16"/>
        <v>successful</v>
      </c>
      <c r="B539" s="17">
        <f>IFERROR(VLOOKUP("successful",'Kickstarter Data'!F539:L539,7,FALSE),"")</f>
        <v>59</v>
      </c>
      <c r="D539" s="21" t="str">
        <f t="shared" si="17"/>
        <v/>
      </c>
      <c r="E539" s="21" t="str">
        <f>IFERROR(VLOOKUP("Failed",'Kickstarter Data'!F539:L539,7,FALSE),"")</f>
        <v/>
      </c>
    </row>
    <row r="540" spans="1:5" x14ac:dyDescent="0.35">
      <c r="A540" s="17" t="str">
        <f t="shared" si="16"/>
        <v>successful</v>
      </c>
      <c r="B540" s="17">
        <f>IFERROR(VLOOKUP("successful",'Kickstarter Data'!F540:L540,7,FALSE),"")</f>
        <v>60</v>
      </c>
      <c r="D540" s="21" t="str">
        <f t="shared" si="17"/>
        <v/>
      </c>
      <c r="E540" s="21" t="str">
        <f>IFERROR(VLOOKUP("Failed",'Kickstarter Data'!F540:L540,7,FALSE),"")</f>
        <v/>
      </c>
    </row>
    <row r="541" spans="1:5" x14ac:dyDescent="0.35">
      <c r="A541" s="17" t="str">
        <f t="shared" si="16"/>
        <v>successful</v>
      </c>
      <c r="B541" s="17">
        <f>IFERROR(VLOOKUP("successful",'Kickstarter Data'!F541:L541,7,FALSE),"")</f>
        <v>20</v>
      </c>
      <c r="D541" s="21" t="str">
        <f t="shared" si="17"/>
        <v/>
      </c>
      <c r="E541" s="21" t="str">
        <f>IFERROR(VLOOKUP("Failed",'Kickstarter Data'!F541:L541,7,FALSE),"")</f>
        <v/>
      </c>
    </row>
    <row r="542" spans="1:5" x14ac:dyDescent="0.35">
      <c r="A542" s="17" t="str">
        <f t="shared" si="16"/>
        <v/>
      </c>
      <c r="B542" s="17" t="str">
        <f>IFERROR(VLOOKUP("successful",'Kickstarter Data'!F542:L542,7,FALSE),"")</f>
        <v/>
      </c>
      <c r="D542" s="21" t="str">
        <f t="shared" si="17"/>
        <v>Failed</v>
      </c>
      <c r="E542" s="21">
        <f>IFERROR(VLOOKUP("Failed",'Kickstarter Data'!F542:L542,7,FALSE),"")</f>
        <v>1</v>
      </c>
    </row>
    <row r="543" spans="1:5" x14ac:dyDescent="0.35">
      <c r="A543" s="17" t="str">
        <f t="shared" si="16"/>
        <v/>
      </c>
      <c r="B543" s="17" t="str">
        <f>IFERROR(VLOOKUP("successful",'Kickstarter Data'!F543:L543,7,FALSE),"")</f>
        <v/>
      </c>
      <c r="D543" s="21" t="str">
        <f t="shared" si="17"/>
        <v>Failed</v>
      </c>
      <c r="E543" s="21">
        <f>IFERROR(VLOOKUP("Failed",'Kickstarter Data'!F543:L543,7,FALSE),"")</f>
        <v>1</v>
      </c>
    </row>
    <row r="544" spans="1:5" x14ac:dyDescent="0.35">
      <c r="A544" s="17" t="str">
        <f t="shared" si="16"/>
        <v/>
      </c>
      <c r="B544" s="17" t="str">
        <f>IFERROR(VLOOKUP("successful",'Kickstarter Data'!F544:L544,7,FALSE),"")</f>
        <v/>
      </c>
      <c r="D544" s="21" t="str">
        <f t="shared" si="17"/>
        <v>Failed</v>
      </c>
      <c r="E544" s="21">
        <f>IFERROR(VLOOKUP("Failed",'Kickstarter Data'!F544:L544,7,FALSE),"")</f>
        <v>1</v>
      </c>
    </row>
    <row r="545" spans="1:5" x14ac:dyDescent="0.35">
      <c r="A545" s="17" t="str">
        <f t="shared" si="16"/>
        <v/>
      </c>
      <c r="B545" s="17" t="str">
        <f>IFERROR(VLOOKUP("successful",'Kickstarter Data'!F545:L545,7,FALSE),"")</f>
        <v/>
      </c>
      <c r="D545" s="21" t="str">
        <f t="shared" si="17"/>
        <v>Failed</v>
      </c>
      <c r="E545" s="21">
        <f>IFERROR(VLOOKUP("Failed",'Kickstarter Data'!F545:L545,7,FALSE),"")</f>
        <v>2</v>
      </c>
    </row>
    <row r="546" spans="1:5" x14ac:dyDescent="0.35">
      <c r="A546" s="17" t="str">
        <f t="shared" si="16"/>
        <v/>
      </c>
      <c r="B546" s="17" t="str">
        <f>IFERROR(VLOOKUP("successful",'Kickstarter Data'!F546:L546,7,FALSE),"")</f>
        <v/>
      </c>
      <c r="D546" s="21" t="str">
        <f t="shared" si="17"/>
        <v>Failed</v>
      </c>
      <c r="E546" s="21">
        <f>IFERROR(VLOOKUP("Failed",'Kickstarter Data'!F546:L546,7,FALSE),"")</f>
        <v>2</v>
      </c>
    </row>
    <row r="547" spans="1:5" x14ac:dyDescent="0.35">
      <c r="A547" s="17" t="str">
        <f t="shared" si="16"/>
        <v/>
      </c>
      <c r="B547" s="17" t="str">
        <f>IFERROR(VLOOKUP("successful",'Kickstarter Data'!F547:L547,7,FALSE),"")</f>
        <v/>
      </c>
      <c r="D547" s="21" t="str">
        <f t="shared" si="17"/>
        <v>Failed</v>
      </c>
      <c r="E547" s="21">
        <f>IFERROR(VLOOKUP("Failed",'Kickstarter Data'!F547:L547,7,FALSE),"")</f>
        <v>34</v>
      </c>
    </row>
    <row r="548" spans="1:5" x14ac:dyDescent="0.35">
      <c r="A548" s="17" t="str">
        <f t="shared" si="16"/>
        <v/>
      </c>
      <c r="B548" s="17" t="str">
        <f>IFERROR(VLOOKUP("successful",'Kickstarter Data'!F548:L548,7,FALSE),"")</f>
        <v/>
      </c>
      <c r="D548" s="21" t="str">
        <f t="shared" si="17"/>
        <v>Failed</v>
      </c>
      <c r="E548" s="21">
        <f>IFERROR(VLOOKUP("Failed",'Kickstarter Data'!F548:L548,7,FALSE),"")</f>
        <v>2</v>
      </c>
    </row>
    <row r="549" spans="1:5" x14ac:dyDescent="0.35">
      <c r="A549" s="17" t="str">
        <f t="shared" si="16"/>
        <v/>
      </c>
      <c r="B549" s="17" t="str">
        <f>IFERROR(VLOOKUP("successful",'Kickstarter Data'!F549:L549,7,FALSE),"")</f>
        <v/>
      </c>
      <c r="D549" s="21" t="str">
        <f t="shared" si="17"/>
        <v>Failed</v>
      </c>
      <c r="E549" s="21">
        <f>IFERROR(VLOOKUP("Failed",'Kickstarter Data'!F549:L549,7,FALSE),"")</f>
        <v>0</v>
      </c>
    </row>
    <row r="550" spans="1:5" x14ac:dyDescent="0.35">
      <c r="A550" s="17" t="str">
        <f t="shared" si="16"/>
        <v/>
      </c>
      <c r="B550" s="17" t="str">
        <f>IFERROR(VLOOKUP("successful",'Kickstarter Data'!F550:L550,7,FALSE),"")</f>
        <v/>
      </c>
      <c r="D550" s="21" t="str">
        <f t="shared" si="17"/>
        <v>Failed</v>
      </c>
      <c r="E550" s="21">
        <f>IFERROR(VLOOKUP("Failed",'Kickstarter Data'!F550:L550,7,FALSE),"")</f>
        <v>1</v>
      </c>
    </row>
    <row r="551" spans="1:5" x14ac:dyDescent="0.35">
      <c r="A551" s="17" t="str">
        <f t="shared" si="16"/>
        <v/>
      </c>
      <c r="B551" s="17" t="str">
        <f>IFERROR(VLOOKUP("successful",'Kickstarter Data'!F551:L551,7,FALSE),"")</f>
        <v/>
      </c>
      <c r="D551" s="21" t="str">
        <f t="shared" si="17"/>
        <v>Failed</v>
      </c>
      <c r="E551" s="21">
        <f>IFERROR(VLOOKUP("Failed",'Kickstarter Data'!F551:L551,7,FALSE),"")</f>
        <v>8</v>
      </c>
    </row>
    <row r="552" spans="1:5" x14ac:dyDescent="0.35">
      <c r="A552" s="17" t="str">
        <f t="shared" si="16"/>
        <v/>
      </c>
      <c r="B552" s="17" t="str">
        <f>IFERROR(VLOOKUP("successful",'Kickstarter Data'!F552:L552,7,FALSE),"")</f>
        <v/>
      </c>
      <c r="D552" s="21" t="str">
        <f t="shared" si="17"/>
        <v>Failed</v>
      </c>
      <c r="E552" s="21">
        <f>IFERROR(VLOOKUP("Failed",'Kickstarter Data'!F552:L552,7,FALSE),"")</f>
        <v>4</v>
      </c>
    </row>
    <row r="553" spans="1:5" x14ac:dyDescent="0.35">
      <c r="A553" s="17" t="str">
        <f t="shared" si="16"/>
        <v/>
      </c>
      <c r="B553" s="17" t="str">
        <f>IFERROR(VLOOKUP("successful",'Kickstarter Data'!F553:L553,7,FALSE),"")</f>
        <v/>
      </c>
      <c r="D553" s="21" t="str">
        <f t="shared" si="17"/>
        <v>Failed</v>
      </c>
      <c r="E553" s="21">
        <f>IFERROR(VLOOKUP("Failed",'Kickstarter Data'!F553:L553,7,FALSE),"")</f>
        <v>28</v>
      </c>
    </row>
    <row r="554" spans="1:5" x14ac:dyDescent="0.35">
      <c r="A554" s="17" t="str">
        <f t="shared" si="16"/>
        <v/>
      </c>
      <c r="B554" s="17" t="str">
        <f>IFERROR(VLOOKUP("successful",'Kickstarter Data'!F554:L554,7,FALSE),"")</f>
        <v/>
      </c>
      <c r="D554" s="21" t="str">
        <f t="shared" si="17"/>
        <v>Failed</v>
      </c>
      <c r="E554" s="21">
        <f>IFERROR(VLOOKUP("Failed",'Kickstarter Data'!F554:L554,7,FALSE),"")</f>
        <v>0</v>
      </c>
    </row>
    <row r="555" spans="1:5" x14ac:dyDescent="0.35">
      <c r="A555" s="17" t="str">
        <f t="shared" si="16"/>
        <v/>
      </c>
      <c r="B555" s="17" t="str">
        <f>IFERROR(VLOOKUP("successful",'Kickstarter Data'!F555:L555,7,FALSE),"")</f>
        <v/>
      </c>
      <c r="D555" s="21" t="str">
        <f t="shared" si="17"/>
        <v>Failed</v>
      </c>
      <c r="E555" s="21">
        <f>IFERROR(VLOOKUP("Failed",'Kickstarter Data'!F555:L555,7,FALSE),"")</f>
        <v>6</v>
      </c>
    </row>
    <row r="556" spans="1:5" x14ac:dyDescent="0.35">
      <c r="A556" s="17" t="str">
        <f t="shared" si="16"/>
        <v/>
      </c>
      <c r="B556" s="17" t="str">
        <f>IFERROR(VLOOKUP("successful",'Kickstarter Data'!F556:L556,7,FALSE),"")</f>
        <v/>
      </c>
      <c r="D556" s="21" t="str">
        <f t="shared" si="17"/>
        <v>Failed</v>
      </c>
      <c r="E556" s="21">
        <f>IFERROR(VLOOKUP("Failed",'Kickstarter Data'!F556:L556,7,FALSE),"")</f>
        <v>22</v>
      </c>
    </row>
    <row r="557" spans="1:5" x14ac:dyDescent="0.35">
      <c r="A557" s="17" t="str">
        <f t="shared" si="16"/>
        <v/>
      </c>
      <c r="B557" s="17" t="str">
        <f>IFERROR(VLOOKUP("successful",'Kickstarter Data'!F557:L557,7,FALSE),"")</f>
        <v/>
      </c>
      <c r="D557" s="21" t="str">
        <f t="shared" si="17"/>
        <v>Failed</v>
      </c>
      <c r="E557" s="21">
        <f>IFERROR(VLOOKUP("Failed",'Kickstarter Data'!F557:L557,7,FALSE),"")</f>
        <v>0</v>
      </c>
    </row>
    <row r="558" spans="1:5" x14ac:dyDescent="0.35">
      <c r="A558" s="17" t="str">
        <f t="shared" si="16"/>
        <v/>
      </c>
      <c r="B558" s="17" t="str">
        <f>IFERROR(VLOOKUP("successful",'Kickstarter Data'!F558:L558,7,FALSE),"")</f>
        <v/>
      </c>
      <c r="D558" s="21" t="str">
        <f t="shared" si="17"/>
        <v>Failed</v>
      </c>
      <c r="E558" s="21">
        <f>IFERROR(VLOOKUP("Failed",'Kickstarter Data'!F558:L558,7,FALSE),"")</f>
        <v>1</v>
      </c>
    </row>
    <row r="559" spans="1:5" x14ac:dyDescent="0.35">
      <c r="A559" s="17" t="str">
        <f t="shared" si="16"/>
        <v/>
      </c>
      <c r="B559" s="17" t="str">
        <f>IFERROR(VLOOKUP("successful",'Kickstarter Data'!F559:L559,7,FALSE),"")</f>
        <v/>
      </c>
      <c r="D559" s="21" t="str">
        <f t="shared" si="17"/>
        <v>Failed</v>
      </c>
      <c r="E559" s="21">
        <f>IFERROR(VLOOKUP("Failed",'Kickstarter Data'!F559:L559,7,FALSE),"")</f>
        <v>20</v>
      </c>
    </row>
    <row r="560" spans="1:5" x14ac:dyDescent="0.35">
      <c r="A560" s="17" t="str">
        <f t="shared" si="16"/>
        <v/>
      </c>
      <c r="B560" s="17" t="str">
        <f>IFERROR(VLOOKUP("successful",'Kickstarter Data'!F560:L560,7,FALSE),"")</f>
        <v/>
      </c>
      <c r="D560" s="21" t="str">
        <f t="shared" si="17"/>
        <v>Failed</v>
      </c>
      <c r="E560" s="21">
        <f>IFERROR(VLOOKUP("Failed",'Kickstarter Data'!F560:L560,7,FALSE),"")</f>
        <v>0</v>
      </c>
    </row>
    <row r="561" spans="1:5" x14ac:dyDescent="0.35">
      <c r="A561" s="17" t="str">
        <f t="shared" si="16"/>
        <v/>
      </c>
      <c r="B561" s="17" t="str">
        <f>IFERROR(VLOOKUP("successful",'Kickstarter Data'!F561:L561,7,FALSE),"")</f>
        <v/>
      </c>
      <c r="D561" s="21" t="str">
        <f t="shared" si="17"/>
        <v>Failed</v>
      </c>
      <c r="E561" s="21">
        <f>IFERROR(VLOOKUP("Failed",'Kickstarter Data'!F561:L561,7,FALSE),"")</f>
        <v>1</v>
      </c>
    </row>
    <row r="562" spans="1:5" x14ac:dyDescent="0.35">
      <c r="A562" s="17" t="str">
        <f t="shared" si="16"/>
        <v/>
      </c>
      <c r="B562" s="17" t="str">
        <f>IFERROR(VLOOKUP("successful",'Kickstarter Data'!F562:L562,7,FALSE),"")</f>
        <v/>
      </c>
      <c r="D562" s="21" t="str">
        <f t="shared" si="17"/>
        <v>Failed</v>
      </c>
      <c r="E562" s="21">
        <f>IFERROR(VLOOKUP("Failed",'Kickstarter Data'!F562:L562,7,FALSE),"")</f>
        <v>3</v>
      </c>
    </row>
    <row r="563" spans="1:5" x14ac:dyDescent="0.35">
      <c r="A563" s="17" t="str">
        <f t="shared" si="16"/>
        <v/>
      </c>
      <c r="B563" s="17" t="str">
        <f>IFERROR(VLOOKUP("successful",'Kickstarter Data'!F563:L563,7,FALSE),"")</f>
        <v/>
      </c>
      <c r="D563" s="21" t="str">
        <f t="shared" si="17"/>
        <v>Failed</v>
      </c>
      <c r="E563" s="21">
        <f>IFERROR(VLOOKUP("Failed",'Kickstarter Data'!F563:L563,7,FALSE),"")</f>
        <v>2</v>
      </c>
    </row>
    <row r="564" spans="1:5" x14ac:dyDescent="0.35">
      <c r="A564" s="17" t="str">
        <f t="shared" si="16"/>
        <v/>
      </c>
      <c r="B564" s="17" t="str">
        <f>IFERROR(VLOOKUP("successful",'Kickstarter Data'!F564:L564,7,FALSE),"")</f>
        <v/>
      </c>
      <c r="D564" s="21" t="str">
        <f t="shared" si="17"/>
        <v>Failed</v>
      </c>
      <c r="E564" s="21">
        <f>IFERROR(VLOOKUP("Failed",'Kickstarter Data'!F564:L564,7,FALSE),"")</f>
        <v>0</v>
      </c>
    </row>
    <row r="565" spans="1:5" x14ac:dyDescent="0.35">
      <c r="A565" s="17" t="str">
        <f t="shared" si="16"/>
        <v/>
      </c>
      <c r="B565" s="17" t="str">
        <f>IFERROR(VLOOKUP("successful",'Kickstarter Data'!F565:L565,7,FALSE),"")</f>
        <v/>
      </c>
      <c r="D565" s="21" t="str">
        <f t="shared" si="17"/>
        <v>Failed</v>
      </c>
      <c r="E565" s="21">
        <f>IFERROR(VLOOKUP("Failed",'Kickstarter Data'!F565:L565,7,FALSE),"")</f>
        <v>2</v>
      </c>
    </row>
    <row r="566" spans="1:5" x14ac:dyDescent="0.35">
      <c r="A566" s="17" t="str">
        <f t="shared" si="16"/>
        <v/>
      </c>
      <c r="B566" s="17" t="str">
        <f>IFERROR(VLOOKUP("successful",'Kickstarter Data'!F566:L566,7,FALSE),"")</f>
        <v/>
      </c>
      <c r="D566" s="21" t="str">
        <f t="shared" si="17"/>
        <v>Failed</v>
      </c>
      <c r="E566" s="21">
        <f>IFERROR(VLOOKUP("Failed",'Kickstarter Data'!F566:L566,7,FALSE),"")</f>
        <v>1</v>
      </c>
    </row>
    <row r="567" spans="1:5" x14ac:dyDescent="0.35">
      <c r="A567" s="17" t="str">
        <f t="shared" si="16"/>
        <v/>
      </c>
      <c r="B567" s="17" t="str">
        <f>IFERROR(VLOOKUP("successful",'Kickstarter Data'!F567:L567,7,FALSE),"")</f>
        <v/>
      </c>
      <c r="D567" s="21" t="str">
        <f t="shared" si="17"/>
        <v>Failed</v>
      </c>
      <c r="E567" s="21">
        <f>IFERROR(VLOOKUP("Failed",'Kickstarter Data'!F567:L567,7,FALSE),"")</f>
        <v>0</v>
      </c>
    </row>
    <row r="568" spans="1:5" x14ac:dyDescent="0.35">
      <c r="A568" s="17" t="str">
        <f t="shared" si="16"/>
        <v/>
      </c>
      <c r="B568" s="17" t="str">
        <f>IFERROR(VLOOKUP("successful",'Kickstarter Data'!F568:L568,7,FALSE),"")</f>
        <v/>
      </c>
      <c r="D568" s="21" t="str">
        <f t="shared" si="17"/>
        <v>Failed</v>
      </c>
      <c r="E568" s="21">
        <f>IFERROR(VLOOKUP("Failed",'Kickstarter Data'!F568:L568,7,FALSE),"")</f>
        <v>1</v>
      </c>
    </row>
    <row r="569" spans="1:5" x14ac:dyDescent="0.35">
      <c r="A569" s="17" t="str">
        <f t="shared" si="16"/>
        <v/>
      </c>
      <c r="B569" s="17" t="str">
        <f>IFERROR(VLOOKUP("successful",'Kickstarter Data'!F569:L569,7,FALSE),"")</f>
        <v/>
      </c>
      <c r="D569" s="21" t="str">
        <f t="shared" si="17"/>
        <v>Failed</v>
      </c>
      <c r="E569" s="21">
        <f>IFERROR(VLOOKUP("Failed",'Kickstarter Data'!F569:L569,7,FALSE),"")</f>
        <v>0</v>
      </c>
    </row>
    <row r="570" spans="1:5" x14ac:dyDescent="0.35">
      <c r="A570" s="17" t="str">
        <f t="shared" si="16"/>
        <v/>
      </c>
      <c r="B570" s="17" t="str">
        <f>IFERROR(VLOOKUP("successful",'Kickstarter Data'!F570:L570,7,FALSE),"")</f>
        <v/>
      </c>
      <c r="D570" s="21" t="str">
        <f t="shared" si="17"/>
        <v>Failed</v>
      </c>
      <c r="E570" s="21">
        <f>IFERROR(VLOOKUP("Failed",'Kickstarter Data'!F570:L570,7,FALSE),"")</f>
        <v>5</v>
      </c>
    </row>
    <row r="571" spans="1:5" x14ac:dyDescent="0.35">
      <c r="A571" s="17" t="str">
        <f t="shared" si="16"/>
        <v/>
      </c>
      <c r="B571" s="17" t="str">
        <f>IFERROR(VLOOKUP("successful",'Kickstarter Data'!F571:L571,7,FALSE),"")</f>
        <v/>
      </c>
      <c r="D571" s="21" t="str">
        <f t="shared" si="17"/>
        <v>Failed</v>
      </c>
      <c r="E571" s="21">
        <f>IFERROR(VLOOKUP("Failed",'Kickstarter Data'!F571:L571,7,FALSE),"")</f>
        <v>1</v>
      </c>
    </row>
    <row r="572" spans="1:5" x14ac:dyDescent="0.35">
      <c r="A572" s="17" t="str">
        <f t="shared" si="16"/>
        <v/>
      </c>
      <c r="B572" s="17" t="str">
        <f>IFERROR(VLOOKUP("successful",'Kickstarter Data'!F572:L572,7,FALSE),"")</f>
        <v/>
      </c>
      <c r="D572" s="21" t="str">
        <f t="shared" si="17"/>
        <v>Failed</v>
      </c>
      <c r="E572" s="21">
        <f>IFERROR(VLOOKUP("Failed",'Kickstarter Data'!F572:L572,7,FALSE),"")</f>
        <v>1</v>
      </c>
    </row>
    <row r="573" spans="1:5" x14ac:dyDescent="0.35">
      <c r="A573" s="17" t="str">
        <f t="shared" si="16"/>
        <v/>
      </c>
      <c r="B573" s="17" t="str">
        <f>IFERROR(VLOOKUP("successful",'Kickstarter Data'!F573:L573,7,FALSE),"")</f>
        <v/>
      </c>
      <c r="D573" s="21" t="str">
        <f t="shared" si="17"/>
        <v>Failed</v>
      </c>
      <c r="E573" s="21">
        <f>IFERROR(VLOOKUP("Failed",'Kickstarter Data'!F573:L573,7,FALSE),"")</f>
        <v>2</v>
      </c>
    </row>
    <row r="574" spans="1:5" x14ac:dyDescent="0.35">
      <c r="A574" s="17" t="str">
        <f t="shared" si="16"/>
        <v/>
      </c>
      <c r="B574" s="17" t="str">
        <f>IFERROR(VLOOKUP("successful",'Kickstarter Data'!F574:L574,7,FALSE),"")</f>
        <v/>
      </c>
      <c r="D574" s="21" t="str">
        <f t="shared" si="17"/>
        <v>Failed</v>
      </c>
      <c r="E574" s="21">
        <f>IFERROR(VLOOKUP("Failed",'Kickstarter Data'!F574:L574,7,FALSE),"")</f>
        <v>0</v>
      </c>
    </row>
    <row r="575" spans="1:5" x14ac:dyDescent="0.35">
      <c r="A575" s="17" t="str">
        <f t="shared" si="16"/>
        <v/>
      </c>
      <c r="B575" s="17" t="str">
        <f>IFERROR(VLOOKUP("successful",'Kickstarter Data'!F575:L575,7,FALSE),"")</f>
        <v/>
      </c>
      <c r="D575" s="21" t="str">
        <f t="shared" si="17"/>
        <v>Failed</v>
      </c>
      <c r="E575" s="21">
        <f>IFERROR(VLOOKUP("Failed",'Kickstarter Data'!F575:L575,7,FALSE),"")</f>
        <v>9</v>
      </c>
    </row>
    <row r="576" spans="1:5" x14ac:dyDescent="0.35">
      <c r="A576" s="17" t="str">
        <f t="shared" si="16"/>
        <v/>
      </c>
      <c r="B576" s="17" t="str">
        <f>IFERROR(VLOOKUP("successful",'Kickstarter Data'!F576:L576,7,FALSE),"")</f>
        <v/>
      </c>
      <c r="D576" s="21" t="str">
        <f t="shared" si="17"/>
        <v>Failed</v>
      </c>
      <c r="E576" s="21">
        <f>IFERROR(VLOOKUP("Failed",'Kickstarter Data'!F576:L576,7,FALSE),"")</f>
        <v>4</v>
      </c>
    </row>
    <row r="577" spans="1:5" x14ac:dyDescent="0.35">
      <c r="A577" s="17" t="str">
        <f t="shared" si="16"/>
        <v/>
      </c>
      <c r="B577" s="17" t="str">
        <f>IFERROR(VLOOKUP("successful",'Kickstarter Data'!F577:L577,7,FALSE),"")</f>
        <v/>
      </c>
      <c r="D577" s="21" t="str">
        <f t="shared" si="17"/>
        <v>Failed</v>
      </c>
      <c r="E577" s="21">
        <f>IFERROR(VLOOKUP("Failed",'Kickstarter Data'!F577:L577,7,FALSE),"")</f>
        <v>4</v>
      </c>
    </row>
    <row r="578" spans="1:5" x14ac:dyDescent="0.35">
      <c r="A578" s="17" t="str">
        <f t="shared" ref="A578:A641" si="18">IF(B578="","","successful")</f>
        <v/>
      </c>
      <c r="B578" s="17" t="str">
        <f>IFERROR(VLOOKUP("successful",'Kickstarter Data'!F578:L578,7,FALSE),"")</f>
        <v/>
      </c>
      <c r="D578" s="21" t="str">
        <f t="shared" ref="D578:D641" si="19">IF(E578="","","Failed")</f>
        <v>Failed</v>
      </c>
      <c r="E578" s="21">
        <f>IFERROR(VLOOKUP("Failed",'Kickstarter Data'!F578:L578,7,FALSE),"")</f>
        <v>1</v>
      </c>
    </row>
    <row r="579" spans="1:5" x14ac:dyDescent="0.35">
      <c r="A579" s="17" t="str">
        <f t="shared" si="18"/>
        <v/>
      </c>
      <c r="B579" s="17" t="str">
        <f>IFERROR(VLOOKUP("successful",'Kickstarter Data'!F579:L579,7,FALSE),"")</f>
        <v/>
      </c>
      <c r="D579" s="21" t="str">
        <f t="shared" si="19"/>
        <v>Failed</v>
      </c>
      <c r="E579" s="21">
        <f>IFERROR(VLOOKUP("Failed",'Kickstarter Data'!F579:L579,7,FALSE),"")</f>
        <v>1</v>
      </c>
    </row>
    <row r="580" spans="1:5" x14ac:dyDescent="0.35">
      <c r="A580" s="17" t="str">
        <f t="shared" si="18"/>
        <v/>
      </c>
      <c r="B580" s="17" t="str">
        <f>IFERROR(VLOOKUP("successful",'Kickstarter Data'!F580:L580,7,FALSE),"")</f>
        <v/>
      </c>
      <c r="D580" s="21" t="str">
        <f t="shared" si="19"/>
        <v>Failed</v>
      </c>
      <c r="E580" s="21">
        <f>IFERROR(VLOOKUP("Failed",'Kickstarter Data'!F580:L580,7,FALSE),"")</f>
        <v>7</v>
      </c>
    </row>
    <row r="581" spans="1:5" x14ac:dyDescent="0.35">
      <c r="A581" s="17" t="str">
        <f t="shared" si="18"/>
        <v/>
      </c>
      <c r="B581" s="17" t="str">
        <f>IFERROR(VLOOKUP("successful",'Kickstarter Data'!F581:L581,7,FALSE),"")</f>
        <v/>
      </c>
      <c r="D581" s="21" t="str">
        <f t="shared" si="19"/>
        <v>Failed</v>
      </c>
      <c r="E581" s="21">
        <f>IFERROR(VLOOKUP("Failed",'Kickstarter Data'!F581:L581,7,FALSE),"")</f>
        <v>5</v>
      </c>
    </row>
    <row r="582" spans="1:5" x14ac:dyDescent="0.35">
      <c r="A582" s="17" t="str">
        <f t="shared" si="18"/>
        <v/>
      </c>
      <c r="B582" s="17" t="str">
        <f>IFERROR(VLOOKUP("successful",'Kickstarter Data'!F582:L582,7,FALSE),"")</f>
        <v/>
      </c>
      <c r="D582" s="21" t="str">
        <f t="shared" si="19"/>
        <v>Failed</v>
      </c>
      <c r="E582" s="21">
        <f>IFERROR(VLOOKUP("Failed",'Kickstarter Data'!F582:L582,7,FALSE),"")</f>
        <v>1</v>
      </c>
    </row>
    <row r="583" spans="1:5" x14ac:dyDescent="0.35">
      <c r="A583" s="17" t="str">
        <f t="shared" si="18"/>
        <v/>
      </c>
      <c r="B583" s="17" t="str">
        <f>IFERROR(VLOOKUP("successful",'Kickstarter Data'!F583:L583,7,FALSE),"")</f>
        <v/>
      </c>
      <c r="D583" s="21" t="str">
        <f t="shared" si="19"/>
        <v>Failed</v>
      </c>
      <c r="E583" s="21">
        <f>IFERROR(VLOOKUP("Failed",'Kickstarter Data'!F583:L583,7,FALSE),"")</f>
        <v>0</v>
      </c>
    </row>
    <row r="584" spans="1:5" x14ac:dyDescent="0.35">
      <c r="A584" s="17" t="str">
        <f t="shared" si="18"/>
        <v/>
      </c>
      <c r="B584" s="17" t="str">
        <f>IFERROR(VLOOKUP("successful",'Kickstarter Data'!F584:L584,7,FALSE),"")</f>
        <v/>
      </c>
      <c r="D584" s="21" t="str">
        <f t="shared" si="19"/>
        <v>Failed</v>
      </c>
      <c r="E584" s="21">
        <f>IFERROR(VLOOKUP("Failed",'Kickstarter Data'!F584:L584,7,FALSE),"")</f>
        <v>0</v>
      </c>
    </row>
    <row r="585" spans="1:5" x14ac:dyDescent="0.35">
      <c r="A585" s="17" t="str">
        <f t="shared" si="18"/>
        <v/>
      </c>
      <c r="B585" s="17" t="str">
        <f>IFERROR(VLOOKUP("successful",'Kickstarter Data'!F585:L585,7,FALSE),"")</f>
        <v/>
      </c>
      <c r="D585" s="21" t="str">
        <f t="shared" si="19"/>
        <v>Failed</v>
      </c>
      <c r="E585" s="21">
        <f>IFERROR(VLOOKUP("Failed",'Kickstarter Data'!F585:L585,7,FALSE),"")</f>
        <v>1</v>
      </c>
    </row>
    <row r="586" spans="1:5" x14ac:dyDescent="0.35">
      <c r="A586" s="17" t="str">
        <f t="shared" si="18"/>
        <v/>
      </c>
      <c r="B586" s="17" t="str">
        <f>IFERROR(VLOOKUP("successful",'Kickstarter Data'!F586:L586,7,FALSE),"")</f>
        <v/>
      </c>
      <c r="D586" s="21" t="str">
        <f t="shared" si="19"/>
        <v>Failed</v>
      </c>
      <c r="E586" s="21">
        <f>IFERROR(VLOOKUP("Failed",'Kickstarter Data'!F586:L586,7,FALSE),"")</f>
        <v>2</v>
      </c>
    </row>
    <row r="587" spans="1:5" x14ac:dyDescent="0.35">
      <c r="A587" s="17" t="str">
        <f t="shared" si="18"/>
        <v/>
      </c>
      <c r="B587" s="17" t="str">
        <f>IFERROR(VLOOKUP("successful",'Kickstarter Data'!F587:L587,7,FALSE),"")</f>
        <v/>
      </c>
      <c r="D587" s="21" t="str">
        <f t="shared" si="19"/>
        <v>Failed</v>
      </c>
      <c r="E587" s="21">
        <f>IFERROR(VLOOKUP("Failed",'Kickstarter Data'!F587:L587,7,FALSE),"")</f>
        <v>0</v>
      </c>
    </row>
    <row r="588" spans="1:5" x14ac:dyDescent="0.35">
      <c r="A588" s="17" t="str">
        <f t="shared" si="18"/>
        <v/>
      </c>
      <c r="B588" s="17" t="str">
        <f>IFERROR(VLOOKUP("successful",'Kickstarter Data'!F588:L588,7,FALSE),"")</f>
        <v/>
      </c>
      <c r="D588" s="21" t="str">
        <f t="shared" si="19"/>
        <v>Failed</v>
      </c>
      <c r="E588" s="21">
        <f>IFERROR(VLOOKUP("Failed",'Kickstarter Data'!F588:L588,7,FALSE),"")</f>
        <v>4</v>
      </c>
    </row>
    <row r="589" spans="1:5" x14ac:dyDescent="0.35">
      <c r="A589" s="17" t="str">
        <f t="shared" si="18"/>
        <v/>
      </c>
      <c r="B589" s="17" t="str">
        <f>IFERROR(VLOOKUP("successful",'Kickstarter Data'!F589:L589,7,FALSE),"")</f>
        <v/>
      </c>
      <c r="D589" s="21" t="str">
        <f t="shared" si="19"/>
        <v>Failed</v>
      </c>
      <c r="E589" s="21">
        <f>IFERROR(VLOOKUP("Failed",'Kickstarter Data'!F589:L589,7,FALSE),"")</f>
        <v>7</v>
      </c>
    </row>
    <row r="590" spans="1:5" x14ac:dyDescent="0.35">
      <c r="A590" s="17" t="str">
        <f t="shared" si="18"/>
        <v/>
      </c>
      <c r="B590" s="17" t="str">
        <f>IFERROR(VLOOKUP("successful",'Kickstarter Data'!F590:L590,7,FALSE),"")</f>
        <v/>
      </c>
      <c r="D590" s="21" t="str">
        <f t="shared" si="19"/>
        <v>Failed</v>
      </c>
      <c r="E590" s="21">
        <f>IFERROR(VLOOKUP("Failed",'Kickstarter Data'!F590:L590,7,FALSE),"")</f>
        <v>2</v>
      </c>
    </row>
    <row r="591" spans="1:5" x14ac:dyDescent="0.35">
      <c r="A591" s="17" t="str">
        <f t="shared" si="18"/>
        <v/>
      </c>
      <c r="B591" s="17" t="str">
        <f>IFERROR(VLOOKUP("successful",'Kickstarter Data'!F591:L591,7,FALSE),"")</f>
        <v/>
      </c>
      <c r="D591" s="21" t="str">
        <f t="shared" si="19"/>
        <v>Failed</v>
      </c>
      <c r="E591" s="21">
        <f>IFERROR(VLOOKUP("Failed",'Kickstarter Data'!F591:L591,7,FALSE),"")</f>
        <v>1</v>
      </c>
    </row>
    <row r="592" spans="1:5" x14ac:dyDescent="0.35">
      <c r="A592" s="17" t="str">
        <f t="shared" si="18"/>
        <v/>
      </c>
      <c r="B592" s="17" t="str">
        <f>IFERROR(VLOOKUP("successful",'Kickstarter Data'!F592:L592,7,FALSE),"")</f>
        <v/>
      </c>
      <c r="D592" s="21" t="str">
        <f t="shared" si="19"/>
        <v>Failed</v>
      </c>
      <c r="E592" s="21">
        <f>IFERROR(VLOOKUP("Failed",'Kickstarter Data'!F592:L592,7,FALSE),"")</f>
        <v>9</v>
      </c>
    </row>
    <row r="593" spans="1:5" x14ac:dyDescent="0.35">
      <c r="A593" s="17" t="str">
        <f t="shared" si="18"/>
        <v/>
      </c>
      <c r="B593" s="17" t="str">
        <f>IFERROR(VLOOKUP("successful",'Kickstarter Data'!F593:L593,7,FALSE),"")</f>
        <v/>
      </c>
      <c r="D593" s="21" t="str">
        <f t="shared" si="19"/>
        <v>Failed</v>
      </c>
      <c r="E593" s="21">
        <f>IFERROR(VLOOKUP("Failed",'Kickstarter Data'!F593:L593,7,FALSE),"")</f>
        <v>2</v>
      </c>
    </row>
    <row r="594" spans="1:5" x14ac:dyDescent="0.35">
      <c r="A594" s="17" t="str">
        <f t="shared" si="18"/>
        <v/>
      </c>
      <c r="B594" s="17" t="str">
        <f>IFERROR(VLOOKUP("successful",'Kickstarter Data'!F594:L594,7,FALSE),"")</f>
        <v/>
      </c>
      <c r="D594" s="21" t="str">
        <f t="shared" si="19"/>
        <v>Failed</v>
      </c>
      <c r="E594" s="21">
        <f>IFERROR(VLOOKUP("Failed",'Kickstarter Data'!F594:L594,7,FALSE),"")</f>
        <v>1</v>
      </c>
    </row>
    <row r="595" spans="1:5" x14ac:dyDescent="0.35">
      <c r="A595" s="17" t="str">
        <f t="shared" si="18"/>
        <v/>
      </c>
      <c r="B595" s="17" t="str">
        <f>IFERROR(VLOOKUP("successful",'Kickstarter Data'!F595:L595,7,FALSE),"")</f>
        <v/>
      </c>
      <c r="D595" s="21" t="str">
        <f t="shared" si="19"/>
        <v>Failed</v>
      </c>
      <c r="E595" s="21">
        <f>IFERROR(VLOOKUP("Failed",'Kickstarter Data'!F595:L595,7,FALSE),"")</f>
        <v>7</v>
      </c>
    </row>
    <row r="596" spans="1:5" x14ac:dyDescent="0.35">
      <c r="A596" s="17" t="str">
        <f t="shared" si="18"/>
        <v/>
      </c>
      <c r="B596" s="17" t="str">
        <f>IFERROR(VLOOKUP("successful",'Kickstarter Data'!F596:L596,7,FALSE),"")</f>
        <v/>
      </c>
      <c r="D596" s="21" t="str">
        <f t="shared" si="19"/>
        <v>Failed</v>
      </c>
      <c r="E596" s="21">
        <f>IFERROR(VLOOKUP("Failed",'Kickstarter Data'!F596:L596,7,FALSE),"")</f>
        <v>2</v>
      </c>
    </row>
    <row r="597" spans="1:5" x14ac:dyDescent="0.35">
      <c r="A597" s="17" t="str">
        <f t="shared" si="18"/>
        <v/>
      </c>
      <c r="B597" s="17" t="str">
        <f>IFERROR(VLOOKUP("successful",'Kickstarter Data'!F597:L597,7,FALSE),"")</f>
        <v/>
      </c>
      <c r="D597" s="21" t="str">
        <f t="shared" si="19"/>
        <v>Failed</v>
      </c>
      <c r="E597" s="21">
        <f>IFERROR(VLOOKUP("Failed",'Kickstarter Data'!F597:L597,7,FALSE),"")</f>
        <v>8</v>
      </c>
    </row>
    <row r="598" spans="1:5" x14ac:dyDescent="0.35">
      <c r="A598" s="17" t="str">
        <f t="shared" si="18"/>
        <v/>
      </c>
      <c r="B598" s="17" t="str">
        <f>IFERROR(VLOOKUP("successful",'Kickstarter Data'!F598:L598,7,FALSE),"")</f>
        <v/>
      </c>
      <c r="D598" s="21" t="str">
        <f t="shared" si="19"/>
        <v>Failed</v>
      </c>
      <c r="E598" s="21">
        <f>IFERROR(VLOOKUP("Failed",'Kickstarter Data'!F598:L598,7,FALSE),"")</f>
        <v>2</v>
      </c>
    </row>
    <row r="599" spans="1:5" x14ac:dyDescent="0.35">
      <c r="A599" s="17" t="str">
        <f t="shared" si="18"/>
        <v/>
      </c>
      <c r="B599" s="17" t="str">
        <f>IFERROR(VLOOKUP("successful",'Kickstarter Data'!F599:L599,7,FALSE),"")</f>
        <v/>
      </c>
      <c r="D599" s="21" t="str">
        <f t="shared" si="19"/>
        <v>Failed</v>
      </c>
      <c r="E599" s="21">
        <f>IFERROR(VLOOKUP("Failed",'Kickstarter Data'!F599:L599,7,FALSE),"")</f>
        <v>2</v>
      </c>
    </row>
    <row r="600" spans="1:5" x14ac:dyDescent="0.35">
      <c r="A600" s="17" t="str">
        <f t="shared" si="18"/>
        <v/>
      </c>
      <c r="B600" s="17" t="str">
        <f>IFERROR(VLOOKUP("successful",'Kickstarter Data'!F600:L600,7,FALSE),"")</f>
        <v/>
      </c>
      <c r="D600" s="21" t="str">
        <f t="shared" si="19"/>
        <v>Failed</v>
      </c>
      <c r="E600" s="21">
        <f>IFERROR(VLOOKUP("Failed",'Kickstarter Data'!F600:L600,7,FALSE),"")</f>
        <v>7</v>
      </c>
    </row>
    <row r="601" spans="1:5" x14ac:dyDescent="0.35">
      <c r="A601" s="17" t="str">
        <f t="shared" si="18"/>
        <v/>
      </c>
      <c r="B601" s="17" t="str">
        <f>IFERROR(VLOOKUP("successful",'Kickstarter Data'!F601:L601,7,FALSE),"")</f>
        <v/>
      </c>
      <c r="D601" s="21" t="str">
        <f t="shared" si="19"/>
        <v>Failed</v>
      </c>
      <c r="E601" s="21">
        <f>IFERROR(VLOOKUP("Failed",'Kickstarter Data'!F601:L601,7,FALSE),"")</f>
        <v>2</v>
      </c>
    </row>
    <row r="602" spans="1:5" x14ac:dyDescent="0.35">
      <c r="A602" s="17" t="str">
        <f t="shared" si="18"/>
        <v/>
      </c>
      <c r="B602" s="17" t="str">
        <f>IFERROR(VLOOKUP("successful",'Kickstarter Data'!F602:L602,7,FALSE),"")</f>
        <v/>
      </c>
      <c r="D602" s="21" t="str">
        <f t="shared" si="19"/>
        <v/>
      </c>
      <c r="E602" s="21" t="str">
        <f>IFERROR(VLOOKUP("Failed",'Kickstarter Data'!F602:L602,7,FALSE),"")</f>
        <v/>
      </c>
    </row>
    <row r="603" spans="1:5" x14ac:dyDescent="0.35">
      <c r="A603" s="17" t="str">
        <f t="shared" si="18"/>
        <v/>
      </c>
      <c r="B603" s="17" t="str">
        <f>IFERROR(VLOOKUP("successful",'Kickstarter Data'!F603:L603,7,FALSE),"")</f>
        <v/>
      </c>
      <c r="D603" s="21" t="str">
        <f t="shared" si="19"/>
        <v/>
      </c>
      <c r="E603" s="21" t="str">
        <f>IFERROR(VLOOKUP("Failed",'Kickstarter Data'!F603:L603,7,FALSE),"")</f>
        <v/>
      </c>
    </row>
    <row r="604" spans="1:5" x14ac:dyDescent="0.35">
      <c r="A604" s="17" t="str">
        <f t="shared" si="18"/>
        <v/>
      </c>
      <c r="B604" s="17" t="str">
        <f>IFERROR(VLOOKUP("successful",'Kickstarter Data'!F604:L604,7,FALSE),"")</f>
        <v/>
      </c>
      <c r="D604" s="21" t="str">
        <f t="shared" si="19"/>
        <v/>
      </c>
      <c r="E604" s="21" t="str">
        <f>IFERROR(VLOOKUP("Failed",'Kickstarter Data'!F604:L604,7,FALSE),"")</f>
        <v/>
      </c>
    </row>
    <row r="605" spans="1:5" x14ac:dyDescent="0.35">
      <c r="A605" s="17" t="str">
        <f t="shared" si="18"/>
        <v/>
      </c>
      <c r="B605" s="17" t="str">
        <f>IFERROR(VLOOKUP("successful",'Kickstarter Data'!F605:L605,7,FALSE),"")</f>
        <v/>
      </c>
      <c r="D605" s="21" t="str">
        <f t="shared" si="19"/>
        <v/>
      </c>
      <c r="E605" s="21" t="str">
        <f>IFERROR(VLOOKUP("Failed",'Kickstarter Data'!F605:L605,7,FALSE),"")</f>
        <v/>
      </c>
    </row>
    <row r="606" spans="1:5" x14ac:dyDescent="0.35">
      <c r="A606" s="17" t="str">
        <f t="shared" si="18"/>
        <v/>
      </c>
      <c r="B606" s="17" t="str">
        <f>IFERROR(VLOOKUP("successful",'Kickstarter Data'!F606:L606,7,FALSE),"")</f>
        <v/>
      </c>
      <c r="D606" s="21" t="str">
        <f t="shared" si="19"/>
        <v/>
      </c>
      <c r="E606" s="21" t="str">
        <f>IFERROR(VLOOKUP("Failed",'Kickstarter Data'!F606:L606,7,FALSE),"")</f>
        <v/>
      </c>
    </row>
    <row r="607" spans="1:5" x14ac:dyDescent="0.35">
      <c r="A607" s="17" t="str">
        <f t="shared" si="18"/>
        <v/>
      </c>
      <c r="B607" s="17" t="str">
        <f>IFERROR(VLOOKUP("successful",'Kickstarter Data'!F607:L607,7,FALSE),"")</f>
        <v/>
      </c>
      <c r="D607" s="21" t="str">
        <f t="shared" si="19"/>
        <v/>
      </c>
      <c r="E607" s="21" t="str">
        <f>IFERROR(VLOOKUP("Failed",'Kickstarter Data'!F607:L607,7,FALSE),"")</f>
        <v/>
      </c>
    </row>
    <row r="608" spans="1:5" x14ac:dyDescent="0.35">
      <c r="A608" s="17" t="str">
        <f t="shared" si="18"/>
        <v/>
      </c>
      <c r="B608" s="17" t="str">
        <f>IFERROR(VLOOKUP("successful",'Kickstarter Data'!F608:L608,7,FALSE),"")</f>
        <v/>
      </c>
      <c r="D608" s="21" t="str">
        <f t="shared" si="19"/>
        <v/>
      </c>
      <c r="E608" s="21" t="str">
        <f>IFERROR(VLOOKUP("Failed",'Kickstarter Data'!F608:L608,7,FALSE),"")</f>
        <v/>
      </c>
    </row>
    <row r="609" spans="1:5" x14ac:dyDescent="0.35">
      <c r="A609" s="17" t="str">
        <f t="shared" si="18"/>
        <v/>
      </c>
      <c r="B609" s="17" t="str">
        <f>IFERROR(VLOOKUP("successful",'Kickstarter Data'!F609:L609,7,FALSE),"")</f>
        <v/>
      </c>
      <c r="D609" s="21" t="str">
        <f t="shared" si="19"/>
        <v/>
      </c>
      <c r="E609" s="21" t="str">
        <f>IFERROR(VLOOKUP("Failed",'Kickstarter Data'!F609:L609,7,FALSE),"")</f>
        <v/>
      </c>
    </row>
    <row r="610" spans="1:5" x14ac:dyDescent="0.35">
      <c r="A610" s="17" t="str">
        <f t="shared" si="18"/>
        <v/>
      </c>
      <c r="B610" s="17" t="str">
        <f>IFERROR(VLOOKUP("successful",'Kickstarter Data'!F610:L610,7,FALSE),"")</f>
        <v/>
      </c>
      <c r="D610" s="21" t="str">
        <f t="shared" si="19"/>
        <v/>
      </c>
      <c r="E610" s="21" t="str">
        <f>IFERROR(VLOOKUP("Failed",'Kickstarter Data'!F610:L610,7,FALSE),"")</f>
        <v/>
      </c>
    </row>
    <row r="611" spans="1:5" x14ac:dyDescent="0.35">
      <c r="A611" s="17" t="str">
        <f t="shared" si="18"/>
        <v/>
      </c>
      <c r="B611" s="17" t="str">
        <f>IFERROR(VLOOKUP("successful",'Kickstarter Data'!F611:L611,7,FALSE),"")</f>
        <v/>
      </c>
      <c r="D611" s="21" t="str">
        <f t="shared" si="19"/>
        <v/>
      </c>
      <c r="E611" s="21" t="str">
        <f>IFERROR(VLOOKUP("Failed",'Kickstarter Data'!F611:L611,7,FALSE),"")</f>
        <v/>
      </c>
    </row>
    <row r="612" spans="1:5" x14ac:dyDescent="0.35">
      <c r="A612" s="17" t="str">
        <f t="shared" si="18"/>
        <v/>
      </c>
      <c r="B612" s="17" t="str">
        <f>IFERROR(VLOOKUP("successful",'Kickstarter Data'!F612:L612,7,FALSE),"")</f>
        <v/>
      </c>
      <c r="D612" s="21" t="str">
        <f t="shared" si="19"/>
        <v/>
      </c>
      <c r="E612" s="21" t="str">
        <f>IFERROR(VLOOKUP("Failed",'Kickstarter Data'!F612:L612,7,FALSE),"")</f>
        <v/>
      </c>
    </row>
    <row r="613" spans="1:5" x14ac:dyDescent="0.35">
      <c r="A613" s="17" t="str">
        <f t="shared" si="18"/>
        <v/>
      </c>
      <c r="B613" s="17" t="str">
        <f>IFERROR(VLOOKUP("successful",'Kickstarter Data'!F613:L613,7,FALSE),"")</f>
        <v/>
      </c>
      <c r="D613" s="21" t="str">
        <f t="shared" si="19"/>
        <v/>
      </c>
      <c r="E613" s="21" t="str">
        <f>IFERROR(VLOOKUP("Failed",'Kickstarter Data'!F613:L613,7,FALSE),"")</f>
        <v/>
      </c>
    </row>
    <row r="614" spans="1:5" x14ac:dyDescent="0.35">
      <c r="A614" s="17" t="str">
        <f t="shared" si="18"/>
        <v/>
      </c>
      <c r="B614" s="17" t="str">
        <f>IFERROR(VLOOKUP("successful",'Kickstarter Data'!F614:L614,7,FALSE),"")</f>
        <v/>
      </c>
      <c r="D614" s="21" t="str">
        <f t="shared" si="19"/>
        <v/>
      </c>
      <c r="E614" s="21" t="str">
        <f>IFERROR(VLOOKUP("Failed",'Kickstarter Data'!F614:L614,7,FALSE),"")</f>
        <v/>
      </c>
    </row>
    <row r="615" spans="1:5" x14ac:dyDescent="0.35">
      <c r="A615" s="17" t="str">
        <f t="shared" si="18"/>
        <v/>
      </c>
      <c r="B615" s="17" t="str">
        <f>IFERROR(VLOOKUP("successful",'Kickstarter Data'!F615:L615,7,FALSE),"")</f>
        <v/>
      </c>
      <c r="D615" s="21" t="str">
        <f t="shared" si="19"/>
        <v/>
      </c>
      <c r="E615" s="21" t="str">
        <f>IFERROR(VLOOKUP("Failed",'Kickstarter Data'!F615:L615,7,FALSE),"")</f>
        <v/>
      </c>
    </row>
    <row r="616" spans="1:5" x14ac:dyDescent="0.35">
      <c r="A616" s="17" t="str">
        <f t="shared" si="18"/>
        <v/>
      </c>
      <c r="B616" s="17" t="str">
        <f>IFERROR(VLOOKUP("successful",'Kickstarter Data'!F616:L616,7,FALSE),"")</f>
        <v/>
      </c>
      <c r="D616" s="21" t="str">
        <f t="shared" si="19"/>
        <v/>
      </c>
      <c r="E616" s="21" t="str">
        <f>IFERROR(VLOOKUP("Failed",'Kickstarter Data'!F616:L616,7,FALSE),"")</f>
        <v/>
      </c>
    </row>
    <row r="617" spans="1:5" x14ac:dyDescent="0.35">
      <c r="A617" s="17" t="str">
        <f t="shared" si="18"/>
        <v/>
      </c>
      <c r="B617" s="17" t="str">
        <f>IFERROR(VLOOKUP("successful",'Kickstarter Data'!F617:L617,7,FALSE),"")</f>
        <v/>
      </c>
      <c r="D617" s="21" t="str">
        <f t="shared" si="19"/>
        <v/>
      </c>
      <c r="E617" s="21" t="str">
        <f>IFERROR(VLOOKUP("Failed",'Kickstarter Data'!F617:L617,7,FALSE),"")</f>
        <v/>
      </c>
    </row>
    <row r="618" spans="1:5" x14ac:dyDescent="0.35">
      <c r="A618" s="17" t="str">
        <f t="shared" si="18"/>
        <v/>
      </c>
      <c r="B618" s="17" t="str">
        <f>IFERROR(VLOOKUP("successful",'Kickstarter Data'!F618:L618,7,FALSE),"")</f>
        <v/>
      </c>
      <c r="D618" s="21" t="str">
        <f t="shared" si="19"/>
        <v/>
      </c>
      <c r="E618" s="21" t="str">
        <f>IFERROR(VLOOKUP("Failed",'Kickstarter Data'!F618:L618,7,FALSE),"")</f>
        <v/>
      </c>
    </row>
    <row r="619" spans="1:5" x14ac:dyDescent="0.35">
      <c r="A619" s="17" t="str">
        <f t="shared" si="18"/>
        <v/>
      </c>
      <c r="B619" s="17" t="str">
        <f>IFERROR(VLOOKUP("successful",'Kickstarter Data'!F619:L619,7,FALSE),"")</f>
        <v/>
      </c>
      <c r="D619" s="21" t="str">
        <f t="shared" si="19"/>
        <v/>
      </c>
      <c r="E619" s="21" t="str">
        <f>IFERROR(VLOOKUP("Failed",'Kickstarter Data'!F619:L619,7,FALSE),"")</f>
        <v/>
      </c>
    </row>
    <row r="620" spans="1:5" x14ac:dyDescent="0.35">
      <c r="A620" s="17" t="str">
        <f t="shared" si="18"/>
        <v/>
      </c>
      <c r="B620" s="17" t="str">
        <f>IFERROR(VLOOKUP("successful",'Kickstarter Data'!F620:L620,7,FALSE),"")</f>
        <v/>
      </c>
      <c r="D620" s="21" t="str">
        <f t="shared" si="19"/>
        <v/>
      </c>
      <c r="E620" s="21" t="str">
        <f>IFERROR(VLOOKUP("Failed",'Kickstarter Data'!F620:L620,7,FALSE),"")</f>
        <v/>
      </c>
    </row>
    <row r="621" spans="1:5" x14ac:dyDescent="0.35">
      <c r="A621" s="17" t="str">
        <f t="shared" si="18"/>
        <v/>
      </c>
      <c r="B621" s="17" t="str">
        <f>IFERROR(VLOOKUP("successful",'Kickstarter Data'!F621:L621,7,FALSE),"")</f>
        <v/>
      </c>
      <c r="D621" s="21" t="str">
        <f t="shared" si="19"/>
        <v/>
      </c>
      <c r="E621" s="21" t="str">
        <f>IFERROR(VLOOKUP("Failed",'Kickstarter Data'!F621:L621,7,FALSE),"")</f>
        <v/>
      </c>
    </row>
    <row r="622" spans="1:5" x14ac:dyDescent="0.35">
      <c r="A622" s="17" t="str">
        <f t="shared" si="18"/>
        <v/>
      </c>
      <c r="B622" s="17" t="str">
        <f>IFERROR(VLOOKUP("successful",'Kickstarter Data'!F622:L622,7,FALSE),"")</f>
        <v/>
      </c>
      <c r="D622" s="21" t="str">
        <f t="shared" si="19"/>
        <v/>
      </c>
      <c r="E622" s="21" t="str">
        <f>IFERROR(VLOOKUP("Failed",'Kickstarter Data'!F622:L622,7,FALSE),"")</f>
        <v/>
      </c>
    </row>
    <row r="623" spans="1:5" x14ac:dyDescent="0.35">
      <c r="A623" s="17" t="str">
        <f t="shared" si="18"/>
        <v/>
      </c>
      <c r="B623" s="17" t="str">
        <f>IFERROR(VLOOKUP("successful",'Kickstarter Data'!F623:L623,7,FALSE),"")</f>
        <v/>
      </c>
      <c r="D623" s="21" t="str">
        <f t="shared" si="19"/>
        <v/>
      </c>
      <c r="E623" s="21" t="str">
        <f>IFERROR(VLOOKUP("Failed",'Kickstarter Data'!F623:L623,7,FALSE),"")</f>
        <v/>
      </c>
    </row>
    <row r="624" spans="1:5" x14ac:dyDescent="0.35">
      <c r="A624" s="17" t="str">
        <f t="shared" si="18"/>
        <v/>
      </c>
      <c r="B624" s="17" t="str">
        <f>IFERROR(VLOOKUP("successful",'Kickstarter Data'!F624:L624,7,FALSE),"")</f>
        <v/>
      </c>
      <c r="D624" s="21" t="str">
        <f t="shared" si="19"/>
        <v/>
      </c>
      <c r="E624" s="21" t="str">
        <f>IFERROR(VLOOKUP("Failed",'Kickstarter Data'!F624:L624,7,FALSE),"")</f>
        <v/>
      </c>
    </row>
    <row r="625" spans="1:5" x14ac:dyDescent="0.35">
      <c r="A625" s="17" t="str">
        <f t="shared" si="18"/>
        <v/>
      </c>
      <c r="B625" s="17" t="str">
        <f>IFERROR(VLOOKUP("successful",'Kickstarter Data'!F625:L625,7,FALSE),"")</f>
        <v/>
      </c>
      <c r="D625" s="21" t="str">
        <f t="shared" si="19"/>
        <v/>
      </c>
      <c r="E625" s="21" t="str">
        <f>IFERROR(VLOOKUP("Failed",'Kickstarter Data'!F625:L625,7,FALSE),"")</f>
        <v/>
      </c>
    </row>
    <row r="626" spans="1:5" x14ac:dyDescent="0.35">
      <c r="A626" s="17" t="str">
        <f t="shared" si="18"/>
        <v/>
      </c>
      <c r="B626" s="17" t="str">
        <f>IFERROR(VLOOKUP("successful",'Kickstarter Data'!F626:L626,7,FALSE),"")</f>
        <v/>
      </c>
      <c r="D626" s="21" t="str">
        <f t="shared" si="19"/>
        <v/>
      </c>
      <c r="E626" s="21" t="str">
        <f>IFERROR(VLOOKUP("Failed",'Kickstarter Data'!F626:L626,7,FALSE),"")</f>
        <v/>
      </c>
    </row>
    <row r="627" spans="1:5" x14ac:dyDescent="0.35">
      <c r="A627" s="17" t="str">
        <f t="shared" si="18"/>
        <v/>
      </c>
      <c r="B627" s="17" t="str">
        <f>IFERROR(VLOOKUP("successful",'Kickstarter Data'!F627:L627,7,FALSE),"")</f>
        <v/>
      </c>
      <c r="D627" s="21" t="str">
        <f t="shared" si="19"/>
        <v/>
      </c>
      <c r="E627" s="21" t="str">
        <f>IFERROR(VLOOKUP("Failed",'Kickstarter Data'!F627:L627,7,FALSE),"")</f>
        <v/>
      </c>
    </row>
    <row r="628" spans="1:5" x14ac:dyDescent="0.35">
      <c r="A628" s="17" t="str">
        <f t="shared" si="18"/>
        <v/>
      </c>
      <c r="B628" s="17" t="str">
        <f>IFERROR(VLOOKUP("successful",'Kickstarter Data'!F628:L628,7,FALSE),"")</f>
        <v/>
      </c>
      <c r="D628" s="21" t="str">
        <f t="shared" si="19"/>
        <v/>
      </c>
      <c r="E628" s="21" t="str">
        <f>IFERROR(VLOOKUP("Failed",'Kickstarter Data'!F628:L628,7,FALSE),"")</f>
        <v/>
      </c>
    </row>
    <row r="629" spans="1:5" x14ac:dyDescent="0.35">
      <c r="A629" s="17" t="str">
        <f t="shared" si="18"/>
        <v/>
      </c>
      <c r="B629" s="17" t="str">
        <f>IFERROR(VLOOKUP("successful",'Kickstarter Data'!F629:L629,7,FALSE),"")</f>
        <v/>
      </c>
      <c r="D629" s="21" t="str">
        <f t="shared" si="19"/>
        <v/>
      </c>
      <c r="E629" s="21" t="str">
        <f>IFERROR(VLOOKUP("Failed",'Kickstarter Data'!F629:L629,7,FALSE),"")</f>
        <v/>
      </c>
    </row>
    <row r="630" spans="1:5" x14ac:dyDescent="0.35">
      <c r="A630" s="17" t="str">
        <f t="shared" si="18"/>
        <v/>
      </c>
      <c r="B630" s="17" t="str">
        <f>IFERROR(VLOOKUP("successful",'Kickstarter Data'!F630:L630,7,FALSE),"")</f>
        <v/>
      </c>
      <c r="D630" s="21" t="str">
        <f t="shared" si="19"/>
        <v/>
      </c>
      <c r="E630" s="21" t="str">
        <f>IFERROR(VLOOKUP("Failed",'Kickstarter Data'!F630:L630,7,FALSE),"")</f>
        <v/>
      </c>
    </row>
    <row r="631" spans="1:5" x14ac:dyDescent="0.35">
      <c r="A631" s="17" t="str">
        <f t="shared" si="18"/>
        <v/>
      </c>
      <c r="B631" s="17" t="str">
        <f>IFERROR(VLOOKUP("successful",'Kickstarter Data'!F631:L631,7,FALSE),"")</f>
        <v/>
      </c>
      <c r="D631" s="21" t="str">
        <f t="shared" si="19"/>
        <v/>
      </c>
      <c r="E631" s="21" t="str">
        <f>IFERROR(VLOOKUP("Failed",'Kickstarter Data'!F631:L631,7,FALSE),"")</f>
        <v/>
      </c>
    </row>
    <row r="632" spans="1:5" x14ac:dyDescent="0.35">
      <c r="A632" s="17" t="str">
        <f t="shared" si="18"/>
        <v/>
      </c>
      <c r="B632" s="17" t="str">
        <f>IFERROR(VLOOKUP("successful",'Kickstarter Data'!F632:L632,7,FALSE),"")</f>
        <v/>
      </c>
      <c r="D632" s="21" t="str">
        <f t="shared" si="19"/>
        <v/>
      </c>
      <c r="E632" s="21" t="str">
        <f>IFERROR(VLOOKUP("Failed",'Kickstarter Data'!F632:L632,7,FALSE),"")</f>
        <v/>
      </c>
    </row>
    <row r="633" spans="1:5" x14ac:dyDescent="0.35">
      <c r="A633" s="17" t="str">
        <f t="shared" si="18"/>
        <v/>
      </c>
      <c r="B633" s="17" t="str">
        <f>IFERROR(VLOOKUP("successful",'Kickstarter Data'!F633:L633,7,FALSE),"")</f>
        <v/>
      </c>
      <c r="D633" s="21" t="str">
        <f t="shared" si="19"/>
        <v/>
      </c>
      <c r="E633" s="21" t="str">
        <f>IFERROR(VLOOKUP("Failed",'Kickstarter Data'!F633:L633,7,FALSE),"")</f>
        <v/>
      </c>
    </row>
    <row r="634" spans="1:5" x14ac:dyDescent="0.35">
      <c r="A634" s="17" t="str">
        <f t="shared" si="18"/>
        <v/>
      </c>
      <c r="B634" s="17" t="str">
        <f>IFERROR(VLOOKUP("successful",'Kickstarter Data'!F634:L634,7,FALSE),"")</f>
        <v/>
      </c>
      <c r="D634" s="21" t="str">
        <f t="shared" si="19"/>
        <v/>
      </c>
      <c r="E634" s="21" t="str">
        <f>IFERROR(VLOOKUP("Failed",'Kickstarter Data'!F634:L634,7,FALSE),"")</f>
        <v/>
      </c>
    </row>
    <row r="635" spans="1:5" x14ac:dyDescent="0.35">
      <c r="A635" s="17" t="str">
        <f t="shared" si="18"/>
        <v/>
      </c>
      <c r="B635" s="17" t="str">
        <f>IFERROR(VLOOKUP("successful",'Kickstarter Data'!F635:L635,7,FALSE),"")</f>
        <v/>
      </c>
      <c r="D635" s="21" t="str">
        <f t="shared" si="19"/>
        <v/>
      </c>
      <c r="E635" s="21" t="str">
        <f>IFERROR(VLOOKUP("Failed",'Kickstarter Data'!F635:L635,7,FALSE),"")</f>
        <v/>
      </c>
    </row>
    <row r="636" spans="1:5" x14ac:dyDescent="0.35">
      <c r="A636" s="17" t="str">
        <f t="shared" si="18"/>
        <v/>
      </c>
      <c r="B636" s="17" t="str">
        <f>IFERROR(VLOOKUP("successful",'Kickstarter Data'!F636:L636,7,FALSE),"")</f>
        <v/>
      </c>
      <c r="D636" s="21" t="str">
        <f t="shared" si="19"/>
        <v/>
      </c>
      <c r="E636" s="21" t="str">
        <f>IFERROR(VLOOKUP("Failed",'Kickstarter Data'!F636:L636,7,FALSE),"")</f>
        <v/>
      </c>
    </row>
    <row r="637" spans="1:5" x14ac:dyDescent="0.35">
      <c r="A637" s="17" t="str">
        <f t="shared" si="18"/>
        <v/>
      </c>
      <c r="B637" s="17" t="str">
        <f>IFERROR(VLOOKUP("successful",'Kickstarter Data'!F637:L637,7,FALSE),"")</f>
        <v/>
      </c>
      <c r="D637" s="21" t="str">
        <f t="shared" si="19"/>
        <v/>
      </c>
      <c r="E637" s="21" t="str">
        <f>IFERROR(VLOOKUP("Failed",'Kickstarter Data'!F637:L637,7,FALSE),"")</f>
        <v/>
      </c>
    </row>
    <row r="638" spans="1:5" x14ac:dyDescent="0.35">
      <c r="A638" s="17" t="str">
        <f t="shared" si="18"/>
        <v/>
      </c>
      <c r="B638" s="17" t="str">
        <f>IFERROR(VLOOKUP("successful",'Kickstarter Data'!F638:L638,7,FALSE),"")</f>
        <v/>
      </c>
      <c r="D638" s="21" t="str">
        <f t="shared" si="19"/>
        <v/>
      </c>
      <c r="E638" s="21" t="str">
        <f>IFERROR(VLOOKUP("Failed",'Kickstarter Data'!F638:L638,7,FALSE),"")</f>
        <v/>
      </c>
    </row>
    <row r="639" spans="1:5" x14ac:dyDescent="0.35">
      <c r="A639" s="17" t="str">
        <f t="shared" si="18"/>
        <v/>
      </c>
      <c r="B639" s="17" t="str">
        <f>IFERROR(VLOOKUP("successful",'Kickstarter Data'!F639:L639,7,FALSE),"")</f>
        <v/>
      </c>
      <c r="D639" s="21" t="str">
        <f t="shared" si="19"/>
        <v/>
      </c>
      <c r="E639" s="21" t="str">
        <f>IFERROR(VLOOKUP("Failed",'Kickstarter Data'!F639:L639,7,FALSE),"")</f>
        <v/>
      </c>
    </row>
    <row r="640" spans="1:5" x14ac:dyDescent="0.35">
      <c r="A640" s="17" t="str">
        <f t="shared" si="18"/>
        <v/>
      </c>
      <c r="B640" s="17" t="str">
        <f>IFERROR(VLOOKUP("successful",'Kickstarter Data'!F640:L640,7,FALSE),"")</f>
        <v/>
      </c>
      <c r="D640" s="21" t="str">
        <f t="shared" si="19"/>
        <v/>
      </c>
      <c r="E640" s="21" t="str">
        <f>IFERROR(VLOOKUP("Failed",'Kickstarter Data'!F640:L640,7,FALSE),"")</f>
        <v/>
      </c>
    </row>
    <row r="641" spans="1:5" x14ac:dyDescent="0.35">
      <c r="A641" s="17" t="str">
        <f t="shared" si="18"/>
        <v/>
      </c>
      <c r="B641" s="17" t="str">
        <f>IFERROR(VLOOKUP("successful",'Kickstarter Data'!F641:L641,7,FALSE),"")</f>
        <v/>
      </c>
      <c r="D641" s="21" t="str">
        <f t="shared" si="19"/>
        <v/>
      </c>
      <c r="E641" s="21" t="str">
        <f>IFERROR(VLOOKUP("Failed",'Kickstarter Data'!F641:L641,7,FALSE),"")</f>
        <v/>
      </c>
    </row>
    <row r="642" spans="1:5" x14ac:dyDescent="0.35">
      <c r="A642" s="17" t="str">
        <f t="shared" ref="A642:A705" si="20">IF(B642="","","successful")</f>
        <v>successful</v>
      </c>
      <c r="B642" s="17">
        <f>IFERROR(VLOOKUP("successful",'Kickstarter Data'!F642:L642,7,FALSE),"")</f>
        <v>2</v>
      </c>
      <c r="D642" s="21" t="str">
        <f t="shared" ref="D642:D705" si="21">IF(E642="","","Failed")</f>
        <v/>
      </c>
      <c r="E642" s="21" t="str">
        <f>IFERROR(VLOOKUP("Failed",'Kickstarter Data'!F642:L642,7,FALSE),"")</f>
        <v/>
      </c>
    </row>
    <row r="643" spans="1:5" x14ac:dyDescent="0.35">
      <c r="A643" s="17" t="str">
        <f t="shared" si="20"/>
        <v>successful</v>
      </c>
      <c r="B643" s="17">
        <f>IFERROR(VLOOKUP("successful",'Kickstarter Data'!F643:L643,7,FALSE),"")</f>
        <v>315</v>
      </c>
      <c r="D643" s="21" t="str">
        <f t="shared" si="21"/>
        <v/>
      </c>
      <c r="E643" s="21" t="str">
        <f>IFERROR(VLOOKUP("Failed",'Kickstarter Data'!F643:L643,7,FALSE),"")</f>
        <v/>
      </c>
    </row>
    <row r="644" spans="1:5" x14ac:dyDescent="0.35">
      <c r="A644" s="17" t="str">
        <f t="shared" si="20"/>
        <v>successful</v>
      </c>
      <c r="B644" s="17">
        <f>IFERROR(VLOOKUP("successful",'Kickstarter Data'!F644:L644,7,FALSE),"")</f>
        <v>2174</v>
      </c>
      <c r="D644" s="21" t="str">
        <f t="shared" si="21"/>
        <v/>
      </c>
      <c r="E644" s="21" t="str">
        <f>IFERROR(VLOOKUP("Failed",'Kickstarter Data'!F644:L644,7,FALSE),"")</f>
        <v/>
      </c>
    </row>
    <row r="645" spans="1:5" x14ac:dyDescent="0.35">
      <c r="A645" s="17" t="str">
        <f t="shared" si="20"/>
        <v>successful</v>
      </c>
      <c r="B645" s="17">
        <f>IFERROR(VLOOKUP("successful",'Kickstarter Data'!F645:L645,7,FALSE),"")</f>
        <v>152</v>
      </c>
      <c r="D645" s="21" t="str">
        <f t="shared" si="21"/>
        <v/>
      </c>
      <c r="E645" s="21" t="str">
        <f>IFERROR(VLOOKUP("Failed",'Kickstarter Data'!F645:L645,7,FALSE),"")</f>
        <v/>
      </c>
    </row>
    <row r="646" spans="1:5" x14ac:dyDescent="0.35">
      <c r="A646" s="17" t="str">
        <f t="shared" si="20"/>
        <v>successful</v>
      </c>
      <c r="B646" s="17">
        <f>IFERROR(VLOOKUP("successful",'Kickstarter Data'!F646:L646,7,FALSE),"")</f>
        <v>1021</v>
      </c>
      <c r="D646" s="21" t="str">
        <f t="shared" si="21"/>
        <v/>
      </c>
      <c r="E646" s="21" t="str">
        <f>IFERROR(VLOOKUP("Failed",'Kickstarter Data'!F646:L646,7,FALSE),"")</f>
        <v/>
      </c>
    </row>
    <row r="647" spans="1:5" x14ac:dyDescent="0.35">
      <c r="A647" s="17" t="str">
        <f t="shared" si="20"/>
        <v>successful</v>
      </c>
      <c r="B647" s="17">
        <f>IFERROR(VLOOKUP("successful",'Kickstarter Data'!F647:L647,7,FALSE),"")</f>
        <v>237</v>
      </c>
      <c r="D647" s="21" t="str">
        <f t="shared" si="21"/>
        <v/>
      </c>
      <c r="E647" s="21" t="str">
        <f>IFERROR(VLOOKUP("Failed",'Kickstarter Data'!F647:L647,7,FALSE),"")</f>
        <v/>
      </c>
    </row>
    <row r="648" spans="1:5" x14ac:dyDescent="0.35">
      <c r="A648" s="17" t="str">
        <f t="shared" si="20"/>
        <v>successful</v>
      </c>
      <c r="B648" s="17">
        <f>IFERROR(VLOOKUP("successful",'Kickstarter Data'!F648:L648,7,FALSE),"")</f>
        <v>27</v>
      </c>
      <c r="D648" s="21" t="str">
        <f t="shared" si="21"/>
        <v/>
      </c>
      <c r="E648" s="21" t="str">
        <f>IFERROR(VLOOKUP("Failed",'Kickstarter Data'!F648:L648,7,FALSE),"")</f>
        <v/>
      </c>
    </row>
    <row r="649" spans="1:5" x14ac:dyDescent="0.35">
      <c r="A649" s="17" t="str">
        <f t="shared" si="20"/>
        <v>successful</v>
      </c>
      <c r="B649" s="17">
        <f>IFERROR(VLOOKUP("successful",'Kickstarter Data'!F649:L649,7,FALSE),"")</f>
        <v>17</v>
      </c>
      <c r="D649" s="21" t="str">
        <f t="shared" si="21"/>
        <v/>
      </c>
      <c r="E649" s="21" t="str">
        <f>IFERROR(VLOOKUP("Failed",'Kickstarter Data'!F649:L649,7,FALSE),"")</f>
        <v/>
      </c>
    </row>
    <row r="650" spans="1:5" x14ac:dyDescent="0.35">
      <c r="A650" s="17" t="str">
        <f t="shared" si="20"/>
        <v>successful</v>
      </c>
      <c r="B650" s="17">
        <f>IFERROR(VLOOKUP("successful",'Kickstarter Data'!F650:L650,7,FALSE),"")</f>
        <v>27</v>
      </c>
      <c r="D650" s="21" t="str">
        <f t="shared" si="21"/>
        <v/>
      </c>
      <c r="E650" s="21" t="str">
        <f>IFERROR(VLOOKUP("Failed",'Kickstarter Data'!F650:L650,7,FALSE),"")</f>
        <v/>
      </c>
    </row>
    <row r="651" spans="1:5" x14ac:dyDescent="0.35">
      <c r="A651" s="17" t="str">
        <f t="shared" si="20"/>
        <v>successful</v>
      </c>
      <c r="B651" s="17">
        <f>IFERROR(VLOOKUP("successful",'Kickstarter Data'!F651:L651,7,FALSE),"")</f>
        <v>82</v>
      </c>
      <c r="D651" s="21" t="str">
        <f t="shared" si="21"/>
        <v/>
      </c>
      <c r="E651" s="21" t="str">
        <f>IFERROR(VLOOKUP("Failed",'Kickstarter Data'!F651:L651,7,FALSE),"")</f>
        <v/>
      </c>
    </row>
    <row r="652" spans="1:5" x14ac:dyDescent="0.35">
      <c r="A652" s="17" t="str">
        <f t="shared" si="20"/>
        <v>successful</v>
      </c>
      <c r="B652" s="17">
        <f>IFERROR(VLOOKUP("successful",'Kickstarter Data'!F652:L652,7,FALSE),"")</f>
        <v>48</v>
      </c>
      <c r="D652" s="21" t="str">
        <f t="shared" si="21"/>
        <v/>
      </c>
      <c r="E652" s="21" t="str">
        <f>IFERROR(VLOOKUP("Failed",'Kickstarter Data'!F652:L652,7,FALSE),"")</f>
        <v/>
      </c>
    </row>
    <row r="653" spans="1:5" x14ac:dyDescent="0.35">
      <c r="A653" s="17" t="str">
        <f t="shared" si="20"/>
        <v>successful</v>
      </c>
      <c r="B653" s="17">
        <f>IFERROR(VLOOKUP("successful",'Kickstarter Data'!F653:L653,7,FALSE),"")</f>
        <v>105</v>
      </c>
      <c r="D653" s="21" t="str">
        <f t="shared" si="21"/>
        <v/>
      </c>
      <c r="E653" s="21" t="str">
        <f>IFERROR(VLOOKUP("Failed",'Kickstarter Data'!F653:L653,7,FALSE),"")</f>
        <v/>
      </c>
    </row>
    <row r="654" spans="1:5" x14ac:dyDescent="0.35">
      <c r="A654" s="17" t="str">
        <f t="shared" si="20"/>
        <v>successful</v>
      </c>
      <c r="B654" s="17">
        <f>IFERROR(VLOOKUP("successful",'Kickstarter Data'!F654:L654,7,FALSE),"")</f>
        <v>28</v>
      </c>
      <c r="D654" s="21" t="str">
        <f t="shared" si="21"/>
        <v/>
      </c>
      <c r="E654" s="21" t="str">
        <f>IFERROR(VLOOKUP("Failed",'Kickstarter Data'!F654:L654,7,FALSE),"")</f>
        <v/>
      </c>
    </row>
    <row r="655" spans="1:5" x14ac:dyDescent="0.35">
      <c r="A655" s="17" t="str">
        <f t="shared" si="20"/>
        <v>successful</v>
      </c>
      <c r="B655" s="17">
        <f>IFERROR(VLOOKUP("successful",'Kickstarter Data'!F655:L655,7,FALSE),"")</f>
        <v>1107</v>
      </c>
      <c r="D655" s="21" t="str">
        <f t="shared" si="21"/>
        <v/>
      </c>
      <c r="E655" s="21" t="str">
        <f>IFERROR(VLOOKUP("Failed",'Kickstarter Data'!F655:L655,7,FALSE),"")</f>
        <v/>
      </c>
    </row>
    <row r="656" spans="1:5" x14ac:dyDescent="0.35">
      <c r="A656" s="17" t="str">
        <f t="shared" si="20"/>
        <v>successful</v>
      </c>
      <c r="B656" s="17">
        <f>IFERROR(VLOOKUP("successful",'Kickstarter Data'!F656:L656,7,FALSE),"")</f>
        <v>1013</v>
      </c>
      <c r="D656" s="21" t="str">
        <f t="shared" si="21"/>
        <v/>
      </c>
      <c r="E656" s="21" t="str">
        <f>IFERROR(VLOOKUP("Failed",'Kickstarter Data'!F656:L656,7,FALSE),"")</f>
        <v/>
      </c>
    </row>
    <row r="657" spans="1:5" x14ac:dyDescent="0.35">
      <c r="A657" s="17" t="str">
        <f t="shared" si="20"/>
        <v>successful</v>
      </c>
      <c r="B657" s="17">
        <f>IFERROR(VLOOKUP("successful",'Kickstarter Data'!F657:L657,7,FALSE),"")</f>
        <v>274</v>
      </c>
      <c r="D657" s="21" t="str">
        <f t="shared" si="21"/>
        <v/>
      </c>
      <c r="E657" s="21" t="str">
        <f>IFERROR(VLOOKUP("Failed",'Kickstarter Data'!F657:L657,7,FALSE),"")</f>
        <v/>
      </c>
    </row>
    <row r="658" spans="1:5" x14ac:dyDescent="0.35">
      <c r="A658" s="17" t="str">
        <f t="shared" si="20"/>
        <v>successful</v>
      </c>
      <c r="B658" s="17">
        <f>IFERROR(VLOOKUP("successful",'Kickstarter Data'!F658:L658,7,FALSE),"")</f>
        <v>87</v>
      </c>
      <c r="D658" s="21" t="str">
        <f t="shared" si="21"/>
        <v/>
      </c>
      <c r="E658" s="21" t="str">
        <f>IFERROR(VLOOKUP("Failed",'Kickstarter Data'!F658:L658,7,FALSE),"")</f>
        <v/>
      </c>
    </row>
    <row r="659" spans="1:5" x14ac:dyDescent="0.35">
      <c r="A659" s="17" t="str">
        <f t="shared" si="20"/>
        <v>successful</v>
      </c>
      <c r="B659" s="17">
        <f>IFERROR(VLOOKUP("successful",'Kickstarter Data'!F659:L659,7,FALSE),"")</f>
        <v>99</v>
      </c>
      <c r="D659" s="21" t="str">
        <f t="shared" si="21"/>
        <v/>
      </c>
      <c r="E659" s="21" t="str">
        <f>IFERROR(VLOOKUP("Failed",'Kickstarter Data'!F659:L659,7,FALSE),"")</f>
        <v/>
      </c>
    </row>
    <row r="660" spans="1:5" x14ac:dyDescent="0.35">
      <c r="A660" s="17" t="str">
        <f t="shared" si="20"/>
        <v>successful</v>
      </c>
      <c r="B660" s="17">
        <f>IFERROR(VLOOKUP("successful",'Kickstarter Data'!F660:L660,7,FALSE),"")</f>
        <v>276</v>
      </c>
      <c r="D660" s="21" t="str">
        <f t="shared" si="21"/>
        <v/>
      </c>
      <c r="E660" s="21" t="str">
        <f>IFERROR(VLOOKUP("Failed",'Kickstarter Data'!F660:L660,7,FALSE),"")</f>
        <v/>
      </c>
    </row>
    <row r="661" spans="1:5" x14ac:dyDescent="0.35">
      <c r="A661" s="17" t="str">
        <f t="shared" si="20"/>
        <v>successful</v>
      </c>
      <c r="B661" s="17">
        <f>IFERROR(VLOOKUP("successful",'Kickstarter Data'!F661:L661,7,FALSE),"")</f>
        <v>21</v>
      </c>
      <c r="D661" s="21" t="str">
        <f t="shared" si="21"/>
        <v/>
      </c>
      <c r="E661" s="21" t="str">
        <f>IFERROR(VLOOKUP("Failed",'Kickstarter Data'!F661:L661,7,FALSE),"")</f>
        <v/>
      </c>
    </row>
    <row r="662" spans="1:5" x14ac:dyDescent="0.35">
      <c r="A662" s="17" t="str">
        <f t="shared" si="20"/>
        <v/>
      </c>
      <c r="B662" s="17" t="str">
        <f>IFERROR(VLOOKUP("successful",'Kickstarter Data'!F662:L662,7,FALSE),"")</f>
        <v/>
      </c>
      <c r="D662" s="21" t="str">
        <f t="shared" si="21"/>
        <v>Failed</v>
      </c>
      <c r="E662" s="21">
        <f>IFERROR(VLOOKUP("Failed",'Kickstarter Data'!F662:L662,7,FALSE),"")</f>
        <v>18</v>
      </c>
    </row>
    <row r="663" spans="1:5" x14ac:dyDescent="0.35">
      <c r="A663" s="17" t="str">
        <f t="shared" si="20"/>
        <v/>
      </c>
      <c r="B663" s="17" t="str">
        <f>IFERROR(VLOOKUP("successful",'Kickstarter Data'!F663:L663,7,FALSE),"")</f>
        <v/>
      </c>
      <c r="D663" s="21" t="str">
        <f t="shared" si="21"/>
        <v>Failed</v>
      </c>
      <c r="E663" s="21">
        <f>IFERROR(VLOOKUP("Failed",'Kickstarter Data'!F663:L663,7,FALSE),"")</f>
        <v>9</v>
      </c>
    </row>
    <row r="664" spans="1:5" x14ac:dyDescent="0.35">
      <c r="A664" s="17" t="str">
        <f t="shared" si="20"/>
        <v/>
      </c>
      <c r="B664" s="17" t="str">
        <f>IFERROR(VLOOKUP("successful",'Kickstarter Data'!F664:L664,7,FALSE),"")</f>
        <v/>
      </c>
      <c r="D664" s="21" t="str">
        <f t="shared" si="21"/>
        <v>Failed</v>
      </c>
      <c r="E664" s="21">
        <f>IFERROR(VLOOKUP("Failed",'Kickstarter Data'!F664:L664,7,FALSE),"")</f>
        <v>4</v>
      </c>
    </row>
    <row r="665" spans="1:5" x14ac:dyDescent="0.35">
      <c r="A665" s="17" t="str">
        <f t="shared" si="20"/>
        <v/>
      </c>
      <c r="B665" s="17" t="str">
        <f>IFERROR(VLOOKUP("successful",'Kickstarter Data'!F665:L665,7,FALSE),"")</f>
        <v/>
      </c>
      <c r="D665" s="21" t="str">
        <f t="shared" si="21"/>
        <v>Failed</v>
      </c>
      <c r="E665" s="21">
        <f>IFERROR(VLOOKUP("Failed",'Kickstarter Data'!F665:L665,7,FALSE),"")</f>
        <v>7</v>
      </c>
    </row>
    <row r="666" spans="1:5" x14ac:dyDescent="0.35">
      <c r="A666" s="17" t="str">
        <f t="shared" si="20"/>
        <v/>
      </c>
      <c r="B666" s="17" t="str">
        <f>IFERROR(VLOOKUP("successful",'Kickstarter Data'!F666:L666,7,FALSE),"")</f>
        <v/>
      </c>
      <c r="D666" s="21" t="str">
        <f t="shared" si="21"/>
        <v>Failed</v>
      </c>
      <c r="E666" s="21">
        <f>IFERROR(VLOOKUP("Failed",'Kickstarter Data'!F666:L666,7,FALSE),"")</f>
        <v>29</v>
      </c>
    </row>
    <row r="667" spans="1:5" x14ac:dyDescent="0.35">
      <c r="A667" s="17" t="str">
        <f t="shared" si="20"/>
        <v/>
      </c>
      <c r="B667" s="17" t="str">
        <f>IFERROR(VLOOKUP("successful",'Kickstarter Data'!F667:L667,7,FALSE),"")</f>
        <v/>
      </c>
      <c r="D667" s="21" t="str">
        <f t="shared" si="21"/>
        <v>Failed</v>
      </c>
      <c r="E667" s="21">
        <f>IFERROR(VLOOKUP("Failed",'Kickstarter Data'!F667:L667,7,FALSE),"")</f>
        <v>12</v>
      </c>
    </row>
    <row r="668" spans="1:5" x14ac:dyDescent="0.35">
      <c r="A668" s="17" t="str">
        <f t="shared" si="20"/>
        <v/>
      </c>
      <c r="B668" s="17" t="str">
        <f>IFERROR(VLOOKUP("successful",'Kickstarter Data'!F668:L668,7,FALSE),"")</f>
        <v/>
      </c>
      <c r="D668" s="21" t="str">
        <f t="shared" si="21"/>
        <v>Failed</v>
      </c>
      <c r="E668" s="21">
        <f>IFERROR(VLOOKUP("Failed",'Kickstarter Data'!F668:L668,7,FALSE),"")</f>
        <v>4</v>
      </c>
    </row>
    <row r="669" spans="1:5" x14ac:dyDescent="0.35">
      <c r="A669" s="17" t="str">
        <f t="shared" si="20"/>
        <v/>
      </c>
      <c r="B669" s="17" t="str">
        <f>IFERROR(VLOOKUP("successful",'Kickstarter Data'!F669:L669,7,FALSE),"")</f>
        <v/>
      </c>
      <c r="D669" s="21" t="str">
        <f t="shared" si="21"/>
        <v>Failed</v>
      </c>
      <c r="E669" s="21">
        <f>IFERROR(VLOOKUP("Failed",'Kickstarter Data'!F669:L669,7,FALSE),"")</f>
        <v>28</v>
      </c>
    </row>
    <row r="670" spans="1:5" x14ac:dyDescent="0.35">
      <c r="A670" s="17" t="str">
        <f t="shared" si="20"/>
        <v/>
      </c>
      <c r="B670" s="17" t="str">
        <f>IFERROR(VLOOKUP("successful",'Kickstarter Data'!F670:L670,7,FALSE),"")</f>
        <v/>
      </c>
      <c r="D670" s="21" t="str">
        <f t="shared" si="21"/>
        <v>Failed</v>
      </c>
      <c r="E670" s="21">
        <f>IFERROR(VLOOKUP("Failed",'Kickstarter Data'!F670:L670,7,FALSE),"")</f>
        <v>25</v>
      </c>
    </row>
    <row r="671" spans="1:5" x14ac:dyDescent="0.35">
      <c r="A671" s="17" t="str">
        <f t="shared" si="20"/>
        <v/>
      </c>
      <c r="B671" s="17" t="str">
        <f>IFERROR(VLOOKUP("successful",'Kickstarter Data'!F671:L671,7,FALSE),"")</f>
        <v/>
      </c>
      <c r="D671" s="21" t="str">
        <f t="shared" si="21"/>
        <v>Failed</v>
      </c>
      <c r="E671" s="21">
        <f>IFERROR(VLOOKUP("Failed",'Kickstarter Data'!F671:L671,7,FALSE),"")</f>
        <v>28</v>
      </c>
    </row>
    <row r="672" spans="1:5" x14ac:dyDescent="0.35">
      <c r="A672" s="17" t="str">
        <f t="shared" si="20"/>
        <v/>
      </c>
      <c r="B672" s="17" t="str">
        <f>IFERROR(VLOOKUP("successful",'Kickstarter Data'!F672:L672,7,FALSE),"")</f>
        <v/>
      </c>
      <c r="D672" s="21" t="str">
        <f t="shared" si="21"/>
        <v>Failed</v>
      </c>
      <c r="E672" s="21">
        <f>IFERROR(VLOOKUP("Failed",'Kickstarter Data'!F672:L672,7,FALSE),"")</f>
        <v>310</v>
      </c>
    </row>
    <row r="673" spans="1:5" x14ac:dyDescent="0.35">
      <c r="A673" s="17" t="str">
        <f t="shared" si="20"/>
        <v/>
      </c>
      <c r="B673" s="17" t="str">
        <f>IFERROR(VLOOKUP("successful",'Kickstarter Data'!F673:L673,7,FALSE),"")</f>
        <v/>
      </c>
      <c r="D673" s="21" t="str">
        <f t="shared" si="21"/>
        <v>Failed</v>
      </c>
      <c r="E673" s="21">
        <f>IFERROR(VLOOKUP("Failed",'Kickstarter Data'!F673:L673,7,FALSE),"")</f>
        <v>15</v>
      </c>
    </row>
    <row r="674" spans="1:5" x14ac:dyDescent="0.35">
      <c r="A674" s="17" t="str">
        <f t="shared" si="20"/>
        <v/>
      </c>
      <c r="B674" s="17" t="str">
        <f>IFERROR(VLOOKUP("successful",'Kickstarter Data'!F674:L674,7,FALSE),"")</f>
        <v/>
      </c>
      <c r="D674" s="21" t="str">
        <f t="shared" si="21"/>
        <v>Failed</v>
      </c>
      <c r="E674" s="21">
        <f>IFERROR(VLOOKUP("Failed",'Kickstarter Data'!F674:L674,7,FALSE),"")</f>
        <v>215</v>
      </c>
    </row>
    <row r="675" spans="1:5" x14ac:dyDescent="0.35">
      <c r="A675" s="17" t="str">
        <f t="shared" si="20"/>
        <v/>
      </c>
      <c r="B675" s="17" t="str">
        <f>IFERROR(VLOOKUP("successful",'Kickstarter Data'!F675:L675,7,FALSE),"")</f>
        <v/>
      </c>
      <c r="D675" s="21" t="str">
        <f t="shared" si="21"/>
        <v>Failed</v>
      </c>
      <c r="E675" s="21">
        <f>IFERROR(VLOOKUP("Failed",'Kickstarter Data'!F675:L675,7,FALSE),"")</f>
        <v>3</v>
      </c>
    </row>
    <row r="676" spans="1:5" x14ac:dyDescent="0.35">
      <c r="A676" s="17" t="str">
        <f t="shared" si="20"/>
        <v/>
      </c>
      <c r="B676" s="17" t="str">
        <f>IFERROR(VLOOKUP("successful",'Kickstarter Data'!F676:L676,7,FALSE),"")</f>
        <v/>
      </c>
      <c r="D676" s="21" t="str">
        <f t="shared" si="21"/>
        <v>Failed</v>
      </c>
      <c r="E676" s="21">
        <f>IFERROR(VLOOKUP("Failed",'Kickstarter Data'!F676:L676,7,FALSE),"")</f>
        <v>2</v>
      </c>
    </row>
    <row r="677" spans="1:5" x14ac:dyDescent="0.35">
      <c r="A677" s="17" t="str">
        <f t="shared" si="20"/>
        <v/>
      </c>
      <c r="B677" s="17" t="str">
        <f>IFERROR(VLOOKUP("successful",'Kickstarter Data'!F677:L677,7,FALSE),"")</f>
        <v/>
      </c>
      <c r="D677" s="21" t="str">
        <f t="shared" si="21"/>
        <v>Failed</v>
      </c>
      <c r="E677" s="21">
        <f>IFERROR(VLOOKUP("Failed",'Kickstarter Data'!F677:L677,7,FALSE),"")</f>
        <v>26</v>
      </c>
    </row>
    <row r="678" spans="1:5" x14ac:dyDescent="0.35">
      <c r="A678" s="17" t="str">
        <f t="shared" si="20"/>
        <v/>
      </c>
      <c r="B678" s="17" t="str">
        <f>IFERROR(VLOOKUP("successful",'Kickstarter Data'!F678:L678,7,FALSE),"")</f>
        <v/>
      </c>
      <c r="D678" s="21" t="str">
        <f t="shared" si="21"/>
        <v>Failed</v>
      </c>
      <c r="E678" s="21">
        <f>IFERROR(VLOOKUP("Failed",'Kickstarter Data'!F678:L678,7,FALSE),"")</f>
        <v>24</v>
      </c>
    </row>
    <row r="679" spans="1:5" x14ac:dyDescent="0.35">
      <c r="A679" s="17" t="str">
        <f t="shared" si="20"/>
        <v/>
      </c>
      <c r="B679" s="17" t="str">
        <f>IFERROR(VLOOKUP("successful",'Kickstarter Data'!F679:L679,7,FALSE),"")</f>
        <v/>
      </c>
      <c r="D679" s="21" t="str">
        <f t="shared" si="21"/>
        <v>Failed</v>
      </c>
      <c r="E679" s="21">
        <f>IFERROR(VLOOKUP("Failed",'Kickstarter Data'!F679:L679,7,FALSE),"")</f>
        <v>96</v>
      </c>
    </row>
    <row r="680" spans="1:5" x14ac:dyDescent="0.35">
      <c r="A680" s="17" t="str">
        <f t="shared" si="20"/>
        <v/>
      </c>
      <c r="B680" s="17" t="str">
        <f>IFERROR(VLOOKUP("successful",'Kickstarter Data'!F680:L680,7,FALSE),"")</f>
        <v/>
      </c>
      <c r="D680" s="21" t="str">
        <f t="shared" si="21"/>
        <v>Failed</v>
      </c>
      <c r="E680" s="21">
        <f>IFERROR(VLOOKUP("Failed",'Kickstarter Data'!F680:L680,7,FALSE),"")</f>
        <v>17</v>
      </c>
    </row>
    <row r="681" spans="1:5" x14ac:dyDescent="0.35">
      <c r="A681" s="17" t="str">
        <f t="shared" si="20"/>
        <v/>
      </c>
      <c r="B681" s="17" t="str">
        <f>IFERROR(VLOOKUP("successful",'Kickstarter Data'!F681:L681,7,FALSE),"")</f>
        <v/>
      </c>
      <c r="D681" s="21" t="str">
        <f t="shared" si="21"/>
        <v>Failed</v>
      </c>
      <c r="E681" s="21">
        <f>IFERROR(VLOOKUP("Failed",'Kickstarter Data'!F681:L681,7,FALSE),"")</f>
        <v>94</v>
      </c>
    </row>
    <row r="682" spans="1:5" x14ac:dyDescent="0.35">
      <c r="A682" s="17" t="str">
        <f t="shared" si="20"/>
        <v/>
      </c>
      <c r="B682" s="17" t="str">
        <f>IFERROR(VLOOKUP("successful",'Kickstarter Data'!F682:L682,7,FALSE),"")</f>
        <v/>
      </c>
      <c r="D682" s="21" t="str">
        <f t="shared" si="21"/>
        <v>Failed</v>
      </c>
      <c r="E682" s="21">
        <f>IFERROR(VLOOKUP("Failed",'Kickstarter Data'!F682:L682,7,FALSE),"")</f>
        <v>129</v>
      </c>
    </row>
    <row r="683" spans="1:5" x14ac:dyDescent="0.35">
      <c r="A683" s="17" t="str">
        <f t="shared" si="20"/>
        <v/>
      </c>
      <c r="B683" s="17" t="str">
        <f>IFERROR(VLOOKUP("successful",'Kickstarter Data'!F683:L683,7,FALSE),"")</f>
        <v/>
      </c>
      <c r="D683" s="21" t="str">
        <f t="shared" si="21"/>
        <v>Failed</v>
      </c>
      <c r="E683" s="21">
        <f>IFERROR(VLOOKUP("Failed",'Kickstarter Data'!F683:L683,7,FALSE),"")</f>
        <v>1</v>
      </c>
    </row>
    <row r="684" spans="1:5" x14ac:dyDescent="0.35">
      <c r="A684" s="17" t="str">
        <f t="shared" si="20"/>
        <v/>
      </c>
      <c r="B684" s="17" t="str">
        <f>IFERROR(VLOOKUP("successful",'Kickstarter Data'!F684:L684,7,FALSE),"")</f>
        <v/>
      </c>
      <c r="D684" s="21" t="str">
        <f t="shared" si="21"/>
        <v>Failed</v>
      </c>
      <c r="E684" s="21">
        <f>IFERROR(VLOOKUP("Failed",'Kickstarter Data'!F684:L684,7,FALSE),"")</f>
        <v>4</v>
      </c>
    </row>
    <row r="685" spans="1:5" x14ac:dyDescent="0.35">
      <c r="A685" s="17" t="str">
        <f t="shared" si="20"/>
        <v/>
      </c>
      <c r="B685" s="17" t="str">
        <f>IFERROR(VLOOKUP("successful",'Kickstarter Data'!F685:L685,7,FALSE),"")</f>
        <v/>
      </c>
      <c r="D685" s="21" t="str">
        <f t="shared" si="21"/>
        <v>Failed</v>
      </c>
      <c r="E685" s="21">
        <f>IFERROR(VLOOKUP("Failed",'Kickstarter Data'!F685:L685,7,FALSE),"")</f>
        <v>3</v>
      </c>
    </row>
    <row r="686" spans="1:5" x14ac:dyDescent="0.35">
      <c r="A686" s="17" t="str">
        <f t="shared" si="20"/>
        <v/>
      </c>
      <c r="B686" s="17" t="str">
        <f>IFERROR(VLOOKUP("successful",'Kickstarter Data'!F686:L686,7,FALSE),"")</f>
        <v/>
      </c>
      <c r="D686" s="21" t="str">
        <f t="shared" si="21"/>
        <v>Failed</v>
      </c>
      <c r="E686" s="21">
        <f>IFERROR(VLOOKUP("Failed",'Kickstarter Data'!F686:L686,7,FALSE),"")</f>
        <v>135</v>
      </c>
    </row>
    <row r="687" spans="1:5" x14ac:dyDescent="0.35">
      <c r="A687" s="17" t="str">
        <f t="shared" si="20"/>
        <v/>
      </c>
      <c r="B687" s="17" t="str">
        <f>IFERROR(VLOOKUP("successful",'Kickstarter Data'!F687:L687,7,FALSE),"")</f>
        <v/>
      </c>
      <c r="D687" s="21" t="str">
        <f t="shared" si="21"/>
        <v>Failed</v>
      </c>
      <c r="E687" s="21">
        <f>IFERROR(VLOOKUP("Failed",'Kickstarter Data'!F687:L687,7,FALSE),"")</f>
        <v>10</v>
      </c>
    </row>
    <row r="688" spans="1:5" x14ac:dyDescent="0.35">
      <c r="A688" s="17" t="str">
        <f t="shared" si="20"/>
        <v/>
      </c>
      <c r="B688" s="17" t="str">
        <f>IFERROR(VLOOKUP("successful",'Kickstarter Data'!F688:L688,7,FALSE),"")</f>
        <v/>
      </c>
      <c r="D688" s="21" t="str">
        <f t="shared" si="21"/>
        <v>Failed</v>
      </c>
      <c r="E688" s="21">
        <f>IFERROR(VLOOKUP("Failed",'Kickstarter Data'!F688:L688,7,FALSE),"")</f>
        <v>0</v>
      </c>
    </row>
    <row r="689" spans="1:5" x14ac:dyDescent="0.35">
      <c r="A689" s="17" t="str">
        <f t="shared" si="20"/>
        <v/>
      </c>
      <c r="B689" s="17" t="str">
        <f>IFERROR(VLOOKUP("successful",'Kickstarter Data'!F689:L689,7,FALSE),"")</f>
        <v/>
      </c>
      <c r="D689" s="21" t="str">
        <f t="shared" si="21"/>
        <v>Failed</v>
      </c>
      <c r="E689" s="21">
        <f>IFERROR(VLOOKUP("Failed",'Kickstarter Data'!F689:L689,7,FALSE),"")</f>
        <v>6</v>
      </c>
    </row>
    <row r="690" spans="1:5" x14ac:dyDescent="0.35">
      <c r="A690" s="17" t="str">
        <f t="shared" si="20"/>
        <v/>
      </c>
      <c r="B690" s="17" t="str">
        <f>IFERROR(VLOOKUP("successful",'Kickstarter Data'!F690:L690,7,FALSE),"")</f>
        <v/>
      </c>
      <c r="D690" s="21" t="str">
        <f t="shared" si="21"/>
        <v>Failed</v>
      </c>
      <c r="E690" s="21">
        <f>IFERROR(VLOOKUP("Failed",'Kickstarter Data'!F690:L690,7,FALSE),"")</f>
        <v>36</v>
      </c>
    </row>
    <row r="691" spans="1:5" x14ac:dyDescent="0.35">
      <c r="A691" s="17" t="str">
        <f t="shared" si="20"/>
        <v/>
      </c>
      <c r="B691" s="17" t="str">
        <f>IFERROR(VLOOKUP("successful",'Kickstarter Data'!F691:L691,7,FALSE),"")</f>
        <v/>
      </c>
      <c r="D691" s="21" t="str">
        <f t="shared" si="21"/>
        <v>Failed</v>
      </c>
      <c r="E691" s="21">
        <f>IFERROR(VLOOKUP("Failed",'Kickstarter Data'!F691:L691,7,FALSE),"")</f>
        <v>336</v>
      </c>
    </row>
    <row r="692" spans="1:5" x14ac:dyDescent="0.35">
      <c r="A692" s="17" t="str">
        <f t="shared" si="20"/>
        <v/>
      </c>
      <c r="B692" s="17" t="str">
        <f>IFERROR(VLOOKUP("successful",'Kickstarter Data'!F692:L692,7,FALSE),"")</f>
        <v/>
      </c>
      <c r="D692" s="21" t="str">
        <f t="shared" si="21"/>
        <v>Failed</v>
      </c>
      <c r="E692" s="21">
        <f>IFERROR(VLOOKUP("Failed",'Kickstarter Data'!F692:L692,7,FALSE),"")</f>
        <v>34</v>
      </c>
    </row>
    <row r="693" spans="1:5" x14ac:dyDescent="0.35">
      <c r="A693" s="17" t="str">
        <f t="shared" si="20"/>
        <v/>
      </c>
      <c r="B693" s="17" t="str">
        <f>IFERROR(VLOOKUP("successful",'Kickstarter Data'!F693:L693,7,FALSE),"")</f>
        <v/>
      </c>
      <c r="D693" s="21" t="str">
        <f t="shared" si="21"/>
        <v>Failed</v>
      </c>
      <c r="E693" s="21">
        <f>IFERROR(VLOOKUP("Failed",'Kickstarter Data'!F693:L693,7,FALSE),"")</f>
        <v>10</v>
      </c>
    </row>
    <row r="694" spans="1:5" x14ac:dyDescent="0.35">
      <c r="A694" s="17" t="str">
        <f t="shared" si="20"/>
        <v/>
      </c>
      <c r="B694" s="17" t="str">
        <f>IFERROR(VLOOKUP("successful",'Kickstarter Data'!F694:L694,7,FALSE),"")</f>
        <v/>
      </c>
      <c r="D694" s="21" t="str">
        <f t="shared" si="21"/>
        <v>Failed</v>
      </c>
      <c r="E694" s="21">
        <f>IFERROR(VLOOKUP("Failed",'Kickstarter Data'!F694:L694,7,FALSE),"")</f>
        <v>201</v>
      </c>
    </row>
    <row r="695" spans="1:5" x14ac:dyDescent="0.35">
      <c r="A695" s="17" t="str">
        <f t="shared" si="20"/>
        <v/>
      </c>
      <c r="B695" s="17" t="str">
        <f>IFERROR(VLOOKUP("successful",'Kickstarter Data'!F695:L695,7,FALSE),"")</f>
        <v/>
      </c>
      <c r="D695" s="21" t="str">
        <f t="shared" si="21"/>
        <v>Failed</v>
      </c>
      <c r="E695" s="21">
        <f>IFERROR(VLOOKUP("Failed",'Kickstarter Data'!F695:L695,7,FALSE),"")</f>
        <v>296</v>
      </c>
    </row>
    <row r="696" spans="1:5" x14ac:dyDescent="0.35">
      <c r="A696" s="17" t="str">
        <f t="shared" si="20"/>
        <v/>
      </c>
      <c r="B696" s="17" t="str">
        <f>IFERROR(VLOOKUP("successful",'Kickstarter Data'!F696:L696,7,FALSE),"")</f>
        <v/>
      </c>
      <c r="D696" s="21" t="str">
        <f t="shared" si="21"/>
        <v>Failed</v>
      </c>
      <c r="E696" s="21">
        <f>IFERROR(VLOOKUP("Failed",'Kickstarter Data'!F696:L696,7,FALSE),"")</f>
        <v>7</v>
      </c>
    </row>
    <row r="697" spans="1:5" x14ac:dyDescent="0.35">
      <c r="A697" s="17" t="str">
        <f t="shared" si="20"/>
        <v/>
      </c>
      <c r="B697" s="17" t="str">
        <f>IFERROR(VLOOKUP("successful",'Kickstarter Data'!F697:L697,7,FALSE),"")</f>
        <v/>
      </c>
      <c r="D697" s="21" t="str">
        <f t="shared" si="21"/>
        <v>Failed</v>
      </c>
      <c r="E697" s="21">
        <f>IFERROR(VLOOKUP("Failed",'Kickstarter Data'!F697:L697,7,FALSE),"")</f>
        <v>7</v>
      </c>
    </row>
    <row r="698" spans="1:5" x14ac:dyDescent="0.35">
      <c r="A698" s="17" t="str">
        <f t="shared" si="20"/>
        <v/>
      </c>
      <c r="B698" s="17" t="str">
        <f>IFERROR(VLOOKUP("successful",'Kickstarter Data'!F698:L698,7,FALSE),"")</f>
        <v/>
      </c>
      <c r="D698" s="21" t="str">
        <f t="shared" si="21"/>
        <v>Failed</v>
      </c>
      <c r="E698" s="21">
        <f>IFERROR(VLOOKUP("Failed",'Kickstarter Data'!F698:L698,7,FALSE),"")</f>
        <v>1</v>
      </c>
    </row>
    <row r="699" spans="1:5" x14ac:dyDescent="0.35">
      <c r="A699" s="17" t="str">
        <f t="shared" si="20"/>
        <v/>
      </c>
      <c r="B699" s="17" t="str">
        <f>IFERROR(VLOOKUP("successful",'Kickstarter Data'!F699:L699,7,FALSE),"")</f>
        <v/>
      </c>
      <c r="D699" s="21" t="str">
        <f t="shared" si="21"/>
        <v>Failed</v>
      </c>
      <c r="E699" s="21">
        <f>IFERROR(VLOOKUP("Failed",'Kickstarter Data'!F699:L699,7,FALSE),"")</f>
        <v>114</v>
      </c>
    </row>
    <row r="700" spans="1:5" x14ac:dyDescent="0.35">
      <c r="A700" s="17" t="str">
        <f t="shared" si="20"/>
        <v/>
      </c>
      <c r="B700" s="17" t="str">
        <f>IFERROR(VLOOKUP("successful",'Kickstarter Data'!F700:L700,7,FALSE),"")</f>
        <v/>
      </c>
      <c r="D700" s="21" t="str">
        <f t="shared" si="21"/>
        <v>Failed</v>
      </c>
      <c r="E700" s="21">
        <f>IFERROR(VLOOKUP("Failed",'Kickstarter Data'!F700:L700,7,FALSE),"")</f>
        <v>29</v>
      </c>
    </row>
    <row r="701" spans="1:5" x14ac:dyDescent="0.35">
      <c r="A701" s="17" t="str">
        <f t="shared" si="20"/>
        <v/>
      </c>
      <c r="B701" s="17" t="str">
        <f>IFERROR(VLOOKUP("successful",'Kickstarter Data'!F701:L701,7,FALSE),"")</f>
        <v/>
      </c>
      <c r="D701" s="21" t="str">
        <f t="shared" si="21"/>
        <v>Failed</v>
      </c>
      <c r="E701" s="21">
        <f>IFERROR(VLOOKUP("Failed",'Kickstarter Data'!F701:L701,7,FALSE),"")</f>
        <v>890</v>
      </c>
    </row>
    <row r="702" spans="1:5" x14ac:dyDescent="0.35">
      <c r="A702" s="17" t="str">
        <f t="shared" si="20"/>
        <v/>
      </c>
      <c r="B702" s="17" t="str">
        <f>IFERROR(VLOOKUP("successful",'Kickstarter Data'!F702:L702,7,FALSE),"")</f>
        <v/>
      </c>
      <c r="D702" s="21" t="str">
        <f t="shared" si="21"/>
        <v>Failed</v>
      </c>
      <c r="E702" s="21">
        <f>IFERROR(VLOOKUP("Failed",'Kickstarter Data'!F702:L702,7,FALSE),"")</f>
        <v>31</v>
      </c>
    </row>
    <row r="703" spans="1:5" x14ac:dyDescent="0.35">
      <c r="A703" s="17" t="str">
        <f t="shared" si="20"/>
        <v/>
      </c>
      <c r="B703" s="17" t="str">
        <f>IFERROR(VLOOKUP("successful",'Kickstarter Data'!F703:L703,7,FALSE),"")</f>
        <v/>
      </c>
      <c r="D703" s="21" t="str">
        <f t="shared" si="21"/>
        <v>Failed</v>
      </c>
      <c r="E703" s="21">
        <f>IFERROR(VLOOKUP("Failed",'Kickstarter Data'!F703:L703,7,FALSE),"")</f>
        <v>21</v>
      </c>
    </row>
    <row r="704" spans="1:5" x14ac:dyDescent="0.35">
      <c r="A704" s="17" t="str">
        <f t="shared" si="20"/>
        <v/>
      </c>
      <c r="B704" s="17" t="str">
        <f>IFERROR(VLOOKUP("successful",'Kickstarter Data'!F704:L704,7,FALSE),"")</f>
        <v/>
      </c>
      <c r="D704" s="21" t="str">
        <f t="shared" si="21"/>
        <v>Failed</v>
      </c>
      <c r="E704" s="21">
        <f>IFERROR(VLOOKUP("Failed",'Kickstarter Data'!F704:L704,7,FALSE),"")</f>
        <v>37</v>
      </c>
    </row>
    <row r="705" spans="1:5" x14ac:dyDescent="0.35">
      <c r="A705" s="17" t="str">
        <f t="shared" si="20"/>
        <v/>
      </c>
      <c r="B705" s="17" t="str">
        <f>IFERROR(VLOOKUP("successful",'Kickstarter Data'!F705:L705,7,FALSE),"")</f>
        <v/>
      </c>
      <c r="D705" s="21" t="str">
        <f t="shared" si="21"/>
        <v>Failed</v>
      </c>
      <c r="E705" s="21">
        <f>IFERROR(VLOOKUP("Failed",'Kickstarter Data'!F705:L705,7,FALSE),"")</f>
        <v>7</v>
      </c>
    </row>
    <row r="706" spans="1:5" x14ac:dyDescent="0.35">
      <c r="A706" s="17" t="str">
        <f t="shared" ref="A706:A769" si="22">IF(B706="","","successful")</f>
        <v/>
      </c>
      <c r="B706" s="17" t="str">
        <f>IFERROR(VLOOKUP("successful",'Kickstarter Data'!F706:L706,7,FALSE),"")</f>
        <v/>
      </c>
      <c r="D706" s="21" t="str">
        <f t="shared" ref="D706:D769" si="23">IF(E706="","","Failed")</f>
        <v>Failed</v>
      </c>
      <c r="E706" s="21">
        <f>IFERROR(VLOOKUP("Failed",'Kickstarter Data'!F706:L706,7,FALSE),"")</f>
        <v>4</v>
      </c>
    </row>
    <row r="707" spans="1:5" x14ac:dyDescent="0.35">
      <c r="A707" s="17" t="str">
        <f t="shared" si="22"/>
        <v/>
      </c>
      <c r="B707" s="17" t="str">
        <f>IFERROR(VLOOKUP("successful",'Kickstarter Data'!F707:L707,7,FALSE),"")</f>
        <v/>
      </c>
      <c r="D707" s="21" t="str">
        <f t="shared" si="23"/>
        <v>Failed</v>
      </c>
      <c r="E707" s="21">
        <f>IFERROR(VLOOKUP("Failed",'Kickstarter Data'!F707:L707,7,FALSE),"")</f>
        <v>5</v>
      </c>
    </row>
    <row r="708" spans="1:5" x14ac:dyDescent="0.35">
      <c r="A708" s="17" t="str">
        <f t="shared" si="22"/>
        <v/>
      </c>
      <c r="B708" s="17" t="str">
        <f>IFERROR(VLOOKUP("successful",'Kickstarter Data'!F708:L708,7,FALSE),"")</f>
        <v/>
      </c>
      <c r="D708" s="21" t="str">
        <f t="shared" si="23"/>
        <v>Failed</v>
      </c>
      <c r="E708" s="21">
        <f>IFERROR(VLOOKUP("Failed",'Kickstarter Data'!F708:L708,7,FALSE),"")</f>
        <v>0</v>
      </c>
    </row>
    <row r="709" spans="1:5" x14ac:dyDescent="0.35">
      <c r="A709" s="17" t="str">
        <f t="shared" si="22"/>
        <v/>
      </c>
      <c r="B709" s="17" t="str">
        <f>IFERROR(VLOOKUP("successful",'Kickstarter Data'!F709:L709,7,FALSE),"")</f>
        <v/>
      </c>
      <c r="D709" s="21" t="str">
        <f t="shared" si="23"/>
        <v>Failed</v>
      </c>
      <c r="E709" s="21">
        <f>IFERROR(VLOOKUP("Failed",'Kickstarter Data'!F709:L709,7,FALSE),"")</f>
        <v>456</v>
      </c>
    </row>
    <row r="710" spans="1:5" x14ac:dyDescent="0.35">
      <c r="A710" s="17" t="str">
        <f t="shared" si="22"/>
        <v/>
      </c>
      <c r="B710" s="17" t="str">
        <f>IFERROR(VLOOKUP("successful",'Kickstarter Data'!F710:L710,7,FALSE),"")</f>
        <v/>
      </c>
      <c r="D710" s="21" t="str">
        <f t="shared" si="23"/>
        <v>Failed</v>
      </c>
      <c r="E710" s="21">
        <f>IFERROR(VLOOKUP("Failed",'Kickstarter Data'!F710:L710,7,FALSE),"")</f>
        <v>369</v>
      </c>
    </row>
    <row r="711" spans="1:5" x14ac:dyDescent="0.35">
      <c r="A711" s="17" t="str">
        <f t="shared" si="22"/>
        <v/>
      </c>
      <c r="B711" s="17" t="str">
        <f>IFERROR(VLOOKUP("successful",'Kickstarter Data'!F711:L711,7,FALSE),"")</f>
        <v/>
      </c>
      <c r="D711" s="21" t="str">
        <f t="shared" si="23"/>
        <v>Failed</v>
      </c>
      <c r="E711" s="21">
        <f>IFERROR(VLOOKUP("Failed",'Kickstarter Data'!F711:L711,7,FALSE),"")</f>
        <v>2</v>
      </c>
    </row>
    <row r="712" spans="1:5" x14ac:dyDescent="0.35">
      <c r="A712" s="17" t="str">
        <f t="shared" si="22"/>
        <v/>
      </c>
      <c r="B712" s="17" t="str">
        <f>IFERROR(VLOOKUP("successful",'Kickstarter Data'!F712:L712,7,FALSE),"")</f>
        <v/>
      </c>
      <c r="D712" s="21" t="str">
        <f t="shared" si="23"/>
        <v>Failed</v>
      </c>
      <c r="E712" s="21">
        <f>IFERROR(VLOOKUP("Failed",'Kickstarter Data'!F712:L712,7,FALSE),"")</f>
        <v>0</v>
      </c>
    </row>
    <row r="713" spans="1:5" x14ac:dyDescent="0.35">
      <c r="A713" s="17" t="str">
        <f t="shared" si="22"/>
        <v/>
      </c>
      <c r="B713" s="17" t="str">
        <f>IFERROR(VLOOKUP("successful",'Kickstarter Data'!F713:L713,7,FALSE),"")</f>
        <v/>
      </c>
      <c r="D713" s="21" t="str">
        <f t="shared" si="23"/>
        <v>Failed</v>
      </c>
      <c r="E713" s="21">
        <f>IFERROR(VLOOKUP("Failed",'Kickstarter Data'!F713:L713,7,FALSE),"")</f>
        <v>338</v>
      </c>
    </row>
    <row r="714" spans="1:5" x14ac:dyDescent="0.35">
      <c r="A714" s="17" t="str">
        <f t="shared" si="22"/>
        <v/>
      </c>
      <c r="B714" s="17" t="str">
        <f>IFERROR(VLOOKUP("successful",'Kickstarter Data'!F714:L714,7,FALSE),"")</f>
        <v/>
      </c>
      <c r="D714" s="21" t="str">
        <f t="shared" si="23"/>
        <v>Failed</v>
      </c>
      <c r="E714" s="21">
        <f>IFERROR(VLOOKUP("Failed",'Kickstarter Data'!F714:L714,7,FALSE),"")</f>
        <v>4</v>
      </c>
    </row>
    <row r="715" spans="1:5" x14ac:dyDescent="0.35">
      <c r="A715" s="17" t="str">
        <f t="shared" si="22"/>
        <v/>
      </c>
      <c r="B715" s="17" t="str">
        <f>IFERROR(VLOOKUP("successful",'Kickstarter Data'!F715:L715,7,FALSE),"")</f>
        <v/>
      </c>
      <c r="D715" s="21" t="str">
        <f t="shared" si="23"/>
        <v>Failed</v>
      </c>
      <c r="E715" s="21">
        <f>IFERROR(VLOOKUP("Failed",'Kickstarter Data'!F715:L715,7,FALSE),"")</f>
        <v>1</v>
      </c>
    </row>
    <row r="716" spans="1:5" x14ac:dyDescent="0.35">
      <c r="A716" s="17" t="str">
        <f t="shared" si="22"/>
        <v/>
      </c>
      <c r="B716" s="17" t="str">
        <f>IFERROR(VLOOKUP("successful",'Kickstarter Data'!F716:L716,7,FALSE),"")</f>
        <v/>
      </c>
      <c r="D716" s="21" t="str">
        <f t="shared" si="23"/>
        <v>Failed</v>
      </c>
      <c r="E716" s="21">
        <f>IFERROR(VLOOKUP("Failed",'Kickstarter Data'!F716:L716,7,FALSE),"")</f>
        <v>28</v>
      </c>
    </row>
    <row r="717" spans="1:5" x14ac:dyDescent="0.35">
      <c r="A717" s="17" t="str">
        <f t="shared" si="22"/>
        <v/>
      </c>
      <c r="B717" s="17" t="str">
        <f>IFERROR(VLOOKUP("successful",'Kickstarter Data'!F717:L717,7,FALSE),"")</f>
        <v/>
      </c>
      <c r="D717" s="21" t="str">
        <f t="shared" si="23"/>
        <v>Failed</v>
      </c>
      <c r="E717" s="21">
        <f>IFERROR(VLOOKUP("Failed",'Kickstarter Data'!F717:L717,7,FALSE),"")</f>
        <v>12</v>
      </c>
    </row>
    <row r="718" spans="1:5" x14ac:dyDescent="0.35">
      <c r="A718" s="17" t="str">
        <f t="shared" si="22"/>
        <v/>
      </c>
      <c r="B718" s="17" t="str">
        <f>IFERROR(VLOOKUP("successful",'Kickstarter Data'!F718:L718,7,FALSE),"")</f>
        <v/>
      </c>
      <c r="D718" s="21" t="str">
        <f t="shared" si="23"/>
        <v>Failed</v>
      </c>
      <c r="E718" s="21">
        <f>IFERROR(VLOOKUP("Failed",'Kickstarter Data'!F718:L718,7,FALSE),"")</f>
        <v>16</v>
      </c>
    </row>
    <row r="719" spans="1:5" x14ac:dyDescent="0.35">
      <c r="A719" s="17" t="str">
        <f t="shared" si="22"/>
        <v/>
      </c>
      <c r="B719" s="17" t="str">
        <f>IFERROR(VLOOKUP("successful",'Kickstarter Data'!F719:L719,7,FALSE),"")</f>
        <v/>
      </c>
      <c r="D719" s="21" t="str">
        <f t="shared" si="23"/>
        <v>Failed</v>
      </c>
      <c r="E719" s="21">
        <f>IFERROR(VLOOKUP("Failed",'Kickstarter Data'!F719:L719,7,FALSE),"")</f>
        <v>4</v>
      </c>
    </row>
    <row r="720" spans="1:5" x14ac:dyDescent="0.35">
      <c r="A720" s="17" t="str">
        <f t="shared" si="22"/>
        <v/>
      </c>
      <c r="B720" s="17" t="str">
        <f>IFERROR(VLOOKUP("successful",'Kickstarter Data'!F720:L720,7,FALSE),"")</f>
        <v/>
      </c>
      <c r="D720" s="21" t="str">
        <f t="shared" si="23"/>
        <v>Failed</v>
      </c>
      <c r="E720" s="21">
        <f>IFERROR(VLOOKUP("Failed",'Kickstarter Data'!F720:L720,7,FALSE),"")</f>
        <v>4</v>
      </c>
    </row>
    <row r="721" spans="1:5" x14ac:dyDescent="0.35">
      <c r="A721" s="17" t="str">
        <f t="shared" si="22"/>
        <v/>
      </c>
      <c r="B721" s="17" t="str">
        <f>IFERROR(VLOOKUP("successful",'Kickstarter Data'!F721:L721,7,FALSE),"")</f>
        <v/>
      </c>
      <c r="D721" s="21" t="str">
        <f t="shared" si="23"/>
        <v>Failed</v>
      </c>
      <c r="E721" s="21">
        <f>IFERROR(VLOOKUP("Failed",'Kickstarter Data'!F721:L721,7,FALSE),"")</f>
        <v>10</v>
      </c>
    </row>
    <row r="722" spans="1:5" x14ac:dyDescent="0.35">
      <c r="A722" s="17" t="str">
        <f t="shared" si="22"/>
        <v>successful</v>
      </c>
      <c r="B722" s="17">
        <f>IFERROR(VLOOKUP("successful",'Kickstarter Data'!F722:L722,7,FALSE),"")</f>
        <v>41</v>
      </c>
      <c r="D722" s="21" t="str">
        <f t="shared" si="23"/>
        <v/>
      </c>
      <c r="E722" s="21" t="str">
        <f>IFERROR(VLOOKUP("Failed",'Kickstarter Data'!F722:L722,7,FALSE),"")</f>
        <v/>
      </c>
    </row>
    <row r="723" spans="1:5" x14ac:dyDescent="0.35">
      <c r="A723" s="17" t="str">
        <f t="shared" si="22"/>
        <v>successful</v>
      </c>
      <c r="B723" s="17">
        <f>IFERROR(VLOOKUP("successful",'Kickstarter Data'!F723:L723,7,FALSE),"")</f>
        <v>119</v>
      </c>
      <c r="D723" s="21" t="str">
        <f t="shared" si="23"/>
        <v/>
      </c>
      <c r="E723" s="21" t="str">
        <f>IFERROR(VLOOKUP("Failed",'Kickstarter Data'!F723:L723,7,FALSE),"")</f>
        <v/>
      </c>
    </row>
    <row r="724" spans="1:5" x14ac:dyDescent="0.35">
      <c r="A724" s="17" t="str">
        <f t="shared" si="22"/>
        <v>successful</v>
      </c>
      <c r="B724" s="17">
        <f>IFERROR(VLOOKUP("successful",'Kickstarter Data'!F724:L724,7,FALSE),"")</f>
        <v>153</v>
      </c>
      <c r="D724" s="21" t="str">
        <f t="shared" si="23"/>
        <v/>
      </c>
      <c r="E724" s="21" t="str">
        <f>IFERROR(VLOOKUP("Failed",'Kickstarter Data'!F724:L724,7,FALSE),"")</f>
        <v/>
      </c>
    </row>
    <row r="725" spans="1:5" x14ac:dyDescent="0.35">
      <c r="A725" s="17" t="str">
        <f t="shared" si="22"/>
        <v>successful</v>
      </c>
      <c r="B725" s="17">
        <f>IFERROR(VLOOKUP("successful",'Kickstarter Data'!F725:L725,7,FALSE),"")</f>
        <v>100</v>
      </c>
      <c r="D725" s="21" t="str">
        <f t="shared" si="23"/>
        <v/>
      </c>
      <c r="E725" s="21" t="str">
        <f>IFERROR(VLOOKUP("Failed",'Kickstarter Data'!F725:L725,7,FALSE),"")</f>
        <v/>
      </c>
    </row>
    <row r="726" spans="1:5" x14ac:dyDescent="0.35">
      <c r="A726" s="17" t="str">
        <f t="shared" si="22"/>
        <v>successful</v>
      </c>
      <c r="B726" s="17">
        <f>IFERROR(VLOOKUP("successful",'Kickstarter Data'!F726:L726,7,FALSE),"")</f>
        <v>143</v>
      </c>
      <c r="D726" s="21" t="str">
        <f t="shared" si="23"/>
        <v/>
      </c>
      <c r="E726" s="21" t="str">
        <f>IFERROR(VLOOKUP("Failed",'Kickstarter Data'!F726:L726,7,FALSE),"")</f>
        <v/>
      </c>
    </row>
    <row r="727" spans="1:5" x14ac:dyDescent="0.35">
      <c r="A727" s="17" t="str">
        <f t="shared" si="22"/>
        <v>successful</v>
      </c>
      <c r="B727" s="17">
        <f>IFERROR(VLOOKUP("successful",'Kickstarter Data'!F727:L727,7,FALSE),"")</f>
        <v>140</v>
      </c>
      <c r="D727" s="21" t="str">
        <f t="shared" si="23"/>
        <v/>
      </c>
      <c r="E727" s="21" t="str">
        <f>IFERROR(VLOOKUP("Failed",'Kickstarter Data'!F727:L727,7,FALSE),"")</f>
        <v/>
      </c>
    </row>
    <row r="728" spans="1:5" x14ac:dyDescent="0.35">
      <c r="A728" s="17" t="str">
        <f t="shared" si="22"/>
        <v>successful</v>
      </c>
      <c r="B728" s="17">
        <f>IFERROR(VLOOKUP("successful",'Kickstarter Data'!F728:L728,7,FALSE),"")</f>
        <v>35</v>
      </c>
      <c r="D728" s="21" t="str">
        <f t="shared" si="23"/>
        <v/>
      </c>
      <c r="E728" s="21" t="str">
        <f>IFERROR(VLOOKUP("Failed",'Kickstarter Data'!F728:L728,7,FALSE),"")</f>
        <v/>
      </c>
    </row>
    <row r="729" spans="1:5" x14ac:dyDescent="0.35">
      <c r="A729" s="17" t="str">
        <f t="shared" si="22"/>
        <v>successful</v>
      </c>
      <c r="B729" s="17">
        <f>IFERROR(VLOOKUP("successful",'Kickstarter Data'!F729:L729,7,FALSE),"")</f>
        <v>149</v>
      </c>
      <c r="D729" s="21" t="str">
        <f t="shared" si="23"/>
        <v/>
      </c>
      <c r="E729" s="21" t="str">
        <f>IFERROR(VLOOKUP("Failed",'Kickstarter Data'!F729:L729,7,FALSE),"")</f>
        <v/>
      </c>
    </row>
    <row r="730" spans="1:5" x14ac:dyDescent="0.35">
      <c r="A730" s="17" t="str">
        <f t="shared" si="22"/>
        <v>successful</v>
      </c>
      <c r="B730" s="17">
        <f>IFERROR(VLOOKUP("successful",'Kickstarter Data'!F730:L730,7,FALSE),"")</f>
        <v>130</v>
      </c>
      <c r="D730" s="21" t="str">
        <f t="shared" si="23"/>
        <v/>
      </c>
      <c r="E730" s="21" t="str">
        <f>IFERROR(VLOOKUP("Failed",'Kickstarter Data'!F730:L730,7,FALSE),"")</f>
        <v/>
      </c>
    </row>
    <row r="731" spans="1:5" x14ac:dyDescent="0.35">
      <c r="A731" s="17" t="str">
        <f t="shared" si="22"/>
        <v>successful</v>
      </c>
      <c r="B731" s="17">
        <f>IFERROR(VLOOKUP("successful",'Kickstarter Data'!F731:L731,7,FALSE),"")</f>
        <v>120</v>
      </c>
      <c r="D731" s="21" t="str">
        <f t="shared" si="23"/>
        <v/>
      </c>
      <c r="E731" s="21" t="str">
        <f>IFERROR(VLOOKUP("Failed",'Kickstarter Data'!F731:L731,7,FALSE),"")</f>
        <v/>
      </c>
    </row>
    <row r="732" spans="1:5" x14ac:dyDescent="0.35">
      <c r="A732" s="17" t="str">
        <f t="shared" si="22"/>
        <v>successful</v>
      </c>
      <c r="B732" s="17">
        <f>IFERROR(VLOOKUP("successful",'Kickstarter Data'!F732:L732,7,FALSE),"")</f>
        <v>265</v>
      </c>
      <c r="D732" s="21" t="str">
        <f t="shared" si="23"/>
        <v/>
      </c>
      <c r="E732" s="21" t="str">
        <f>IFERROR(VLOOKUP("Failed",'Kickstarter Data'!F732:L732,7,FALSE),"")</f>
        <v/>
      </c>
    </row>
    <row r="733" spans="1:5" x14ac:dyDescent="0.35">
      <c r="A733" s="17" t="str">
        <f t="shared" si="22"/>
        <v>successful</v>
      </c>
      <c r="B733" s="17">
        <f>IFERROR(VLOOKUP("successful",'Kickstarter Data'!F733:L733,7,FALSE),"")</f>
        <v>71</v>
      </c>
      <c r="D733" s="21" t="str">
        <f t="shared" si="23"/>
        <v/>
      </c>
      <c r="E733" s="21" t="str">
        <f>IFERROR(VLOOKUP("Failed",'Kickstarter Data'!F733:L733,7,FALSE),"")</f>
        <v/>
      </c>
    </row>
    <row r="734" spans="1:5" x14ac:dyDescent="0.35">
      <c r="A734" s="17" t="str">
        <f t="shared" si="22"/>
        <v>successful</v>
      </c>
      <c r="B734" s="17">
        <f>IFERROR(VLOOKUP("successful",'Kickstarter Data'!F734:L734,7,FALSE),"")</f>
        <v>13</v>
      </c>
      <c r="D734" s="21" t="str">
        <f t="shared" si="23"/>
        <v/>
      </c>
      <c r="E734" s="21" t="str">
        <f>IFERROR(VLOOKUP("Failed",'Kickstarter Data'!F734:L734,7,FALSE),"")</f>
        <v/>
      </c>
    </row>
    <row r="735" spans="1:5" x14ac:dyDescent="0.35">
      <c r="A735" s="17" t="str">
        <f t="shared" si="22"/>
        <v>successful</v>
      </c>
      <c r="B735" s="17">
        <f>IFERROR(VLOOKUP("successful",'Kickstarter Data'!F735:L735,7,FALSE),"")</f>
        <v>169</v>
      </c>
      <c r="D735" s="21" t="str">
        <f t="shared" si="23"/>
        <v/>
      </c>
      <c r="E735" s="21" t="str">
        <f>IFERROR(VLOOKUP("Failed",'Kickstarter Data'!F735:L735,7,FALSE),"")</f>
        <v/>
      </c>
    </row>
    <row r="736" spans="1:5" x14ac:dyDescent="0.35">
      <c r="A736" s="17" t="str">
        <f t="shared" si="22"/>
        <v>successful</v>
      </c>
      <c r="B736" s="17">
        <f>IFERROR(VLOOKUP("successful",'Kickstarter Data'!F736:L736,7,FALSE),"")</f>
        <v>57</v>
      </c>
      <c r="D736" s="21" t="str">
        <f t="shared" si="23"/>
        <v/>
      </c>
      <c r="E736" s="21" t="str">
        <f>IFERROR(VLOOKUP("Failed",'Kickstarter Data'!F736:L736,7,FALSE),"")</f>
        <v/>
      </c>
    </row>
    <row r="737" spans="1:5" x14ac:dyDescent="0.35">
      <c r="A737" s="17" t="str">
        <f t="shared" si="22"/>
        <v>successful</v>
      </c>
      <c r="B737" s="17">
        <f>IFERROR(VLOOKUP("successful",'Kickstarter Data'!F737:L737,7,FALSE),"")</f>
        <v>229</v>
      </c>
      <c r="D737" s="21" t="str">
        <f t="shared" si="23"/>
        <v/>
      </c>
      <c r="E737" s="21" t="str">
        <f>IFERROR(VLOOKUP("Failed",'Kickstarter Data'!F737:L737,7,FALSE),"")</f>
        <v/>
      </c>
    </row>
    <row r="738" spans="1:5" x14ac:dyDescent="0.35">
      <c r="A738" s="17" t="str">
        <f t="shared" si="22"/>
        <v>successful</v>
      </c>
      <c r="B738" s="17">
        <f>IFERROR(VLOOKUP("successful",'Kickstarter Data'!F738:L738,7,FALSE),"")</f>
        <v>108</v>
      </c>
      <c r="D738" s="21" t="str">
        <f t="shared" si="23"/>
        <v/>
      </c>
      <c r="E738" s="21" t="str">
        <f>IFERROR(VLOOKUP("Failed",'Kickstarter Data'!F738:L738,7,FALSE),"")</f>
        <v/>
      </c>
    </row>
    <row r="739" spans="1:5" x14ac:dyDescent="0.35">
      <c r="A739" s="17" t="str">
        <f t="shared" si="22"/>
        <v>successful</v>
      </c>
      <c r="B739" s="17">
        <f>IFERROR(VLOOKUP("successful",'Kickstarter Data'!F739:L739,7,FALSE),"")</f>
        <v>108</v>
      </c>
      <c r="D739" s="21" t="str">
        <f t="shared" si="23"/>
        <v/>
      </c>
      <c r="E739" s="21" t="str">
        <f>IFERROR(VLOOKUP("Failed",'Kickstarter Data'!F739:L739,7,FALSE),"")</f>
        <v/>
      </c>
    </row>
    <row r="740" spans="1:5" x14ac:dyDescent="0.35">
      <c r="A740" s="17" t="str">
        <f t="shared" si="22"/>
        <v>successful</v>
      </c>
      <c r="B740" s="17">
        <f>IFERROR(VLOOKUP("successful",'Kickstarter Data'!F740:L740,7,FALSE),"")</f>
        <v>41</v>
      </c>
      <c r="D740" s="21" t="str">
        <f t="shared" si="23"/>
        <v/>
      </c>
      <c r="E740" s="21" t="str">
        <f>IFERROR(VLOOKUP("Failed",'Kickstarter Data'!F740:L740,7,FALSE),"")</f>
        <v/>
      </c>
    </row>
    <row r="741" spans="1:5" x14ac:dyDescent="0.35">
      <c r="A741" s="17" t="str">
        <f t="shared" si="22"/>
        <v>successful</v>
      </c>
      <c r="B741" s="17">
        <f>IFERROR(VLOOKUP("successful",'Kickstarter Data'!F741:L741,7,FALSE),"")</f>
        <v>139</v>
      </c>
      <c r="D741" s="21" t="str">
        <f t="shared" si="23"/>
        <v/>
      </c>
      <c r="E741" s="21" t="str">
        <f>IFERROR(VLOOKUP("Failed",'Kickstarter Data'!F741:L741,7,FALSE),"")</f>
        <v/>
      </c>
    </row>
    <row r="742" spans="1:5" x14ac:dyDescent="0.35">
      <c r="A742" s="17" t="str">
        <f t="shared" si="22"/>
        <v>successful</v>
      </c>
      <c r="B742" s="17">
        <f>IFERROR(VLOOKUP("successful",'Kickstarter Data'!F742:L742,7,FALSE),"")</f>
        <v>19</v>
      </c>
      <c r="D742" s="21" t="str">
        <f t="shared" si="23"/>
        <v/>
      </c>
      <c r="E742" s="21" t="str">
        <f>IFERROR(VLOOKUP("Failed",'Kickstarter Data'!F742:L742,7,FALSE),"")</f>
        <v/>
      </c>
    </row>
    <row r="743" spans="1:5" x14ac:dyDescent="0.35">
      <c r="A743" s="17" t="str">
        <f t="shared" si="22"/>
        <v>successful</v>
      </c>
      <c r="B743" s="17">
        <f>IFERROR(VLOOKUP("successful",'Kickstarter Data'!F743:L743,7,FALSE),"")</f>
        <v>94</v>
      </c>
      <c r="D743" s="21" t="str">
        <f t="shared" si="23"/>
        <v/>
      </c>
      <c r="E743" s="21" t="str">
        <f>IFERROR(VLOOKUP("Failed",'Kickstarter Data'!F743:L743,7,FALSE),"")</f>
        <v/>
      </c>
    </row>
    <row r="744" spans="1:5" x14ac:dyDescent="0.35">
      <c r="A744" s="17" t="str">
        <f t="shared" si="22"/>
        <v>successful</v>
      </c>
      <c r="B744" s="17">
        <f>IFERROR(VLOOKUP("successful",'Kickstarter Data'!F744:L744,7,FALSE),"")</f>
        <v>23</v>
      </c>
      <c r="D744" s="21" t="str">
        <f t="shared" si="23"/>
        <v/>
      </c>
      <c r="E744" s="21" t="str">
        <f>IFERROR(VLOOKUP("Failed",'Kickstarter Data'!F744:L744,7,FALSE),"")</f>
        <v/>
      </c>
    </row>
    <row r="745" spans="1:5" x14ac:dyDescent="0.35">
      <c r="A745" s="17" t="str">
        <f t="shared" si="22"/>
        <v>successful</v>
      </c>
      <c r="B745" s="17">
        <f>IFERROR(VLOOKUP("successful",'Kickstarter Data'!F745:L745,7,FALSE),"")</f>
        <v>15</v>
      </c>
      <c r="D745" s="21" t="str">
        <f t="shared" si="23"/>
        <v/>
      </c>
      <c r="E745" s="21" t="str">
        <f>IFERROR(VLOOKUP("Failed",'Kickstarter Data'!F745:L745,7,FALSE),"")</f>
        <v/>
      </c>
    </row>
    <row r="746" spans="1:5" x14ac:dyDescent="0.35">
      <c r="A746" s="17" t="str">
        <f t="shared" si="22"/>
        <v>successful</v>
      </c>
      <c r="B746" s="17">
        <f>IFERROR(VLOOKUP("successful",'Kickstarter Data'!F746:L746,7,FALSE),"")</f>
        <v>62</v>
      </c>
      <c r="D746" s="21" t="str">
        <f t="shared" si="23"/>
        <v/>
      </c>
      <c r="E746" s="21" t="str">
        <f>IFERROR(VLOOKUP("Failed",'Kickstarter Data'!F746:L746,7,FALSE),"")</f>
        <v/>
      </c>
    </row>
    <row r="747" spans="1:5" x14ac:dyDescent="0.35">
      <c r="A747" s="17" t="str">
        <f t="shared" si="22"/>
        <v>successful</v>
      </c>
      <c r="B747" s="17">
        <f>IFERROR(VLOOKUP("successful",'Kickstarter Data'!F747:L747,7,FALSE),"")</f>
        <v>74</v>
      </c>
      <c r="D747" s="21" t="str">
        <f t="shared" si="23"/>
        <v/>
      </c>
      <c r="E747" s="21" t="str">
        <f>IFERROR(VLOOKUP("Failed",'Kickstarter Data'!F747:L747,7,FALSE),"")</f>
        <v/>
      </c>
    </row>
    <row r="748" spans="1:5" x14ac:dyDescent="0.35">
      <c r="A748" s="17" t="str">
        <f t="shared" si="22"/>
        <v>successful</v>
      </c>
      <c r="B748" s="17">
        <f>IFERROR(VLOOKUP("successful",'Kickstarter Data'!F748:L748,7,FALSE),"")</f>
        <v>97</v>
      </c>
      <c r="D748" s="21" t="str">
        <f t="shared" si="23"/>
        <v/>
      </c>
      <c r="E748" s="21" t="str">
        <f>IFERROR(VLOOKUP("Failed",'Kickstarter Data'!F748:L748,7,FALSE),"")</f>
        <v/>
      </c>
    </row>
    <row r="749" spans="1:5" x14ac:dyDescent="0.35">
      <c r="A749" s="17" t="str">
        <f t="shared" si="22"/>
        <v>successful</v>
      </c>
      <c r="B749" s="17">
        <f>IFERROR(VLOOKUP("successful",'Kickstarter Data'!F749:L749,7,FALSE),"")</f>
        <v>55</v>
      </c>
      <c r="D749" s="21" t="str">
        <f t="shared" si="23"/>
        <v/>
      </c>
      <c r="E749" s="21" t="str">
        <f>IFERROR(VLOOKUP("Failed",'Kickstarter Data'!F749:L749,7,FALSE),"")</f>
        <v/>
      </c>
    </row>
    <row r="750" spans="1:5" x14ac:dyDescent="0.35">
      <c r="A750" s="17" t="str">
        <f t="shared" si="22"/>
        <v>successful</v>
      </c>
      <c r="B750" s="17">
        <f>IFERROR(VLOOKUP("successful",'Kickstarter Data'!F750:L750,7,FALSE),"")</f>
        <v>44</v>
      </c>
      <c r="D750" s="21" t="str">
        <f t="shared" si="23"/>
        <v/>
      </c>
      <c r="E750" s="21" t="str">
        <f>IFERROR(VLOOKUP("Failed",'Kickstarter Data'!F750:L750,7,FALSE),"")</f>
        <v/>
      </c>
    </row>
    <row r="751" spans="1:5" x14ac:dyDescent="0.35">
      <c r="A751" s="17" t="str">
        <f t="shared" si="22"/>
        <v>successful</v>
      </c>
      <c r="B751" s="17">
        <f>IFERROR(VLOOKUP("successful",'Kickstarter Data'!F751:L751,7,FALSE),"")</f>
        <v>110</v>
      </c>
      <c r="D751" s="21" t="str">
        <f t="shared" si="23"/>
        <v/>
      </c>
      <c r="E751" s="21" t="str">
        <f>IFERROR(VLOOKUP("Failed",'Kickstarter Data'!F751:L751,7,FALSE),"")</f>
        <v/>
      </c>
    </row>
    <row r="752" spans="1:5" x14ac:dyDescent="0.35">
      <c r="A752" s="17" t="str">
        <f t="shared" si="22"/>
        <v>successful</v>
      </c>
      <c r="B752" s="17">
        <f>IFERROR(VLOOKUP("successful",'Kickstarter Data'!F752:L752,7,FALSE),"")</f>
        <v>59</v>
      </c>
      <c r="D752" s="21" t="str">
        <f t="shared" si="23"/>
        <v/>
      </c>
      <c r="E752" s="21" t="str">
        <f>IFERROR(VLOOKUP("Failed",'Kickstarter Data'!F752:L752,7,FALSE),"")</f>
        <v/>
      </c>
    </row>
    <row r="753" spans="1:5" x14ac:dyDescent="0.35">
      <c r="A753" s="17" t="str">
        <f t="shared" si="22"/>
        <v>successful</v>
      </c>
      <c r="B753" s="17">
        <f>IFERROR(VLOOKUP("successful",'Kickstarter Data'!F753:L753,7,FALSE),"")</f>
        <v>62</v>
      </c>
      <c r="D753" s="21" t="str">
        <f t="shared" si="23"/>
        <v/>
      </c>
      <c r="E753" s="21" t="str">
        <f>IFERROR(VLOOKUP("Failed",'Kickstarter Data'!F753:L753,7,FALSE),"")</f>
        <v/>
      </c>
    </row>
    <row r="754" spans="1:5" x14ac:dyDescent="0.35">
      <c r="A754" s="17" t="str">
        <f t="shared" si="22"/>
        <v>successful</v>
      </c>
      <c r="B754" s="17">
        <f>IFERROR(VLOOKUP("successful",'Kickstarter Data'!F754:L754,7,FALSE),"")</f>
        <v>105</v>
      </c>
      <c r="D754" s="21" t="str">
        <f t="shared" si="23"/>
        <v/>
      </c>
      <c r="E754" s="21" t="str">
        <f>IFERROR(VLOOKUP("Failed",'Kickstarter Data'!F754:L754,7,FALSE),"")</f>
        <v/>
      </c>
    </row>
    <row r="755" spans="1:5" x14ac:dyDescent="0.35">
      <c r="A755" s="17" t="str">
        <f t="shared" si="22"/>
        <v>successful</v>
      </c>
      <c r="B755" s="17">
        <f>IFERROR(VLOOKUP("successful",'Kickstarter Data'!F755:L755,7,FALSE),"")</f>
        <v>26</v>
      </c>
      <c r="D755" s="21" t="str">
        <f t="shared" si="23"/>
        <v/>
      </c>
      <c r="E755" s="21" t="str">
        <f>IFERROR(VLOOKUP("Failed",'Kickstarter Data'!F755:L755,7,FALSE),"")</f>
        <v/>
      </c>
    </row>
    <row r="756" spans="1:5" x14ac:dyDescent="0.35">
      <c r="A756" s="17" t="str">
        <f t="shared" si="22"/>
        <v>successful</v>
      </c>
      <c r="B756" s="17">
        <f>IFERROR(VLOOKUP("successful",'Kickstarter Data'!F756:L756,7,FALSE),"")</f>
        <v>49</v>
      </c>
      <c r="D756" s="21" t="str">
        <f t="shared" si="23"/>
        <v/>
      </c>
      <c r="E756" s="21" t="str">
        <f>IFERROR(VLOOKUP("Failed",'Kickstarter Data'!F756:L756,7,FALSE),"")</f>
        <v/>
      </c>
    </row>
    <row r="757" spans="1:5" x14ac:dyDescent="0.35">
      <c r="A757" s="17" t="str">
        <f t="shared" si="22"/>
        <v>successful</v>
      </c>
      <c r="B757" s="17">
        <f>IFERROR(VLOOKUP("successful",'Kickstarter Data'!F757:L757,7,FALSE),"")</f>
        <v>68</v>
      </c>
      <c r="D757" s="21" t="str">
        <f t="shared" si="23"/>
        <v/>
      </c>
      <c r="E757" s="21" t="str">
        <f>IFERROR(VLOOKUP("Failed",'Kickstarter Data'!F757:L757,7,FALSE),"")</f>
        <v/>
      </c>
    </row>
    <row r="758" spans="1:5" x14ac:dyDescent="0.35">
      <c r="A758" s="17" t="str">
        <f t="shared" si="22"/>
        <v>successful</v>
      </c>
      <c r="B758" s="17">
        <f>IFERROR(VLOOKUP("successful",'Kickstarter Data'!F758:L758,7,FALSE),"")</f>
        <v>22</v>
      </c>
      <c r="D758" s="21" t="str">
        <f t="shared" si="23"/>
        <v/>
      </c>
      <c r="E758" s="21" t="str">
        <f>IFERROR(VLOOKUP("Failed",'Kickstarter Data'!F758:L758,7,FALSE),"")</f>
        <v/>
      </c>
    </row>
    <row r="759" spans="1:5" x14ac:dyDescent="0.35">
      <c r="A759" s="17" t="str">
        <f t="shared" si="22"/>
        <v>successful</v>
      </c>
      <c r="B759" s="17">
        <f>IFERROR(VLOOKUP("successful",'Kickstarter Data'!F759:L759,7,FALSE),"")</f>
        <v>18</v>
      </c>
      <c r="D759" s="21" t="str">
        <f t="shared" si="23"/>
        <v/>
      </c>
      <c r="E759" s="21" t="str">
        <f>IFERROR(VLOOKUP("Failed",'Kickstarter Data'!F759:L759,7,FALSE),"")</f>
        <v/>
      </c>
    </row>
    <row r="760" spans="1:5" x14ac:dyDescent="0.35">
      <c r="A760" s="17" t="str">
        <f t="shared" si="22"/>
        <v>successful</v>
      </c>
      <c r="B760" s="17">
        <f>IFERROR(VLOOKUP("successful",'Kickstarter Data'!F760:L760,7,FALSE),"")</f>
        <v>19</v>
      </c>
      <c r="D760" s="21" t="str">
        <f t="shared" si="23"/>
        <v/>
      </c>
      <c r="E760" s="21" t="str">
        <f>IFERROR(VLOOKUP("Failed",'Kickstarter Data'!F760:L760,7,FALSE),"")</f>
        <v/>
      </c>
    </row>
    <row r="761" spans="1:5" x14ac:dyDescent="0.35">
      <c r="A761" s="17" t="str">
        <f t="shared" si="22"/>
        <v>successful</v>
      </c>
      <c r="B761" s="17">
        <f>IFERROR(VLOOKUP("successful",'Kickstarter Data'!F761:L761,7,FALSE),"")</f>
        <v>99</v>
      </c>
      <c r="D761" s="21" t="str">
        <f t="shared" si="23"/>
        <v/>
      </c>
      <c r="E761" s="21" t="str">
        <f>IFERROR(VLOOKUP("Failed",'Kickstarter Data'!F761:L761,7,FALSE),"")</f>
        <v/>
      </c>
    </row>
    <row r="762" spans="1:5" x14ac:dyDescent="0.35">
      <c r="A762" s="17" t="str">
        <f t="shared" si="22"/>
        <v/>
      </c>
      <c r="B762" s="17" t="str">
        <f>IFERROR(VLOOKUP("successful",'Kickstarter Data'!F762:L762,7,FALSE),"")</f>
        <v/>
      </c>
      <c r="D762" s="21" t="str">
        <f t="shared" si="23"/>
        <v>Failed</v>
      </c>
      <c r="E762" s="21">
        <f>IFERROR(VLOOKUP("Failed",'Kickstarter Data'!F762:L762,7,FALSE),"")</f>
        <v>0</v>
      </c>
    </row>
    <row r="763" spans="1:5" x14ac:dyDescent="0.35">
      <c r="A763" s="17" t="str">
        <f t="shared" si="22"/>
        <v/>
      </c>
      <c r="B763" s="17" t="str">
        <f>IFERROR(VLOOKUP("successful",'Kickstarter Data'!F763:L763,7,FALSE),"")</f>
        <v/>
      </c>
      <c r="D763" s="21" t="str">
        <f t="shared" si="23"/>
        <v>Failed</v>
      </c>
      <c r="E763" s="21">
        <f>IFERROR(VLOOKUP("Failed",'Kickstarter Data'!F763:L763,7,FALSE),"")</f>
        <v>6</v>
      </c>
    </row>
    <row r="764" spans="1:5" x14ac:dyDescent="0.35">
      <c r="A764" s="17" t="str">
        <f t="shared" si="22"/>
        <v/>
      </c>
      <c r="B764" s="17" t="str">
        <f>IFERROR(VLOOKUP("successful",'Kickstarter Data'!F764:L764,7,FALSE),"")</f>
        <v/>
      </c>
      <c r="D764" s="21" t="str">
        <f t="shared" si="23"/>
        <v>Failed</v>
      </c>
      <c r="E764" s="21">
        <f>IFERROR(VLOOKUP("Failed",'Kickstarter Data'!F764:L764,7,FALSE),"")</f>
        <v>0</v>
      </c>
    </row>
    <row r="765" spans="1:5" x14ac:dyDescent="0.35">
      <c r="A765" s="17" t="str">
        <f t="shared" si="22"/>
        <v/>
      </c>
      <c r="B765" s="17" t="str">
        <f>IFERROR(VLOOKUP("successful",'Kickstarter Data'!F765:L765,7,FALSE),"")</f>
        <v/>
      </c>
      <c r="D765" s="21" t="str">
        <f t="shared" si="23"/>
        <v>Failed</v>
      </c>
      <c r="E765" s="21">
        <f>IFERROR(VLOOKUP("Failed",'Kickstarter Data'!F765:L765,7,FALSE),"")</f>
        <v>1</v>
      </c>
    </row>
    <row r="766" spans="1:5" x14ac:dyDescent="0.35">
      <c r="A766" s="17" t="str">
        <f t="shared" si="22"/>
        <v/>
      </c>
      <c r="B766" s="17" t="str">
        <f>IFERROR(VLOOKUP("successful",'Kickstarter Data'!F766:L766,7,FALSE),"")</f>
        <v/>
      </c>
      <c r="D766" s="21" t="str">
        <f t="shared" si="23"/>
        <v>Failed</v>
      </c>
      <c r="E766" s="21">
        <f>IFERROR(VLOOKUP("Failed",'Kickstarter Data'!F766:L766,7,FALSE),"")</f>
        <v>0</v>
      </c>
    </row>
    <row r="767" spans="1:5" x14ac:dyDescent="0.35">
      <c r="A767" s="17" t="str">
        <f t="shared" si="22"/>
        <v/>
      </c>
      <c r="B767" s="17" t="str">
        <f>IFERROR(VLOOKUP("successful",'Kickstarter Data'!F767:L767,7,FALSE),"")</f>
        <v/>
      </c>
      <c r="D767" s="21" t="str">
        <f t="shared" si="23"/>
        <v>Failed</v>
      </c>
      <c r="E767" s="21">
        <f>IFERROR(VLOOKUP("Failed",'Kickstarter Data'!F767:L767,7,FALSE),"")</f>
        <v>44</v>
      </c>
    </row>
    <row r="768" spans="1:5" x14ac:dyDescent="0.35">
      <c r="A768" s="17" t="str">
        <f t="shared" si="22"/>
        <v/>
      </c>
      <c r="B768" s="17" t="str">
        <f>IFERROR(VLOOKUP("successful",'Kickstarter Data'!F768:L768,7,FALSE),"")</f>
        <v/>
      </c>
      <c r="D768" s="21" t="str">
        <f t="shared" si="23"/>
        <v>Failed</v>
      </c>
      <c r="E768" s="21">
        <f>IFERROR(VLOOKUP("Failed",'Kickstarter Data'!F768:L768,7,FALSE),"")</f>
        <v>0</v>
      </c>
    </row>
    <row r="769" spans="1:5" x14ac:dyDescent="0.35">
      <c r="A769" s="17" t="str">
        <f t="shared" si="22"/>
        <v/>
      </c>
      <c r="B769" s="17" t="str">
        <f>IFERROR(VLOOKUP("successful",'Kickstarter Data'!F769:L769,7,FALSE),"")</f>
        <v/>
      </c>
      <c r="D769" s="21" t="str">
        <f t="shared" si="23"/>
        <v>Failed</v>
      </c>
      <c r="E769" s="21">
        <f>IFERROR(VLOOKUP("Failed",'Kickstarter Data'!F769:L769,7,FALSE),"")</f>
        <v>3</v>
      </c>
    </row>
    <row r="770" spans="1:5" x14ac:dyDescent="0.35">
      <c r="A770" s="17" t="str">
        <f t="shared" ref="A770:A833" si="24">IF(B770="","","successful")</f>
        <v/>
      </c>
      <c r="B770" s="17" t="str">
        <f>IFERROR(VLOOKUP("successful",'Kickstarter Data'!F770:L770,7,FALSE),"")</f>
        <v/>
      </c>
      <c r="D770" s="21" t="str">
        <f t="shared" ref="D770:D833" si="25">IF(E770="","","Failed")</f>
        <v>Failed</v>
      </c>
      <c r="E770" s="21">
        <f>IFERROR(VLOOKUP("Failed",'Kickstarter Data'!F770:L770,7,FALSE),"")</f>
        <v>0</v>
      </c>
    </row>
    <row r="771" spans="1:5" x14ac:dyDescent="0.35">
      <c r="A771" s="17" t="str">
        <f t="shared" si="24"/>
        <v/>
      </c>
      <c r="B771" s="17" t="str">
        <f>IFERROR(VLOOKUP("successful",'Kickstarter Data'!F771:L771,7,FALSE),"")</f>
        <v/>
      </c>
      <c r="D771" s="21" t="str">
        <f t="shared" si="25"/>
        <v>Failed</v>
      </c>
      <c r="E771" s="21">
        <f>IFERROR(VLOOKUP("Failed",'Kickstarter Data'!F771:L771,7,FALSE),"")</f>
        <v>52</v>
      </c>
    </row>
    <row r="772" spans="1:5" x14ac:dyDescent="0.35">
      <c r="A772" s="17" t="str">
        <f t="shared" si="24"/>
        <v/>
      </c>
      <c r="B772" s="17" t="str">
        <f>IFERROR(VLOOKUP("successful",'Kickstarter Data'!F772:L772,7,FALSE),"")</f>
        <v/>
      </c>
      <c r="D772" s="21" t="str">
        <f t="shared" si="25"/>
        <v>Failed</v>
      </c>
      <c r="E772" s="21">
        <f>IFERROR(VLOOKUP("Failed",'Kickstarter Data'!F772:L772,7,FALSE),"")</f>
        <v>0</v>
      </c>
    </row>
    <row r="773" spans="1:5" x14ac:dyDescent="0.35">
      <c r="A773" s="17" t="str">
        <f t="shared" si="24"/>
        <v/>
      </c>
      <c r="B773" s="17" t="str">
        <f>IFERROR(VLOOKUP("successful",'Kickstarter Data'!F773:L773,7,FALSE),"")</f>
        <v/>
      </c>
      <c r="D773" s="21" t="str">
        <f t="shared" si="25"/>
        <v>Failed</v>
      </c>
      <c r="E773" s="21">
        <f>IFERROR(VLOOKUP("Failed",'Kickstarter Data'!F773:L773,7,FALSE),"")</f>
        <v>1</v>
      </c>
    </row>
    <row r="774" spans="1:5" x14ac:dyDescent="0.35">
      <c r="A774" s="17" t="str">
        <f t="shared" si="24"/>
        <v/>
      </c>
      <c r="B774" s="17" t="str">
        <f>IFERROR(VLOOKUP("successful",'Kickstarter Data'!F774:L774,7,FALSE),"")</f>
        <v/>
      </c>
      <c r="D774" s="21" t="str">
        <f t="shared" si="25"/>
        <v>Failed</v>
      </c>
      <c r="E774" s="21">
        <f>IFERROR(VLOOKUP("Failed",'Kickstarter Data'!F774:L774,7,FALSE),"")</f>
        <v>1</v>
      </c>
    </row>
    <row r="775" spans="1:5" x14ac:dyDescent="0.35">
      <c r="A775" s="17" t="str">
        <f t="shared" si="24"/>
        <v/>
      </c>
      <c r="B775" s="17" t="str">
        <f>IFERROR(VLOOKUP("successful",'Kickstarter Data'!F775:L775,7,FALSE),"")</f>
        <v/>
      </c>
      <c r="D775" s="21" t="str">
        <f t="shared" si="25"/>
        <v>Failed</v>
      </c>
      <c r="E775" s="21">
        <f>IFERROR(VLOOKUP("Failed",'Kickstarter Data'!F775:L775,7,FALSE),"")</f>
        <v>2</v>
      </c>
    </row>
    <row r="776" spans="1:5" x14ac:dyDescent="0.35">
      <c r="A776" s="17" t="str">
        <f t="shared" si="24"/>
        <v/>
      </c>
      <c r="B776" s="17" t="str">
        <f>IFERROR(VLOOKUP("successful",'Kickstarter Data'!F776:L776,7,FALSE),"")</f>
        <v/>
      </c>
      <c r="D776" s="21" t="str">
        <f t="shared" si="25"/>
        <v>Failed</v>
      </c>
      <c r="E776" s="21">
        <f>IFERROR(VLOOKUP("Failed",'Kickstarter Data'!F776:L776,7,FALSE),"")</f>
        <v>9</v>
      </c>
    </row>
    <row r="777" spans="1:5" x14ac:dyDescent="0.35">
      <c r="A777" s="17" t="str">
        <f t="shared" si="24"/>
        <v/>
      </c>
      <c r="B777" s="17" t="str">
        <f>IFERROR(VLOOKUP("successful",'Kickstarter Data'!F777:L777,7,FALSE),"")</f>
        <v/>
      </c>
      <c r="D777" s="21" t="str">
        <f t="shared" si="25"/>
        <v>Failed</v>
      </c>
      <c r="E777" s="21">
        <f>IFERROR(VLOOKUP("Failed",'Kickstarter Data'!F777:L777,7,FALSE),"")</f>
        <v>5</v>
      </c>
    </row>
    <row r="778" spans="1:5" x14ac:dyDescent="0.35">
      <c r="A778" s="17" t="str">
        <f t="shared" si="24"/>
        <v/>
      </c>
      <c r="B778" s="17" t="str">
        <f>IFERROR(VLOOKUP("successful",'Kickstarter Data'!F778:L778,7,FALSE),"")</f>
        <v/>
      </c>
      <c r="D778" s="21" t="str">
        <f t="shared" si="25"/>
        <v>Failed</v>
      </c>
      <c r="E778" s="21">
        <f>IFERROR(VLOOKUP("Failed",'Kickstarter Data'!F778:L778,7,FALSE),"")</f>
        <v>57</v>
      </c>
    </row>
    <row r="779" spans="1:5" x14ac:dyDescent="0.35">
      <c r="A779" s="17" t="str">
        <f t="shared" si="24"/>
        <v/>
      </c>
      <c r="B779" s="17" t="str">
        <f>IFERROR(VLOOKUP("successful",'Kickstarter Data'!F779:L779,7,FALSE),"")</f>
        <v/>
      </c>
      <c r="D779" s="21" t="str">
        <f t="shared" si="25"/>
        <v>Failed</v>
      </c>
      <c r="E779" s="21">
        <f>IFERROR(VLOOKUP("Failed",'Kickstarter Data'!F779:L779,7,FALSE),"")</f>
        <v>3</v>
      </c>
    </row>
    <row r="780" spans="1:5" x14ac:dyDescent="0.35">
      <c r="A780" s="17" t="str">
        <f t="shared" si="24"/>
        <v/>
      </c>
      <c r="B780" s="17" t="str">
        <f>IFERROR(VLOOKUP("successful",'Kickstarter Data'!F780:L780,7,FALSE),"")</f>
        <v/>
      </c>
      <c r="D780" s="21" t="str">
        <f t="shared" si="25"/>
        <v>Failed</v>
      </c>
      <c r="E780" s="21">
        <f>IFERROR(VLOOKUP("Failed",'Kickstarter Data'!F780:L780,7,FALSE),"")</f>
        <v>1</v>
      </c>
    </row>
    <row r="781" spans="1:5" x14ac:dyDescent="0.35">
      <c r="A781" s="17" t="str">
        <f t="shared" si="24"/>
        <v/>
      </c>
      <c r="B781" s="17" t="str">
        <f>IFERROR(VLOOKUP("successful",'Kickstarter Data'!F781:L781,7,FALSE),"")</f>
        <v/>
      </c>
      <c r="D781" s="21" t="str">
        <f t="shared" si="25"/>
        <v>Failed</v>
      </c>
      <c r="E781" s="21">
        <f>IFERROR(VLOOKUP("Failed",'Kickstarter Data'!F781:L781,7,FALSE),"")</f>
        <v>6</v>
      </c>
    </row>
    <row r="782" spans="1:5" x14ac:dyDescent="0.35">
      <c r="A782" s="17" t="str">
        <f t="shared" si="24"/>
        <v>successful</v>
      </c>
      <c r="B782" s="17">
        <f>IFERROR(VLOOKUP("successful",'Kickstarter Data'!F782:L782,7,FALSE),"")</f>
        <v>27</v>
      </c>
      <c r="D782" s="21" t="str">
        <f t="shared" si="25"/>
        <v/>
      </c>
      <c r="E782" s="21" t="str">
        <f>IFERROR(VLOOKUP("Failed",'Kickstarter Data'!F782:L782,7,FALSE),"")</f>
        <v/>
      </c>
    </row>
    <row r="783" spans="1:5" x14ac:dyDescent="0.35">
      <c r="A783" s="17" t="str">
        <f t="shared" si="24"/>
        <v>successful</v>
      </c>
      <c r="B783" s="17">
        <f>IFERROR(VLOOKUP("successful",'Kickstarter Data'!F783:L783,7,FALSE),"")</f>
        <v>25</v>
      </c>
      <c r="D783" s="21" t="str">
        <f t="shared" si="25"/>
        <v/>
      </c>
      <c r="E783" s="21" t="str">
        <f>IFERROR(VLOOKUP("Failed",'Kickstarter Data'!F783:L783,7,FALSE),"")</f>
        <v/>
      </c>
    </row>
    <row r="784" spans="1:5" x14ac:dyDescent="0.35">
      <c r="A784" s="17" t="str">
        <f t="shared" si="24"/>
        <v>successful</v>
      </c>
      <c r="B784" s="17">
        <f>IFERROR(VLOOKUP("successful",'Kickstarter Data'!F784:L784,7,FALSE),"")</f>
        <v>14</v>
      </c>
      <c r="D784" s="21" t="str">
        <f t="shared" si="25"/>
        <v/>
      </c>
      <c r="E784" s="21" t="str">
        <f>IFERROR(VLOOKUP("Failed",'Kickstarter Data'!F784:L784,7,FALSE),"")</f>
        <v/>
      </c>
    </row>
    <row r="785" spans="1:5" x14ac:dyDescent="0.35">
      <c r="A785" s="17" t="str">
        <f t="shared" si="24"/>
        <v>successful</v>
      </c>
      <c r="B785" s="17">
        <f>IFERROR(VLOOKUP("successful",'Kickstarter Data'!F785:L785,7,FALSE),"")</f>
        <v>35</v>
      </c>
      <c r="D785" s="21" t="str">
        <f t="shared" si="25"/>
        <v/>
      </c>
      <c r="E785" s="21" t="str">
        <f>IFERROR(VLOOKUP("Failed",'Kickstarter Data'!F785:L785,7,FALSE),"")</f>
        <v/>
      </c>
    </row>
    <row r="786" spans="1:5" x14ac:dyDescent="0.35">
      <c r="A786" s="17" t="str">
        <f t="shared" si="24"/>
        <v>successful</v>
      </c>
      <c r="B786" s="17">
        <f>IFERROR(VLOOKUP("successful",'Kickstarter Data'!F786:L786,7,FALSE),"")</f>
        <v>10</v>
      </c>
      <c r="D786" s="21" t="str">
        <f t="shared" si="25"/>
        <v/>
      </c>
      <c r="E786" s="21" t="str">
        <f>IFERROR(VLOOKUP("Failed",'Kickstarter Data'!F786:L786,7,FALSE),"")</f>
        <v/>
      </c>
    </row>
    <row r="787" spans="1:5" x14ac:dyDescent="0.35">
      <c r="A787" s="17" t="str">
        <f t="shared" si="24"/>
        <v>successful</v>
      </c>
      <c r="B787" s="17">
        <f>IFERROR(VLOOKUP("successful",'Kickstarter Data'!F787:L787,7,FALSE),"")</f>
        <v>29</v>
      </c>
      <c r="D787" s="21" t="str">
        <f t="shared" si="25"/>
        <v/>
      </c>
      <c r="E787" s="21" t="str">
        <f>IFERROR(VLOOKUP("Failed",'Kickstarter Data'!F787:L787,7,FALSE),"")</f>
        <v/>
      </c>
    </row>
    <row r="788" spans="1:5" x14ac:dyDescent="0.35">
      <c r="A788" s="17" t="str">
        <f t="shared" si="24"/>
        <v>successful</v>
      </c>
      <c r="B788" s="17">
        <f>IFERROR(VLOOKUP("successful",'Kickstarter Data'!F788:L788,7,FALSE),"")</f>
        <v>44</v>
      </c>
      <c r="D788" s="21" t="str">
        <f t="shared" si="25"/>
        <v/>
      </c>
      <c r="E788" s="21" t="str">
        <f>IFERROR(VLOOKUP("Failed",'Kickstarter Data'!F788:L788,7,FALSE),"")</f>
        <v/>
      </c>
    </row>
    <row r="789" spans="1:5" x14ac:dyDescent="0.35">
      <c r="A789" s="17" t="str">
        <f t="shared" si="24"/>
        <v>successful</v>
      </c>
      <c r="B789" s="17">
        <f>IFERROR(VLOOKUP("successful",'Kickstarter Data'!F789:L789,7,FALSE),"")</f>
        <v>17</v>
      </c>
      <c r="D789" s="21" t="str">
        <f t="shared" si="25"/>
        <v/>
      </c>
      <c r="E789" s="21" t="str">
        <f>IFERROR(VLOOKUP("Failed",'Kickstarter Data'!F789:L789,7,FALSE),"")</f>
        <v/>
      </c>
    </row>
    <row r="790" spans="1:5" x14ac:dyDescent="0.35">
      <c r="A790" s="17" t="str">
        <f t="shared" si="24"/>
        <v>successful</v>
      </c>
      <c r="B790" s="17">
        <f>IFERROR(VLOOKUP("successful",'Kickstarter Data'!F790:L790,7,FALSE),"")</f>
        <v>34</v>
      </c>
      <c r="D790" s="21" t="str">
        <f t="shared" si="25"/>
        <v/>
      </c>
      <c r="E790" s="21" t="str">
        <f>IFERROR(VLOOKUP("Failed",'Kickstarter Data'!F790:L790,7,FALSE),"")</f>
        <v/>
      </c>
    </row>
    <row r="791" spans="1:5" x14ac:dyDescent="0.35">
      <c r="A791" s="17" t="str">
        <f t="shared" si="24"/>
        <v>successful</v>
      </c>
      <c r="B791" s="17">
        <f>IFERROR(VLOOKUP("successful",'Kickstarter Data'!F791:L791,7,FALSE),"")</f>
        <v>14</v>
      </c>
      <c r="D791" s="21" t="str">
        <f t="shared" si="25"/>
        <v/>
      </c>
      <c r="E791" s="21" t="str">
        <f>IFERROR(VLOOKUP("Failed",'Kickstarter Data'!F791:L791,7,FALSE),"")</f>
        <v/>
      </c>
    </row>
    <row r="792" spans="1:5" x14ac:dyDescent="0.35">
      <c r="A792" s="17" t="str">
        <f t="shared" si="24"/>
        <v>successful</v>
      </c>
      <c r="B792" s="17">
        <f>IFERROR(VLOOKUP("successful",'Kickstarter Data'!F792:L792,7,FALSE),"")</f>
        <v>156</v>
      </c>
      <c r="D792" s="21" t="str">
        <f t="shared" si="25"/>
        <v/>
      </c>
      <c r="E792" s="21" t="str">
        <f>IFERROR(VLOOKUP("Failed",'Kickstarter Data'!F792:L792,7,FALSE),"")</f>
        <v/>
      </c>
    </row>
    <row r="793" spans="1:5" x14ac:dyDescent="0.35">
      <c r="A793" s="17" t="str">
        <f t="shared" si="24"/>
        <v>successful</v>
      </c>
      <c r="B793" s="17">
        <f>IFERROR(VLOOKUP("successful",'Kickstarter Data'!F793:L793,7,FALSE),"")</f>
        <v>128</v>
      </c>
      <c r="D793" s="21" t="str">
        <f t="shared" si="25"/>
        <v/>
      </c>
      <c r="E793" s="21" t="str">
        <f>IFERROR(VLOOKUP("Failed",'Kickstarter Data'!F793:L793,7,FALSE),"")</f>
        <v/>
      </c>
    </row>
    <row r="794" spans="1:5" x14ac:dyDescent="0.35">
      <c r="A794" s="17" t="str">
        <f t="shared" si="24"/>
        <v>successful</v>
      </c>
      <c r="B794" s="17">
        <f>IFERROR(VLOOKUP("successful",'Kickstarter Data'!F794:L794,7,FALSE),"")</f>
        <v>60</v>
      </c>
      <c r="D794" s="21" t="str">
        <f t="shared" si="25"/>
        <v/>
      </c>
      <c r="E794" s="21" t="str">
        <f>IFERROR(VLOOKUP("Failed",'Kickstarter Data'!F794:L794,7,FALSE),"")</f>
        <v/>
      </c>
    </row>
    <row r="795" spans="1:5" x14ac:dyDescent="0.35">
      <c r="A795" s="17" t="str">
        <f t="shared" si="24"/>
        <v>successful</v>
      </c>
      <c r="B795" s="17">
        <f>IFERROR(VLOOKUP("successful",'Kickstarter Data'!F795:L795,7,FALSE),"")</f>
        <v>32</v>
      </c>
      <c r="D795" s="21" t="str">
        <f t="shared" si="25"/>
        <v/>
      </c>
      <c r="E795" s="21" t="str">
        <f>IFERROR(VLOOKUP("Failed",'Kickstarter Data'!F795:L795,7,FALSE),"")</f>
        <v/>
      </c>
    </row>
    <row r="796" spans="1:5" x14ac:dyDescent="0.35">
      <c r="A796" s="17" t="str">
        <f t="shared" si="24"/>
        <v>successful</v>
      </c>
      <c r="B796" s="17">
        <f>IFERROR(VLOOKUP("successful",'Kickstarter Data'!F796:L796,7,FALSE),"")</f>
        <v>53</v>
      </c>
      <c r="D796" s="21" t="str">
        <f t="shared" si="25"/>
        <v/>
      </c>
      <c r="E796" s="21" t="str">
        <f>IFERROR(VLOOKUP("Failed",'Kickstarter Data'!F796:L796,7,FALSE),"")</f>
        <v/>
      </c>
    </row>
    <row r="797" spans="1:5" x14ac:dyDescent="0.35">
      <c r="A797" s="17" t="str">
        <f t="shared" si="24"/>
        <v>successful</v>
      </c>
      <c r="B797" s="17">
        <f>IFERROR(VLOOKUP("successful",'Kickstarter Data'!F797:L797,7,FALSE),"")</f>
        <v>184</v>
      </c>
      <c r="D797" s="21" t="str">
        <f t="shared" si="25"/>
        <v/>
      </c>
      <c r="E797" s="21" t="str">
        <f>IFERROR(VLOOKUP("Failed",'Kickstarter Data'!F797:L797,7,FALSE),"")</f>
        <v/>
      </c>
    </row>
    <row r="798" spans="1:5" x14ac:dyDescent="0.35">
      <c r="A798" s="17" t="str">
        <f t="shared" si="24"/>
        <v>successful</v>
      </c>
      <c r="B798" s="17">
        <f>IFERROR(VLOOKUP("successful",'Kickstarter Data'!F798:L798,7,FALSE),"")</f>
        <v>90</v>
      </c>
      <c r="D798" s="21" t="str">
        <f t="shared" si="25"/>
        <v/>
      </c>
      <c r="E798" s="21" t="str">
        <f>IFERROR(VLOOKUP("Failed",'Kickstarter Data'!F798:L798,7,FALSE),"")</f>
        <v/>
      </c>
    </row>
    <row r="799" spans="1:5" x14ac:dyDescent="0.35">
      <c r="A799" s="17" t="str">
        <f t="shared" si="24"/>
        <v>successful</v>
      </c>
      <c r="B799" s="17">
        <f>IFERROR(VLOOKUP("successful",'Kickstarter Data'!F799:L799,7,FALSE),"")</f>
        <v>71</v>
      </c>
      <c r="D799" s="21" t="str">
        <f t="shared" si="25"/>
        <v/>
      </c>
      <c r="E799" s="21" t="str">
        <f>IFERROR(VLOOKUP("Failed",'Kickstarter Data'!F799:L799,7,FALSE),"")</f>
        <v/>
      </c>
    </row>
    <row r="800" spans="1:5" x14ac:dyDescent="0.35">
      <c r="A800" s="17" t="str">
        <f t="shared" si="24"/>
        <v>successful</v>
      </c>
      <c r="B800" s="17">
        <f>IFERROR(VLOOKUP("successful",'Kickstarter Data'!F800:L800,7,FALSE),"")</f>
        <v>87</v>
      </c>
      <c r="D800" s="21" t="str">
        <f t="shared" si="25"/>
        <v/>
      </c>
      <c r="E800" s="21" t="str">
        <f>IFERROR(VLOOKUP("Failed",'Kickstarter Data'!F800:L800,7,FALSE),"")</f>
        <v/>
      </c>
    </row>
    <row r="801" spans="1:5" x14ac:dyDescent="0.35">
      <c r="A801" s="17" t="str">
        <f t="shared" si="24"/>
        <v>successful</v>
      </c>
      <c r="B801" s="17">
        <f>IFERROR(VLOOKUP("successful",'Kickstarter Data'!F801:L801,7,FALSE),"")</f>
        <v>28</v>
      </c>
      <c r="D801" s="21" t="str">
        <f t="shared" si="25"/>
        <v/>
      </c>
      <c r="E801" s="21" t="str">
        <f>IFERROR(VLOOKUP("Failed",'Kickstarter Data'!F801:L801,7,FALSE),"")</f>
        <v/>
      </c>
    </row>
    <row r="802" spans="1:5" x14ac:dyDescent="0.35">
      <c r="A802" s="17" t="str">
        <f t="shared" si="24"/>
        <v>successful</v>
      </c>
      <c r="B802" s="17">
        <f>IFERROR(VLOOKUP("successful",'Kickstarter Data'!F802:L802,7,FALSE),"")</f>
        <v>56</v>
      </c>
      <c r="D802" s="21" t="str">
        <f t="shared" si="25"/>
        <v/>
      </c>
      <c r="E802" s="21" t="str">
        <f>IFERROR(VLOOKUP("Failed",'Kickstarter Data'!F802:L802,7,FALSE),"")</f>
        <v/>
      </c>
    </row>
    <row r="803" spans="1:5" x14ac:dyDescent="0.35">
      <c r="A803" s="17" t="str">
        <f t="shared" si="24"/>
        <v>successful</v>
      </c>
      <c r="B803" s="17">
        <f>IFERROR(VLOOKUP("successful",'Kickstarter Data'!F803:L803,7,FALSE),"")</f>
        <v>51</v>
      </c>
      <c r="D803" s="21" t="str">
        <f t="shared" si="25"/>
        <v/>
      </c>
      <c r="E803" s="21" t="str">
        <f>IFERROR(VLOOKUP("Failed",'Kickstarter Data'!F803:L803,7,FALSE),"")</f>
        <v/>
      </c>
    </row>
    <row r="804" spans="1:5" x14ac:dyDescent="0.35">
      <c r="A804" s="17" t="str">
        <f t="shared" si="24"/>
        <v>successful</v>
      </c>
      <c r="B804" s="17">
        <f>IFERROR(VLOOKUP("successful",'Kickstarter Data'!F804:L804,7,FALSE),"")</f>
        <v>75</v>
      </c>
      <c r="D804" s="21" t="str">
        <f t="shared" si="25"/>
        <v/>
      </c>
      <c r="E804" s="21" t="str">
        <f>IFERROR(VLOOKUP("Failed",'Kickstarter Data'!F804:L804,7,FALSE),"")</f>
        <v/>
      </c>
    </row>
    <row r="805" spans="1:5" x14ac:dyDescent="0.35">
      <c r="A805" s="17" t="str">
        <f t="shared" si="24"/>
        <v>successful</v>
      </c>
      <c r="B805" s="17">
        <f>IFERROR(VLOOKUP("successful",'Kickstarter Data'!F805:L805,7,FALSE),"")</f>
        <v>38</v>
      </c>
      <c r="D805" s="21" t="str">
        <f t="shared" si="25"/>
        <v/>
      </c>
      <c r="E805" s="21" t="str">
        <f>IFERROR(VLOOKUP("Failed",'Kickstarter Data'!F805:L805,7,FALSE),"")</f>
        <v/>
      </c>
    </row>
    <row r="806" spans="1:5" x14ac:dyDescent="0.35">
      <c r="A806" s="17" t="str">
        <f t="shared" si="24"/>
        <v>successful</v>
      </c>
      <c r="B806" s="17">
        <f>IFERROR(VLOOKUP("successful",'Kickstarter Data'!F806:L806,7,FALSE),"")</f>
        <v>18</v>
      </c>
      <c r="D806" s="21" t="str">
        <f t="shared" si="25"/>
        <v/>
      </c>
      <c r="E806" s="21" t="str">
        <f>IFERROR(VLOOKUP("Failed",'Kickstarter Data'!F806:L806,7,FALSE),"")</f>
        <v/>
      </c>
    </row>
    <row r="807" spans="1:5" x14ac:dyDescent="0.35">
      <c r="A807" s="17" t="str">
        <f t="shared" si="24"/>
        <v>successful</v>
      </c>
      <c r="B807" s="17">
        <f>IFERROR(VLOOKUP("successful",'Kickstarter Data'!F807:L807,7,FALSE),"")</f>
        <v>54</v>
      </c>
      <c r="D807" s="21" t="str">
        <f t="shared" si="25"/>
        <v/>
      </c>
      <c r="E807" s="21" t="str">
        <f>IFERROR(VLOOKUP("Failed",'Kickstarter Data'!F807:L807,7,FALSE),"")</f>
        <v/>
      </c>
    </row>
    <row r="808" spans="1:5" x14ac:dyDescent="0.35">
      <c r="A808" s="17" t="str">
        <f t="shared" si="24"/>
        <v>successful</v>
      </c>
      <c r="B808" s="17">
        <f>IFERROR(VLOOKUP("successful",'Kickstarter Data'!F808:L808,7,FALSE),"")</f>
        <v>71</v>
      </c>
      <c r="D808" s="21" t="str">
        <f t="shared" si="25"/>
        <v/>
      </c>
      <c r="E808" s="21" t="str">
        <f>IFERROR(VLOOKUP("Failed",'Kickstarter Data'!F808:L808,7,FALSE),"")</f>
        <v/>
      </c>
    </row>
    <row r="809" spans="1:5" x14ac:dyDescent="0.35">
      <c r="A809" s="17" t="str">
        <f t="shared" si="24"/>
        <v>successful</v>
      </c>
      <c r="B809" s="17">
        <f>IFERROR(VLOOKUP("successful",'Kickstarter Data'!F809:L809,7,FALSE),"")</f>
        <v>57</v>
      </c>
      <c r="D809" s="21" t="str">
        <f t="shared" si="25"/>
        <v/>
      </c>
      <c r="E809" s="21" t="str">
        <f>IFERROR(VLOOKUP("Failed",'Kickstarter Data'!F809:L809,7,FALSE),"")</f>
        <v/>
      </c>
    </row>
    <row r="810" spans="1:5" x14ac:dyDescent="0.35">
      <c r="A810" s="17" t="str">
        <f t="shared" si="24"/>
        <v>successful</v>
      </c>
      <c r="B810" s="17">
        <f>IFERROR(VLOOKUP("successful",'Kickstarter Data'!F810:L810,7,FALSE),"")</f>
        <v>43</v>
      </c>
      <c r="D810" s="21" t="str">
        <f t="shared" si="25"/>
        <v/>
      </c>
      <c r="E810" s="21" t="str">
        <f>IFERROR(VLOOKUP("Failed",'Kickstarter Data'!F810:L810,7,FALSE),"")</f>
        <v/>
      </c>
    </row>
    <row r="811" spans="1:5" x14ac:dyDescent="0.35">
      <c r="A811" s="17" t="str">
        <f t="shared" si="24"/>
        <v>successful</v>
      </c>
      <c r="B811" s="17">
        <f>IFERROR(VLOOKUP("successful",'Kickstarter Data'!F811:L811,7,FALSE),"")</f>
        <v>52</v>
      </c>
      <c r="D811" s="21" t="str">
        <f t="shared" si="25"/>
        <v/>
      </c>
      <c r="E811" s="21" t="str">
        <f>IFERROR(VLOOKUP("Failed",'Kickstarter Data'!F811:L811,7,FALSE),"")</f>
        <v/>
      </c>
    </row>
    <row r="812" spans="1:5" x14ac:dyDescent="0.35">
      <c r="A812" s="17" t="str">
        <f t="shared" si="24"/>
        <v>successful</v>
      </c>
      <c r="B812" s="17">
        <f>IFERROR(VLOOKUP("successful",'Kickstarter Data'!F812:L812,7,FALSE),"")</f>
        <v>27</v>
      </c>
      <c r="D812" s="21" t="str">
        <f t="shared" si="25"/>
        <v/>
      </c>
      <c r="E812" s="21" t="str">
        <f>IFERROR(VLOOKUP("Failed",'Kickstarter Data'!F812:L812,7,FALSE),"")</f>
        <v/>
      </c>
    </row>
    <row r="813" spans="1:5" x14ac:dyDescent="0.35">
      <c r="A813" s="17" t="str">
        <f t="shared" si="24"/>
        <v>successful</v>
      </c>
      <c r="B813" s="17">
        <f>IFERROR(VLOOKUP("successful",'Kickstarter Data'!F813:L813,7,FALSE),"")</f>
        <v>12</v>
      </c>
      <c r="D813" s="21" t="str">
        <f t="shared" si="25"/>
        <v/>
      </c>
      <c r="E813" s="21" t="str">
        <f>IFERROR(VLOOKUP("Failed",'Kickstarter Data'!F813:L813,7,FALSE),"")</f>
        <v/>
      </c>
    </row>
    <row r="814" spans="1:5" x14ac:dyDescent="0.35">
      <c r="A814" s="17" t="str">
        <f t="shared" si="24"/>
        <v>successful</v>
      </c>
      <c r="B814" s="17">
        <f>IFERROR(VLOOKUP("successful",'Kickstarter Data'!F814:L814,7,FALSE),"")</f>
        <v>33</v>
      </c>
      <c r="D814" s="21" t="str">
        <f t="shared" si="25"/>
        <v/>
      </c>
      <c r="E814" s="21" t="str">
        <f>IFERROR(VLOOKUP("Failed",'Kickstarter Data'!F814:L814,7,FALSE),"")</f>
        <v/>
      </c>
    </row>
    <row r="815" spans="1:5" x14ac:dyDescent="0.35">
      <c r="A815" s="17" t="str">
        <f t="shared" si="24"/>
        <v>successful</v>
      </c>
      <c r="B815" s="17">
        <f>IFERROR(VLOOKUP("successful",'Kickstarter Data'!F815:L815,7,FALSE),"")</f>
        <v>96</v>
      </c>
      <c r="D815" s="21" t="str">
        <f t="shared" si="25"/>
        <v/>
      </c>
      <c r="E815" s="21" t="str">
        <f>IFERROR(VLOOKUP("Failed",'Kickstarter Data'!F815:L815,7,FALSE),"")</f>
        <v/>
      </c>
    </row>
    <row r="816" spans="1:5" x14ac:dyDescent="0.35">
      <c r="A816" s="17" t="str">
        <f t="shared" si="24"/>
        <v>successful</v>
      </c>
      <c r="B816" s="17">
        <f>IFERROR(VLOOKUP("successful",'Kickstarter Data'!F816:L816,7,FALSE),"")</f>
        <v>28</v>
      </c>
      <c r="D816" s="21" t="str">
        <f t="shared" si="25"/>
        <v/>
      </c>
      <c r="E816" s="21" t="str">
        <f>IFERROR(VLOOKUP("Failed",'Kickstarter Data'!F816:L816,7,FALSE),"")</f>
        <v/>
      </c>
    </row>
    <row r="817" spans="1:5" x14ac:dyDescent="0.35">
      <c r="A817" s="17" t="str">
        <f t="shared" si="24"/>
        <v>successful</v>
      </c>
      <c r="B817" s="17">
        <f>IFERROR(VLOOKUP("successful",'Kickstarter Data'!F817:L817,7,FALSE),"")</f>
        <v>43</v>
      </c>
      <c r="D817" s="21" t="str">
        <f t="shared" si="25"/>
        <v/>
      </c>
      <c r="E817" s="21" t="str">
        <f>IFERROR(VLOOKUP("Failed",'Kickstarter Data'!F817:L817,7,FALSE),"")</f>
        <v/>
      </c>
    </row>
    <row r="818" spans="1:5" x14ac:dyDescent="0.35">
      <c r="A818" s="17" t="str">
        <f t="shared" si="24"/>
        <v>successful</v>
      </c>
      <c r="B818" s="17">
        <f>IFERROR(VLOOKUP("successful",'Kickstarter Data'!F818:L818,7,FALSE),"")</f>
        <v>205</v>
      </c>
      <c r="D818" s="21" t="str">
        <f t="shared" si="25"/>
        <v/>
      </c>
      <c r="E818" s="21" t="str">
        <f>IFERROR(VLOOKUP("Failed",'Kickstarter Data'!F818:L818,7,FALSE),"")</f>
        <v/>
      </c>
    </row>
    <row r="819" spans="1:5" x14ac:dyDescent="0.35">
      <c r="A819" s="17" t="str">
        <f t="shared" si="24"/>
        <v>successful</v>
      </c>
      <c r="B819" s="17">
        <f>IFERROR(VLOOKUP("successful",'Kickstarter Data'!F819:L819,7,FALSE),"")</f>
        <v>23</v>
      </c>
      <c r="D819" s="21" t="str">
        <f t="shared" si="25"/>
        <v/>
      </c>
      <c r="E819" s="21" t="str">
        <f>IFERROR(VLOOKUP("Failed",'Kickstarter Data'!F819:L819,7,FALSE),"")</f>
        <v/>
      </c>
    </row>
    <row r="820" spans="1:5" x14ac:dyDescent="0.35">
      <c r="A820" s="17" t="str">
        <f t="shared" si="24"/>
        <v>successful</v>
      </c>
      <c r="B820" s="17">
        <f>IFERROR(VLOOKUP("successful",'Kickstarter Data'!F820:L820,7,FALSE),"")</f>
        <v>19</v>
      </c>
      <c r="D820" s="21" t="str">
        <f t="shared" si="25"/>
        <v/>
      </c>
      <c r="E820" s="21" t="str">
        <f>IFERROR(VLOOKUP("Failed",'Kickstarter Data'!F820:L820,7,FALSE),"")</f>
        <v/>
      </c>
    </row>
    <row r="821" spans="1:5" x14ac:dyDescent="0.35">
      <c r="A821" s="17" t="str">
        <f t="shared" si="24"/>
        <v>successful</v>
      </c>
      <c r="B821" s="17">
        <f>IFERROR(VLOOKUP("successful",'Kickstarter Data'!F821:L821,7,FALSE),"")</f>
        <v>14</v>
      </c>
      <c r="D821" s="21" t="str">
        <f t="shared" si="25"/>
        <v/>
      </c>
      <c r="E821" s="21" t="str">
        <f>IFERROR(VLOOKUP("Failed",'Kickstarter Data'!F821:L821,7,FALSE),"")</f>
        <v/>
      </c>
    </row>
    <row r="822" spans="1:5" x14ac:dyDescent="0.35">
      <c r="A822" s="17" t="str">
        <f t="shared" si="24"/>
        <v>successful</v>
      </c>
      <c r="B822" s="17">
        <f>IFERROR(VLOOKUP("successful",'Kickstarter Data'!F822:L822,7,FALSE),"")</f>
        <v>38</v>
      </c>
      <c r="D822" s="21" t="str">
        <f t="shared" si="25"/>
        <v/>
      </c>
      <c r="E822" s="21" t="str">
        <f>IFERROR(VLOOKUP("Failed",'Kickstarter Data'!F822:L822,7,FALSE),"")</f>
        <v/>
      </c>
    </row>
    <row r="823" spans="1:5" x14ac:dyDescent="0.35">
      <c r="A823" s="17" t="str">
        <f t="shared" si="24"/>
        <v>successful</v>
      </c>
      <c r="B823" s="17">
        <f>IFERROR(VLOOKUP("successful",'Kickstarter Data'!F823:L823,7,FALSE),"")</f>
        <v>78</v>
      </c>
      <c r="D823" s="21" t="str">
        <f t="shared" si="25"/>
        <v/>
      </c>
      <c r="E823" s="21" t="str">
        <f>IFERROR(VLOOKUP("Failed",'Kickstarter Data'!F823:L823,7,FALSE),"")</f>
        <v/>
      </c>
    </row>
    <row r="824" spans="1:5" x14ac:dyDescent="0.35">
      <c r="A824" s="17" t="str">
        <f t="shared" si="24"/>
        <v>successful</v>
      </c>
      <c r="B824" s="17">
        <f>IFERROR(VLOOKUP("successful",'Kickstarter Data'!F824:L824,7,FALSE),"")</f>
        <v>69</v>
      </c>
      <c r="D824" s="21" t="str">
        <f t="shared" si="25"/>
        <v/>
      </c>
      <c r="E824" s="21" t="str">
        <f>IFERROR(VLOOKUP("Failed",'Kickstarter Data'!F824:L824,7,FALSE),"")</f>
        <v/>
      </c>
    </row>
    <row r="825" spans="1:5" x14ac:dyDescent="0.35">
      <c r="A825" s="17" t="str">
        <f t="shared" si="24"/>
        <v>successful</v>
      </c>
      <c r="B825" s="17">
        <f>IFERROR(VLOOKUP("successful",'Kickstarter Data'!F825:L825,7,FALSE),"")</f>
        <v>33</v>
      </c>
      <c r="D825" s="21" t="str">
        <f t="shared" si="25"/>
        <v/>
      </c>
      <c r="E825" s="21" t="str">
        <f>IFERROR(VLOOKUP("Failed",'Kickstarter Data'!F825:L825,7,FALSE),"")</f>
        <v/>
      </c>
    </row>
    <row r="826" spans="1:5" x14ac:dyDescent="0.35">
      <c r="A826" s="17" t="str">
        <f t="shared" si="24"/>
        <v>successful</v>
      </c>
      <c r="B826" s="17">
        <f>IFERROR(VLOOKUP("successful",'Kickstarter Data'!F826:L826,7,FALSE),"")</f>
        <v>54</v>
      </c>
      <c r="D826" s="21" t="str">
        <f t="shared" si="25"/>
        <v/>
      </c>
      <c r="E826" s="21" t="str">
        <f>IFERROR(VLOOKUP("Failed",'Kickstarter Data'!F826:L826,7,FALSE),"")</f>
        <v/>
      </c>
    </row>
    <row r="827" spans="1:5" x14ac:dyDescent="0.35">
      <c r="A827" s="17" t="str">
        <f t="shared" si="24"/>
        <v>successful</v>
      </c>
      <c r="B827" s="17">
        <f>IFERROR(VLOOKUP("successful",'Kickstarter Data'!F827:L827,7,FALSE),"")</f>
        <v>99</v>
      </c>
      <c r="D827" s="21" t="str">
        <f t="shared" si="25"/>
        <v/>
      </c>
      <c r="E827" s="21" t="str">
        <f>IFERROR(VLOOKUP("Failed",'Kickstarter Data'!F827:L827,7,FALSE),"")</f>
        <v/>
      </c>
    </row>
    <row r="828" spans="1:5" x14ac:dyDescent="0.35">
      <c r="A828" s="17" t="str">
        <f t="shared" si="24"/>
        <v>successful</v>
      </c>
      <c r="B828" s="17">
        <f>IFERROR(VLOOKUP("successful",'Kickstarter Data'!F828:L828,7,FALSE),"")</f>
        <v>49</v>
      </c>
      <c r="D828" s="21" t="str">
        <f t="shared" si="25"/>
        <v/>
      </c>
      <c r="E828" s="21" t="str">
        <f>IFERROR(VLOOKUP("Failed",'Kickstarter Data'!F828:L828,7,FALSE),"")</f>
        <v/>
      </c>
    </row>
    <row r="829" spans="1:5" x14ac:dyDescent="0.35">
      <c r="A829" s="17" t="str">
        <f t="shared" si="24"/>
        <v>successful</v>
      </c>
      <c r="B829" s="17">
        <f>IFERROR(VLOOKUP("successful",'Kickstarter Data'!F829:L829,7,FALSE),"")</f>
        <v>11</v>
      </c>
      <c r="D829" s="21" t="str">
        <f t="shared" si="25"/>
        <v/>
      </c>
      <c r="E829" s="21" t="str">
        <f>IFERROR(VLOOKUP("Failed",'Kickstarter Data'!F829:L829,7,FALSE),"")</f>
        <v/>
      </c>
    </row>
    <row r="830" spans="1:5" x14ac:dyDescent="0.35">
      <c r="A830" s="17" t="str">
        <f t="shared" si="24"/>
        <v>successful</v>
      </c>
      <c r="B830" s="17">
        <f>IFERROR(VLOOKUP("successful",'Kickstarter Data'!F830:L830,7,FALSE),"")</f>
        <v>38</v>
      </c>
      <c r="D830" s="21" t="str">
        <f t="shared" si="25"/>
        <v/>
      </c>
      <c r="E830" s="21" t="str">
        <f>IFERROR(VLOOKUP("Failed",'Kickstarter Data'!F830:L830,7,FALSE),"")</f>
        <v/>
      </c>
    </row>
    <row r="831" spans="1:5" x14ac:dyDescent="0.35">
      <c r="A831" s="17" t="str">
        <f t="shared" si="24"/>
        <v>successful</v>
      </c>
      <c r="B831" s="17">
        <f>IFERROR(VLOOKUP("successful",'Kickstarter Data'!F831:L831,7,FALSE),"")</f>
        <v>16</v>
      </c>
      <c r="D831" s="21" t="str">
        <f t="shared" si="25"/>
        <v/>
      </c>
      <c r="E831" s="21" t="str">
        <f>IFERROR(VLOOKUP("Failed",'Kickstarter Data'!F831:L831,7,FALSE),"")</f>
        <v/>
      </c>
    </row>
    <row r="832" spans="1:5" x14ac:dyDescent="0.35">
      <c r="A832" s="17" t="str">
        <f t="shared" si="24"/>
        <v>successful</v>
      </c>
      <c r="B832" s="17">
        <f>IFERROR(VLOOKUP("successful",'Kickstarter Data'!F832:L832,7,FALSE),"")</f>
        <v>32</v>
      </c>
      <c r="D832" s="21" t="str">
        <f t="shared" si="25"/>
        <v/>
      </c>
      <c r="E832" s="21" t="str">
        <f>IFERROR(VLOOKUP("Failed",'Kickstarter Data'!F832:L832,7,FALSE),"")</f>
        <v/>
      </c>
    </row>
    <row r="833" spans="1:5" x14ac:dyDescent="0.35">
      <c r="A833" s="17" t="str">
        <f t="shared" si="24"/>
        <v>successful</v>
      </c>
      <c r="B833" s="17">
        <f>IFERROR(VLOOKUP("successful",'Kickstarter Data'!F833:L833,7,FALSE),"")</f>
        <v>20</v>
      </c>
      <c r="D833" s="21" t="str">
        <f t="shared" si="25"/>
        <v/>
      </c>
      <c r="E833" s="21" t="str">
        <f>IFERROR(VLOOKUP("Failed",'Kickstarter Data'!F833:L833,7,FALSE),"")</f>
        <v/>
      </c>
    </row>
    <row r="834" spans="1:5" x14ac:dyDescent="0.35">
      <c r="A834" s="17" t="str">
        <f t="shared" ref="A834:A897" si="26">IF(B834="","","successful")</f>
        <v>successful</v>
      </c>
      <c r="B834" s="17">
        <f>IFERROR(VLOOKUP("successful",'Kickstarter Data'!F834:L834,7,FALSE),"")</f>
        <v>154</v>
      </c>
      <c r="D834" s="21" t="str">
        <f t="shared" ref="D834:D897" si="27">IF(E834="","","Failed")</f>
        <v/>
      </c>
      <c r="E834" s="21" t="str">
        <f>IFERROR(VLOOKUP("Failed",'Kickstarter Data'!F834:L834,7,FALSE),"")</f>
        <v/>
      </c>
    </row>
    <row r="835" spans="1:5" x14ac:dyDescent="0.35">
      <c r="A835" s="17" t="str">
        <f t="shared" si="26"/>
        <v>successful</v>
      </c>
      <c r="B835" s="17">
        <f>IFERROR(VLOOKUP("successful",'Kickstarter Data'!F835:L835,7,FALSE),"")</f>
        <v>41</v>
      </c>
      <c r="D835" s="21" t="str">
        <f t="shared" si="27"/>
        <v/>
      </c>
      <c r="E835" s="21" t="str">
        <f>IFERROR(VLOOKUP("Failed",'Kickstarter Data'!F835:L835,7,FALSE),"")</f>
        <v/>
      </c>
    </row>
    <row r="836" spans="1:5" x14ac:dyDescent="0.35">
      <c r="A836" s="17" t="str">
        <f t="shared" si="26"/>
        <v>successful</v>
      </c>
      <c r="B836" s="17">
        <f>IFERROR(VLOOKUP("successful",'Kickstarter Data'!F836:L836,7,FALSE),"")</f>
        <v>75</v>
      </c>
      <c r="D836" s="21" t="str">
        <f t="shared" si="27"/>
        <v/>
      </c>
      <c r="E836" s="21" t="str">
        <f>IFERROR(VLOOKUP("Failed",'Kickstarter Data'!F836:L836,7,FALSE),"")</f>
        <v/>
      </c>
    </row>
    <row r="837" spans="1:5" x14ac:dyDescent="0.35">
      <c r="A837" s="17" t="str">
        <f t="shared" si="26"/>
        <v>successful</v>
      </c>
      <c r="B837" s="17">
        <f>IFERROR(VLOOKUP("successful",'Kickstarter Data'!F837:L837,7,FALSE),"")</f>
        <v>40</v>
      </c>
      <c r="D837" s="21" t="str">
        <f t="shared" si="27"/>
        <v/>
      </c>
      <c r="E837" s="21" t="str">
        <f>IFERROR(VLOOKUP("Failed",'Kickstarter Data'!F837:L837,7,FALSE),"")</f>
        <v/>
      </c>
    </row>
    <row r="838" spans="1:5" x14ac:dyDescent="0.35">
      <c r="A838" s="17" t="str">
        <f t="shared" si="26"/>
        <v>successful</v>
      </c>
      <c r="B838" s="17">
        <f>IFERROR(VLOOKUP("successful",'Kickstarter Data'!F838:L838,7,FALSE),"")</f>
        <v>46</v>
      </c>
      <c r="D838" s="21" t="str">
        <f t="shared" si="27"/>
        <v/>
      </c>
      <c r="E838" s="21" t="str">
        <f>IFERROR(VLOOKUP("Failed",'Kickstarter Data'!F838:L838,7,FALSE),"")</f>
        <v/>
      </c>
    </row>
    <row r="839" spans="1:5" x14ac:dyDescent="0.35">
      <c r="A839" s="17" t="str">
        <f t="shared" si="26"/>
        <v>successful</v>
      </c>
      <c r="B839" s="17">
        <f>IFERROR(VLOOKUP("successful",'Kickstarter Data'!F839:L839,7,FALSE),"")</f>
        <v>62</v>
      </c>
      <c r="D839" s="21" t="str">
        <f t="shared" si="27"/>
        <v/>
      </c>
      <c r="E839" s="21" t="str">
        <f>IFERROR(VLOOKUP("Failed",'Kickstarter Data'!F839:L839,7,FALSE),"")</f>
        <v/>
      </c>
    </row>
    <row r="840" spans="1:5" x14ac:dyDescent="0.35">
      <c r="A840" s="17" t="str">
        <f t="shared" si="26"/>
        <v>successful</v>
      </c>
      <c r="B840" s="17">
        <f>IFERROR(VLOOKUP("successful",'Kickstarter Data'!F840:L840,7,FALSE),"")</f>
        <v>61</v>
      </c>
      <c r="D840" s="21" t="str">
        <f t="shared" si="27"/>
        <v/>
      </c>
      <c r="E840" s="21" t="str">
        <f>IFERROR(VLOOKUP("Failed",'Kickstarter Data'!F840:L840,7,FALSE),"")</f>
        <v/>
      </c>
    </row>
    <row r="841" spans="1:5" x14ac:dyDescent="0.35">
      <c r="A841" s="17" t="str">
        <f t="shared" si="26"/>
        <v>successful</v>
      </c>
      <c r="B841" s="17">
        <f>IFERROR(VLOOKUP("successful",'Kickstarter Data'!F841:L841,7,FALSE),"")</f>
        <v>96</v>
      </c>
      <c r="D841" s="21" t="str">
        <f t="shared" si="27"/>
        <v/>
      </c>
      <c r="E841" s="21" t="str">
        <f>IFERROR(VLOOKUP("Failed",'Kickstarter Data'!F841:L841,7,FALSE),"")</f>
        <v/>
      </c>
    </row>
    <row r="842" spans="1:5" x14ac:dyDescent="0.35">
      <c r="A842" s="17" t="str">
        <f t="shared" si="26"/>
        <v>successful</v>
      </c>
      <c r="B842" s="17">
        <f>IFERROR(VLOOKUP("successful",'Kickstarter Data'!F842:L842,7,FALSE),"")</f>
        <v>190</v>
      </c>
      <c r="D842" s="21" t="str">
        <f t="shared" si="27"/>
        <v/>
      </c>
      <c r="E842" s="21" t="str">
        <f>IFERROR(VLOOKUP("Failed",'Kickstarter Data'!F842:L842,7,FALSE),"")</f>
        <v/>
      </c>
    </row>
    <row r="843" spans="1:5" x14ac:dyDescent="0.35">
      <c r="A843" s="17" t="str">
        <f t="shared" si="26"/>
        <v>successful</v>
      </c>
      <c r="B843" s="17">
        <f>IFERROR(VLOOKUP("successful",'Kickstarter Data'!F843:L843,7,FALSE),"")</f>
        <v>94</v>
      </c>
      <c r="D843" s="21" t="str">
        <f t="shared" si="27"/>
        <v/>
      </c>
      <c r="E843" s="21" t="str">
        <f>IFERROR(VLOOKUP("Failed",'Kickstarter Data'!F843:L843,7,FALSE),"")</f>
        <v/>
      </c>
    </row>
    <row r="844" spans="1:5" x14ac:dyDescent="0.35">
      <c r="A844" s="17" t="str">
        <f t="shared" si="26"/>
        <v>successful</v>
      </c>
      <c r="B844" s="17">
        <f>IFERROR(VLOOKUP("successful",'Kickstarter Data'!F844:L844,7,FALSE),"")</f>
        <v>39</v>
      </c>
      <c r="D844" s="21" t="str">
        <f t="shared" si="27"/>
        <v/>
      </c>
      <c r="E844" s="21" t="str">
        <f>IFERROR(VLOOKUP("Failed",'Kickstarter Data'!F844:L844,7,FALSE),"")</f>
        <v/>
      </c>
    </row>
    <row r="845" spans="1:5" x14ac:dyDescent="0.35">
      <c r="A845" s="17" t="str">
        <f t="shared" si="26"/>
        <v>successful</v>
      </c>
      <c r="B845" s="17">
        <f>IFERROR(VLOOKUP("successful",'Kickstarter Data'!F845:L845,7,FALSE),"")</f>
        <v>127</v>
      </c>
      <c r="D845" s="21" t="str">
        <f t="shared" si="27"/>
        <v/>
      </c>
      <c r="E845" s="21" t="str">
        <f>IFERROR(VLOOKUP("Failed",'Kickstarter Data'!F845:L845,7,FALSE),"")</f>
        <v/>
      </c>
    </row>
    <row r="846" spans="1:5" x14ac:dyDescent="0.35">
      <c r="A846" s="17" t="str">
        <f t="shared" si="26"/>
        <v>successful</v>
      </c>
      <c r="B846" s="17">
        <f>IFERROR(VLOOKUP("successful",'Kickstarter Data'!F846:L846,7,FALSE),"")</f>
        <v>159</v>
      </c>
      <c r="D846" s="21" t="str">
        <f t="shared" si="27"/>
        <v/>
      </c>
      <c r="E846" s="21" t="str">
        <f>IFERROR(VLOOKUP("Failed",'Kickstarter Data'!F846:L846,7,FALSE),"")</f>
        <v/>
      </c>
    </row>
    <row r="847" spans="1:5" x14ac:dyDescent="0.35">
      <c r="A847" s="17" t="str">
        <f t="shared" si="26"/>
        <v>successful</v>
      </c>
      <c r="B847" s="17">
        <f>IFERROR(VLOOKUP("successful",'Kickstarter Data'!F847:L847,7,FALSE),"")</f>
        <v>177</v>
      </c>
      <c r="D847" s="21" t="str">
        <f t="shared" si="27"/>
        <v/>
      </c>
      <c r="E847" s="21" t="str">
        <f>IFERROR(VLOOKUP("Failed",'Kickstarter Data'!F847:L847,7,FALSE),"")</f>
        <v/>
      </c>
    </row>
    <row r="848" spans="1:5" x14ac:dyDescent="0.35">
      <c r="A848" s="17" t="str">
        <f t="shared" si="26"/>
        <v>successful</v>
      </c>
      <c r="B848" s="17">
        <f>IFERROR(VLOOKUP("successful",'Kickstarter Data'!F848:L848,7,FALSE),"")</f>
        <v>47</v>
      </c>
      <c r="D848" s="21" t="str">
        <f t="shared" si="27"/>
        <v/>
      </c>
      <c r="E848" s="21" t="str">
        <f>IFERROR(VLOOKUP("Failed",'Kickstarter Data'!F848:L848,7,FALSE),"")</f>
        <v/>
      </c>
    </row>
    <row r="849" spans="1:5" x14ac:dyDescent="0.35">
      <c r="A849" s="17" t="str">
        <f t="shared" si="26"/>
        <v>successful</v>
      </c>
      <c r="B849" s="17">
        <f>IFERROR(VLOOKUP("successful",'Kickstarter Data'!F849:L849,7,FALSE),"")</f>
        <v>1</v>
      </c>
      <c r="D849" s="21" t="str">
        <f t="shared" si="27"/>
        <v/>
      </c>
      <c r="E849" s="21" t="str">
        <f>IFERROR(VLOOKUP("Failed",'Kickstarter Data'!F849:L849,7,FALSE),"")</f>
        <v/>
      </c>
    </row>
    <row r="850" spans="1:5" x14ac:dyDescent="0.35">
      <c r="A850" s="17" t="str">
        <f t="shared" si="26"/>
        <v>successful</v>
      </c>
      <c r="B850" s="17">
        <f>IFERROR(VLOOKUP("successful",'Kickstarter Data'!F850:L850,7,FALSE),"")</f>
        <v>16</v>
      </c>
      <c r="D850" s="21" t="str">
        <f t="shared" si="27"/>
        <v/>
      </c>
      <c r="E850" s="21" t="str">
        <f>IFERROR(VLOOKUP("Failed",'Kickstarter Data'!F850:L850,7,FALSE),"")</f>
        <v/>
      </c>
    </row>
    <row r="851" spans="1:5" x14ac:dyDescent="0.35">
      <c r="A851" s="17" t="str">
        <f t="shared" si="26"/>
        <v>successful</v>
      </c>
      <c r="B851" s="17">
        <f>IFERROR(VLOOKUP("successful",'Kickstarter Data'!F851:L851,7,FALSE),"")</f>
        <v>115</v>
      </c>
      <c r="D851" s="21" t="str">
        <f t="shared" si="27"/>
        <v/>
      </c>
      <c r="E851" s="21" t="str">
        <f>IFERROR(VLOOKUP("Failed",'Kickstarter Data'!F851:L851,7,FALSE),"")</f>
        <v/>
      </c>
    </row>
    <row r="852" spans="1:5" x14ac:dyDescent="0.35">
      <c r="A852" s="17" t="str">
        <f t="shared" si="26"/>
        <v>successful</v>
      </c>
      <c r="B852" s="17">
        <f>IFERROR(VLOOKUP("successful",'Kickstarter Data'!F852:L852,7,FALSE),"")</f>
        <v>133</v>
      </c>
      <c r="D852" s="21" t="str">
        <f t="shared" si="27"/>
        <v/>
      </c>
      <c r="E852" s="21" t="str">
        <f>IFERROR(VLOOKUP("Failed",'Kickstarter Data'!F852:L852,7,FALSE),"")</f>
        <v/>
      </c>
    </row>
    <row r="853" spans="1:5" x14ac:dyDescent="0.35">
      <c r="A853" s="17" t="str">
        <f t="shared" si="26"/>
        <v>successful</v>
      </c>
      <c r="B853" s="17">
        <f>IFERROR(VLOOKUP("successful",'Kickstarter Data'!F853:L853,7,FALSE),"")</f>
        <v>70</v>
      </c>
      <c r="D853" s="21" t="str">
        <f t="shared" si="27"/>
        <v/>
      </c>
      <c r="E853" s="21" t="str">
        <f>IFERROR(VLOOKUP("Failed",'Kickstarter Data'!F853:L853,7,FALSE),"")</f>
        <v/>
      </c>
    </row>
    <row r="854" spans="1:5" x14ac:dyDescent="0.35">
      <c r="A854" s="17" t="str">
        <f t="shared" si="26"/>
        <v>successful</v>
      </c>
      <c r="B854" s="17">
        <f>IFERROR(VLOOKUP("successful",'Kickstarter Data'!F854:L854,7,FALSE),"")</f>
        <v>62</v>
      </c>
      <c r="D854" s="21" t="str">
        <f t="shared" si="27"/>
        <v/>
      </c>
      <c r="E854" s="21" t="str">
        <f>IFERROR(VLOOKUP("Failed",'Kickstarter Data'!F854:L854,7,FALSE),"")</f>
        <v/>
      </c>
    </row>
    <row r="855" spans="1:5" x14ac:dyDescent="0.35">
      <c r="A855" s="17" t="str">
        <f t="shared" si="26"/>
        <v>successful</v>
      </c>
      <c r="B855" s="17">
        <f>IFERROR(VLOOKUP("successful",'Kickstarter Data'!F855:L855,7,FALSE),"")</f>
        <v>10</v>
      </c>
      <c r="D855" s="21" t="str">
        <f t="shared" si="27"/>
        <v/>
      </c>
      <c r="E855" s="21" t="str">
        <f>IFERROR(VLOOKUP("Failed",'Kickstarter Data'!F855:L855,7,FALSE),"")</f>
        <v/>
      </c>
    </row>
    <row r="856" spans="1:5" x14ac:dyDescent="0.35">
      <c r="A856" s="17" t="str">
        <f t="shared" si="26"/>
        <v>successful</v>
      </c>
      <c r="B856" s="17">
        <f>IFERROR(VLOOKUP("successful",'Kickstarter Data'!F856:L856,7,FALSE),"")</f>
        <v>499</v>
      </c>
      <c r="D856" s="21" t="str">
        <f t="shared" si="27"/>
        <v/>
      </c>
      <c r="E856" s="21" t="str">
        <f>IFERROR(VLOOKUP("Failed",'Kickstarter Data'!F856:L856,7,FALSE),"")</f>
        <v/>
      </c>
    </row>
    <row r="857" spans="1:5" x14ac:dyDescent="0.35">
      <c r="A857" s="17" t="str">
        <f t="shared" si="26"/>
        <v>successful</v>
      </c>
      <c r="B857" s="17">
        <f>IFERROR(VLOOKUP("successful",'Kickstarter Data'!F857:L857,7,FALSE),"")</f>
        <v>47</v>
      </c>
      <c r="D857" s="21" t="str">
        <f t="shared" si="27"/>
        <v/>
      </c>
      <c r="E857" s="21" t="str">
        <f>IFERROR(VLOOKUP("Failed",'Kickstarter Data'!F857:L857,7,FALSE),"")</f>
        <v/>
      </c>
    </row>
    <row r="858" spans="1:5" x14ac:dyDescent="0.35">
      <c r="A858" s="17" t="str">
        <f t="shared" si="26"/>
        <v>successful</v>
      </c>
      <c r="B858" s="17">
        <f>IFERROR(VLOOKUP("successful",'Kickstarter Data'!F858:L858,7,FALSE),"")</f>
        <v>28</v>
      </c>
      <c r="D858" s="21" t="str">
        <f t="shared" si="27"/>
        <v/>
      </c>
      <c r="E858" s="21" t="str">
        <f>IFERROR(VLOOKUP("Failed",'Kickstarter Data'!F858:L858,7,FALSE),"")</f>
        <v/>
      </c>
    </row>
    <row r="859" spans="1:5" x14ac:dyDescent="0.35">
      <c r="A859" s="17" t="str">
        <f t="shared" si="26"/>
        <v>successful</v>
      </c>
      <c r="B859" s="17">
        <f>IFERROR(VLOOKUP("successful",'Kickstarter Data'!F859:L859,7,FALSE),"")</f>
        <v>24</v>
      </c>
      <c r="D859" s="21" t="str">
        <f t="shared" si="27"/>
        <v/>
      </c>
      <c r="E859" s="21" t="str">
        <f>IFERROR(VLOOKUP("Failed",'Kickstarter Data'!F859:L859,7,FALSE),"")</f>
        <v/>
      </c>
    </row>
    <row r="860" spans="1:5" x14ac:dyDescent="0.35">
      <c r="A860" s="17" t="str">
        <f t="shared" si="26"/>
        <v>successful</v>
      </c>
      <c r="B860" s="17">
        <f>IFERROR(VLOOKUP("successful",'Kickstarter Data'!F860:L860,7,FALSE),"")</f>
        <v>76</v>
      </c>
      <c r="D860" s="21" t="str">
        <f t="shared" si="27"/>
        <v/>
      </c>
      <c r="E860" s="21" t="str">
        <f>IFERROR(VLOOKUP("Failed",'Kickstarter Data'!F860:L860,7,FALSE),"")</f>
        <v/>
      </c>
    </row>
    <row r="861" spans="1:5" x14ac:dyDescent="0.35">
      <c r="A861" s="17" t="str">
        <f t="shared" si="26"/>
        <v>successful</v>
      </c>
      <c r="B861" s="17">
        <f>IFERROR(VLOOKUP("successful",'Kickstarter Data'!F861:L861,7,FALSE),"")</f>
        <v>98</v>
      </c>
      <c r="D861" s="21" t="str">
        <f t="shared" si="27"/>
        <v/>
      </c>
      <c r="E861" s="21" t="str">
        <f>IFERROR(VLOOKUP("Failed",'Kickstarter Data'!F861:L861,7,FALSE),"")</f>
        <v/>
      </c>
    </row>
    <row r="862" spans="1:5" x14ac:dyDescent="0.35">
      <c r="A862" s="17" t="str">
        <f t="shared" si="26"/>
        <v/>
      </c>
      <c r="B862" s="17" t="str">
        <f>IFERROR(VLOOKUP("successful",'Kickstarter Data'!F862:L862,7,FALSE),"")</f>
        <v/>
      </c>
      <c r="D862" s="21" t="str">
        <f t="shared" si="27"/>
        <v>Failed</v>
      </c>
      <c r="E862" s="21">
        <f>IFERROR(VLOOKUP("Failed",'Kickstarter Data'!F862:L862,7,FALSE),"")</f>
        <v>48</v>
      </c>
    </row>
    <row r="863" spans="1:5" x14ac:dyDescent="0.35">
      <c r="A863" s="17" t="str">
        <f t="shared" si="26"/>
        <v/>
      </c>
      <c r="B863" s="17" t="str">
        <f>IFERROR(VLOOKUP("successful",'Kickstarter Data'!F863:L863,7,FALSE),"")</f>
        <v/>
      </c>
      <c r="D863" s="21" t="str">
        <f t="shared" si="27"/>
        <v>Failed</v>
      </c>
      <c r="E863" s="21">
        <f>IFERROR(VLOOKUP("Failed",'Kickstarter Data'!F863:L863,7,FALSE),"")</f>
        <v>2</v>
      </c>
    </row>
    <row r="864" spans="1:5" x14ac:dyDescent="0.35">
      <c r="A864" s="17" t="str">
        <f t="shared" si="26"/>
        <v/>
      </c>
      <c r="B864" s="17" t="str">
        <f>IFERROR(VLOOKUP("successful",'Kickstarter Data'!F864:L864,7,FALSE),"")</f>
        <v/>
      </c>
      <c r="D864" s="21" t="str">
        <f t="shared" si="27"/>
        <v>Failed</v>
      </c>
      <c r="E864" s="21">
        <f>IFERROR(VLOOKUP("Failed",'Kickstarter Data'!F864:L864,7,FALSE),"")</f>
        <v>4</v>
      </c>
    </row>
    <row r="865" spans="1:5" x14ac:dyDescent="0.35">
      <c r="A865" s="17" t="str">
        <f t="shared" si="26"/>
        <v/>
      </c>
      <c r="B865" s="17" t="str">
        <f>IFERROR(VLOOKUP("successful",'Kickstarter Data'!F865:L865,7,FALSE),"")</f>
        <v/>
      </c>
      <c r="D865" s="21" t="str">
        <f t="shared" si="27"/>
        <v>Failed</v>
      </c>
      <c r="E865" s="21">
        <f>IFERROR(VLOOKUP("Failed",'Kickstarter Data'!F865:L865,7,FALSE),"")</f>
        <v>5</v>
      </c>
    </row>
    <row r="866" spans="1:5" x14ac:dyDescent="0.35">
      <c r="A866" s="17" t="str">
        <f t="shared" si="26"/>
        <v/>
      </c>
      <c r="B866" s="17" t="str">
        <f>IFERROR(VLOOKUP("successful",'Kickstarter Data'!F866:L866,7,FALSE),"")</f>
        <v/>
      </c>
      <c r="D866" s="21" t="str">
        <f t="shared" si="27"/>
        <v>Failed</v>
      </c>
      <c r="E866" s="21">
        <f>IFERROR(VLOOKUP("Failed",'Kickstarter Data'!F866:L866,7,FALSE),"")</f>
        <v>79</v>
      </c>
    </row>
    <row r="867" spans="1:5" x14ac:dyDescent="0.35">
      <c r="A867" s="17" t="str">
        <f t="shared" si="26"/>
        <v/>
      </c>
      <c r="B867" s="17" t="str">
        <f>IFERROR(VLOOKUP("successful",'Kickstarter Data'!F867:L867,7,FALSE),"")</f>
        <v/>
      </c>
      <c r="D867" s="21" t="str">
        <f t="shared" si="27"/>
        <v>Failed</v>
      </c>
      <c r="E867" s="21">
        <f>IFERROR(VLOOKUP("Failed",'Kickstarter Data'!F867:L867,7,FALSE),"")</f>
        <v>2</v>
      </c>
    </row>
    <row r="868" spans="1:5" x14ac:dyDescent="0.35">
      <c r="A868" s="17" t="str">
        <f t="shared" si="26"/>
        <v/>
      </c>
      <c r="B868" s="17" t="str">
        <f>IFERROR(VLOOKUP("successful",'Kickstarter Data'!F868:L868,7,FALSE),"")</f>
        <v/>
      </c>
      <c r="D868" s="21" t="str">
        <f t="shared" si="27"/>
        <v>Failed</v>
      </c>
      <c r="E868" s="21">
        <f>IFERROR(VLOOKUP("Failed",'Kickstarter Data'!F868:L868,7,FALSE),"")</f>
        <v>11</v>
      </c>
    </row>
    <row r="869" spans="1:5" x14ac:dyDescent="0.35">
      <c r="A869" s="17" t="str">
        <f t="shared" si="26"/>
        <v/>
      </c>
      <c r="B869" s="17" t="str">
        <f>IFERROR(VLOOKUP("successful",'Kickstarter Data'!F869:L869,7,FALSE),"")</f>
        <v/>
      </c>
      <c r="D869" s="21" t="str">
        <f t="shared" si="27"/>
        <v>Failed</v>
      </c>
      <c r="E869" s="21">
        <f>IFERROR(VLOOKUP("Failed",'Kickstarter Data'!F869:L869,7,FALSE),"")</f>
        <v>11</v>
      </c>
    </row>
    <row r="870" spans="1:5" x14ac:dyDescent="0.35">
      <c r="A870" s="17" t="str">
        <f t="shared" si="26"/>
        <v/>
      </c>
      <c r="B870" s="17" t="str">
        <f>IFERROR(VLOOKUP("successful",'Kickstarter Data'!F870:L870,7,FALSE),"")</f>
        <v/>
      </c>
      <c r="D870" s="21" t="str">
        <f t="shared" si="27"/>
        <v>Failed</v>
      </c>
      <c r="E870" s="21">
        <f>IFERROR(VLOOKUP("Failed",'Kickstarter Data'!F870:L870,7,FALSE),"")</f>
        <v>1</v>
      </c>
    </row>
    <row r="871" spans="1:5" x14ac:dyDescent="0.35">
      <c r="A871" s="17" t="str">
        <f t="shared" si="26"/>
        <v/>
      </c>
      <c r="B871" s="17" t="str">
        <f>IFERROR(VLOOKUP("successful",'Kickstarter Data'!F871:L871,7,FALSE),"")</f>
        <v/>
      </c>
      <c r="D871" s="21" t="str">
        <f t="shared" si="27"/>
        <v>Failed</v>
      </c>
      <c r="E871" s="21">
        <f>IFERROR(VLOOKUP("Failed",'Kickstarter Data'!F871:L871,7,FALSE),"")</f>
        <v>3</v>
      </c>
    </row>
    <row r="872" spans="1:5" x14ac:dyDescent="0.35">
      <c r="A872" s="17" t="str">
        <f t="shared" si="26"/>
        <v/>
      </c>
      <c r="B872" s="17" t="str">
        <f>IFERROR(VLOOKUP("successful",'Kickstarter Data'!F872:L872,7,FALSE),"")</f>
        <v/>
      </c>
      <c r="D872" s="21" t="str">
        <f t="shared" si="27"/>
        <v>Failed</v>
      </c>
      <c r="E872" s="21">
        <f>IFERROR(VLOOKUP("Failed",'Kickstarter Data'!F872:L872,7,FALSE),"")</f>
        <v>5</v>
      </c>
    </row>
    <row r="873" spans="1:5" x14ac:dyDescent="0.35">
      <c r="A873" s="17" t="str">
        <f t="shared" si="26"/>
        <v/>
      </c>
      <c r="B873" s="17" t="str">
        <f>IFERROR(VLOOKUP("successful",'Kickstarter Data'!F873:L873,7,FALSE),"")</f>
        <v/>
      </c>
      <c r="D873" s="21" t="str">
        <f t="shared" si="27"/>
        <v>Failed</v>
      </c>
      <c r="E873" s="21">
        <f>IFERROR(VLOOKUP("Failed",'Kickstarter Data'!F873:L873,7,FALSE),"")</f>
        <v>12</v>
      </c>
    </row>
    <row r="874" spans="1:5" x14ac:dyDescent="0.35">
      <c r="A874" s="17" t="str">
        <f t="shared" si="26"/>
        <v/>
      </c>
      <c r="B874" s="17" t="str">
        <f>IFERROR(VLOOKUP("successful",'Kickstarter Data'!F874:L874,7,FALSE),"")</f>
        <v/>
      </c>
      <c r="D874" s="21" t="str">
        <f t="shared" si="27"/>
        <v>Failed</v>
      </c>
      <c r="E874" s="21">
        <f>IFERROR(VLOOKUP("Failed",'Kickstarter Data'!F874:L874,7,FALSE),"")</f>
        <v>2</v>
      </c>
    </row>
    <row r="875" spans="1:5" x14ac:dyDescent="0.35">
      <c r="A875" s="17" t="str">
        <f t="shared" si="26"/>
        <v/>
      </c>
      <c r="B875" s="17" t="str">
        <f>IFERROR(VLOOKUP("successful",'Kickstarter Data'!F875:L875,7,FALSE),"")</f>
        <v/>
      </c>
      <c r="D875" s="21" t="str">
        <f t="shared" si="27"/>
        <v>Failed</v>
      </c>
      <c r="E875" s="21">
        <f>IFERROR(VLOOKUP("Failed",'Kickstarter Data'!F875:L875,7,FALSE),"")</f>
        <v>5</v>
      </c>
    </row>
    <row r="876" spans="1:5" x14ac:dyDescent="0.35">
      <c r="A876" s="17" t="str">
        <f t="shared" si="26"/>
        <v/>
      </c>
      <c r="B876" s="17" t="str">
        <f>IFERROR(VLOOKUP("successful",'Kickstarter Data'!F876:L876,7,FALSE),"")</f>
        <v/>
      </c>
      <c r="D876" s="21" t="str">
        <f t="shared" si="27"/>
        <v>Failed</v>
      </c>
      <c r="E876" s="21">
        <f>IFERROR(VLOOKUP("Failed",'Kickstarter Data'!F876:L876,7,FALSE),"")</f>
        <v>21</v>
      </c>
    </row>
    <row r="877" spans="1:5" x14ac:dyDescent="0.35">
      <c r="A877" s="17" t="str">
        <f t="shared" si="26"/>
        <v/>
      </c>
      <c r="B877" s="17" t="str">
        <f>IFERROR(VLOOKUP("successful",'Kickstarter Data'!F877:L877,7,FALSE),"")</f>
        <v/>
      </c>
      <c r="D877" s="21" t="str">
        <f t="shared" si="27"/>
        <v>Failed</v>
      </c>
      <c r="E877" s="21">
        <f>IFERROR(VLOOKUP("Failed",'Kickstarter Data'!F877:L877,7,FALSE),"")</f>
        <v>0</v>
      </c>
    </row>
    <row r="878" spans="1:5" x14ac:dyDescent="0.35">
      <c r="A878" s="17" t="str">
        <f t="shared" si="26"/>
        <v/>
      </c>
      <c r="B878" s="17" t="str">
        <f>IFERROR(VLOOKUP("successful",'Kickstarter Data'!F878:L878,7,FALSE),"")</f>
        <v/>
      </c>
      <c r="D878" s="21" t="str">
        <f t="shared" si="27"/>
        <v>Failed</v>
      </c>
      <c r="E878" s="21">
        <f>IFERROR(VLOOKUP("Failed",'Kickstarter Data'!F878:L878,7,FALSE),"")</f>
        <v>45</v>
      </c>
    </row>
    <row r="879" spans="1:5" x14ac:dyDescent="0.35">
      <c r="A879" s="17" t="str">
        <f t="shared" si="26"/>
        <v/>
      </c>
      <c r="B879" s="17" t="str">
        <f>IFERROR(VLOOKUP("successful",'Kickstarter Data'!F879:L879,7,FALSE),"")</f>
        <v/>
      </c>
      <c r="D879" s="21" t="str">
        <f t="shared" si="27"/>
        <v>Failed</v>
      </c>
      <c r="E879" s="21">
        <f>IFERROR(VLOOKUP("Failed",'Kickstarter Data'!F879:L879,7,FALSE),"")</f>
        <v>29</v>
      </c>
    </row>
    <row r="880" spans="1:5" x14ac:dyDescent="0.35">
      <c r="A880" s="17" t="str">
        <f t="shared" si="26"/>
        <v/>
      </c>
      <c r="B880" s="17" t="str">
        <f>IFERROR(VLOOKUP("successful",'Kickstarter Data'!F880:L880,7,FALSE),"")</f>
        <v/>
      </c>
      <c r="D880" s="21" t="str">
        <f t="shared" si="27"/>
        <v>Failed</v>
      </c>
      <c r="E880" s="21">
        <f>IFERROR(VLOOKUP("Failed",'Kickstarter Data'!F880:L880,7,FALSE),"")</f>
        <v>2</v>
      </c>
    </row>
    <row r="881" spans="1:5" x14ac:dyDescent="0.35">
      <c r="A881" s="17" t="str">
        <f t="shared" si="26"/>
        <v/>
      </c>
      <c r="B881" s="17" t="str">
        <f>IFERROR(VLOOKUP("successful",'Kickstarter Data'!F881:L881,7,FALSE),"")</f>
        <v/>
      </c>
      <c r="D881" s="21" t="str">
        <f t="shared" si="27"/>
        <v>Failed</v>
      </c>
      <c r="E881" s="21">
        <f>IFERROR(VLOOKUP("Failed",'Kickstarter Data'!F881:L881,7,FALSE),"")</f>
        <v>30</v>
      </c>
    </row>
    <row r="882" spans="1:5" x14ac:dyDescent="0.35">
      <c r="A882" s="17" t="str">
        <f t="shared" si="26"/>
        <v/>
      </c>
      <c r="B882" s="17" t="str">
        <f>IFERROR(VLOOKUP("successful",'Kickstarter Data'!F882:L882,7,FALSE),"")</f>
        <v/>
      </c>
      <c r="D882" s="21" t="str">
        <f t="shared" si="27"/>
        <v>Failed</v>
      </c>
      <c r="E882" s="21">
        <f>IFERROR(VLOOKUP("Failed",'Kickstarter Data'!F882:L882,7,FALSE),"")</f>
        <v>8</v>
      </c>
    </row>
    <row r="883" spans="1:5" x14ac:dyDescent="0.35">
      <c r="A883" s="17" t="str">
        <f t="shared" si="26"/>
        <v/>
      </c>
      <c r="B883" s="17" t="str">
        <f>IFERROR(VLOOKUP("successful",'Kickstarter Data'!F883:L883,7,FALSE),"")</f>
        <v/>
      </c>
      <c r="D883" s="21" t="str">
        <f t="shared" si="27"/>
        <v>Failed</v>
      </c>
      <c r="E883" s="21">
        <f>IFERROR(VLOOKUP("Failed",'Kickstarter Data'!F883:L883,7,FALSE),"")</f>
        <v>1</v>
      </c>
    </row>
    <row r="884" spans="1:5" x14ac:dyDescent="0.35">
      <c r="A884" s="17" t="str">
        <f t="shared" si="26"/>
        <v/>
      </c>
      <c r="B884" s="17" t="str">
        <f>IFERROR(VLOOKUP("successful",'Kickstarter Data'!F884:L884,7,FALSE),"")</f>
        <v/>
      </c>
      <c r="D884" s="21" t="str">
        <f t="shared" si="27"/>
        <v>Failed</v>
      </c>
      <c r="E884" s="21">
        <f>IFERROR(VLOOKUP("Failed",'Kickstarter Data'!F884:L884,7,FALSE),"")</f>
        <v>14</v>
      </c>
    </row>
    <row r="885" spans="1:5" x14ac:dyDescent="0.35">
      <c r="A885" s="17" t="str">
        <f t="shared" si="26"/>
        <v/>
      </c>
      <c r="B885" s="17" t="str">
        <f>IFERROR(VLOOKUP("successful",'Kickstarter Data'!F885:L885,7,FALSE),"")</f>
        <v/>
      </c>
      <c r="D885" s="21" t="str">
        <f t="shared" si="27"/>
        <v>Failed</v>
      </c>
      <c r="E885" s="21">
        <f>IFERROR(VLOOKUP("Failed",'Kickstarter Data'!F885:L885,7,FALSE),"")</f>
        <v>24</v>
      </c>
    </row>
    <row r="886" spans="1:5" x14ac:dyDescent="0.35">
      <c r="A886" s="17" t="str">
        <f t="shared" si="26"/>
        <v/>
      </c>
      <c r="B886" s="17" t="str">
        <f>IFERROR(VLOOKUP("successful",'Kickstarter Data'!F886:L886,7,FALSE),"")</f>
        <v/>
      </c>
      <c r="D886" s="21" t="str">
        <f t="shared" si="27"/>
        <v>Failed</v>
      </c>
      <c r="E886" s="21">
        <f>IFERROR(VLOOKUP("Failed",'Kickstarter Data'!F886:L886,7,FALSE),"")</f>
        <v>2</v>
      </c>
    </row>
    <row r="887" spans="1:5" x14ac:dyDescent="0.35">
      <c r="A887" s="17" t="str">
        <f t="shared" si="26"/>
        <v/>
      </c>
      <c r="B887" s="17" t="str">
        <f>IFERROR(VLOOKUP("successful",'Kickstarter Data'!F887:L887,7,FALSE),"")</f>
        <v/>
      </c>
      <c r="D887" s="21" t="str">
        <f t="shared" si="27"/>
        <v>Failed</v>
      </c>
      <c r="E887" s="21">
        <f>IFERROR(VLOOKUP("Failed",'Kickstarter Data'!F887:L887,7,FALSE),"")</f>
        <v>21</v>
      </c>
    </row>
    <row r="888" spans="1:5" x14ac:dyDescent="0.35">
      <c r="A888" s="17" t="str">
        <f t="shared" si="26"/>
        <v/>
      </c>
      <c r="B888" s="17" t="str">
        <f>IFERROR(VLOOKUP("successful",'Kickstarter Data'!F888:L888,7,FALSE),"")</f>
        <v/>
      </c>
      <c r="D888" s="21" t="str">
        <f t="shared" si="27"/>
        <v>Failed</v>
      </c>
      <c r="E888" s="21">
        <f>IFERROR(VLOOKUP("Failed",'Kickstarter Data'!F888:L888,7,FALSE),"")</f>
        <v>7</v>
      </c>
    </row>
    <row r="889" spans="1:5" x14ac:dyDescent="0.35">
      <c r="A889" s="17" t="str">
        <f t="shared" si="26"/>
        <v/>
      </c>
      <c r="B889" s="17" t="str">
        <f>IFERROR(VLOOKUP("successful",'Kickstarter Data'!F889:L889,7,FALSE),"")</f>
        <v/>
      </c>
      <c r="D889" s="21" t="str">
        <f t="shared" si="27"/>
        <v>Failed</v>
      </c>
      <c r="E889" s="21">
        <f>IFERROR(VLOOKUP("Failed",'Kickstarter Data'!F889:L889,7,FALSE),"")</f>
        <v>0</v>
      </c>
    </row>
    <row r="890" spans="1:5" x14ac:dyDescent="0.35">
      <c r="A890" s="17" t="str">
        <f t="shared" si="26"/>
        <v/>
      </c>
      <c r="B890" s="17" t="str">
        <f>IFERROR(VLOOKUP("successful",'Kickstarter Data'!F890:L890,7,FALSE),"")</f>
        <v/>
      </c>
      <c r="D890" s="21" t="str">
        <f t="shared" si="27"/>
        <v>Failed</v>
      </c>
      <c r="E890" s="21">
        <f>IFERROR(VLOOKUP("Failed",'Kickstarter Data'!F890:L890,7,FALSE),"")</f>
        <v>4</v>
      </c>
    </row>
    <row r="891" spans="1:5" x14ac:dyDescent="0.35">
      <c r="A891" s="17" t="str">
        <f t="shared" si="26"/>
        <v/>
      </c>
      <c r="B891" s="17" t="str">
        <f>IFERROR(VLOOKUP("successful",'Kickstarter Data'!F891:L891,7,FALSE),"")</f>
        <v/>
      </c>
      <c r="D891" s="21" t="str">
        <f t="shared" si="27"/>
        <v>Failed</v>
      </c>
      <c r="E891" s="21">
        <f>IFERROR(VLOOKUP("Failed",'Kickstarter Data'!F891:L891,7,FALSE),"")</f>
        <v>32</v>
      </c>
    </row>
    <row r="892" spans="1:5" x14ac:dyDescent="0.35">
      <c r="A892" s="17" t="str">
        <f t="shared" si="26"/>
        <v/>
      </c>
      <c r="B892" s="17" t="str">
        <f>IFERROR(VLOOKUP("successful",'Kickstarter Data'!F892:L892,7,FALSE),"")</f>
        <v/>
      </c>
      <c r="D892" s="21" t="str">
        <f t="shared" si="27"/>
        <v>Failed</v>
      </c>
      <c r="E892" s="21">
        <f>IFERROR(VLOOKUP("Failed",'Kickstarter Data'!F892:L892,7,FALSE),"")</f>
        <v>4</v>
      </c>
    </row>
    <row r="893" spans="1:5" x14ac:dyDescent="0.35">
      <c r="A893" s="17" t="str">
        <f t="shared" si="26"/>
        <v/>
      </c>
      <c r="B893" s="17" t="str">
        <f>IFERROR(VLOOKUP("successful",'Kickstarter Data'!F893:L893,7,FALSE),"")</f>
        <v/>
      </c>
      <c r="D893" s="21" t="str">
        <f t="shared" si="27"/>
        <v>Failed</v>
      </c>
      <c r="E893" s="21">
        <f>IFERROR(VLOOKUP("Failed",'Kickstarter Data'!F893:L893,7,FALSE),"")</f>
        <v>9</v>
      </c>
    </row>
    <row r="894" spans="1:5" x14ac:dyDescent="0.35">
      <c r="A894" s="17" t="str">
        <f t="shared" si="26"/>
        <v/>
      </c>
      <c r="B894" s="17" t="str">
        <f>IFERROR(VLOOKUP("successful",'Kickstarter Data'!F894:L894,7,FALSE),"")</f>
        <v/>
      </c>
      <c r="D894" s="21" t="str">
        <f t="shared" si="27"/>
        <v>Failed</v>
      </c>
      <c r="E894" s="21">
        <f>IFERROR(VLOOKUP("Failed",'Kickstarter Data'!F894:L894,7,FALSE),"")</f>
        <v>17</v>
      </c>
    </row>
    <row r="895" spans="1:5" x14ac:dyDescent="0.35">
      <c r="A895" s="17" t="str">
        <f t="shared" si="26"/>
        <v/>
      </c>
      <c r="B895" s="17" t="str">
        <f>IFERROR(VLOOKUP("successful",'Kickstarter Data'!F895:L895,7,FALSE),"")</f>
        <v/>
      </c>
      <c r="D895" s="21" t="str">
        <f t="shared" si="27"/>
        <v>Failed</v>
      </c>
      <c r="E895" s="21">
        <f>IFERROR(VLOOKUP("Failed",'Kickstarter Data'!F895:L895,7,FALSE),"")</f>
        <v>5</v>
      </c>
    </row>
    <row r="896" spans="1:5" x14ac:dyDescent="0.35">
      <c r="A896" s="17" t="str">
        <f t="shared" si="26"/>
        <v/>
      </c>
      <c r="B896" s="17" t="str">
        <f>IFERROR(VLOOKUP("successful",'Kickstarter Data'!F896:L896,7,FALSE),"")</f>
        <v/>
      </c>
      <c r="D896" s="21" t="str">
        <f t="shared" si="27"/>
        <v>Failed</v>
      </c>
      <c r="E896" s="21">
        <f>IFERROR(VLOOKUP("Failed",'Kickstarter Data'!F896:L896,7,FALSE),"")</f>
        <v>53</v>
      </c>
    </row>
    <row r="897" spans="1:5" x14ac:dyDescent="0.35">
      <c r="A897" s="17" t="str">
        <f t="shared" si="26"/>
        <v/>
      </c>
      <c r="B897" s="17" t="str">
        <f>IFERROR(VLOOKUP("successful",'Kickstarter Data'!F897:L897,7,FALSE),"")</f>
        <v/>
      </c>
      <c r="D897" s="21" t="str">
        <f t="shared" si="27"/>
        <v>Failed</v>
      </c>
      <c r="E897" s="21">
        <f>IFERROR(VLOOKUP("Failed",'Kickstarter Data'!F897:L897,7,FALSE),"")</f>
        <v>7</v>
      </c>
    </row>
    <row r="898" spans="1:5" x14ac:dyDescent="0.35">
      <c r="A898" s="17" t="str">
        <f t="shared" ref="A898:A961" si="28">IF(B898="","","successful")</f>
        <v/>
      </c>
      <c r="B898" s="17" t="str">
        <f>IFERROR(VLOOKUP("successful",'Kickstarter Data'!F898:L898,7,FALSE),"")</f>
        <v/>
      </c>
      <c r="D898" s="21" t="str">
        <f t="shared" ref="D898:D961" si="29">IF(E898="","","Failed")</f>
        <v>Failed</v>
      </c>
      <c r="E898" s="21">
        <f>IFERROR(VLOOKUP("Failed",'Kickstarter Data'!F898:L898,7,FALSE),"")</f>
        <v>72</v>
      </c>
    </row>
    <row r="899" spans="1:5" x14ac:dyDescent="0.35">
      <c r="A899" s="17" t="str">
        <f t="shared" si="28"/>
        <v/>
      </c>
      <c r="B899" s="17" t="str">
        <f>IFERROR(VLOOKUP("successful",'Kickstarter Data'!F899:L899,7,FALSE),"")</f>
        <v/>
      </c>
      <c r="D899" s="21" t="str">
        <f t="shared" si="29"/>
        <v>Failed</v>
      </c>
      <c r="E899" s="21">
        <f>IFERROR(VLOOKUP("Failed",'Kickstarter Data'!F899:L899,7,FALSE),"")</f>
        <v>0</v>
      </c>
    </row>
    <row r="900" spans="1:5" x14ac:dyDescent="0.35">
      <c r="A900" s="17" t="str">
        <f t="shared" si="28"/>
        <v/>
      </c>
      <c r="B900" s="17" t="str">
        <f>IFERROR(VLOOKUP("successful",'Kickstarter Data'!F900:L900,7,FALSE),"")</f>
        <v/>
      </c>
      <c r="D900" s="21" t="str">
        <f t="shared" si="29"/>
        <v>Failed</v>
      </c>
      <c r="E900" s="21">
        <f>IFERROR(VLOOKUP("Failed",'Kickstarter Data'!F900:L900,7,FALSE),"")</f>
        <v>2</v>
      </c>
    </row>
    <row r="901" spans="1:5" x14ac:dyDescent="0.35">
      <c r="A901" s="17" t="str">
        <f t="shared" si="28"/>
        <v/>
      </c>
      <c r="B901" s="17" t="str">
        <f>IFERROR(VLOOKUP("successful",'Kickstarter Data'!F901:L901,7,FALSE),"")</f>
        <v/>
      </c>
      <c r="D901" s="21" t="str">
        <f t="shared" si="29"/>
        <v>Failed</v>
      </c>
      <c r="E901" s="21">
        <f>IFERROR(VLOOKUP("Failed",'Kickstarter Data'!F901:L901,7,FALSE),"")</f>
        <v>8</v>
      </c>
    </row>
    <row r="902" spans="1:5" x14ac:dyDescent="0.35">
      <c r="A902" s="17" t="str">
        <f t="shared" si="28"/>
        <v/>
      </c>
      <c r="B902" s="17" t="str">
        <f>IFERROR(VLOOKUP("successful",'Kickstarter Data'!F902:L902,7,FALSE),"")</f>
        <v/>
      </c>
      <c r="D902" s="21" t="str">
        <f t="shared" si="29"/>
        <v>Failed</v>
      </c>
      <c r="E902" s="21">
        <f>IFERROR(VLOOKUP("Failed",'Kickstarter Data'!F902:L902,7,FALSE),"")</f>
        <v>2</v>
      </c>
    </row>
    <row r="903" spans="1:5" x14ac:dyDescent="0.35">
      <c r="A903" s="17" t="str">
        <f t="shared" si="28"/>
        <v/>
      </c>
      <c r="B903" s="17" t="str">
        <f>IFERROR(VLOOKUP("successful",'Kickstarter Data'!F903:L903,7,FALSE),"")</f>
        <v/>
      </c>
      <c r="D903" s="21" t="str">
        <f t="shared" si="29"/>
        <v>Failed</v>
      </c>
      <c r="E903" s="21">
        <f>IFERROR(VLOOKUP("Failed",'Kickstarter Data'!F903:L903,7,FALSE),"")</f>
        <v>0</v>
      </c>
    </row>
    <row r="904" spans="1:5" x14ac:dyDescent="0.35">
      <c r="A904" s="17" t="str">
        <f t="shared" si="28"/>
        <v/>
      </c>
      <c r="B904" s="17" t="str">
        <f>IFERROR(VLOOKUP("successful",'Kickstarter Data'!F904:L904,7,FALSE),"")</f>
        <v/>
      </c>
      <c r="D904" s="21" t="str">
        <f t="shared" si="29"/>
        <v>Failed</v>
      </c>
      <c r="E904" s="21">
        <f>IFERROR(VLOOKUP("Failed",'Kickstarter Data'!F904:L904,7,FALSE),"")</f>
        <v>3</v>
      </c>
    </row>
    <row r="905" spans="1:5" x14ac:dyDescent="0.35">
      <c r="A905" s="17" t="str">
        <f t="shared" si="28"/>
        <v/>
      </c>
      <c r="B905" s="17" t="str">
        <f>IFERROR(VLOOKUP("successful",'Kickstarter Data'!F905:L905,7,FALSE),"")</f>
        <v/>
      </c>
      <c r="D905" s="21" t="str">
        <f t="shared" si="29"/>
        <v>Failed</v>
      </c>
      <c r="E905" s="21">
        <f>IFERROR(VLOOKUP("Failed",'Kickstarter Data'!F905:L905,7,FALSE),"")</f>
        <v>4</v>
      </c>
    </row>
    <row r="906" spans="1:5" x14ac:dyDescent="0.35">
      <c r="A906" s="17" t="str">
        <f t="shared" si="28"/>
        <v/>
      </c>
      <c r="B906" s="17" t="str">
        <f>IFERROR(VLOOKUP("successful",'Kickstarter Data'!F906:L906,7,FALSE),"")</f>
        <v/>
      </c>
      <c r="D906" s="21" t="str">
        <f t="shared" si="29"/>
        <v>Failed</v>
      </c>
      <c r="E906" s="21">
        <f>IFERROR(VLOOKUP("Failed",'Kickstarter Data'!F906:L906,7,FALSE),"")</f>
        <v>3</v>
      </c>
    </row>
    <row r="907" spans="1:5" x14ac:dyDescent="0.35">
      <c r="A907" s="17" t="str">
        <f t="shared" si="28"/>
        <v/>
      </c>
      <c r="B907" s="17" t="str">
        <f>IFERROR(VLOOKUP("successful",'Kickstarter Data'!F907:L907,7,FALSE),"")</f>
        <v/>
      </c>
      <c r="D907" s="21" t="str">
        <f t="shared" si="29"/>
        <v>Failed</v>
      </c>
      <c r="E907" s="21">
        <f>IFERROR(VLOOKUP("Failed",'Kickstarter Data'!F907:L907,7,FALSE),"")</f>
        <v>6</v>
      </c>
    </row>
    <row r="908" spans="1:5" x14ac:dyDescent="0.35">
      <c r="A908" s="17" t="str">
        <f t="shared" si="28"/>
        <v/>
      </c>
      <c r="B908" s="17" t="str">
        <f>IFERROR(VLOOKUP("successful",'Kickstarter Data'!F908:L908,7,FALSE),"")</f>
        <v/>
      </c>
      <c r="D908" s="21" t="str">
        <f t="shared" si="29"/>
        <v>Failed</v>
      </c>
      <c r="E908" s="21">
        <f>IFERROR(VLOOKUP("Failed",'Kickstarter Data'!F908:L908,7,FALSE),"")</f>
        <v>0</v>
      </c>
    </row>
    <row r="909" spans="1:5" x14ac:dyDescent="0.35">
      <c r="A909" s="17" t="str">
        <f t="shared" si="28"/>
        <v/>
      </c>
      <c r="B909" s="17" t="str">
        <f>IFERROR(VLOOKUP("successful",'Kickstarter Data'!F909:L909,7,FALSE),"")</f>
        <v/>
      </c>
      <c r="D909" s="21" t="str">
        <f t="shared" si="29"/>
        <v>Failed</v>
      </c>
      <c r="E909" s="21">
        <f>IFERROR(VLOOKUP("Failed",'Kickstarter Data'!F909:L909,7,FALSE),"")</f>
        <v>0</v>
      </c>
    </row>
    <row r="910" spans="1:5" x14ac:dyDescent="0.35">
      <c r="A910" s="17" t="str">
        <f t="shared" si="28"/>
        <v/>
      </c>
      <c r="B910" s="17" t="str">
        <f>IFERROR(VLOOKUP("successful",'Kickstarter Data'!F910:L910,7,FALSE),"")</f>
        <v/>
      </c>
      <c r="D910" s="21" t="str">
        <f t="shared" si="29"/>
        <v>Failed</v>
      </c>
      <c r="E910" s="21">
        <f>IFERROR(VLOOKUP("Failed",'Kickstarter Data'!F910:L910,7,FALSE),"")</f>
        <v>0</v>
      </c>
    </row>
    <row r="911" spans="1:5" x14ac:dyDescent="0.35">
      <c r="A911" s="17" t="str">
        <f t="shared" si="28"/>
        <v/>
      </c>
      <c r="B911" s="17" t="str">
        <f>IFERROR(VLOOKUP("successful",'Kickstarter Data'!F911:L911,7,FALSE),"")</f>
        <v/>
      </c>
      <c r="D911" s="21" t="str">
        <f t="shared" si="29"/>
        <v>Failed</v>
      </c>
      <c r="E911" s="21">
        <f>IFERROR(VLOOKUP("Failed",'Kickstarter Data'!F911:L911,7,FALSE),"")</f>
        <v>8</v>
      </c>
    </row>
    <row r="912" spans="1:5" x14ac:dyDescent="0.35">
      <c r="A912" s="17" t="str">
        <f t="shared" si="28"/>
        <v/>
      </c>
      <c r="B912" s="17" t="str">
        <f>IFERROR(VLOOKUP("successful",'Kickstarter Data'!F912:L912,7,FALSE),"")</f>
        <v/>
      </c>
      <c r="D912" s="21" t="str">
        <f t="shared" si="29"/>
        <v>Failed</v>
      </c>
      <c r="E912" s="21">
        <f>IFERROR(VLOOKUP("Failed",'Kickstarter Data'!F912:L912,7,FALSE),"")</f>
        <v>5</v>
      </c>
    </row>
    <row r="913" spans="1:5" x14ac:dyDescent="0.35">
      <c r="A913" s="17" t="str">
        <f t="shared" si="28"/>
        <v/>
      </c>
      <c r="B913" s="17" t="str">
        <f>IFERROR(VLOOKUP("successful",'Kickstarter Data'!F913:L913,7,FALSE),"")</f>
        <v/>
      </c>
      <c r="D913" s="21" t="str">
        <f t="shared" si="29"/>
        <v>Failed</v>
      </c>
      <c r="E913" s="21">
        <f>IFERROR(VLOOKUP("Failed",'Kickstarter Data'!F913:L913,7,FALSE),"")</f>
        <v>0</v>
      </c>
    </row>
    <row r="914" spans="1:5" x14ac:dyDescent="0.35">
      <c r="A914" s="17" t="str">
        <f t="shared" si="28"/>
        <v/>
      </c>
      <c r="B914" s="17" t="str">
        <f>IFERROR(VLOOKUP("successful",'Kickstarter Data'!F914:L914,7,FALSE),"")</f>
        <v/>
      </c>
      <c r="D914" s="21" t="str">
        <f t="shared" si="29"/>
        <v>Failed</v>
      </c>
      <c r="E914" s="21">
        <f>IFERROR(VLOOKUP("Failed",'Kickstarter Data'!F914:L914,7,FALSE),"")</f>
        <v>2</v>
      </c>
    </row>
    <row r="915" spans="1:5" x14ac:dyDescent="0.35">
      <c r="A915" s="17" t="str">
        <f t="shared" si="28"/>
        <v/>
      </c>
      <c r="B915" s="17" t="str">
        <f>IFERROR(VLOOKUP("successful",'Kickstarter Data'!F915:L915,7,FALSE),"")</f>
        <v/>
      </c>
      <c r="D915" s="21" t="str">
        <f t="shared" si="29"/>
        <v>Failed</v>
      </c>
      <c r="E915" s="21">
        <f>IFERROR(VLOOKUP("Failed",'Kickstarter Data'!F915:L915,7,FALSE),"")</f>
        <v>24</v>
      </c>
    </row>
    <row r="916" spans="1:5" x14ac:dyDescent="0.35">
      <c r="A916" s="17" t="str">
        <f t="shared" si="28"/>
        <v/>
      </c>
      <c r="B916" s="17" t="str">
        <f>IFERROR(VLOOKUP("successful",'Kickstarter Data'!F916:L916,7,FALSE),"")</f>
        <v/>
      </c>
      <c r="D916" s="21" t="str">
        <f t="shared" si="29"/>
        <v>Failed</v>
      </c>
      <c r="E916" s="21">
        <f>IFERROR(VLOOKUP("Failed",'Kickstarter Data'!F916:L916,7,FALSE),"")</f>
        <v>0</v>
      </c>
    </row>
    <row r="917" spans="1:5" x14ac:dyDescent="0.35">
      <c r="A917" s="17" t="str">
        <f t="shared" si="28"/>
        <v/>
      </c>
      <c r="B917" s="17" t="str">
        <f>IFERROR(VLOOKUP("successful",'Kickstarter Data'!F917:L917,7,FALSE),"")</f>
        <v/>
      </c>
      <c r="D917" s="21" t="str">
        <f t="shared" si="29"/>
        <v>Failed</v>
      </c>
      <c r="E917" s="21">
        <f>IFERROR(VLOOKUP("Failed",'Kickstarter Data'!F917:L917,7,FALSE),"")</f>
        <v>9</v>
      </c>
    </row>
    <row r="918" spans="1:5" x14ac:dyDescent="0.35">
      <c r="A918" s="17" t="str">
        <f t="shared" si="28"/>
        <v/>
      </c>
      <c r="B918" s="17" t="str">
        <f>IFERROR(VLOOKUP("successful",'Kickstarter Data'!F918:L918,7,FALSE),"")</f>
        <v/>
      </c>
      <c r="D918" s="21" t="str">
        <f t="shared" si="29"/>
        <v>Failed</v>
      </c>
      <c r="E918" s="21">
        <f>IFERROR(VLOOKUP("Failed",'Kickstarter Data'!F918:L918,7,FALSE),"")</f>
        <v>0</v>
      </c>
    </row>
    <row r="919" spans="1:5" x14ac:dyDescent="0.35">
      <c r="A919" s="17" t="str">
        <f t="shared" si="28"/>
        <v/>
      </c>
      <c r="B919" s="17" t="str">
        <f>IFERROR(VLOOKUP("successful",'Kickstarter Data'!F919:L919,7,FALSE),"")</f>
        <v/>
      </c>
      <c r="D919" s="21" t="str">
        <f t="shared" si="29"/>
        <v>Failed</v>
      </c>
      <c r="E919" s="21">
        <f>IFERROR(VLOOKUP("Failed",'Kickstarter Data'!F919:L919,7,FALSE),"")</f>
        <v>1</v>
      </c>
    </row>
    <row r="920" spans="1:5" x14ac:dyDescent="0.35">
      <c r="A920" s="17" t="str">
        <f t="shared" si="28"/>
        <v/>
      </c>
      <c r="B920" s="17" t="str">
        <f>IFERROR(VLOOKUP("successful",'Kickstarter Data'!F920:L920,7,FALSE),"")</f>
        <v/>
      </c>
      <c r="D920" s="21" t="str">
        <f t="shared" si="29"/>
        <v>Failed</v>
      </c>
      <c r="E920" s="21">
        <f>IFERROR(VLOOKUP("Failed",'Kickstarter Data'!F920:L920,7,FALSE),"")</f>
        <v>10</v>
      </c>
    </row>
    <row r="921" spans="1:5" x14ac:dyDescent="0.35">
      <c r="A921" s="17" t="str">
        <f t="shared" si="28"/>
        <v/>
      </c>
      <c r="B921" s="17" t="str">
        <f>IFERROR(VLOOKUP("successful",'Kickstarter Data'!F921:L921,7,FALSE),"")</f>
        <v/>
      </c>
      <c r="D921" s="21" t="str">
        <f t="shared" si="29"/>
        <v>Failed</v>
      </c>
      <c r="E921" s="21">
        <f>IFERROR(VLOOKUP("Failed",'Kickstarter Data'!F921:L921,7,FALSE),"")</f>
        <v>1</v>
      </c>
    </row>
    <row r="922" spans="1:5" x14ac:dyDescent="0.35">
      <c r="A922" s="17" t="str">
        <f t="shared" si="28"/>
        <v/>
      </c>
      <c r="B922" s="17" t="str">
        <f>IFERROR(VLOOKUP("successful",'Kickstarter Data'!F922:L922,7,FALSE),"")</f>
        <v/>
      </c>
      <c r="D922" s="21" t="str">
        <f t="shared" si="29"/>
        <v>Failed</v>
      </c>
      <c r="E922" s="21">
        <f>IFERROR(VLOOKUP("Failed",'Kickstarter Data'!F922:L922,7,FALSE),"")</f>
        <v>0</v>
      </c>
    </row>
    <row r="923" spans="1:5" x14ac:dyDescent="0.35">
      <c r="A923" s="17" t="str">
        <f t="shared" si="28"/>
        <v/>
      </c>
      <c r="B923" s="17" t="str">
        <f>IFERROR(VLOOKUP("successful",'Kickstarter Data'!F923:L923,7,FALSE),"")</f>
        <v/>
      </c>
      <c r="D923" s="21" t="str">
        <f t="shared" si="29"/>
        <v>Failed</v>
      </c>
      <c r="E923" s="21">
        <f>IFERROR(VLOOKUP("Failed",'Kickstarter Data'!F923:L923,7,FALSE),"")</f>
        <v>20</v>
      </c>
    </row>
    <row r="924" spans="1:5" x14ac:dyDescent="0.35">
      <c r="A924" s="17" t="str">
        <f t="shared" si="28"/>
        <v/>
      </c>
      <c r="B924" s="17" t="str">
        <f>IFERROR(VLOOKUP("successful",'Kickstarter Data'!F924:L924,7,FALSE),"")</f>
        <v/>
      </c>
      <c r="D924" s="21" t="str">
        <f t="shared" si="29"/>
        <v>Failed</v>
      </c>
      <c r="E924" s="21">
        <f>IFERROR(VLOOKUP("Failed",'Kickstarter Data'!F924:L924,7,FALSE),"")</f>
        <v>30</v>
      </c>
    </row>
    <row r="925" spans="1:5" x14ac:dyDescent="0.35">
      <c r="A925" s="17" t="str">
        <f t="shared" si="28"/>
        <v/>
      </c>
      <c r="B925" s="17" t="str">
        <f>IFERROR(VLOOKUP("successful",'Kickstarter Data'!F925:L925,7,FALSE),"")</f>
        <v/>
      </c>
      <c r="D925" s="21" t="str">
        <f t="shared" si="29"/>
        <v>Failed</v>
      </c>
      <c r="E925" s="21">
        <f>IFERROR(VLOOKUP("Failed",'Kickstarter Data'!F925:L925,7,FALSE),"")</f>
        <v>6</v>
      </c>
    </row>
    <row r="926" spans="1:5" x14ac:dyDescent="0.35">
      <c r="A926" s="17" t="str">
        <f t="shared" si="28"/>
        <v/>
      </c>
      <c r="B926" s="17" t="str">
        <f>IFERROR(VLOOKUP("successful",'Kickstarter Data'!F926:L926,7,FALSE),"")</f>
        <v/>
      </c>
      <c r="D926" s="21" t="str">
        <f t="shared" si="29"/>
        <v>Failed</v>
      </c>
      <c r="E926" s="21">
        <f>IFERROR(VLOOKUP("Failed",'Kickstarter Data'!F926:L926,7,FALSE),"")</f>
        <v>15</v>
      </c>
    </row>
    <row r="927" spans="1:5" x14ac:dyDescent="0.35">
      <c r="A927" s="17" t="str">
        <f t="shared" si="28"/>
        <v/>
      </c>
      <c r="B927" s="17" t="str">
        <f>IFERROR(VLOOKUP("successful",'Kickstarter Data'!F927:L927,7,FALSE),"")</f>
        <v/>
      </c>
      <c r="D927" s="21" t="str">
        <f t="shared" si="29"/>
        <v>Failed</v>
      </c>
      <c r="E927" s="21">
        <f>IFERROR(VLOOKUP("Failed",'Kickstarter Data'!F927:L927,7,FALSE),"")</f>
        <v>5</v>
      </c>
    </row>
    <row r="928" spans="1:5" x14ac:dyDescent="0.35">
      <c r="A928" s="17" t="str">
        <f t="shared" si="28"/>
        <v/>
      </c>
      <c r="B928" s="17" t="str">
        <f>IFERROR(VLOOKUP("successful",'Kickstarter Data'!F928:L928,7,FALSE),"")</f>
        <v/>
      </c>
      <c r="D928" s="21" t="str">
        <f t="shared" si="29"/>
        <v>Failed</v>
      </c>
      <c r="E928" s="21">
        <f>IFERROR(VLOOKUP("Failed",'Kickstarter Data'!F928:L928,7,FALSE),"")</f>
        <v>0</v>
      </c>
    </row>
    <row r="929" spans="1:5" x14ac:dyDescent="0.35">
      <c r="A929" s="17" t="str">
        <f t="shared" si="28"/>
        <v/>
      </c>
      <c r="B929" s="17" t="str">
        <f>IFERROR(VLOOKUP("successful",'Kickstarter Data'!F929:L929,7,FALSE),"")</f>
        <v/>
      </c>
      <c r="D929" s="21" t="str">
        <f t="shared" si="29"/>
        <v>Failed</v>
      </c>
      <c r="E929" s="21">
        <f>IFERROR(VLOOKUP("Failed",'Kickstarter Data'!F929:L929,7,FALSE),"")</f>
        <v>0</v>
      </c>
    </row>
    <row r="930" spans="1:5" x14ac:dyDescent="0.35">
      <c r="A930" s="17" t="str">
        <f t="shared" si="28"/>
        <v/>
      </c>
      <c r="B930" s="17" t="str">
        <f>IFERROR(VLOOKUP("successful",'Kickstarter Data'!F930:L930,7,FALSE),"")</f>
        <v/>
      </c>
      <c r="D930" s="21" t="str">
        <f t="shared" si="29"/>
        <v>Failed</v>
      </c>
      <c r="E930" s="21">
        <f>IFERROR(VLOOKUP("Failed",'Kickstarter Data'!F930:L930,7,FALSE),"")</f>
        <v>28</v>
      </c>
    </row>
    <row r="931" spans="1:5" x14ac:dyDescent="0.35">
      <c r="A931" s="17" t="str">
        <f t="shared" si="28"/>
        <v/>
      </c>
      <c r="B931" s="17" t="str">
        <f>IFERROR(VLOOKUP("successful",'Kickstarter Data'!F931:L931,7,FALSE),"")</f>
        <v/>
      </c>
      <c r="D931" s="21" t="str">
        <f t="shared" si="29"/>
        <v>Failed</v>
      </c>
      <c r="E931" s="21">
        <f>IFERROR(VLOOKUP("Failed",'Kickstarter Data'!F931:L931,7,FALSE),"")</f>
        <v>0</v>
      </c>
    </row>
    <row r="932" spans="1:5" x14ac:dyDescent="0.35">
      <c r="A932" s="17" t="str">
        <f t="shared" si="28"/>
        <v/>
      </c>
      <c r="B932" s="17" t="str">
        <f>IFERROR(VLOOKUP("successful",'Kickstarter Data'!F932:L932,7,FALSE),"")</f>
        <v/>
      </c>
      <c r="D932" s="21" t="str">
        <f t="shared" si="29"/>
        <v>Failed</v>
      </c>
      <c r="E932" s="21">
        <f>IFERROR(VLOOKUP("Failed",'Kickstarter Data'!F932:L932,7,FALSE),"")</f>
        <v>5</v>
      </c>
    </row>
    <row r="933" spans="1:5" x14ac:dyDescent="0.35">
      <c r="A933" s="17" t="str">
        <f t="shared" si="28"/>
        <v/>
      </c>
      <c r="B933" s="17" t="str">
        <f>IFERROR(VLOOKUP("successful",'Kickstarter Data'!F933:L933,7,FALSE),"")</f>
        <v/>
      </c>
      <c r="D933" s="21" t="str">
        <f t="shared" si="29"/>
        <v>Failed</v>
      </c>
      <c r="E933" s="21">
        <f>IFERROR(VLOOKUP("Failed",'Kickstarter Data'!F933:L933,7,FALSE),"")</f>
        <v>7</v>
      </c>
    </row>
    <row r="934" spans="1:5" x14ac:dyDescent="0.35">
      <c r="A934" s="17" t="str">
        <f t="shared" si="28"/>
        <v/>
      </c>
      <c r="B934" s="17" t="str">
        <f>IFERROR(VLOOKUP("successful",'Kickstarter Data'!F934:L934,7,FALSE),"")</f>
        <v/>
      </c>
      <c r="D934" s="21" t="str">
        <f t="shared" si="29"/>
        <v>Failed</v>
      </c>
      <c r="E934" s="21">
        <f>IFERROR(VLOOKUP("Failed",'Kickstarter Data'!F934:L934,7,FALSE),"")</f>
        <v>30</v>
      </c>
    </row>
    <row r="935" spans="1:5" x14ac:dyDescent="0.35">
      <c r="A935" s="17" t="str">
        <f t="shared" si="28"/>
        <v/>
      </c>
      <c r="B935" s="17" t="str">
        <f>IFERROR(VLOOKUP("successful",'Kickstarter Data'!F935:L935,7,FALSE),"")</f>
        <v/>
      </c>
      <c r="D935" s="21" t="str">
        <f t="shared" si="29"/>
        <v>Failed</v>
      </c>
      <c r="E935" s="21">
        <f>IFERROR(VLOOKUP("Failed",'Kickstarter Data'!F935:L935,7,FALSE),"")</f>
        <v>2</v>
      </c>
    </row>
    <row r="936" spans="1:5" x14ac:dyDescent="0.35">
      <c r="A936" s="17" t="str">
        <f t="shared" si="28"/>
        <v/>
      </c>
      <c r="B936" s="17" t="str">
        <f>IFERROR(VLOOKUP("successful",'Kickstarter Data'!F936:L936,7,FALSE),"")</f>
        <v/>
      </c>
      <c r="D936" s="21" t="str">
        <f t="shared" si="29"/>
        <v>Failed</v>
      </c>
      <c r="E936" s="21">
        <f>IFERROR(VLOOKUP("Failed",'Kickstarter Data'!F936:L936,7,FALSE),"")</f>
        <v>30</v>
      </c>
    </row>
    <row r="937" spans="1:5" x14ac:dyDescent="0.35">
      <c r="A937" s="17" t="str">
        <f t="shared" si="28"/>
        <v/>
      </c>
      <c r="B937" s="17" t="str">
        <f>IFERROR(VLOOKUP("successful",'Kickstarter Data'!F937:L937,7,FALSE),"")</f>
        <v/>
      </c>
      <c r="D937" s="21" t="str">
        <f t="shared" si="29"/>
        <v>Failed</v>
      </c>
      <c r="E937" s="21">
        <f>IFERROR(VLOOKUP("Failed",'Kickstarter Data'!F937:L937,7,FALSE),"")</f>
        <v>2</v>
      </c>
    </row>
    <row r="938" spans="1:5" x14ac:dyDescent="0.35">
      <c r="A938" s="17" t="str">
        <f t="shared" si="28"/>
        <v/>
      </c>
      <c r="B938" s="17" t="str">
        <f>IFERROR(VLOOKUP("successful",'Kickstarter Data'!F938:L938,7,FALSE),"")</f>
        <v/>
      </c>
      <c r="D938" s="21" t="str">
        <f t="shared" si="29"/>
        <v>Failed</v>
      </c>
      <c r="E938" s="21">
        <f>IFERROR(VLOOKUP("Failed",'Kickstarter Data'!F938:L938,7,FALSE),"")</f>
        <v>0</v>
      </c>
    </row>
    <row r="939" spans="1:5" x14ac:dyDescent="0.35">
      <c r="A939" s="17" t="str">
        <f t="shared" si="28"/>
        <v/>
      </c>
      <c r="B939" s="17" t="str">
        <f>IFERROR(VLOOKUP("successful",'Kickstarter Data'!F939:L939,7,FALSE),"")</f>
        <v/>
      </c>
      <c r="D939" s="21" t="str">
        <f t="shared" si="29"/>
        <v>Failed</v>
      </c>
      <c r="E939" s="21">
        <f>IFERROR(VLOOKUP("Failed",'Kickstarter Data'!F939:L939,7,FALSE),"")</f>
        <v>2</v>
      </c>
    </row>
    <row r="940" spans="1:5" x14ac:dyDescent="0.35">
      <c r="A940" s="17" t="str">
        <f t="shared" si="28"/>
        <v/>
      </c>
      <c r="B940" s="17" t="str">
        <f>IFERROR(VLOOKUP("successful",'Kickstarter Data'!F940:L940,7,FALSE),"")</f>
        <v/>
      </c>
      <c r="D940" s="21" t="str">
        <f t="shared" si="29"/>
        <v>Failed</v>
      </c>
      <c r="E940" s="21">
        <f>IFERROR(VLOOKUP("Failed",'Kickstarter Data'!F940:L940,7,FALSE),"")</f>
        <v>1</v>
      </c>
    </row>
    <row r="941" spans="1:5" x14ac:dyDescent="0.35">
      <c r="A941" s="17" t="str">
        <f t="shared" si="28"/>
        <v/>
      </c>
      <c r="B941" s="17" t="str">
        <f>IFERROR(VLOOKUP("successful",'Kickstarter Data'!F941:L941,7,FALSE),"")</f>
        <v/>
      </c>
      <c r="D941" s="21" t="str">
        <f t="shared" si="29"/>
        <v>Failed</v>
      </c>
      <c r="E941" s="21">
        <f>IFERROR(VLOOKUP("Failed",'Kickstarter Data'!F941:L941,7,FALSE),"")</f>
        <v>2</v>
      </c>
    </row>
    <row r="942" spans="1:5" x14ac:dyDescent="0.35">
      <c r="A942" s="17" t="str">
        <f t="shared" si="28"/>
        <v/>
      </c>
      <c r="B942" s="17" t="str">
        <f>IFERROR(VLOOKUP("successful",'Kickstarter Data'!F942:L942,7,FALSE),"")</f>
        <v/>
      </c>
      <c r="D942" s="21" t="str">
        <f t="shared" si="29"/>
        <v>Failed</v>
      </c>
      <c r="E942" s="21">
        <f>IFERROR(VLOOKUP("Failed",'Kickstarter Data'!F942:L942,7,FALSE),"")</f>
        <v>14</v>
      </c>
    </row>
    <row r="943" spans="1:5" x14ac:dyDescent="0.35">
      <c r="A943" s="17" t="str">
        <f t="shared" si="28"/>
        <v/>
      </c>
      <c r="B943" s="17" t="str">
        <f>IFERROR(VLOOKUP("successful",'Kickstarter Data'!F943:L943,7,FALSE),"")</f>
        <v/>
      </c>
      <c r="D943" s="21" t="str">
        <f t="shared" si="29"/>
        <v>Failed</v>
      </c>
      <c r="E943" s="21">
        <f>IFERROR(VLOOKUP("Failed",'Kickstarter Data'!F943:L943,7,FALSE),"")</f>
        <v>31</v>
      </c>
    </row>
    <row r="944" spans="1:5" x14ac:dyDescent="0.35">
      <c r="A944" s="17" t="str">
        <f t="shared" si="28"/>
        <v/>
      </c>
      <c r="B944" s="17" t="str">
        <f>IFERROR(VLOOKUP("successful",'Kickstarter Data'!F944:L944,7,FALSE),"")</f>
        <v/>
      </c>
      <c r="D944" s="21" t="str">
        <f t="shared" si="29"/>
        <v>Failed</v>
      </c>
      <c r="E944" s="21">
        <f>IFERROR(VLOOKUP("Failed",'Kickstarter Data'!F944:L944,7,FALSE),"")</f>
        <v>16</v>
      </c>
    </row>
    <row r="945" spans="1:5" x14ac:dyDescent="0.35">
      <c r="A945" s="17" t="str">
        <f t="shared" si="28"/>
        <v/>
      </c>
      <c r="B945" s="17" t="str">
        <f>IFERROR(VLOOKUP("successful",'Kickstarter Data'!F945:L945,7,FALSE),"")</f>
        <v/>
      </c>
      <c r="D945" s="21" t="str">
        <f t="shared" si="29"/>
        <v>Failed</v>
      </c>
      <c r="E945" s="21">
        <f>IFERROR(VLOOKUP("Failed",'Kickstarter Data'!F945:L945,7,FALSE),"")</f>
        <v>12</v>
      </c>
    </row>
    <row r="946" spans="1:5" x14ac:dyDescent="0.35">
      <c r="A946" s="17" t="str">
        <f t="shared" si="28"/>
        <v/>
      </c>
      <c r="B946" s="17" t="str">
        <f>IFERROR(VLOOKUP("successful",'Kickstarter Data'!F946:L946,7,FALSE),"")</f>
        <v/>
      </c>
      <c r="D946" s="21" t="str">
        <f t="shared" si="29"/>
        <v>Failed</v>
      </c>
      <c r="E946" s="21">
        <f>IFERROR(VLOOKUP("Failed",'Kickstarter Data'!F946:L946,7,FALSE),"")</f>
        <v>96</v>
      </c>
    </row>
    <row r="947" spans="1:5" x14ac:dyDescent="0.35">
      <c r="A947" s="17" t="str">
        <f t="shared" si="28"/>
        <v/>
      </c>
      <c r="B947" s="17" t="str">
        <f>IFERROR(VLOOKUP("successful",'Kickstarter Data'!F947:L947,7,FALSE),"")</f>
        <v/>
      </c>
      <c r="D947" s="21" t="str">
        <f t="shared" si="29"/>
        <v>Failed</v>
      </c>
      <c r="E947" s="21">
        <f>IFERROR(VLOOKUP("Failed",'Kickstarter Data'!F947:L947,7,FALSE),"")</f>
        <v>16</v>
      </c>
    </row>
    <row r="948" spans="1:5" x14ac:dyDescent="0.35">
      <c r="A948" s="17" t="str">
        <f t="shared" si="28"/>
        <v/>
      </c>
      <c r="B948" s="17" t="str">
        <f>IFERROR(VLOOKUP("successful",'Kickstarter Data'!F948:L948,7,FALSE),"")</f>
        <v/>
      </c>
      <c r="D948" s="21" t="str">
        <f t="shared" si="29"/>
        <v>Failed</v>
      </c>
      <c r="E948" s="21">
        <f>IFERROR(VLOOKUP("Failed",'Kickstarter Data'!F948:L948,7,FALSE),"")</f>
        <v>5</v>
      </c>
    </row>
    <row r="949" spans="1:5" x14ac:dyDescent="0.35">
      <c r="A949" s="17" t="str">
        <f t="shared" si="28"/>
        <v/>
      </c>
      <c r="B949" s="17" t="str">
        <f>IFERROR(VLOOKUP("successful",'Kickstarter Data'!F949:L949,7,FALSE),"")</f>
        <v/>
      </c>
      <c r="D949" s="21" t="str">
        <f t="shared" si="29"/>
        <v>Failed</v>
      </c>
      <c r="E949" s="21">
        <f>IFERROR(VLOOKUP("Failed",'Kickstarter Data'!F949:L949,7,FALSE),"")</f>
        <v>0</v>
      </c>
    </row>
    <row r="950" spans="1:5" x14ac:dyDescent="0.35">
      <c r="A950" s="17" t="str">
        <f t="shared" si="28"/>
        <v/>
      </c>
      <c r="B950" s="17" t="str">
        <f>IFERROR(VLOOKUP("successful",'Kickstarter Data'!F950:L950,7,FALSE),"")</f>
        <v/>
      </c>
      <c r="D950" s="21" t="str">
        <f t="shared" si="29"/>
        <v>Failed</v>
      </c>
      <c r="E950" s="21">
        <f>IFERROR(VLOOKUP("Failed",'Kickstarter Data'!F950:L950,7,FALSE),"")</f>
        <v>8</v>
      </c>
    </row>
    <row r="951" spans="1:5" x14ac:dyDescent="0.35">
      <c r="A951" s="17" t="str">
        <f t="shared" si="28"/>
        <v/>
      </c>
      <c r="B951" s="17" t="str">
        <f>IFERROR(VLOOKUP("successful",'Kickstarter Data'!F951:L951,7,FALSE),"")</f>
        <v/>
      </c>
      <c r="D951" s="21" t="str">
        <f t="shared" si="29"/>
        <v>Failed</v>
      </c>
      <c r="E951" s="21">
        <f>IFERROR(VLOOKUP("Failed",'Kickstarter Data'!F951:L951,7,FALSE),"")</f>
        <v>7</v>
      </c>
    </row>
    <row r="952" spans="1:5" x14ac:dyDescent="0.35">
      <c r="A952" s="17" t="str">
        <f t="shared" si="28"/>
        <v/>
      </c>
      <c r="B952" s="17" t="str">
        <f>IFERROR(VLOOKUP("successful",'Kickstarter Data'!F952:L952,7,FALSE),"")</f>
        <v/>
      </c>
      <c r="D952" s="21" t="str">
        <f t="shared" si="29"/>
        <v>Failed</v>
      </c>
      <c r="E952" s="21">
        <f>IFERROR(VLOOKUP("Failed",'Kickstarter Data'!F952:L952,7,FALSE),"")</f>
        <v>24</v>
      </c>
    </row>
    <row r="953" spans="1:5" x14ac:dyDescent="0.35">
      <c r="A953" s="17" t="str">
        <f t="shared" si="28"/>
        <v/>
      </c>
      <c r="B953" s="17" t="str">
        <f>IFERROR(VLOOKUP("successful",'Kickstarter Data'!F953:L953,7,FALSE),"")</f>
        <v/>
      </c>
      <c r="D953" s="21" t="str">
        <f t="shared" si="29"/>
        <v>Failed</v>
      </c>
      <c r="E953" s="21">
        <f>IFERROR(VLOOKUP("Failed",'Kickstarter Data'!F953:L953,7,FALSE),"")</f>
        <v>121</v>
      </c>
    </row>
    <row r="954" spans="1:5" x14ac:dyDescent="0.35">
      <c r="A954" s="17" t="str">
        <f t="shared" si="28"/>
        <v/>
      </c>
      <c r="B954" s="17" t="str">
        <f>IFERROR(VLOOKUP("successful",'Kickstarter Data'!F954:L954,7,FALSE),"")</f>
        <v/>
      </c>
      <c r="D954" s="21" t="str">
        <f t="shared" si="29"/>
        <v>Failed</v>
      </c>
      <c r="E954" s="21">
        <f>IFERROR(VLOOKUP("Failed",'Kickstarter Data'!F954:L954,7,FALSE),"")</f>
        <v>196</v>
      </c>
    </row>
    <row r="955" spans="1:5" x14ac:dyDescent="0.35">
      <c r="A955" s="17" t="str">
        <f t="shared" si="28"/>
        <v/>
      </c>
      <c r="B955" s="17" t="str">
        <f>IFERROR(VLOOKUP("successful",'Kickstarter Data'!F955:L955,7,FALSE),"")</f>
        <v/>
      </c>
      <c r="D955" s="21" t="str">
        <f t="shared" si="29"/>
        <v>Failed</v>
      </c>
      <c r="E955" s="21">
        <f>IFERROR(VLOOKUP("Failed",'Kickstarter Data'!F955:L955,7,FALSE),"")</f>
        <v>5</v>
      </c>
    </row>
    <row r="956" spans="1:5" x14ac:dyDescent="0.35">
      <c r="A956" s="17" t="str">
        <f t="shared" si="28"/>
        <v/>
      </c>
      <c r="B956" s="17" t="str">
        <f>IFERROR(VLOOKUP("successful",'Kickstarter Data'!F956:L956,7,FALSE),"")</f>
        <v/>
      </c>
      <c r="D956" s="21" t="str">
        <f t="shared" si="29"/>
        <v>Failed</v>
      </c>
      <c r="E956" s="21">
        <f>IFERROR(VLOOKUP("Failed",'Kickstarter Data'!F956:L956,7,FALSE),"")</f>
        <v>73</v>
      </c>
    </row>
    <row r="957" spans="1:5" x14ac:dyDescent="0.35">
      <c r="A957" s="17" t="str">
        <f t="shared" si="28"/>
        <v/>
      </c>
      <c r="B957" s="17" t="str">
        <f>IFERROR(VLOOKUP("successful",'Kickstarter Data'!F957:L957,7,FALSE),"")</f>
        <v/>
      </c>
      <c r="D957" s="21" t="str">
        <f t="shared" si="29"/>
        <v>Failed</v>
      </c>
      <c r="E957" s="21">
        <f>IFERROR(VLOOKUP("Failed",'Kickstarter Data'!F957:L957,7,FALSE),"")</f>
        <v>93</v>
      </c>
    </row>
    <row r="958" spans="1:5" x14ac:dyDescent="0.35">
      <c r="A958" s="17" t="str">
        <f t="shared" si="28"/>
        <v/>
      </c>
      <c r="B958" s="17" t="str">
        <f>IFERROR(VLOOKUP("successful",'Kickstarter Data'!F958:L958,7,FALSE),"")</f>
        <v/>
      </c>
      <c r="D958" s="21" t="str">
        <f t="shared" si="29"/>
        <v>Failed</v>
      </c>
      <c r="E958" s="21">
        <f>IFERROR(VLOOKUP("Failed",'Kickstarter Data'!F958:L958,7,FALSE),"")</f>
        <v>17</v>
      </c>
    </row>
    <row r="959" spans="1:5" x14ac:dyDescent="0.35">
      <c r="A959" s="17" t="str">
        <f t="shared" si="28"/>
        <v/>
      </c>
      <c r="B959" s="17" t="str">
        <f>IFERROR(VLOOKUP("successful",'Kickstarter Data'!F959:L959,7,FALSE),"")</f>
        <v/>
      </c>
      <c r="D959" s="21" t="str">
        <f t="shared" si="29"/>
        <v>Failed</v>
      </c>
      <c r="E959" s="21">
        <f>IFERROR(VLOOKUP("Failed",'Kickstarter Data'!F959:L959,7,FALSE),"")</f>
        <v>7</v>
      </c>
    </row>
    <row r="960" spans="1:5" x14ac:dyDescent="0.35">
      <c r="A960" s="17" t="str">
        <f t="shared" si="28"/>
        <v/>
      </c>
      <c r="B960" s="17" t="str">
        <f>IFERROR(VLOOKUP("successful",'Kickstarter Data'!F960:L960,7,FALSE),"")</f>
        <v/>
      </c>
      <c r="D960" s="21" t="str">
        <f t="shared" si="29"/>
        <v>Failed</v>
      </c>
      <c r="E960" s="21">
        <f>IFERROR(VLOOKUP("Failed",'Kickstarter Data'!F960:L960,7,FALSE),"")</f>
        <v>17</v>
      </c>
    </row>
    <row r="961" spans="1:5" x14ac:dyDescent="0.35">
      <c r="A961" s="17" t="str">
        <f t="shared" si="28"/>
        <v/>
      </c>
      <c r="B961" s="17" t="str">
        <f>IFERROR(VLOOKUP("successful",'Kickstarter Data'!F961:L961,7,FALSE),"")</f>
        <v/>
      </c>
      <c r="D961" s="21" t="str">
        <f t="shared" si="29"/>
        <v>Failed</v>
      </c>
      <c r="E961" s="21">
        <f>IFERROR(VLOOKUP("Failed",'Kickstarter Data'!F961:L961,7,FALSE),"")</f>
        <v>171</v>
      </c>
    </row>
    <row r="962" spans="1:5" x14ac:dyDescent="0.35">
      <c r="A962" s="17" t="str">
        <f t="shared" ref="A962:A1025" si="30">IF(B962="","","successful")</f>
        <v/>
      </c>
      <c r="B962" s="17" t="str">
        <f>IFERROR(VLOOKUP("successful",'Kickstarter Data'!F962:L962,7,FALSE),"")</f>
        <v/>
      </c>
      <c r="D962" s="21" t="str">
        <f t="shared" ref="D962:D1025" si="31">IF(E962="","","Failed")</f>
        <v>Failed</v>
      </c>
      <c r="E962" s="21">
        <f>IFERROR(VLOOKUP("Failed",'Kickstarter Data'!F962:L962,7,FALSE),"")</f>
        <v>188</v>
      </c>
    </row>
    <row r="963" spans="1:5" x14ac:dyDescent="0.35">
      <c r="A963" s="17" t="str">
        <f t="shared" si="30"/>
        <v/>
      </c>
      <c r="B963" s="17" t="str">
        <f>IFERROR(VLOOKUP("successful",'Kickstarter Data'!F963:L963,7,FALSE),"")</f>
        <v/>
      </c>
      <c r="D963" s="21" t="str">
        <f t="shared" si="31"/>
        <v>Failed</v>
      </c>
      <c r="E963" s="21">
        <f>IFERROR(VLOOKUP("Failed",'Kickstarter Data'!F963:L963,7,FALSE),"")</f>
        <v>110</v>
      </c>
    </row>
    <row r="964" spans="1:5" x14ac:dyDescent="0.35">
      <c r="A964" s="17" t="str">
        <f t="shared" si="30"/>
        <v/>
      </c>
      <c r="B964" s="17" t="str">
        <f>IFERROR(VLOOKUP("successful",'Kickstarter Data'!F964:L964,7,FALSE),"")</f>
        <v/>
      </c>
      <c r="D964" s="21" t="str">
        <f t="shared" si="31"/>
        <v>Failed</v>
      </c>
      <c r="E964" s="21">
        <f>IFERROR(VLOOKUP("Failed",'Kickstarter Data'!F964:L964,7,FALSE),"")</f>
        <v>37</v>
      </c>
    </row>
    <row r="965" spans="1:5" x14ac:dyDescent="0.35">
      <c r="A965" s="17" t="str">
        <f t="shared" si="30"/>
        <v/>
      </c>
      <c r="B965" s="17" t="str">
        <f>IFERROR(VLOOKUP("successful",'Kickstarter Data'!F965:L965,7,FALSE),"")</f>
        <v/>
      </c>
      <c r="D965" s="21" t="str">
        <f t="shared" si="31"/>
        <v>Failed</v>
      </c>
      <c r="E965" s="21">
        <f>IFERROR(VLOOKUP("Failed",'Kickstarter Data'!F965:L965,7,FALSE),"")</f>
        <v>9</v>
      </c>
    </row>
    <row r="966" spans="1:5" x14ac:dyDescent="0.35">
      <c r="A966" s="17" t="str">
        <f t="shared" si="30"/>
        <v/>
      </c>
      <c r="B966" s="17" t="str">
        <f>IFERROR(VLOOKUP("successful",'Kickstarter Data'!F966:L966,7,FALSE),"")</f>
        <v/>
      </c>
      <c r="D966" s="21" t="str">
        <f t="shared" si="31"/>
        <v>Failed</v>
      </c>
      <c r="E966" s="21">
        <f>IFERROR(VLOOKUP("Failed",'Kickstarter Data'!F966:L966,7,FALSE),"")</f>
        <v>29</v>
      </c>
    </row>
    <row r="967" spans="1:5" x14ac:dyDescent="0.35">
      <c r="A967" s="17" t="str">
        <f t="shared" si="30"/>
        <v/>
      </c>
      <c r="B967" s="17" t="str">
        <f>IFERROR(VLOOKUP("successful",'Kickstarter Data'!F967:L967,7,FALSE),"")</f>
        <v/>
      </c>
      <c r="D967" s="21" t="str">
        <f t="shared" si="31"/>
        <v>Failed</v>
      </c>
      <c r="E967" s="21">
        <f>IFERROR(VLOOKUP("Failed",'Kickstarter Data'!F967:L967,7,FALSE),"")</f>
        <v>6</v>
      </c>
    </row>
    <row r="968" spans="1:5" x14ac:dyDescent="0.35">
      <c r="A968" s="17" t="str">
        <f t="shared" si="30"/>
        <v/>
      </c>
      <c r="B968" s="17" t="str">
        <f>IFERROR(VLOOKUP("successful",'Kickstarter Data'!F968:L968,7,FALSE),"")</f>
        <v/>
      </c>
      <c r="D968" s="21" t="str">
        <f t="shared" si="31"/>
        <v>Failed</v>
      </c>
      <c r="E968" s="21">
        <f>IFERROR(VLOOKUP("Failed",'Kickstarter Data'!F968:L968,7,FALSE),"")</f>
        <v>30</v>
      </c>
    </row>
    <row r="969" spans="1:5" x14ac:dyDescent="0.35">
      <c r="A969" s="17" t="str">
        <f t="shared" si="30"/>
        <v/>
      </c>
      <c r="B969" s="17" t="str">
        <f>IFERROR(VLOOKUP("successful",'Kickstarter Data'!F969:L969,7,FALSE),"")</f>
        <v/>
      </c>
      <c r="D969" s="21" t="str">
        <f t="shared" si="31"/>
        <v>Failed</v>
      </c>
      <c r="E969" s="21">
        <f>IFERROR(VLOOKUP("Failed",'Kickstarter Data'!F969:L969,7,FALSE),"")</f>
        <v>81</v>
      </c>
    </row>
    <row r="970" spans="1:5" x14ac:dyDescent="0.35">
      <c r="A970" s="17" t="str">
        <f t="shared" si="30"/>
        <v/>
      </c>
      <c r="B970" s="17" t="str">
        <f>IFERROR(VLOOKUP("successful",'Kickstarter Data'!F970:L970,7,FALSE),"")</f>
        <v/>
      </c>
      <c r="D970" s="21" t="str">
        <f t="shared" si="31"/>
        <v>Failed</v>
      </c>
      <c r="E970" s="21">
        <f>IFERROR(VLOOKUP("Failed",'Kickstarter Data'!F970:L970,7,FALSE),"")</f>
        <v>4</v>
      </c>
    </row>
    <row r="971" spans="1:5" x14ac:dyDescent="0.35">
      <c r="A971" s="17" t="str">
        <f t="shared" si="30"/>
        <v/>
      </c>
      <c r="B971" s="17" t="str">
        <f>IFERROR(VLOOKUP("successful",'Kickstarter Data'!F971:L971,7,FALSE),"")</f>
        <v/>
      </c>
      <c r="D971" s="21" t="str">
        <f t="shared" si="31"/>
        <v>Failed</v>
      </c>
      <c r="E971" s="21">
        <f>IFERROR(VLOOKUP("Failed",'Kickstarter Data'!F971:L971,7,FALSE),"")</f>
        <v>11</v>
      </c>
    </row>
    <row r="972" spans="1:5" x14ac:dyDescent="0.35">
      <c r="A972" s="17" t="str">
        <f t="shared" si="30"/>
        <v/>
      </c>
      <c r="B972" s="17" t="str">
        <f>IFERROR(VLOOKUP("successful",'Kickstarter Data'!F972:L972,7,FALSE),"")</f>
        <v/>
      </c>
      <c r="D972" s="21" t="str">
        <f t="shared" si="31"/>
        <v>Failed</v>
      </c>
      <c r="E972" s="21">
        <f>IFERROR(VLOOKUP("Failed",'Kickstarter Data'!F972:L972,7,FALSE),"")</f>
        <v>14</v>
      </c>
    </row>
    <row r="973" spans="1:5" x14ac:dyDescent="0.35">
      <c r="A973" s="17" t="str">
        <f t="shared" si="30"/>
        <v/>
      </c>
      <c r="B973" s="17" t="str">
        <f>IFERROR(VLOOKUP("successful",'Kickstarter Data'!F973:L973,7,FALSE),"")</f>
        <v/>
      </c>
      <c r="D973" s="21" t="str">
        <f t="shared" si="31"/>
        <v>Failed</v>
      </c>
      <c r="E973" s="21">
        <f>IFERROR(VLOOKUP("Failed",'Kickstarter Data'!F973:L973,7,FALSE),"")</f>
        <v>5</v>
      </c>
    </row>
    <row r="974" spans="1:5" x14ac:dyDescent="0.35">
      <c r="A974" s="17" t="str">
        <f t="shared" si="30"/>
        <v/>
      </c>
      <c r="B974" s="17" t="str">
        <f>IFERROR(VLOOKUP("successful",'Kickstarter Data'!F974:L974,7,FALSE),"")</f>
        <v/>
      </c>
      <c r="D974" s="21" t="str">
        <f t="shared" si="31"/>
        <v>Failed</v>
      </c>
      <c r="E974" s="21">
        <f>IFERROR(VLOOKUP("Failed",'Kickstarter Data'!F974:L974,7,FALSE),"")</f>
        <v>45</v>
      </c>
    </row>
    <row r="975" spans="1:5" x14ac:dyDescent="0.35">
      <c r="A975" s="17" t="str">
        <f t="shared" si="30"/>
        <v/>
      </c>
      <c r="B975" s="17" t="str">
        <f>IFERROR(VLOOKUP("successful",'Kickstarter Data'!F975:L975,7,FALSE),"")</f>
        <v/>
      </c>
      <c r="D975" s="21" t="str">
        <f t="shared" si="31"/>
        <v>Failed</v>
      </c>
      <c r="E975" s="21">
        <f>IFERROR(VLOOKUP("Failed",'Kickstarter Data'!F975:L975,7,FALSE),"")</f>
        <v>8</v>
      </c>
    </row>
    <row r="976" spans="1:5" x14ac:dyDescent="0.35">
      <c r="A976" s="17" t="str">
        <f t="shared" si="30"/>
        <v/>
      </c>
      <c r="B976" s="17" t="str">
        <f>IFERROR(VLOOKUP("successful",'Kickstarter Data'!F976:L976,7,FALSE),"")</f>
        <v/>
      </c>
      <c r="D976" s="21" t="str">
        <f t="shared" si="31"/>
        <v>Failed</v>
      </c>
      <c r="E976" s="21">
        <f>IFERROR(VLOOKUP("Failed",'Kickstarter Data'!F976:L976,7,FALSE),"")</f>
        <v>3</v>
      </c>
    </row>
    <row r="977" spans="1:5" x14ac:dyDescent="0.35">
      <c r="A977" s="17" t="str">
        <f t="shared" si="30"/>
        <v/>
      </c>
      <c r="B977" s="17" t="str">
        <f>IFERROR(VLOOKUP("successful",'Kickstarter Data'!F977:L977,7,FALSE),"")</f>
        <v/>
      </c>
      <c r="D977" s="21" t="str">
        <f t="shared" si="31"/>
        <v>Failed</v>
      </c>
      <c r="E977" s="21">
        <f>IFERROR(VLOOKUP("Failed",'Kickstarter Data'!F977:L977,7,FALSE),"")</f>
        <v>24</v>
      </c>
    </row>
    <row r="978" spans="1:5" x14ac:dyDescent="0.35">
      <c r="A978" s="17" t="str">
        <f t="shared" si="30"/>
        <v/>
      </c>
      <c r="B978" s="17" t="str">
        <f>IFERROR(VLOOKUP("successful",'Kickstarter Data'!F978:L978,7,FALSE),"")</f>
        <v/>
      </c>
      <c r="D978" s="21" t="str">
        <f t="shared" si="31"/>
        <v>Failed</v>
      </c>
      <c r="E978" s="21">
        <f>IFERROR(VLOOKUP("Failed",'Kickstarter Data'!F978:L978,7,FALSE),"")</f>
        <v>18</v>
      </c>
    </row>
    <row r="979" spans="1:5" x14ac:dyDescent="0.35">
      <c r="A979" s="17" t="str">
        <f t="shared" si="30"/>
        <v/>
      </c>
      <c r="B979" s="17" t="str">
        <f>IFERROR(VLOOKUP("successful",'Kickstarter Data'!F979:L979,7,FALSE),"")</f>
        <v/>
      </c>
      <c r="D979" s="21" t="str">
        <f t="shared" si="31"/>
        <v>Failed</v>
      </c>
      <c r="E979" s="21">
        <f>IFERROR(VLOOKUP("Failed",'Kickstarter Data'!F979:L979,7,FALSE),"")</f>
        <v>12</v>
      </c>
    </row>
    <row r="980" spans="1:5" x14ac:dyDescent="0.35">
      <c r="A980" s="17" t="str">
        <f t="shared" si="30"/>
        <v/>
      </c>
      <c r="B980" s="17" t="str">
        <f>IFERROR(VLOOKUP("successful",'Kickstarter Data'!F980:L980,7,FALSE),"")</f>
        <v/>
      </c>
      <c r="D980" s="21" t="str">
        <f t="shared" si="31"/>
        <v>Failed</v>
      </c>
      <c r="E980" s="21">
        <f>IFERROR(VLOOKUP("Failed",'Kickstarter Data'!F980:L980,7,FALSE),"")</f>
        <v>123</v>
      </c>
    </row>
    <row r="981" spans="1:5" x14ac:dyDescent="0.35">
      <c r="A981" s="17" t="str">
        <f t="shared" si="30"/>
        <v/>
      </c>
      <c r="B981" s="17" t="str">
        <f>IFERROR(VLOOKUP("successful",'Kickstarter Data'!F981:L981,7,FALSE),"")</f>
        <v/>
      </c>
      <c r="D981" s="21" t="str">
        <f t="shared" si="31"/>
        <v>Failed</v>
      </c>
      <c r="E981" s="21">
        <f>IFERROR(VLOOKUP("Failed",'Kickstarter Data'!F981:L981,7,FALSE),"")</f>
        <v>96</v>
      </c>
    </row>
    <row r="982" spans="1:5" x14ac:dyDescent="0.35">
      <c r="A982" s="17" t="str">
        <f t="shared" si="30"/>
        <v/>
      </c>
      <c r="B982" s="17" t="str">
        <f>IFERROR(VLOOKUP("successful",'Kickstarter Data'!F982:L982,7,FALSE),"")</f>
        <v/>
      </c>
      <c r="D982" s="21" t="str">
        <f t="shared" si="31"/>
        <v>Failed</v>
      </c>
      <c r="E982" s="21">
        <f>IFERROR(VLOOKUP("Failed",'Kickstarter Data'!F982:L982,7,FALSE),"")</f>
        <v>31</v>
      </c>
    </row>
    <row r="983" spans="1:5" x14ac:dyDescent="0.35">
      <c r="A983" s="17" t="str">
        <f t="shared" si="30"/>
        <v/>
      </c>
      <c r="B983" s="17" t="str">
        <f>IFERROR(VLOOKUP("successful",'Kickstarter Data'!F983:L983,7,FALSE),"")</f>
        <v/>
      </c>
      <c r="D983" s="21" t="str">
        <f t="shared" si="31"/>
        <v>Failed</v>
      </c>
      <c r="E983" s="21">
        <f>IFERROR(VLOOKUP("Failed",'Kickstarter Data'!F983:L983,7,FALSE),"")</f>
        <v>4</v>
      </c>
    </row>
    <row r="984" spans="1:5" x14ac:dyDescent="0.35">
      <c r="A984" s="17" t="str">
        <f t="shared" si="30"/>
        <v/>
      </c>
      <c r="B984" s="17" t="str">
        <f>IFERROR(VLOOKUP("successful",'Kickstarter Data'!F984:L984,7,FALSE),"")</f>
        <v/>
      </c>
      <c r="D984" s="21" t="str">
        <f t="shared" si="31"/>
        <v>Failed</v>
      </c>
      <c r="E984" s="21">
        <f>IFERROR(VLOOKUP("Failed",'Kickstarter Data'!F984:L984,7,FALSE),"")</f>
        <v>3</v>
      </c>
    </row>
    <row r="985" spans="1:5" x14ac:dyDescent="0.35">
      <c r="A985" s="17" t="str">
        <f t="shared" si="30"/>
        <v/>
      </c>
      <c r="B985" s="17" t="str">
        <f>IFERROR(VLOOKUP("successful",'Kickstarter Data'!F985:L985,7,FALSE),"")</f>
        <v/>
      </c>
      <c r="D985" s="21" t="str">
        <f t="shared" si="31"/>
        <v>Failed</v>
      </c>
      <c r="E985" s="21">
        <f>IFERROR(VLOOKUP("Failed",'Kickstarter Data'!F985:L985,7,FALSE),"")</f>
        <v>179</v>
      </c>
    </row>
    <row r="986" spans="1:5" x14ac:dyDescent="0.35">
      <c r="A986" s="17" t="str">
        <f t="shared" si="30"/>
        <v/>
      </c>
      <c r="B986" s="17" t="str">
        <f>IFERROR(VLOOKUP("successful",'Kickstarter Data'!F986:L986,7,FALSE),"")</f>
        <v/>
      </c>
      <c r="D986" s="21" t="str">
        <f t="shared" si="31"/>
        <v>Failed</v>
      </c>
      <c r="E986" s="21">
        <f>IFERROR(VLOOKUP("Failed",'Kickstarter Data'!F986:L986,7,FALSE),"")</f>
        <v>3</v>
      </c>
    </row>
    <row r="987" spans="1:5" x14ac:dyDescent="0.35">
      <c r="A987" s="17" t="str">
        <f t="shared" si="30"/>
        <v/>
      </c>
      <c r="B987" s="17" t="str">
        <f>IFERROR(VLOOKUP("successful",'Kickstarter Data'!F987:L987,7,FALSE),"")</f>
        <v/>
      </c>
      <c r="D987" s="21" t="str">
        <f t="shared" si="31"/>
        <v>Failed</v>
      </c>
      <c r="E987" s="21">
        <f>IFERROR(VLOOKUP("Failed",'Kickstarter Data'!F987:L987,7,FALSE),"")</f>
        <v>23</v>
      </c>
    </row>
    <row r="988" spans="1:5" x14ac:dyDescent="0.35">
      <c r="A988" s="17" t="str">
        <f t="shared" si="30"/>
        <v/>
      </c>
      <c r="B988" s="17" t="str">
        <f>IFERROR(VLOOKUP("successful",'Kickstarter Data'!F988:L988,7,FALSE),"")</f>
        <v/>
      </c>
      <c r="D988" s="21" t="str">
        <f t="shared" si="31"/>
        <v>Failed</v>
      </c>
      <c r="E988" s="21">
        <f>IFERROR(VLOOKUP("Failed",'Kickstarter Data'!F988:L988,7,FALSE),"")</f>
        <v>23</v>
      </c>
    </row>
    <row r="989" spans="1:5" x14ac:dyDescent="0.35">
      <c r="A989" s="17" t="str">
        <f t="shared" si="30"/>
        <v/>
      </c>
      <c r="B989" s="17" t="str">
        <f>IFERROR(VLOOKUP("successful",'Kickstarter Data'!F989:L989,7,FALSE),"")</f>
        <v/>
      </c>
      <c r="D989" s="21" t="str">
        <f t="shared" si="31"/>
        <v>Failed</v>
      </c>
      <c r="E989" s="21">
        <f>IFERROR(VLOOKUP("Failed",'Kickstarter Data'!F989:L989,7,FALSE),"")</f>
        <v>41</v>
      </c>
    </row>
    <row r="990" spans="1:5" x14ac:dyDescent="0.35">
      <c r="A990" s="17" t="str">
        <f t="shared" si="30"/>
        <v/>
      </c>
      <c r="B990" s="17" t="str">
        <f>IFERROR(VLOOKUP("successful",'Kickstarter Data'!F990:L990,7,FALSE),"")</f>
        <v/>
      </c>
      <c r="D990" s="21" t="str">
        <f t="shared" si="31"/>
        <v>Failed</v>
      </c>
      <c r="E990" s="21">
        <f>IFERROR(VLOOKUP("Failed",'Kickstarter Data'!F990:L990,7,FALSE),"")</f>
        <v>0</v>
      </c>
    </row>
    <row r="991" spans="1:5" x14ac:dyDescent="0.35">
      <c r="A991" s="17" t="str">
        <f t="shared" si="30"/>
        <v/>
      </c>
      <c r="B991" s="17" t="str">
        <f>IFERROR(VLOOKUP("successful",'Kickstarter Data'!F991:L991,7,FALSE),"")</f>
        <v/>
      </c>
      <c r="D991" s="21" t="str">
        <f t="shared" si="31"/>
        <v>Failed</v>
      </c>
      <c r="E991" s="21">
        <f>IFERROR(VLOOKUP("Failed",'Kickstarter Data'!F991:L991,7,FALSE),"")</f>
        <v>32</v>
      </c>
    </row>
    <row r="992" spans="1:5" x14ac:dyDescent="0.35">
      <c r="A992" s="17" t="str">
        <f t="shared" si="30"/>
        <v/>
      </c>
      <c r="B992" s="17" t="str">
        <f>IFERROR(VLOOKUP("successful",'Kickstarter Data'!F992:L992,7,FALSE),"")</f>
        <v/>
      </c>
      <c r="D992" s="21" t="str">
        <f t="shared" si="31"/>
        <v>Failed</v>
      </c>
      <c r="E992" s="21">
        <f>IFERROR(VLOOKUP("Failed",'Kickstarter Data'!F992:L992,7,FALSE),"")</f>
        <v>2</v>
      </c>
    </row>
    <row r="993" spans="1:5" x14ac:dyDescent="0.35">
      <c r="A993" s="17" t="str">
        <f t="shared" si="30"/>
        <v/>
      </c>
      <c r="B993" s="17" t="str">
        <f>IFERROR(VLOOKUP("successful",'Kickstarter Data'!F993:L993,7,FALSE),"")</f>
        <v/>
      </c>
      <c r="D993" s="21" t="str">
        <f t="shared" si="31"/>
        <v>Failed</v>
      </c>
      <c r="E993" s="21">
        <f>IFERROR(VLOOKUP("Failed",'Kickstarter Data'!F993:L993,7,FALSE),"")</f>
        <v>7</v>
      </c>
    </row>
    <row r="994" spans="1:5" x14ac:dyDescent="0.35">
      <c r="A994" s="17" t="str">
        <f t="shared" si="30"/>
        <v/>
      </c>
      <c r="B994" s="17" t="str">
        <f>IFERROR(VLOOKUP("successful",'Kickstarter Data'!F994:L994,7,FALSE),"")</f>
        <v/>
      </c>
      <c r="D994" s="21" t="str">
        <f t="shared" si="31"/>
        <v>Failed</v>
      </c>
      <c r="E994" s="21">
        <f>IFERROR(VLOOKUP("Failed",'Kickstarter Data'!F994:L994,7,FALSE),"")</f>
        <v>4</v>
      </c>
    </row>
    <row r="995" spans="1:5" x14ac:dyDescent="0.35">
      <c r="A995" s="17" t="str">
        <f t="shared" si="30"/>
        <v/>
      </c>
      <c r="B995" s="17" t="str">
        <f>IFERROR(VLOOKUP("successful",'Kickstarter Data'!F995:L995,7,FALSE),"")</f>
        <v/>
      </c>
      <c r="D995" s="21" t="str">
        <f t="shared" si="31"/>
        <v>Failed</v>
      </c>
      <c r="E995" s="21">
        <f>IFERROR(VLOOKUP("Failed",'Kickstarter Data'!F995:L995,7,FALSE),"")</f>
        <v>196</v>
      </c>
    </row>
    <row r="996" spans="1:5" x14ac:dyDescent="0.35">
      <c r="A996" s="17" t="str">
        <f t="shared" si="30"/>
        <v/>
      </c>
      <c r="B996" s="17" t="str">
        <f>IFERROR(VLOOKUP("successful",'Kickstarter Data'!F996:L996,7,FALSE),"")</f>
        <v/>
      </c>
      <c r="D996" s="21" t="str">
        <f t="shared" si="31"/>
        <v>Failed</v>
      </c>
      <c r="E996" s="21">
        <f>IFERROR(VLOOKUP("Failed",'Kickstarter Data'!F996:L996,7,FALSE),"")</f>
        <v>11</v>
      </c>
    </row>
    <row r="997" spans="1:5" x14ac:dyDescent="0.35">
      <c r="A997" s="17" t="str">
        <f t="shared" si="30"/>
        <v/>
      </c>
      <c r="B997" s="17" t="str">
        <f>IFERROR(VLOOKUP("successful",'Kickstarter Data'!F997:L997,7,FALSE),"")</f>
        <v/>
      </c>
      <c r="D997" s="21" t="str">
        <f t="shared" si="31"/>
        <v>Failed</v>
      </c>
      <c r="E997" s="21">
        <f>IFERROR(VLOOKUP("Failed",'Kickstarter Data'!F997:L997,7,FALSE),"")</f>
        <v>9</v>
      </c>
    </row>
    <row r="998" spans="1:5" x14ac:dyDescent="0.35">
      <c r="A998" s="17" t="str">
        <f t="shared" si="30"/>
        <v/>
      </c>
      <c r="B998" s="17" t="str">
        <f>IFERROR(VLOOKUP("successful",'Kickstarter Data'!F998:L998,7,FALSE),"")</f>
        <v/>
      </c>
      <c r="D998" s="21" t="str">
        <f t="shared" si="31"/>
        <v>Failed</v>
      </c>
      <c r="E998" s="21">
        <f>IFERROR(VLOOKUP("Failed",'Kickstarter Data'!F998:L998,7,FALSE),"")</f>
        <v>5</v>
      </c>
    </row>
    <row r="999" spans="1:5" x14ac:dyDescent="0.35">
      <c r="A999" s="17" t="str">
        <f t="shared" si="30"/>
        <v/>
      </c>
      <c r="B999" s="17" t="str">
        <f>IFERROR(VLOOKUP("successful",'Kickstarter Data'!F999:L999,7,FALSE),"")</f>
        <v/>
      </c>
      <c r="D999" s="21" t="str">
        <f t="shared" si="31"/>
        <v>Failed</v>
      </c>
      <c r="E999" s="21">
        <f>IFERROR(VLOOKUP("Failed",'Kickstarter Data'!F999:L999,7,FALSE),"")</f>
        <v>8</v>
      </c>
    </row>
    <row r="1000" spans="1:5" x14ac:dyDescent="0.35">
      <c r="A1000" s="17" t="str">
        <f t="shared" si="30"/>
        <v/>
      </c>
      <c r="B1000" s="17" t="str">
        <f>IFERROR(VLOOKUP("successful",'Kickstarter Data'!F1000:L1000,7,FALSE),"")</f>
        <v/>
      </c>
      <c r="D1000" s="21" t="str">
        <f t="shared" si="31"/>
        <v>Failed</v>
      </c>
      <c r="E1000" s="21">
        <f>IFERROR(VLOOKUP("Failed",'Kickstarter Data'!F1000:L1000,7,FALSE),"")</f>
        <v>229</v>
      </c>
    </row>
    <row r="1001" spans="1:5" x14ac:dyDescent="0.35">
      <c r="A1001" s="17" t="str">
        <f t="shared" si="30"/>
        <v/>
      </c>
      <c r="B1001" s="17" t="str">
        <f>IFERROR(VLOOKUP("successful",'Kickstarter Data'!F1001:L1001,7,FALSE),"")</f>
        <v/>
      </c>
      <c r="D1001" s="21" t="str">
        <f t="shared" si="31"/>
        <v>Failed</v>
      </c>
      <c r="E1001" s="21">
        <f>IFERROR(VLOOKUP("Failed",'Kickstarter Data'!F1001:L1001,7,FALSE),"")</f>
        <v>40</v>
      </c>
    </row>
    <row r="1002" spans="1:5" x14ac:dyDescent="0.35">
      <c r="A1002" s="17" t="str">
        <f t="shared" si="30"/>
        <v/>
      </c>
      <c r="B1002" s="17" t="str">
        <f>IFERROR(VLOOKUP("successful",'Kickstarter Data'!F1002:L1002,7,FALSE),"")</f>
        <v/>
      </c>
      <c r="D1002" s="21" t="str">
        <f t="shared" si="31"/>
        <v/>
      </c>
      <c r="E1002" s="21" t="str">
        <f>IFERROR(VLOOKUP("Failed",'Kickstarter Data'!F1002:L1002,7,FALSE),"")</f>
        <v/>
      </c>
    </row>
    <row r="1003" spans="1:5" x14ac:dyDescent="0.35">
      <c r="A1003" s="17" t="str">
        <f t="shared" si="30"/>
        <v/>
      </c>
      <c r="B1003" s="17" t="str">
        <f>IFERROR(VLOOKUP("successful",'Kickstarter Data'!F1003:L1003,7,FALSE),"")</f>
        <v/>
      </c>
      <c r="D1003" s="21" t="str">
        <f t="shared" si="31"/>
        <v/>
      </c>
      <c r="E1003" s="21" t="str">
        <f>IFERROR(VLOOKUP("Failed",'Kickstarter Data'!F1003:L1003,7,FALSE),"")</f>
        <v/>
      </c>
    </row>
    <row r="1004" spans="1:5" x14ac:dyDescent="0.35">
      <c r="A1004" s="17" t="str">
        <f t="shared" si="30"/>
        <v/>
      </c>
      <c r="B1004" s="17" t="str">
        <f>IFERROR(VLOOKUP("successful",'Kickstarter Data'!F1004:L1004,7,FALSE),"")</f>
        <v/>
      </c>
      <c r="D1004" s="21" t="str">
        <f t="shared" si="31"/>
        <v/>
      </c>
      <c r="E1004" s="21" t="str">
        <f>IFERROR(VLOOKUP("Failed",'Kickstarter Data'!F1004:L1004,7,FALSE),"")</f>
        <v/>
      </c>
    </row>
    <row r="1005" spans="1:5" x14ac:dyDescent="0.35">
      <c r="A1005" s="17" t="str">
        <f t="shared" si="30"/>
        <v/>
      </c>
      <c r="B1005" s="17" t="str">
        <f>IFERROR(VLOOKUP("successful",'Kickstarter Data'!F1005:L1005,7,FALSE),"")</f>
        <v/>
      </c>
      <c r="D1005" s="21" t="str">
        <f t="shared" si="31"/>
        <v/>
      </c>
      <c r="E1005" s="21" t="str">
        <f>IFERROR(VLOOKUP("Failed",'Kickstarter Data'!F1005:L1005,7,FALSE),"")</f>
        <v/>
      </c>
    </row>
    <row r="1006" spans="1:5" x14ac:dyDescent="0.35">
      <c r="A1006" s="17" t="str">
        <f t="shared" si="30"/>
        <v/>
      </c>
      <c r="B1006" s="17" t="str">
        <f>IFERROR(VLOOKUP("successful",'Kickstarter Data'!F1006:L1006,7,FALSE),"")</f>
        <v/>
      </c>
      <c r="D1006" s="21" t="str">
        <f t="shared" si="31"/>
        <v/>
      </c>
      <c r="E1006" s="21" t="str">
        <f>IFERROR(VLOOKUP("Failed",'Kickstarter Data'!F1006:L1006,7,FALSE),"")</f>
        <v/>
      </c>
    </row>
    <row r="1007" spans="1:5" x14ac:dyDescent="0.35">
      <c r="A1007" s="17" t="str">
        <f t="shared" si="30"/>
        <v/>
      </c>
      <c r="B1007" s="17" t="str">
        <f>IFERROR(VLOOKUP("successful",'Kickstarter Data'!F1007:L1007,7,FALSE),"")</f>
        <v/>
      </c>
      <c r="D1007" s="21" t="str">
        <f t="shared" si="31"/>
        <v/>
      </c>
      <c r="E1007" s="21" t="str">
        <f>IFERROR(VLOOKUP("Failed",'Kickstarter Data'!F1007:L1007,7,FALSE),"")</f>
        <v/>
      </c>
    </row>
    <row r="1008" spans="1:5" x14ac:dyDescent="0.35">
      <c r="A1008" s="17" t="str">
        <f t="shared" si="30"/>
        <v/>
      </c>
      <c r="B1008" s="17" t="str">
        <f>IFERROR(VLOOKUP("successful",'Kickstarter Data'!F1008:L1008,7,FALSE),"")</f>
        <v/>
      </c>
      <c r="D1008" s="21" t="str">
        <f t="shared" si="31"/>
        <v/>
      </c>
      <c r="E1008" s="21" t="str">
        <f>IFERROR(VLOOKUP("Failed",'Kickstarter Data'!F1008:L1008,7,FALSE),"")</f>
        <v/>
      </c>
    </row>
    <row r="1009" spans="1:5" x14ac:dyDescent="0.35">
      <c r="A1009" s="17" t="str">
        <f t="shared" si="30"/>
        <v/>
      </c>
      <c r="B1009" s="17" t="str">
        <f>IFERROR(VLOOKUP("successful",'Kickstarter Data'!F1009:L1009,7,FALSE),"")</f>
        <v/>
      </c>
      <c r="D1009" s="21" t="str">
        <f t="shared" si="31"/>
        <v/>
      </c>
      <c r="E1009" s="21" t="str">
        <f>IFERROR(VLOOKUP("Failed",'Kickstarter Data'!F1009:L1009,7,FALSE),"")</f>
        <v/>
      </c>
    </row>
    <row r="1010" spans="1:5" x14ac:dyDescent="0.35">
      <c r="A1010" s="17" t="str">
        <f t="shared" si="30"/>
        <v/>
      </c>
      <c r="B1010" s="17" t="str">
        <f>IFERROR(VLOOKUP("successful",'Kickstarter Data'!F1010:L1010,7,FALSE),"")</f>
        <v/>
      </c>
      <c r="D1010" s="21" t="str">
        <f t="shared" si="31"/>
        <v/>
      </c>
      <c r="E1010" s="21" t="str">
        <f>IFERROR(VLOOKUP("Failed",'Kickstarter Data'!F1010:L1010,7,FALSE),"")</f>
        <v/>
      </c>
    </row>
    <row r="1011" spans="1:5" x14ac:dyDescent="0.35">
      <c r="A1011" s="17" t="str">
        <f t="shared" si="30"/>
        <v/>
      </c>
      <c r="B1011" s="17" t="str">
        <f>IFERROR(VLOOKUP("successful",'Kickstarter Data'!F1011:L1011,7,FALSE),"")</f>
        <v/>
      </c>
      <c r="D1011" s="21" t="str">
        <f t="shared" si="31"/>
        <v/>
      </c>
      <c r="E1011" s="21" t="str">
        <f>IFERROR(VLOOKUP("Failed",'Kickstarter Data'!F1011:L1011,7,FALSE),"")</f>
        <v/>
      </c>
    </row>
    <row r="1012" spans="1:5" x14ac:dyDescent="0.35">
      <c r="A1012" s="17" t="str">
        <f t="shared" si="30"/>
        <v/>
      </c>
      <c r="B1012" s="17" t="str">
        <f>IFERROR(VLOOKUP("successful",'Kickstarter Data'!F1012:L1012,7,FALSE),"")</f>
        <v/>
      </c>
      <c r="D1012" s="21" t="str">
        <f t="shared" si="31"/>
        <v/>
      </c>
      <c r="E1012" s="21" t="str">
        <f>IFERROR(VLOOKUP("Failed",'Kickstarter Data'!F1012:L1012,7,FALSE),"")</f>
        <v/>
      </c>
    </row>
    <row r="1013" spans="1:5" x14ac:dyDescent="0.35">
      <c r="A1013" s="17" t="str">
        <f t="shared" si="30"/>
        <v/>
      </c>
      <c r="B1013" s="17" t="str">
        <f>IFERROR(VLOOKUP("successful",'Kickstarter Data'!F1013:L1013,7,FALSE),"")</f>
        <v/>
      </c>
      <c r="D1013" s="21" t="str">
        <f t="shared" si="31"/>
        <v/>
      </c>
      <c r="E1013" s="21" t="str">
        <f>IFERROR(VLOOKUP("Failed",'Kickstarter Data'!F1013:L1013,7,FALSE),"")</f>
        <v/>
      </c>
    </row>
    <row r="1014" spans="1:5" x14ac:dyDescent="0.35">
      <c r="A1014" s="17" t="str">
        <f t="shared" si="30"/>
        <v/>
      </c>
      <c r="B1014" s="17" t="str">
        <f>IFERROR(VLOOKUP("successful",'Kickstarter Data'!F1014:L1014,7,FALSE),"")</f>
        <v/>
      </c>
      <c r="D1014" s="21" t="str">
        <f t="shared" si="31"/>
        <v/>
      </c>
      <c r="E1014" s="21" t="str">
        <f>IFERROR(VLOOKUP("Failed",'Kickstarter Data'!F1014:L1014,7,FALSE),"")</f>
        <v/>
      </c>
    </row>
    <row r="1015" spans="1:5" x14ac:dyDescent="0.35">
      <c r="A1015" s="17" t="str">
        <f t="shared" si="30"/>
        <v/>
      </c>
      <c r="B1015" s="17" t="str">
        <f>IFERROR(VLOOKUP("successful",'Kickstarter Data'!F1015:L1015,7,FALSE),"")</f>
        <v/>
      </c>
      <c r="D1015" s="21" t="str">
        <f t="shared" si="31"/>
        <v/>
      </c>
      <c r="E1015" s="21" t="str">
        <f>IFERROR(VLOOKUP("Failed",'Kickstarter Data'!F1015:L1015,7,FALSE),"")</f>
        <v/>
      </c>
    </row>
    <row r="1016" spans="1:5" x14ac:dyDescent="0.35">
      <c r="A1016" s="17" t="str">
        <f t="shared" si="30"/>
        <v/>
      </c>
      <c r="B1016" s="17" t="str">
        <f>IFERROR(VLOOKUP("successful",'Kickstarter Data'!F1016:L1016,7,FALSE),"")</f>
        <v/>
      </c>
      <c r="D1016" s="21" t="str">
        <f t="shared" si="31"/>
        <v/>
      </c>
      <c r="E1016" s="21" t="str">
        <f>IFERROR(VLOOKUP("Failed",'Kickstarter Data'!F1016:L1016,7,FALSE),"")</f>
        <v/>
      </c>
    </row>
    <row r="1017" spans="1:5" x14ac:dyDescent="0.35">
      <c r="A1017" s="17" t="str">
        <f t="shared" si="30"/>
        <v/>
      </c>
      <c r="B1017" s="17" t="str">
        <f>IFERROR(VLOOKUP("successful",'Kickstarter Data'!F1017:L1017,7,FALSE),"")</f>
        <v/>
      </c>
      <c r="D1017" s="21" t="str">
        <f t="shared" si="31"/>
        <v/>
      </c>
      <c r="E1017" s="21" t="str">
        <f>IFERROR(VLOOKUP("Failed",'Kickstarter Data'!F1017:L1017,7,FALSE),"")</f>
        <v/>
      </c>
    </row>
    <row r="1018" spans="1:5" x14ac:dyDescent="0.35">
      <c r="A1018" s="17" t="str">
        <f t="shared" si="30"/>
        <v/>
      </c>
      <c r="B1018" s="17" t="str">
        <f>IFERROR(VLOOKUP("successful",'Kickstarter Data'!F1018:L1018,7,FALSE),"")</f>
        <v/>
      </c>
      <c r="D1018" s="21" t="str">
        <f t="shared" si="31"/>
        <v/>
      </c>
      <c r="E1018" s="21" t="str">
        <f>IFERROR(VLOOKUP("Failed",'Kickstarter Data'!F1018:L1018,7,FALSE),"")</f>
        <v/>
      </c>
    </row>
    <row r="1019" spans="1:5" x14ac:dyDescent="0.35">
      <c r="A1019" s="17" t="str">
        <f t="shared" si="30"/>
        <v/>
      </c>
      <c r="B1019" s="17" t="str">
        <f>IFERROR(VLOOKUP("successful",'Kickstarter Data'!F1019:L1019,7,FALSE),"")</f>
        <v/>
      </c>
      <c r="D1019" s="21" t="str">
        <f t="shared" si="31"/>
        <v/>
      </c>
      <c r="E1019" s="21" t="str">
        <f>IFERROR(VLOOKUP("Failed",'Kickstarter Data'!F1019:L1019,7,FALSE),"")</f>
        <v/>
      </c>
    </row>
    <row r="1020" spans="1:5" x14ac:dyDescent="0.35">
      <c r="A1020" s="17" t="str">
        <f t="shared" si="30"/>
        <v/>
      </c>
      <c r="B1020" s="17" t="str">
        <f>IFERROR(VLOOKUP("successful",'Kickstarter Data'!F1020:L1020,7,FALSE),"")</f>
        <v/>
      </c>
      <c r="D1020" s="21" t="str">
        <f t="shared" si="31"/>
        <v/>
      </c>
      <c r="E1020" s="21" t="str">
        <f>IFERROR(VLOOKUP("Failed",'Kickstarter Data'!F1020:L1020,7,FALSE),"")</f>
        <v/>
      </c>
    </row>
    <row r="1021" spans="1:5" x14ac:dyDescent="0.35">
      <c r="A1021" s="17" t="str">
        <f t="shared" si="30"/>
        <v/>
      </c>
      <c r="B1021" s="17" t="str">
        <f>IFERROR(VLOOKUP("successful",'Kickstarter Data'!F1021:L1021,7,FALSE),"")</f>
        <v/>
      </c>
      <c r="D1021" s="21" t="str">
        <f t="shared" si="31"/>
        <v/>
      </c>
      <c r="E1021" s="21" t="str">
        <f>IFERROR(VLOOKUP("Failed",'Kickstarter Data'!F1021:L1021,7,FALSE),"")</f>
        <v/>
      </c>
    </row>
    <row r="1022" spans="1:5" x14ac:dyDescent="0.35">
      <c r="A1022" s="17" t="str">
        <f t="shared" si="30"/>
        <v>successful</v>
      </c>
      <c r="B1022" s="17">
        <f>IFERROR(VLOOKUP("successful",'Kickstarter Data'!F1022:L1022,7,FALSE),"")</f>
        <v>30</v>
      </c>
      <c r="D1022" s="21" t="str">
        <f t="shared" si="31"/>
        <v/>
      </c>
      <c r="E1022" s="21" t="str">
        <f>IFERROR(VLOOKUP("Failed",'Kickstarter Data'!F1022:L1022,7,FALSE),"")</f>
        <v/>
      </c>
    </row>
    <row r="1023" spans="1:5" x14ac:dyDescent="0.35">
      <c r="A1023" s="17" t="str">
        <f t="shared" si="30"/>
        <v>successful</v>
      </c>
      <c r="B1023" s="17">
        <f>IFERROR(VLOOKUP("successful",'Kickstarter Data'!F1023:L1023,7,FALSE),"")</f>
        <v>478</v>
      </c>
      <c r="D1023" s="21" t="str">
        <f t="shared" si="31"/>
        <v/>
      </c>
      <c r="E1023" s="21" t="str">
        <f>IFERROR(VLOOKUP("Failed",'Kickstarter Data'!F1023:L1023,7,FALSE),"")</f>
        <v/>
      </c>
    </row>
    <row r="1024" spans="1:5" x14ac:dyDescent="0.35">
      <c r="A1024" s="17" t="str">
        <f t="shared" si="30"/>
        <v>successful</v>
      </c>
      <c r="B1024" s="17">
        <f>IFERROR(VLOOKUP("successful",'Kickstarter Data'!F1024:L1024,7,FALSE),"")</f>
        <v>74</v>
      </c>
      <c r="D1024" s="21" t="str">
        <f t="shared" si="31"/>
        <v/>
      </c>
      <c r="E1024" s="21" t="str">
        <f>IFERROR(VLOOKUP("Failed",'Kickstarter Data'!F1024:L1024,7,FALSE),"")</f>
        <v/>
      </c>
    </row>
    <row r="1025" spans="1:5" x14ac:dyDescent="0.35">
      <c r="A1025" s="17" t="str">
        <f t="shared" si="30"/>
        <v>successful</v>
      </c>
      <c r="B1025" s="17">
        <f>IFERROR(VLOOKUP("successful",'Kickstarter Data'!F1025:L1025,7,FALSE),"")</f>
        <v>131</v>
      </c>
      <c r="D1025" s="21" t="str">
        <f t="shared" si="31"/>
        <v/>
      </c>
      <c r="E1025" s="21" t="str">
        <f>IFERROR(VLOOKUP("Failed",'Kickstarter Data'!F1025:L1025,7,FALSE),"")</f>
        <v/>
      </c>
    </row>
    <row r="1026" spans="1:5" x14ac:dyDescent="0.35">
      <c r="A1026" s="17" t="str">
        <f t="shared" ref="A1026:A1089" si="32">IF(B1026="","","successful")</f>
        <v>successful</v>
      </c>
      <c r="B1026" s="17">
        <f>IFERROR(VLOOKUP("successful",'Kickstarter Data'!F1026:L1026,7,FALSE),"")</f>
        <v>61</v>
      </c>
      <c r="D1026" s="21" t="str">
        <f t="shared" ref="D1026:D1089" si="33">IF(E1026="","","Failed")</f>
        <v/>
      </c>
      <c r="E1026" s="21" t="str">
        <f>IFERROR(VLOOKUP("Failed",'Kickstarter Data'!F1026:L1026,7,FALSE),"")</f>
        <v/>
      </c>
    </row>
    <row r="1027" spans="1:5" x14ac:dyDescent="0.35">
      <c r="A1027" s="17" t="str">
        <f t="shared" si="32"/>
        <v>successful</v>
      </c>
      <c r="B1027" s="17">
        <f>IFERROR(VLOOKUP("successful",'Kickstarter Data'!F1027:L1027,7,FALSE),"")</f>
        <v>1071</v>
      </c>
      <c r="D1027" s="21" t="str">
        <f t="shared" si="33"/>
        <v/>
      </c>
      <c r="E1027" s="21" t="str">
        <f>IFERROR(VLOOKUP("Failed",'Kickstarter Data'!F1027:L1027,7,FALSE),"")</f>
        <v/>
      </c>
    </row>
    <row r="1028" spans="1:5" x14ac:dyDescent="0.35">
      <c r="A1028" s="17" t="str">
        <f t="shared" si="32"/>
        <v>successful</v>
      </c>
      <c r="B1028" s="17">
        <f>IFERROR(VLOOKUP("successful",'Kickstarter Data'!F1028:L1028,7,FALSE),"")</f>
        <v>122</v>
      </c>
      <c r="D1028" s="21" t="str">
        <f t="shared" si="33"/>
        <v/>
      </c>
      <c r="E1028" s="21" t="str">
        <f>IFERROR(VLOOKUP("Failed",'Kickstarter Data'!F1028:L1028,7,FALSE),"")</f>
        <v/>
      </c>
    </row>
    <row r="1029" spans="1:5" x14ac:dyDescent="0.35">
      <c r="A1029" s="17" t="str">
        <f t="shared" si="32"/>
        <v>successful</v>
      </c>
      <c r="B1029" s="17">
        <f>IFERROR(VLOOKUP("successful",'Kickstarter Data'!F1029:L1029,7,FALSE),"")</f>
        <v>111</v>
      </c>
      <c r="D1029" s="21" t="str">
        <f t="shared" si="33"/>
        <v/>
      </c>
      <c r="E1029" s="21" t="str">
        <f>IFERROR(VLOOKUP("Failed",'Kickstarter Data'!F1029:L1029,7,FALSE),"")</f>
        <v/>
      </c>
    </row>
    <row r="1030" spans="1:5" x14ac:dyDescent="0.35">
      <c r="A1030" s="17" t="str">
        <f t="shared" si="32"/>
        <v>successful</v>
      </c>
      <c r="B1030" s="17">
        <f>IFERROR(VLOOKUP("successful",'Kickstarter Data'!F1030:L1030,7,FALSE),"")</f>
        <v>255</v>
      </c>
      <c r="D1030" s="21" t="str">
        <f t="shared" si="33"/>
        <v/>
      </c>
      <c r="E1030" s="21" t="str">
        <f>IFERROR(VLOOKUP("Failed",'Kickstarter Data'!F1030:L1030,7,FALSE),"")</f>
        <v/>
      </c>
    </row>
    <row r="1031" spans="1:5" x14ac:dyDescent="0.35">
      <c r="A1031" s="17" t="str">
        <f t="shared" si="32"/>
        <v>successful</v>
      </c>
      <c r="B1031" s="17">
        <f>IFERROR(VLOOKUP("successful",'Kickstarter Data'!F1031:L1031,7,FALSE),"")</f>
        <v>141</v>
      </c>
      <c r="D1031" s="21" t="str">
        <f t="shared" si="33"/>
        <v/>
      </c>
      <c r="E1031" s="21" t="str">
        <f>IFERROR(VLOOKUP("Failed",'Kickstarter Data'!F1031:L1031,7,FALSE),"")</f>
        <v/>
      </c>
    </row>
    <row r="1032" spans="1:5" x14ac:dyDescent="0.35">
      <c r="A1032" s="17" t="str">
        <f t="shared" si="32"/>
        <v>successful</v>
      </c>
      <c r="B1032" s="17">
        <f>IFERROR(VLOOKUP("successful",'Kickstarter Data'!F1032:L1032,7,FALSE),"")</f>
        <v>159</v>
      </c>
      <c r="D1032" s="21" t="str">
        <f t="shared" si="33"/>
        <v/>
      </c>
      <c r="E1032" s="21" t="str">
        <f>IFERROR(VLOOKUP("Failed",'Kickstarter Data'!F1032:L1032,7,FALSE),"")</f>
        <v/>
      </c>
    </row>
    <row r="1033" spans="1:5" x14ac:dyDescent="0.35">
      <c r="A1033" s="17" t="str">
        <f t="shared" si="32"/>
        <v>successful</v>
      </c>
      <c r="B1033" s="17">
        <f>IFERROR(VLOOKUP("successful",'Kickstarter Data'!F1033:L1033,7,FALSE),"")</f>
        <v>99</v>
      </c>
      <c r="D1033" s="21" t="str">
        <f t="shared" si="33"/>
        <v/>
      </c>
      <c r="E1033" s="21" t="str">
        <f>IFERROR(VLOOKUP("Failed",'Kickstarter Data'!F1033:L1033,7,FALSE),"")</f>
        <v/>
      </c>
    </row>
    <row r="1034" spans="1:5" x14ac:dyDescent="0.35">
      <c r="A1034" s="17" t="str">
        <f t="shared" si="32"/>
        <v>successful</v>
      </c>
      <c r="B1034" s="17">
        <f>IFERROR(VLOOKUP("successful",'Kickstarter Data'!F1034:L1034,7,FALSE),"")</f>
        <v>96</v>
      </c>
      <c r="D1034" s="21" t="str">
        <f t="shared" si="33"/>
        <v/>
      </c>
      <c r="E1034" s="21" t="str">
        <f>IFERROR(VLOOKUP("Failed",'Kickstarter Data'!F1034:L1034,7,FALSE),"")</f>
        <v/>
      </c>
    </row>
    <row r="1035" spans="1:5" x14ac:dyDescent="0.35">
      <c r="A1035" s="17" t="str">
        <f t="shared" si="32"/>
        <v>successful</v>
      </c>
      <c r="B1035" s="17">
        <f>IFERROR(VLOOKUP("successful",'Kickstarter Data'!F1035:L1035,7,FALSE),"")</f>
        <v>27</v>
      </c>
      <c r="D1035" s="21" t="str">
        <f t="shared" si="33"/>
        <v/>
      </c>
      <c r="E1035" s="21" t="str">
        <f>IFERROR(VLOOKUP("Failed",'Kickstarter Data'!F1035:L1035,7,FALSE),"")</f>
        <v/>
      </c>
    </row>
    <row r="1036" spans="1:5" x14ac:dyDescent="0.35">
      <c r="A1036" s="17" t="str">
        <f t="shared" si="32"/>
        <v>successful</v>
      </c>
      <c r="B1036" s="17">
        <f>IFERROR(VLOOKUP("successful",'Kickstarter Data'!F1036:L1036,7,FALSE),"")</f>
        <v>166</v>
      </c>
      <c r="D1036" s="21" t="str">
        <f t="shared" si="33"/>
        <v/>
      </c>
      <c r="E1036" s="21" t="str">
        <f>IFERROR(VLOOKUP("Failed",'Kickstarter Data'!F1036:L1036,7,FALSE),"")</f>
        <v/>
      </c>
    </row>
    <row r="1037" spans="1:5" x14ac:dyDescent="0.35">
      <c r="A1037" s="17" t="str">
        <f t="shared" si="32"/>
        <v>successful</v>
      </c>
      <c r="B1037" s="17">
        <f>IFERROR(VLOOKUP("successful",'Kickstarter Data'!F1037:L1037,7,FALSE),"")</f>
        <v>76</v>
      </c>
      <c r="D1037" s="21" t="str">
        <f t="shared" si="33"/>
        <v/>
      </c>
      <c r="E1037" s="21" t="str">
        <f>IFERROR(VLOOKUP("Failed",'Kickstarter Data'!F1037:L1037,7,FALSE),"")</f>
        <v/>
      </c>
    </row>
    <row r="1038" spans="1:5" x14ac:dyDescent="0.35">
      <c r="A1038" s="17" t="str">
        <f t="shared" si="32"/>
        <v>successful</v>
      </c>
      <c r="B1038" s="17">
        <f>IFERROR(VLOOKUP("successful",'Kickstarter Data'!F1038:L1038,7,FALSE),"")</f>
        <v>211</v>
      </c>
      <c r="D1038" s="21" t="str">
        <f t="shared" si="33"/>
        <v/>
      </c>
      <c r="E1038" s="21" t="str">
        <f>IFERROR(VLOOKUP("Failed",'Kickstarter Data'!F1038:L1038,7,FALSE),"")</f>
        <v/>
      </c>
    </row>
    <row r="1039" spans="1:5" x14ac:dyDescent="0.35">
      <c r="A1039" s="17" t="str">
        <f t="shared" si="32"/>
        <v>successful</v>
      </c>
      <c r="B1039" s="17">
        <f>IFERROR(VLOOKUP("successful",'Kickstarter Data'!F1039:L1039,7,FALSE),"")</f>
        <v>21</v>
      </c>
      <c r="D1039" s="21" t="str">
        <f t="shared" si="33"/>
        <v/>
      </c>
      <c r="E1039" s="21" t="str">
        <f>IFERROR(VLOOKUP("Failed",'Kickstarter Data'!F1039:L1039,7,FALSE),"")</f>
        <v/>
      </c>
    </row>
    <row r="1040" spans="1:5" x14ac:dyDescent="0.35">
      <c r="A1040" s="17" t="str">
        <f t="shared" si="32"/>
        <v>successful</v>
      </c>
      <c r="B1040" s="17">
        <f>IFERROR(VLOOKUP("successful",'Kickstarter Data'!F1040:L1040,7,FALSE),"")</f>
        <v>61</v>
      </c>
      <c r="D1040" s="21" t="str">
        <f t="shared" si="33"/>
        <v/>
      </c>
      <c r="E1040" s="21" t="str">
        <f>IFERROR(VLOOKUP("Failed",'Kickstarter Data'!F1040:L1040,7,FALSE),"")</f>
        <v/>
      </c>
    </row>
    <row r="1041" spans="1:5" x14ac:dyDescent="0.35">
      <c r="A1041" s="17" t="str">
        <f t="shared" si="32"/>
        <v>successful</v>
      </c>
      <c r="B1041" s="17">
        <f>IFERROR(VLOOKUP("successful",'Kickstarter Data'!F1041:L1041,7,FALSE),"")</f>
        <v>30</v>
      </c>
      <c r="D1041" s="21" t="str">
        <f t="shared" si="33"/>
        <v/>
      </c>
      <c r="E1041" s="21" t="str">
        <f>IFERROR(VLOOKUP("Failed",'Kickstarter Data'!F1041:L1041,7,FALSE),"")</f>
        <v/>
      </c>
    </row>
    <row r="1042" spans="1:5" x14ac:dyDescent="0.35">
      <c r="A1042" s="17" t="str">
        <f t="shared" si="32"/>
        <v/>
      </c>
      <c r="B1042" s="17" t="str">
        <f>IFERROR(VLOOKUP("successful",'Kickstarter Data'!F1042:L1042,7,FALSE),"")</f>
        <v/>
      </c>
      <c r="D1042" s="21" t="str">
        <f t="shared" si="33"/>
        <v/>
      </c>
      <c r="E1042" s="21" t="str">
        <f>IFERROR(VLOOKUP("Failed",'Kickstarter Data'!F1042:L1042,7,FALSE),"")</f>
        <v/>
      </c>
    </row>
    <row r="1043" spans="1:5" x14ac:dyDescent="0.35">
      <c r="A1043" s="17" t="str">
        <f t="shared" si="32"/>
        <v/>
      </c>
      <c r="B1043" s="17" t="str">
        <f>IFERROR(VLOOKUP("successful",'Kickstarter Data'!F1043:L1043,7,FALSE),"")</f>
        <v/>
      </c>
      <c r="D1043" s="21" t="str">
        <f t="shared" si="33"/>
        <v/>
      </c>
      <c r="E1043" s="21" t="str">
        <f>IFERROR(VLOOKUP("Failed",'Kickstarter Data'!F1043:L1043,7,FALSE),"")</f>
        <v/>
      </c>
    </row>
    <row r="1044" spans="1:5" x14ac:dyDescent="0.35">
      <c r="A1044" s="17" t="str">
        <f t="shared" si="32"/>
        <v/>
      </c>
      <c r="B1044" s="17" t="str">
        <f>IFERROR(VLOOKUP("successful",'Kickstarter Data'!F1044:L1044,7,FALSE),"")</f>
        <v/>
      </c>
      <c r="D1044" s="21" t="str">
        <f t="shared" si="33"/>
        <v/>
      </c>
      <c r="E1044" s="21" t="str">
        <f>IFERROR(VLOOKUP("Failed",'Kickstarter Data'!F1044:L1044,7,FALSE),"")</f>
        <v/>
      </c>
    </row>
    <row r="1045" spans="1:5" x14ac:dyDescent="0.35">
      <c r="A1045" s="17" t="str">
        <f t="shared" si="32"/>
        <v/>
      </c>
      <c r="B1045" s="17" t="str">
        <f>IFERROR(VLOOKUP("successful",'Kickstarter Data'!F1045:L1045,7,FALSE),"")</f>
        <v/>
      </c>
      <c r="D1045" s="21" t="str">
        <f t="shared" si="33"/>
        <v/>
      </c>
      <c r="E1045" s="21" t="str">
        <f>IFERROR(VLOOKUP("Failed",'Kickstarter Data'!F1045:L1045,7,FALSE),"")</f>
        <v/>
      </c>
    </row>
    <row r="1046" spans="1:5" x14ac:dyDescent="0.35">
      <c r="A1046" s="17" t="str">
        <f t="shared" si="32"/>
        <v/>
      </c>
      <c r="B1046" s="17" t="str">
        <f>IFERROR(VLOOKUP("successful",'Kickstarter Data'!F1046:L1046,7,FALSE),"")</f>
        <v/>
      </c>
      <c r="D1046" s="21" t="str">
        <f t="shared" si="33"/>
        <v/>
      </c>
      <c r="E1046" s="21" t="str">
        <f>IFERROR(VLOOKUP("Failed",'Kickstarter Data'!F1046:L1046,7,FALSE),"")</f>
        <v/>
      </c>
    </row>
    <row r="1047" spans="1:5" x14ac:dyDescent="0.35">
      <c r="A1047" s="17" t="str">
        <f t="shared" si="32"/>
        <v/>
      </c>
      <c r="B1047" s="17" t="str">
        <f>IFERROR(VLOOKUP("successful",'Kickstarter Data'!F1047:L1047,7,FALSE),"")</f>
        <v/>
      </c>
      <c r="D1047" s="21" t="str">
        <f t="shared" si="33"/>
        <v/>
      </c>
      <c r="E1047" s="21" t="str">
        <f>IFERROR(VLOOKUP("Failed",'Kickstarter Data'!F1047:L1047,7,FALSE),"")</f>
        <v/>
      </c>
    </row>
    <row r="1048" spans="1:5" x14ac:dyDescent="0.35">
      <c r="A1048" s="17" t="str">
        <f t="shared" si="32"/>
        <v/>
      </c>
      <c r="B1048" s="17" t="str">
        <f>IFERROR(VLOOKUP("successful",'Kickstarter Data'!F1048:L1048,7,FALSE),"")</f>
        <v/>
      </c>
      <c r="D1048" s="21" t="str">
        <f t="shared" si="33"/>
        <v/>
      </c>
      <c r="E1048" s="21" t="str">
        <f>IFERROR(VLOOKUP("Failed",'Kickstarter Data'!F1048:L1048,7,FALSE),"")</f>
        <v/>
      </c>
    </row>
    <row r="1049" spans="1:5" x14ac:dyDescent="0.35">
      <c r="A1049" s="17" t="str">
        <f t="shared" si="32"/>
        <v/>
      </c>
      <c r="B1049" s="17" t="str">
        <f>IFERROR(VLOOKUP("successful",'Kickstarter Data'!F1049:L1049,7,FALSE),"")</f>
        <v/>
      </c>
      <c r="D1049" s="21" t="str">
        <f t="shared" si="33"/>
        <v/>
      </c>
      <c r="E1049" s="21" t="str">
        <f>IFERROR(VLOOKUP("Failed",'Kickstarter Data'!F1049:L1049,7,FALSE),"")</f>
        <v/>
      </c>
    </row>
    <row r="1050" spans="1:5" x14ac:dyDescent="0.35">
      <c r="A1050" s="17" t="str">
        <f t="shared" si="32"/>
        <v/>
      </c>
      <c r="B1050" s="17" t="str">
        <f>IFERROR(VLOOKUP("successful",'Kickstarter Data'!F1050:L1050,7,FALSE),"")</f>
        <v/>
      </c>
      <c r="D1050" s="21" t="str">
        <f t="shared" si="33"/>
        <v/>
      </c>
      <c r="E1050" s="21" t="str">
        <f>IFERROR(VLOOKUP("Failed",'Kickstarter Data'!F1050:L1050,7,FALSE),"")</f>
        <v/>
      </c>
    </row>
    <row r="1051" spans="1:5" x14ac:dyDescent="0.35">
      <c r="A1051" s="17" t="str">
        <f t="shared" si="32"/>
        <v/>
      </c>
      <c r="B1051" s="17" t="str">
        <f>IFERROR(VLOOKUP("successful",'Kickstarter Data'!F1051:L1051,7,FALSE),"")</f>
        <v/>
      </c>
      <c r="D1051" s="21" t="str">
        <f t="shared" si="33"/>
        <v/>
      </c>
      <c r="E1051" s="21" t="str">
        <f>IFERROR(VLOOKUP("Failed",'Kickstarter Data'!F1051:L1051,7,FALSE),"")</f>
        <v/>
      </c>
    </row>
    <row r="1052" spans="1:5" x14ac:dyDescent="0.35">
      <c r="A1052" s="17" t="str">
        <f t="shared" si="32"/>
        <v/>
      </c>
      <c r="B1052" s="17" t="str">
        <f>IFERROR(VLOOKUP("successful",'Kickstarter Data'!F1052:L1052,7,FALSE),"")</f>
        <v/>
      </c>
      <c r="D1052" s="21" t="str">
        <f t="shared" si="33"/>
        <v/>
      </c>
      <c r="E1052" s="21" t="str">
        <f>IFERROR(VLOOKUP("Failed",'Kickstarter Data'!F1052:L1052,7,FALSE),"")</f>
        <v/>
      </c>
    </row>
    <row r="1053" spans="1:5" x14ac:dyDescent="0.35">
      <c r="A1053" s="17" t="str">
        <f t="shared" si="32"/>
        <v/>
      </c>
      <c r="B1053" s="17" t="str">
        <f>IFERROR(VLOOKUP("successful",'Kickstarter Data'!F1053:L1053,7,FALSE),"")</f>
        <v/>
      </c>
      <c r="D1053" s="21" t="str">
        <f t="shared" si="33"/>
        <v/>
      </c>
      <c r="E1053" s="21" t="str">
        <f>IFERROR(VLOOKUP("Failed",'Kickstarter Data'!F1053:L1053,7,FALSE),"")</f>
        <v/>
      </c>
    </row>
    <row r="1054" spans="1:5" x14ac:dyDescent="0.35">
      <c r="A1054" s="17" t="str">
        <f t="shared" si="32"/>
        <v/>
      </c>
      <c r="B1054" s="17" t="str">
        <f>IFERROR(VLOOKUP("successful",'Kickstarter Data'!F1054:L1054,7,FALSE),"")</f>
        <v/>
      </c>
      <c r="D1054" s="21" t="str">
        <f t="shared" si="33"/>
        <v/>
      </c>
      <c r="E1054" s="21" t="str">
        <f>IFERROR(VLOOKUP("Failed",'Kickstarter Data'!F1054:L1054,7,FALSE),"")</f>
        <v/>
      </c>
    </row>
    <row r="1055" spans="1:5" x14ac:dyDescent="0.35">
      <c r="A1055" s="17" t="str">
        <f t="shared" si="32"/>
        <v/>
      </c>
      <c r="B1055" s="17" t="str">
        <f>IFERROR(VLOOKUP("successful",'Kickstarter Data'!F1055:L1055,7,FALSE),"")</f>
        <v/>
      </c>
      <c r="D1055" s="21" t="str">
        <f t="shared" si="33"/>
        <v/>
      </c>
      <c r="E1055" s="21" t="str">
        <f>IFERROR(VLOOKUP("Failed",'Kickstarter Data'!F1055:L1055,7,FALSE),"")</f>
        <v/>
      </c>
    </row>
    <row r="1056" spans="1:5" x14ac:dyDescent="0.35">
      <c r="A1056" s="17" t="str">
        <f t="shared" si="32"/>
        <v/>
      </c>
      <c r="B1056" s="17" t="str">
        <f>IFERROR(VLOOKUP("successful",'Kickstarter Data'!F1056:L1056,7,FALSE),"")</f>
        <v/>
      </c>
      <c r="D1056" s="21" t="str">
        <f t="shared" si="33"/>
        <v/>
      </c>
      <c r="E1056" s="21" t="str">
        <f>IFERROR(VLOOKUP("Failed",'Kickstarter Data'!F1056:L1056,7,FALSE),"")</f>
        <v/>
      </c>
    </row>
    <row r="1057" spans="1:5" x14ac:dyDescent="0.35">
      <c r="A1057" s="17" t="str">
        <f t="shared" si="32"/>
        <v/>
      </c>
      <c r="B1057" s="17" t="str">
        <f>IFERROR(VLOOKUP("successful",'Kickstarter Data'!F1057:L1057,7,FALSE),"")</f>
        <v/>
      </c>
      <c r="D1057" s="21" t="str">
        <f t="shared" si="33"/>
        <v/>
      </c>
      <c r="E1057" s="21" t="str">
        <f>IFERROR(VLOOKUP("Failed",'Kickstarter Data'!F1057:L1057,7,FALSE),"")</f>
        <v/>
      </c>
    </row>
    <row r="1058" spans="1:5" x14ac:dyDescent="0.35">
      <c r="A1058" s="17" t="str">
        <f t="shared" si="32"/>
        <v/>
      </c>
      <c r="B1058" s="17" t="str">
        <f>IFERROR(VLOOKUP("successful",'Kickstarter Data'!F1058:L1058,7,FALSE),"")</f>
        <v/>
      </c>
      <c r="D1058" s="21" t="str">
        <f t="shared" si="33"/>
        <v/>
      </c>
      <c r="E1058" s="21" t="str">
        <f>IFERROR(VLOOKUP("Failed",'Kickstarter Data'!F1058:L1058,7,FALSE),"")</f>
        <v/>
      </c>
    </row>
    <row r="1059" spans="1:5" x14ac:dyDescent="0.35">
      <c r="A1059" s="17" t="str">
        <f t="shared" si="32"/>
        <v/>
      </c>
      <c r="B1059" s="17" t="str">
        <f>IFERROR(VLOOKUP("successful",'Kickstarter Data'!F1059:L1059,7,FALSE),"")</f>
        <v/>
      </c>
      <c r="D1059" s="21" t="str">
        <f t="shared" si="33"/>
        <v/>
      </c>
      <c r="E1059" s="21" t="str">
        <f>IFERROR(VLOOKUP("Failed",'Kickstarter Data'!F1059:L1059,7,FALSE),"")</f>
        <v/>
      </c>
    </row>
    <row r="1060" spans="1:5" x14ac:dyDescent="0.35">
      <c r="A1060" s="17" t="str">
        <f t="shared" si="32"/>
        <v/>
      </c>
      <c r="B1060" s="17" t="str">
        <f>IFERROR(VLOOKUP("successful",'Kickstarter Data'!F1060:L1060,7,FALSE),"")</f>
        <v/>
      </c>
      <c r="D1060" s="21" t="str">
        <f t="shared" si="33"/>
        <v/>
      </c>
      <c r="E1060" s="21" t="str">
        <f>IFERROR(VLOOKUP("Failed",'Kickstarter Data'!F1060:L1060,7,FALSE),"")</f>
        <v/>
      </c>
    </row>
    <row r="1061" spans="1:5" x14ac:dyDescent="0.35">
      <c r="A1061" s="17" t="str">
        <f t="shared" si="32"/>
        <v/>
      </c>
      <c r="B1061" s="17" t="str">
        <f>IFERROR(VLOOKUP("successful",'Kickstarter Data'!F1061:L1061,7,FALSE),"")</f>
        <v/>
      </c>
      <c r="D1061" s="21" t="str">
        <f t="shared" si="33"/>
        <v/>
      </c>
      <c r="E1061" s="21" t="str">
        <f>IFERROR(VLOOKUP("Failed",'Kickstarter Data'!F1061:L1061,7,FALSE),"")</f>
        <v/>
      </c>
    </row>
    <row r="1062" spans="1:5" x14ac:dyDescent="0.35">
      <c r="A1062" s="17" t="str">
        <f t="shared" si="32"/>
        <v/>
      </c>
      <c r="B1062" s="17" t="str">
        <f>IFERROR(VLOOKUP("successful",'Kickstarter Data'!F1062:L1062,7,FALSE),"")</f>
        <v/>
      </c>
      <c r="D1062" s="21" t="str">
        <f t="shared" si="33"/>
        <v/>
      </c>
      <c r="E1062" s="21" t="str">
        <f>IFERROR(VLOOKUP("Failed",'Kickstarter Data'!F1062:L1062,7,FALSE),"")</f>
        <v/>
      </c>
    </row>
    <row r="1063" spans="1:5" x14ac:dyDescent="0.35">
      <c r="A1063" s="17" t="str">
        <f t="shared" si="32"/>
        <v/>
      </c>
      <c r="B1063" s="17" t="str">
        <f>IFERROR(VLOOKUP("successful",'Kickstarter Data'!F1063:L1063,7,FALSE),"")</f>
        <v/>
      </c>
      <c r="D1063" s="21" t="str">
        <f t="shared" si="33"/>
        <v/>
      </c>
      <c r="E1063" s="21" t="str">
        <f>IFERROR(VLOOKUP("Failed",'Kickstarter Data'!F1063:L1063,7,FALSE),"")</f>
        <v/>
      </c>
    </row>
    <row r="1064" spans="1:5" x14ac:dyDescent="0.35">
      <c r="A1064" s="17" t="str">
        <f t="shared" si="32"/>
        <v/>
      </c>
      <c r="B1064" s="17" t="str">
        <f>IFERROR(VLOOKUP("successful",'Kickstarter Data'!F1064:L1064,7,FALSE),"")</f>
        <v/>
      </c>
      <c r="D1064" s="21" t="str">
        <f t="shared" si="33"/>
        <v/>
      </c>
      <c r="E1064" s="21" t="str">
        <f>IFERROR(VLOOKUP("Failed",'Kickstarter Data'!F1064:L1064,7,FALSE),"")</f>
        <v/>
      </c>
    </row>
    <row r="1065" spans="1:5" x14ac:dyDescent="0.35">
      <c r="A1065" s="17" t="str">
        <f t="shared" si="32"/>
        <v/>
      </c>
      <c r="B1065" s="17" t="str">
        <f>IFERROR(VLOOKUP("successful",'Kickstarter Data'!F1065:L1065,7,FALSE),"")</f>
        <v/>
      </c>
      <c r="D1065" s="21" t="str">
        <f t="shared" si="33"/>
        <v/>
      </c>
      <c r="E1065" s="21" t="str">
        <f>IFERROR(VLOOKUP("Failed",'Kickstarter Data'!F1065:L1065,7,FALSE),"")</f>
        <v/>
      </c>
    </row>
    <row r="1066" spans="1:5" x14ac:dyDescent="0.35">
      <c r="A1066" s="17" t="str">
        <f t="shared" si="32"/>
        <v/>
      </c>
      <c r="B1066" s="17" t="str">
        <f>IFERROR(VLOOKUP("successful",'Kickstarter Data'!F1066:L1066,7,FALSE),"")</f>
        <v/>
      </c>
      <c r="D1066" s="21" t="str">
        <f t="shared" si="33"/>
        <v>Failed</v>
      </c>
      <c r="E1066" s="21">
        <f>IFERROR(VLOOKUP("Failed",'Kickstarter Data'!F1066:L1066,7,FALSE),"")</f>
        <v>123</v>
      </c>
    </row>
    <row r="1067" spans="1:5" x14ac:dyDescent="0.35">
      <c r="A1067" s="17" t="str">
        <f t="shared" si="32"/>
        <v/>
      </c>
      <c r="B1067" s="17" t="str">
        <f>IFERROR(VLOOKUP("successful",'Kickstarter Data'!F1067:L1067,7,FALSE),"")</f>
        <v/>
      </c>
      <c r="D1067" s="21" t="str">
        <f t="shared" si="33"/>
        <v>Failed</v>
      </c>
      <c r="E1067" s="21">
        <f>IFERROR(VLOOKUP("Failed",'Kickstarter Data'!F1067:L1067,7,FALSE),"")</f>
        <v>5</v>
      </c>
    </row>
    <row r="1068" spans="1:5" x14ac:dyDescent="0.35">
      <c r="A1068" s="17" t="str">
        <f t="shared" si="32"/>
        <v/>
      </c>
      <c r="B1068" s="17" t="str">
        <f>IFERROR(VLOOKUP("successful",'Kickstarter Data'!F1068:L1068,7,FALSE),"")</f>
        <v/>
      </c>
      <c r="D1068" s="21" t="str">
        <f t="shared" si="33"/>
        <v>Failed</v>
      </c>
      <c r="E1068" s="21">
        <f>IFERROR(VLOOKUP("Failed",'Kickstarter Data'!F1068:L1068,7,FALSE),"")</f>
        <v>148</v>
      </c>
    </row>
    <row r="1069" spans="1:5" x14ac:dyDescent="0.35">
      <c r="A1069" s="17" t="str">
        <f t="shared" si="32"/>
        <v/>
      </c>
      <c r="B1069" s="17" t="str">
        <f>IFERROR(VLOOKUP("successful",'Kickstarter Data'!F1069:L1069,7,FALSE),"")</f>
        <v/>
      </c>
      <c r="D1069" s="21" t="str">
        <f t="shared" si="33"/>
        <v>Failed</v>
      </c>
      <c r="E1069" s="21">
        <f>IFERROR(VLOOKUP("Failed",'Kickstarter Data'!F1069:L1069,7,FALSE),"")</f>
        <v>10</v>
      </c>
    </row>
    <row r="1070" spans="1:5" x14ac:dyDescent="0.35">
      <c r="A1070" s="17" t="str">
        <f t="shared" si="32"/>
        <v/>
      </c>
      <c r="B1070" s="17" t="str">
        <f>IFERROR(VLOOKUP("successful",'Kickstarter Data'!F1070:L1070,7,FALSE),"")</f>
        <v/>
      </c>
      <c r="D1070" s="21" t="str">
        <f t="shared" si="33"/>
        <v>Failed</v>
      </c>
      <c r="E1070" s="21">
        <f>IFERROR(VLOOKUP("Failed",'Kickstarter Data'!F1070:L1070,7,FALSE),"")</f>
        <v>4</v>
      </c>
    </row>
    <row r="1071" spans="1:5" x14ac:dyDescent="0.35">
      <c r="A1071" s="17" t="str">
        <f t="shared" si="32"/>
        <v/>
      </c>
      <c r="B1071" s="17" t="str">
        <f>IFERROR(VLOOKUP("successful",'Kickstarter Data'!F1071:L1071,7,FALSE),"")</f>
        <v/>
      </c>
      <c r="D1071" s="21" t="str">
        <f t="shared" si="33"/>
        <v>Failed</v>
      </c>
      <c r="E1071" s="21">
        <f>IFERROR(VLOOKUP("Failed",'Kickstarter Data'!F1071:L1071,7,FALSE),"")</f>
        <v>21</v>
      </c>
    </row>
    <row r="1072" spans="1:5" x14ac:dyDescent="0.35">
      <c r="A1072" s="17" t="str">
        <f t="shared" si="32"/>
        <v/>
      </c>
      <c r="B1072" s="17" t="str">
        <f>IFERROR(VLOOKUP("successful",'Kickstarter Data'!F1072:L1072,7,FALSE),"")</f>
        <v/>
      </c>
      <c r="D1072" s="21" t="str">
        <f t="shared" si="33"/>
        <v>Failed</v>
      </c>
      <c r="E1072" s="21">
        <f>IFERROR(VLOOKUP("Failed",'Kickstarter Data'!F1072:L1072,7,FALSE),"")</f>
        <v>2</v>
      </c>
    </row>
    <row r="1073" spans="1:5" x14ac:dyDescent="0.35">
      <c r="A1073" s="17" t="str">
        <f t="shared" si="32"/>
        <v/>
      </c>
      <c r="B1073" s="17" t="str">
        <f>IFERROR(VLOOKUP("successful",'Kickstarter Data'!F1073:L1073,7,FALSE),"")</f>
        <v/>
      </c>
      <c r="D1073" s="21" t="str">
        <f t="shared" si="33"/>
        <v>Failed</v>
      </c>
      <c r="E1073" s="21">
        <f>IFERROR(VLOOKUP("Failed",'Kickstarter Data'!F1073:L1073,7,FALSE),"")</f>
        <v>0</v>
      </c>
    </row>
    <row r="1074" spans="1:5" x14ac:dyDescent="0.35">
      <c r="A1074" s="17" t="str">
        <f t="shared" si="32"/>
        <v/>
      </c>
      <c r="B1074" s="17" t="str">
        <f>IFERROR(VLOOKUP("successful",'Kickstarter Data'!F1074:L1074,7,FALSE),"")</f>
        <v/>
      </c>
      <c r="D1074" s="21" t="str">
        <f t="shared" si="33"/>
        <v>Failed</v>
      </c>
      <c r="E1074" s="21">
        <f>IFERROR(VLOOKUP("Failed",'Kickstarter Data'!F1074:L1074,7,FALSE),"")</f>
        <v>4</v>
      </c>
    </row>
    <row r="1075" spans="1:5" x14ac:dyDescent="0.35">
      <c r="A1075" s="17" t="str">
        <f t="shared" si="32"/>
        <v/>
      </c>
      <c r="B1075" s="17" t="str">
        <f>IFERROR(VLOOKUP("successful",'Kickstarter Data'!F1075:L1075,7,FALSE),"")</f>
        <v/>
      </c>
      <c r="D1075" s="21" t="str">
        <f t="shared" si="33"/>
        <v>Failed</v>
      </c>
      <c r="E1075" s="21">
        <f>IFERROR(VLOOKUP("Failed",'Kickstarter Data'!F1075:L1075,7,FALSE),"")</f>
        <v>1</v>
      </c>
    </row>
    <row r="1076" spans="1:5" x14ac:dyDescent="0.35">
      <c r="A1076" s="17" t="str">
        <f t="shared" si="32"/>
        <v/>
      </c>
      <c r="B1076" s="17" t="str">
        <f>IFERROR(VLOOKUP("successful",'Kickstarter Data'!F1076:L1076,7,FALSE),"")</f>
        <v/>
      </c>
      <c r="D1076" s="21" t="str">
        <f t="shared" si="33"/>
        <v>Failed</v>
      </c>
      <c r="E1076" s="21">
        <f>IFERROR(VLOOKUP("Failed",'Kickstarter Data'!F1076:L1076,7,FALSE),"")</f>
        <v>30</v>
      </c>
    </row>
    <row r="1077" spans="1:5" x14ac:dyDescent="0.35">
      <c r="A1077" s="17" t="str">
        <f t="shared" si="32"/>
        <v/>
      </c>
      <c r="B1077" s="17" t="str">
        <f>IFERROR(VLOOKUP("successful",'Kickstarter Data'!F1077:L1077,7,FALSE),"")</f>
        <v/>
      </c>
      <c r="D1077" s="21" t="str">
        <f t="shared" si="33"/>
        <v>Failed</v>
      </c>
      <c r="E1077" s="21">
        <f>IFERROR(VLOOKUP("Failed",'Kickstarter Data'!F1077:L1077,7,FALSE),"")</f>
        <v>3</v>
      </c>
    </row>
    <row r="1078" spans="1:5" x14ac:dyDescent="0.35">
      <c r="A1078" s="17" t="str">
        <f t="shared" si="32"/>
        <v/>
      </c>
      <c r="B1078" s="17" t="str">
        <f>IFERROR(VLOOKUP("successful",'Kickstarter Data'!F1078:L1078,7,FALSE),"")</f>
        <v/>
      </c>
      <c r="D1078" s="21" t="str">
        <f t="shared" si="33"/>
        <v>Failed</v>
      </c>
      <c r="E1078" s="21">
        <f>IFERROR(VLOOKUP("Failed",'Kickstarter Data'!F1078:L1078,7,FALSE),"")</f>
        <v>975</v>
      </c>
    </row>
    <row r="1079" spans="1:5" x14ac:dyDescent="0.35">
      <c r="A1079" s="17" t="str">
        <f t="shared" si="32"/>
        <v/>
      </c>
      <c r="B1079" s="17" t="str">
        <f>IFERROR(VLOOKUP("successful",'Kickstarter Data'!F1079:L1079,7,FALSE),"")</f>
        <v/>
      </c>
      <c r="D1079" s="21" t="str">
        <f t="shared" si="33"/>
        <v>Failed</v>
      </c>
      <c r="E1079" s="21">
        <f>IFERROR(VLOOKUP("Failed",'Kickstarter Data'!F1079:L1079,7,FALSE),"")</f>
        <v>167</v>
      </c>
    </row>
    <row r="1080" spans="1:5" x14ac:dyDescent="0.35">
      <c r="A1080" s="17" t="str">
        <f t="shared" si="32"/>
        <v/>
      </c>
      <c r="B1080" s="17" t="str">
        <f>IFERROR(VLOOKUP("successful",'Kickstarter Data'!F1080:L1080,7,FALSE),"")</f>
        <v/>
      </c>
      <c r="D1080" s="21" t="str">
        <f t="shared" si="33"/>
        <v>Failed</v>
      </c>
      <c r="E1080" s="21">
        <f>IFERROR(VLOOKUP("Failed",'Kickstarter Data'!F1080:L1080,7,FALSE),"")</f>
        <v>5</v>
      </c>
    </row>
    <row r="1081" spans="1:5" x14ac:dyDescent="0.35">
      <c r="A1081" s="17" t="str">
        <f t="shared" si="32"/>
        <v/>
      </c>
      <c r="B1081" s="17" t="str">
        <f>IFERROR(VLOOKUP("successful",'Kickstarter Data'!F1081:L1081,7,FALSE),"")</f>
        <v/>
      </c>
      <c r="D1081" s="21" t="str">
        <f t="shared" si="33"/>
        <v>Failed</v>
      </c>
      <c r="E1081" s="21">
        <f>IFERROR(VLOOKUP("Failed",'Kickstarter Data'!F1081:L1081,7,FALSE),"")</f>
        <v>18</v>
      </c>
    </row>
    <row r="1082" spans="1:5" x14ac:dyDescent="0.35">
      <c r="A1082" s="17" t="str">
        <f t="shared" si="32"/>
        <v/>
      </c>
      <c r="B1082" s="17" t="str">
        <f>IFERROR(VLOOKUP("successful",'Kickstarter Data'!F1082:L1082,7,FALSE),"")</f>
        <v/>
      </c>
      <c r="D1082" s="21" t="str">
        <f t="shared" si="33"/>
        <v>Failed</v>
      </c>
      <c r="E1082" s="21">
        <f>IFERROR(VLOOKUP("Failed",'Kickstarter Data'!F1082:L1082,7,FALSE),"")</f>
        <v>98</v>
      </c>
    </row>
    <row r="1083" spans="1:5" x14ac:dyDescent="0.35">
      <c r="A1083" s="17" t="str">
        <f t="shared" si="32"/>
        <v/>
      </c>
      <c r="B1083" s="17" t="str">
        <f>IFERROR(VLOOKUP("successful",'Kickstarter Data'!F1083:L1083,7,FALSE),"")</f>
        <v/>
      </c>
      <c r="D1083" s="21" t="str">
        <f t="shared" si="33"/>
        <v>Failed</v>
      </c>
      <c r="E1083" s="21">
        <f>IFERROR(VLOOKUP("Failed",'Kickstarter Data'!F1083:L1083,7,FALSE),"")</f>
        <v>4</v>
      </c>
    </row>
    <row r="1084" spans="1:5" x14ac:dyDescent="0.35">
      <c r="A1084" s="17" t="str">
        <f t="shared" si="32"/>
        <v/>
      </c>
      <c r="B1084" s="17" t="str">
        <f>IFERROR(VLOOKUP("successful",'Kickstarter Data'!F1084:L1084,7,FALSE),"")</f>
        <v/>
      </c>
      <c r="D1084" s="21" t="str">
        <f t="shared" si="33"/>
        <v>Failed</v>
      </c>
      <c r="E1084" s="21">
        <f>IFERROR(VLOOKUP("Failed",'Kickstarter Data'!F1084:L1084,7,FALSE),"")</f>
        <v>3</v>
      </c>
    </row>
    <row r="1085" spans="1:5" x14ac:dyDescent="0.35">
      <c r="A1085" s="17" t="str">
        <f t="shared" si="32"/>
        <v/>
      </c>
      <c r="B1085" s="17" t="str">
        <f>IFERROR(VLOOKUP("successful",'Kickstarter Data'!F1085:L1085,7,FALSE),"")</f>
        <v/>
      </c>
      <c r="D1085" s="21" t="str">
        <f t="shared" si="33"/>
        <v>Failed</v>
      </c>
      <c r="E1085" s="21">
        <f>IFERROR(VLOOKUP("Failed",'Kickstarter Data'!F1085:L1085,7,FALSE),"")</f>
        <v>1</v>
      </c>
    </row>
    <row r="1086" spans="1:5" x14ac:dyDescent="0.35">
      <c r="A1086" s="17" t="str">
        <f t="shared" si="32"/>
        <v/>
      </c>
      <c r="B1086" s="17" t="str">
        <f>IFERROR(VLOOKUP("successful",'Kickstarter Data'!F1086:L1086,7,FALSE),"")</f>
        <v/>
      </c>
      <c r="D1086" s="21" t="str">
        <f t="shared" si="33"/>
        <v>Failed</v>
      </c>
      <c r="E1086" s="21">
        <f>IFERROR(VLOOKUP("Failed",'Kickstarter Data'!F1086:L1086,7,FALSE),"")</f>
        <v>0</v>
      </c>
    </row>
    <row r="1087" spans="1:5" x14ac:dyDescent="0.35">
      <c r="A1087" s="17" t="str">
        <f t="shared" si="32"/>
        <v/>
      </c>
      <c r="B1087" s="17" t="str">
        <f>IFERROR(VLOOKUP("successful",'Kickstarter Data'!F1087:L1087,7,FALSE),"")</f>
        <v/>
      </c>
      <c r="D1087" s="21" t="str">
        <f t="shared" si="33"/>
        <v>Failed</v>
      </c>
      <c r="E1087" s="21">
        <f>IFERROR(VLOOKUP("Failed",'Kickstarter Data'!F1087:L1087,7,FALSE),"")</f>
        <v>9</v>
      </c>
    </row>
    <row r="1088" spans="1:5" x14ac:dyDescent="0.35">
      <c r="A1088" s="17" t="str">
        <f t="shared" si="32"/>
        <v/>
      </c>
      <c r="B1088" s="17" t="str">
        <f>IFERROR(VLOOKUP("successful",'Kickstarter Data'!F1088:L1088,7,FALSE),"")</f>
        <v/>
      </c>
      <c r="D1088" s="21" t="str">
        <f t="shared" si="33"/>
        <v>Failed</v>
      </c>
      <c r="E1088" s="21">
        <f>IFERROR(VLOOKUP("Failed",'Kickstarter Data'!F1088:L1088,7,FALSE),"")</f>
        <v>2</v>
      </c>
    </row>
    <row r="1089" spans="1:5" x14ac:dyDescent="0.35">
      <c r="A1089" s="17" t="str">
        <f t="shared" si="32"/>
        <v/>
      </c>
      <c r="B1089" s="17" t="str">
        <f>IFERROR(VLOOKUP("successful",'Kickstarter Data'!F1089:L1089,7,FALSE),"")</f>
        <v/>
      </c>
      <c r="D1089" s="21" t="str">
        <f t="shared" si="33"/>
        <v>Failed</v>
      </c>
      <c r="E1089" s="21">
        <f>IFERROR(VLOOKUP("Failed",'Kickstarter Data'!F1089:L1089,7,FALSE),"")</f>
        <v>0</v>
      </c>
    </row>
    <row r="1090" spans="1:5" x14ac:dyDescent="0.35">
      <c r="A1090" s="17" t="str">
        <f t="shared" ref="A1090:A1153" si="34">IF(B1090="","","successful")</f>
        <v/>
      </c>
      <c r="B1090" s="17" t="str">
        <f>IFERROR(VLOOKUP("successful",'Kickstarter Data'!F1090:L1090,7,FALSE),"")</f>
        <v/>
      </c>
      <c r="D1090" s="21" t="str">
        <f t="shared" ref="D1090:D1153" si="35">IF(E1090="","","Failed")</f>
        <v>Failed</v>
      </c>
      <c r="E1090" s="21">
        <f>IFERROR(VLOOKUP("Failed",'Kickstarter Data'!F1090:L1090,7,FALSE),"")</f>
        <v>147</v>
      </c>
    </row>
    <row r="1091" spans="1:5" x14ac:dyDescent="0.35">
      <c r="A1091" s="17" t="str">
        <f t="shared" si="34"/>
        <v/>
      </c>
      <c r="B1091" s="17" t="str">
        <f>IFERROR(VLOOKUP("successful",'Kickstarter Data'!F1091:L1091,7,FALSE),"")</f>
        <v/>
      </c>
      <c r="D1091" s="21" t="str">
        <f t="shared" si="35"/>
        <v>Failed</v>
      </c>
      <c r="E1091" s="21">
        <f>IFERROR(VLOOKUP("Failed",'Kickstarter Data'!F1091:L1091,7,FALSE),"")</f>
        <v>49</v>
      </c>
    </row>
    <row r="1092" spans="1:5" x14ac:dyDescent="0.35">
      <c r="A1092" s="17" t="str">
        <f t="shared" si="34"/>
        <v/>
      </c>
      <c r="B1092" s="17" t="str">
        <f>IFERROR(VLOOKUP("successful",'Kickstarter Data'!F1092:L1092,7,FALSE),"")</f>
        <v/>
      </c>
      <c r="D1092" s="21" t="str">
        <f t="shared" si="35"/>
        <v>Failed</v>
      </c>
      <c r="E1092" s="21">
        <f>IFERROR(VLOOKUP("Failed",'Kickstarter Data'!F1092:L1092,7,FALSE),"")</f>
        <v>1</v>
      </c>
    </row>
    <row r="1093" spans="1:5" x14ac:dyDescent="0.35">
      <c r="A1093" s="17" t="str">
        <f t="shared" si="34"/>
        <v/>
      </c>
      <c r="B1093" s="17" t="str">
        <f>IFERROR(VLOOKUP("successful",'Kickstarter Data'!F1093:L1093,7,FALSE),"")</f>
        <v/>
      </c>
      <c r="D1093" s="21" t="str">
        <f t="shared" si="35"/>
        <v>Failed</v>
      </c>
      <c r="E1093" s="21">
        <f>IFERROR(VLOOKUP("Failed",'Kickstarter Data'!F1093:L1093,7,FALSE),"")</f>
        <v>2</v>
      </c>
    </row>
    <row r="1094" spans="1:5" x14ac:dyDescent="0.35">
      <c r="A1094" s="17" t="str">
        <f t="shared" si="34"/>
        <v/>
      </c>
      <c r="B1094" s="17" t="str">
        <f>IFERROR(VLOOKUP("successful",'Kickstarter Data'!F1094:L1094,7,FALSE),"")</f>
        <v/>
      </c>
      <c r="D1094" s="21" t="str">
        <f t="shared" si="35"/>
        <v>Failed</v>
      </c>
      <c r="E1094" s="21">
        <f>IFERROR(VLOOKUP("Failed",'Kickstarter Data'!F1094:L1094,7,FALSE),"")</f>
        <v>7</v>
      </c>
    </row>
    <row r="1095" spans="1:5" x14ac:dyDescent="0.35">
      <c r="A1095" s="17" t="str">
        <f t="shared" si="34"/>
        <v/>
      </c>
      <c r="B1095" s="17" t="str">
        <f>IFERROR(VLOOKUP("successful",'Kickstarter Data'!F1095:L1095,7,FALSE),"")</f>
        <v/>
      </c>
      <c r="D1095" s="21" t="str">
        <f t="shared" si="35"/>
        <v>Failed</v>
      </c>
      <c r="E1095" s="21">
        <f>IFERROR(VLOOKUP("Failed",'Kickstarter Data'!F1095:L1095,7,FALSE),"")</f>
        <v>4</v>
      </c>
    </row>
    <row r="1096" spans="1:5" x14ac:dyDescent="0.35">
      <c r="A1096" s="17" t="str">
        <f t="shared" si="34"/>
        <v/>
      </c>
      <c r="B1096" s="17" t="str">
        <f>IFERROR(VLOOKUP("successful",'Kickstarter Data'!F1096:L1096,7,FALSE),"")</f>
        <v/>
      </c>
      <c r="D1096" s="21" t="str">
        <f t="shared" si="35"/>
        <v>Failed</v>
      </c>
      <c r="E1096" s="21">
        <f>IFERROR(VLOOKUP("Failed",'Kickstarter Data'!F1096:L1096,7,FALSE),"")</f>
        <v>27</v>
      </c>
    </row>
    <row r="1097" spans="1:5" x14ac:dyDescent="0.35">
      <c r="A1097" s="17" t="str">
        <f t="shared" si="34"/>
        <v/>
      </c>
      <c r="B1097" s="17" t="str">
        <f>IFERROR(VLOOKUP("successful",'Kickstarter Data'!F1097:L1097,7,FALSE),"")</f>
        <v/>
      </c>
      <c r="D1097" s="21" t="str">
        <f t="shared" si="35"/>
        <v>Failed</v>
      </c>
      <c r="E1097" s="21">
        <f>IFERROR(VLOOKUP("Failed",'Kickstarter Data'!F1097:L1097,7,FALSE),"")</f>
        <v>94</v>
      </c>
    </row>
    <row r="1098" spans="1:5" x14ac:dyDescent="0.35">
      <c r="A1098" s="17" t="str">
        <f t="shared" si="34"/>
        <v/>
      </c>
      <c r="B1098" s="17" t="str">
        <f>IFERROR(VLOOKUP("successful",'Kickstarter Data'!F1098:L1098,7,FALSE),"")</f>
        <v/>
      </c>
      <c r="D1098" s="21" t="str">
        <f t="shared" si="35"/>
        <v>Failed</v>
      </c>
      <c r="E1098" s="21">
        <f>IFERROR(VLOOKUP("Failed",'Kickstarter Data'!F1098:L1098,7,FALSE),"")</f>
        <v>29</v>
      </c>
    </row>
    <row r="1099" spans="1:5" x14ac:dyDescent="0.35">
      <c r="A1099" s="17" t="str">
        <f t="shared" si="34"/>
        <v/>
      </c>
      <c r="B1099" s="17" t="str">
        <f>IFERROR(VLOOKUP("successful",'Kickstarter Data'!F1099:L1099,7,FALSE),"")</f>
        <v/>
      </c>
      <c r="D1099" s="21" t="str">
        <f t="shared" si="35"/>
        <v>Failed</v>
      </c>
      <c r="E1099" s="21">
        <f>IFERROR(VLOOKUP("Failed",'Kickstarter Data'!F1099:L1099,7,FALSE),"")</f>
        <v>7</v>
      </c>
    </row>
    <row r="1100" spans="1:5" x14ac:dyDescent="0.35">
      <c r="A1100" s="17" t="str">
        <f t="shared" si="34"/>
        <v/>
      </c>
      <c r="B1100" s="17" t="str">
        <f>IFERROR(VLOOKUP("successful",'Kickstarter Data'!F1100:L1100,7,FALSE),"")</f>
        <v/>
      </c>
      <c r="D1100" s="21" t="str">
        <f t="shared" si="35"/>
        <v>Failed</v>
      </c>
      <c r="E1100" s="21">
        <f>IFERROR(VLOOKUP("Failed",'Kickstarter Data'!F1100:L1100,7,FALSE),"")</f>
        <v>22</v>
      </c>
    </row>
    <row r="1101" spans="1:5" x14ac:dyDescent="0.35">
      <c r="A1101" s="17" t="str">
        <f t="shared" si="34"/>
        <v/>
      </c>
      <c r="B1101" s="17" t="str">
        <f>IFERROR(VLOOKUP("successful",'Kickstarter Data'!F1101:L1101,7,FALSE),"")</f>
        <v/>
      </c>
      <c r="D1101" s="21" t="str">
        <f t="shared" si="35"/>
        <v>Failed</v>
      </c>
      <c r="E1101" s="21">
        <f>IFERROR(VLOOKUP("Failed",'Kickstarter Data'!F1101:L1101,7,FALSE),"")</f>
        <v>1</v>
      </c>
    </row>
    <row r="1102" spans="1:5" x14ac:dyDescent="0.35">
      <c r="A1102" s="17" t="str">
        <f t="shared" si="34"/>
        <v/>
      </c>
      <c r="B1102" s="17" t="str">
        <f>IFERROR(VLOOKUP("successful",'Kickstarter Data'!F1102:L1102,7,FALSE),"")</f>
        <v/>
      </c>
      <c r="D1102" s="21" t="str">
        <f t="shared" si="35"/>
        <v>Failed</v>
      </c>
      <c r="E1102" s="21">
        <f>IFERROR(VLOOKUP("Failed",'Kickstarter Data'!F1102:L1102,7,FALSE),"")</f>
        <v>10</v>
      </c>
    </row>
    <row r="1103" spans="1:5" x14ac:dyDescent="0.35">
      <c r="A1103" s="17" t="str">
        <f t="shared" si="34"/>
        <v/>
      </c>
      <c r="B1103" s="17" t="str">
        <f>IFERROR(VLOOKUP("successful",'Kickstarter Data'!F1103:L1103,7,FALSE),"")</f>
        <v/>
      </c>
      <c r="D1103" s="21" t="str">
        <f t="shared" si="35"/>
        <v>Failed</v>
      </c>
      <c r="E1103" s="21">
        <f>IFERROR(VLOOKUP("Failed",'Kickstarter Data'!F1103:L1103,7,FALSE),"")</f>
        <v>6</v>
      </c>
    </row>
    <row r="1104" spans="1:5" x14ac:dyDescent="0.35">
      <c r="A1104" s="17" t="str">
        <f t="shared" si="34"/>
        <v/>
      </c>
      <c r="B1104" s="17" t="str">
        <f>IFERROR(VLOOKUP("successful",'Kickstarter Data'!F1104:L1104,7,FALSE),"")</f>
        <v/>
      </c>
      <c r="D1104" s="21" t="str">
        <f t="shared" si="35"/>
        <v>Failed</v>
      </c>
      <c r="E1104" s="21">
        <f>IFERROR(VLOOKUP("Failed",'Kickstarter Data'!F1104:L1104,7,FALSE),"")</f>
        <v>24</v>
      </c>
    </row>
    <row r="1105" spans="1:5" x14ac:dyDescent="0.35">
      <c r="A1105" s="17" t="str">
        <f t="shared" si="34"/>
        <v/>
      </c>
      <c r="B1105" s="17" t="str">
        <f>IFERROR(VLOOKUP("successful",'Kickstarter Data'!F1105:L1105,7,FALSE),"")</f>
        <v/>
      </c>
      <c r="D1105" s="21" t="str">
        <f t="shared" si="35"/>
        <v>Failed</v>
      </c>
      <c r="E1105" s="21">
        <f>IFERROR(VLOOKUP("Failed",'Kickstarter Data'!F1105:L1105,7,FALSE),"")</f>
        <v>15</v>
      </c>
    </row>
    <row r="1106" spans="1:5" x14ac:dyDescent="0.35">
      <c r="A1106" s="17" t="str">
        <f t="shared" si="34"/>
        <v/>
      </c>
      <c r="B1106" s="17" t="str">
        <f>IFERROR(VLOOKUP("successful",'Kickstarter Data'!F1106:L1106,7,FALSE),"")</f>
        <v/>
      </c>
      <c r="D1106" s="21" t="str">
        <f t="shared" si="35"/>
        <v>Failed</v>
      </c>
      <c r="E1106" s="21">
        <f>IFERROR(VLOOKUP("Failed",'Kickstarter Data'!F1106:L1106,7,FALSE),"")</f>
        <v>37</v>
      </c>
    </row>
    <row r="1107" spans="1:5" x14ac:dyDescent="0.35">
      <c r="A1107" s="17" t="str">
        <f t="shared" si="34"/>
        <v/>
      </c>
      <c r="B1107" s="17" t="str">
        <f>IFERROR(VLOOKUP("successful",'Kickstarter Data'!F1107:L1107,7,FALSE),"")</f>
        <v/>
      </c>
      <c r="D1107" s="21" t="str">
        <f t="shared" si="35"/>
        <v>Failed</v>
      </c>
      <c r="E1107" s="21">
        <f>IFERROR(VLOOKUP("Failed",'Kickstarter Data'!F1107:L1107,7,FALSE),"")</f>
        <v>20</v>
      </c>
    </row>
    <row r="1108" spans="1:5" x14ac:dyDescent="0.35">
      <c r="A1108" s="17" t="str">
        <f t="shared" si="34"/>
        <v/>
      </c>
      <c r="B1108" s="17" t="str">
        <f>IFERROR(VLOOKUP("successful",'Kickstarter Data'!F1108:L1108,7,FALSE),"")</f>
        <v/>
      </c>
      <c r="D1108" s="21" t="str">
        <f t="shared" si="35"/>
        <v>Failed</v>
      </c>
      <c r="E1108" s="21">
        <f>IFERROR(VLOOKUP("Failed",'Kickstarter Data'!F1108:L1108,7,FALSE),"")</f>
        <v>7</v>
      </c>
    </row>
    <row r="1109" spans="1:5" x14ac:dyDescent="0.35">
      <c r="A1109" s="17" t="str">
        <f t="shared" si="34"/>
        <v/>
      </c>
      <c r="B1109" s="17" t="str">
        <f>IFERROR(VLOOKUP("successful",'Kickstarter Data'!F1109:L1109,7,FALSE),"")</f>
        <v/>
      </c>
      <c r="D1109" s="21" t="str">
        <f t="shared" si="35"/>
        <v>Failed</v>
      </c>
      <c r="E1109" s="21">
        <f>IFERROR(VLOOKUP("Failed",'Kickstarter Data'!F1109:L1109,7,FALSE),"")</f>
        <v>0</v>
      </c>
    </row>
    <row r="1110" spans="1:5" x14ac:dyDescent="0.35">
      <c r="A1110" s="17" t="str">
        <f t="shared" si="34"/>
        <v/>
      </c>
      <c r="B1110" s="17" t="str">
        <f>IFERROR(VLOOKUP("successful",'Kickstarter Data'!F1110:L1110,7,FALSE),"")</f>
        <v/>
      </c>
      <c r="D1110" s="21" t="str">
        <f t="shared" si="35"/>
        <v>Failed</v>
      </c>
      <c r="E1110" s="21">
        <f>IFERROR(VLOOKUP("Failed",'Kickstarter Data'!F1110:L1110,7,FALSE),"")</f>
        <v>21</v>
      </c>
    </row>
    <row r="1111" spans="1:5" x14ac:dyDescent="0.35">
      <c r="A1111" s="17" t="str">
        <f t="shared" si="34"/>
        <v/>
      </c>
      <c r="B1111" s="17" t="str">
        <f>IFERROR(VLOOKUP("successful",'Kickstarter Data'!F1111:L1111,7,FALSE),"")</f>
        <v/>
      </c>
      <c r="D1111" s="21" t="str">
        <f t="shared" si="35"/>
        <v>Failed</v>
      </c>
      <c r="E1111" s="21">
        <f>IFERROR(VLOOKUP("Failed",'Kickstarter Data'!F1111:L1111,7,FALSE),"")</f>
        <v>3</v>
      </c>
    </row>
    <row r="1112" spans="1:5" x14ac:dyDescent="0.35">
      <c r="A1112" s="17" t="str">
        <f t="shared" si="34"/>
        <v/>
      </c>
      <c r="B1112" s="17" t="str">
        <f>IFERROR(VLOOKUP("successful",'Kickstarter Data'!F1112:L1112,7,FALSE),"")</f>
        <v/>
      </c>
      <c r="D1112" s="21" t="str">
        <f t="shared" si="35"/>
        <v>Failed</v>
      </c>
      <c r="E1112" s="21">
        <f>IFERROR(VLOOKUP("Failed",'Kickstarter Data'!F1112:L1112,7,FALSE),"")</f>
        <v>11</v>
      </c>
    </row>
    <row r="1113" spans="1:5" x14ac:dyDescent="0.35">
      <c r="A1113" s="17" t="str">
        <f t="shared" si="34"/>
        <v/>
      </c>
      <c r="B1113" s="17" t="str">
        <f>IFERROR(VLOOKUP("successful",'Kickstarter Data'!F1113:L1113,7,FALSE),"")</f>
        <v/>
      </c>
      <c r="D1113" s="21" t="str">
        <f t="shared" si="35"/>
        <v>Failed</v>
      </c>
      <c r="E1113" s="21">
        <f>IFERROR(VLOOKUP("Failed",'Kickstarter Data'!F1113:L1113,7,FALSE),"")</f>
        <v>1</v>
      </c>
    </row>
    <row r="1114" spans="1:5" x14ac:dyDescent="0.35">
      <c r="A1114" s="17" t="str">
        <f t="shared" si="34"/>
        <v/>
      </c>
      <c r="B1114" s="17" t="str">
        <f>IFERROR(VLOOKUP("successful",'Kickstarter Data'!F1114:L1114,7,FALSE),"")</f>
        <v/>
      </c>
      <c r="D1114" s="21" t="str">
        <f t="shared" si="35"/>
        <v>Failed</v>
      </c>
      <c r="E1114" s="21">
        <f>IFERROR(VLOOKUP("Failed",'Kickstarter Data'!F1114:L1114,7,FALSE),"")</f>
        <v>312</v>
      </c>
    </row>
    <row r="1115" spans="1:5" x14ac:dyDescent="0.35">
      <c r="A1115" s="17" t="str">
        <f t="shared" si="34"/>
        <v/>
      </c>
      <c r="B1115" s="17" t="str">
        <f>IFERROR(VLOOKUP("successful",'Kickstarter Data'!F1115:L1115,7,FALSE),"")</f>
        <v/>
      </c>
      <c r="D1115" s="21" t="str">
        <f t="shared" si="35"/>
        <v>Failed</v>
      </c>
      <c r="E1115" s="21">
        <f>IFERROR(VLOOKUP("Failed",'Kickstarter Data'!F1115:L1115,7,FALSE),"")</f>
        <v>1</v>
      </c>
    </row>
    <row r="1116" spans="1:5" x14ac:dyDescent="0.35">
      <c r="A1116" s="17" t="str">
        <f t="shared" si="34"/>
        <v/>
      </c>
      <c r="B1116" s="17" t="str">
        <f>IFERROR(VLOOKUP("successful",'Kickstarter Data'!F1116:L1116,7,FALSE),"")</f>
        <v/>
      </c>
      <c r="D1116" s="21" t="str">
        <f t="shared" si="35"/>
        <v>Failed</v>
      </c>
      <c r="E1116" s="21">
        <f>IFERROR(VLOOKUP("Failed",'Kickstarter Data'!F1116:L1116,7,FALSE),"")</f>
        <v>3</v>
      </c>
    </row>
    <row r="1117" spans="1:5" x14ac:dyDescent="0.35">
      <c r="A1117" s="17" t="str">
        <f t="shared" si="34"/>
        <v/>
      </c>
      <c r="B1117" s="17" t="str">
        <f>IFERROR(VLOOKUP("successful",'Kickstarter Data'!F1117:L1117,7,FALSE),"")</f>
        <v/>
      </c>
      <c r="D1117" s="21" t="str">
        <f t="shared" si="35"/>
        <v>Failed</v>
      </c>
      <c r="E1117" s="21">
        <f>IFERROR(VLOOKUP("Failed",'Kickstarter Data'!F1117:L1117,7,FALSE),"")</f>
        <v>4</v>
      </c>
    </row>
    <row r="1118" spans="1:5" x14ac:dyDescent="0.35">
      <c r="A1118" s="17" t="str">
        <f t="shared" si="34"/>
        <v/>
      </c>
      <c r="B1118" s="17" t="str">
        <f>IFERROR(VLOOKUP("successful",'Kickstarter Data'!F1118:L1118,7,FALSE),"")</f>
        <v/>
      </c>
      <c r="D1118" s="21" t="str">
        <f t="shared" si="35"/>
        <v>Failed</v>
      </c>
      <c r="E1118" s="21">
        <f>IFERROR(VLOOKUP("Failed",'Kickstarter Data'!F1118:L1118,7,FALSE),"")</f>
        <v>10</v>
      </c>
    </row>
    <row r="1119" spans="1:5" x14ac:dyDescent="0.35">
      <c r="A1119" s="17" t="str">
        <f t="shared" si="34"/>
        <v/>
      </c>
      <c r="B1119" s="17" t="str">
        <f>IFERROR(VLOOKUP("successful",'Kickstarter Data'!F1119:L1119,7,FALSE),"")</f>
        <v/>
      </c>
      <c r="D1119" s="21" t="str">
        <f t="shared" si="35"/>
        <v>Failed</v>
      </c>
      <c r="E1119" s="21">
        <f>IFERROR(VLOOKUP("Failed",'Kickstarter Data'!F1119:L1119,7,FALSE),"")</f>
        <v>8</v>
      </c>
    </row>
    <row r="1120" spans="1:5" x14ac:dyDescent="0.35">
      <c r="A1120" s="17" t="str">
        <f t="shared" si="34"/>
        <v/>
      </c>
      <c r="B1120" s="17" t="str">
        <f>IFERROR(VLOOKUP("successful",'Kickstarter Data'!F1120:L1120,7,FALSE),"")</f>
        <v/>
      </c>
      <c r="D1120" s="21" t="str">
        <f t="shared" si="35"/>
        <v>Failed</v>
      </c>
      <c r="E1120" s="21">
        <f>IFERROR(VLOOKUP("Failed",'Kickstarter Data'!F1120:L1120,7,FALSE),"")</f>
        <v>3</v>
      </c>
    </row>
    <row r="1121" spans="1:5" x14ac:dyDescent="0.35">
      <c r="A1121" s="17" t="str">
        <f t="shared" si="34"/>
        <v/>
      </c>
      <c r="B1121" s="17" t="str">
        <f>IFERROR(VLOOKUP("successful",'Kickstarter Data'!F1121:L1121,7,FALSE),"")</f>
        <v/>
      </c>
      <c r="D1121" s="21" t="str">
        <f t="shared" si="35"/>
        <v>Failed</v>
      </c>
      <c r="E1121" s="21">
        <f>IFERROR(VLOOKUP("Failed",'Kickstarter Data'!F1121:L1121,7,FALSE),"")</f>
        <v>1</v>
      </c>
    </row>
    <row r="1122" spans="1:5" x14ac:dyDescent="0.35">
      <c r="A1122" s="17" t="str">
        <f t="shared" si="34"/>
        <v/>
      </c>
      <c r="B1122" s="17" t="str">
        <f>IFERROR(VLOOKUP("successful",'Kickstarter Data'!F1122:L1122,7,FALSE),"")</f>
        <v/>
      </c>
      <c r="D1122" s="21" t="str">
        <f t="shared" si="35"/>
        <v>Failed</v>
      </c>
      <c r="E1122" s="21">
        <f>IFERROR(VLOOKUP("Failed",'Kickstarter Data'!F1122:L1122,7,FALSE),"")</f>
        <v>0</v>
      </c>
    </row>
    <row r="1123" spans="1:5" x14ac:dyDescent="0.35">
      <c r="A1123" s="17" t="str">
        <f t="shared" si="34"/>
        <v/>
      </c>
      <c r="B1123" s="17" t="str">
        <f>IFERROR(VLOOKUP("successful",'Kickstarter Data'!F1123:L1123,7,FALSE),"")</f>
        <v/>
      </c>
      <c r="D1123" s="21" t="str">
        <f t="shared" si="35"/>
        <v>Failed</v>
      </c>
      <c r="E1123" s="21">
        <f>IFERROR(VLOOKUP("Failed",'Kickstarter Data'!F1123:L1123,7,FALSE),"")</f>
        <v>5</v>
      </c>
    </row>
    <row r="1124" spans="1:5" x14ac:dyDescent="0.35">
      <c r="A1124" s="17" t="str">
        <f t="shared" si="34"/>
        <v/>
      </c>
      <c r="B1124" s="17" t="str">
        <f>IFERROR(VLOOKUP("successful",'Kickstarter Data'!F1124:L1124,7,FALSE),"")</f>
        <v/>
      </c>
      <c r="D1124" s="21" t="str">
        <f t="shared" si="35"/>
        <v>Failed</v>
      </c>
      <c r="E1124" s="21">
        <f>IFERROR(VLOOKUP("Failed",'Kickstarter Data'!F1124:L1124,7,FALSE),"")</f>
        <v>0</v>
      </c>
    </row>
    <row r="1125" spans="1:5" x14ac:dyDescent="0.35">
      <c r="A1125" s="17" t="str">
        <f t="shared" si="34"/>
        <v/>
      </c>
      <c r="B1125" s="17" t="str">
        <f>IFERROR(VLOOKUP("successful",'Kickstarter Data'!F1125:L1125,7,FALSE),"")</f>
        <v/>
      </c>
      <c r="D1125" s="21" t="str">
        <f t="shared" si="35"/>
        <v>Failed</v>
      </c>
      <c r="E1125" s="21">
        <f>IFERROR(VLOOKUP("Failed",'Kickstarter Data'!F1125:L1125,7,FALSE),"")</f>
        <v>3</v>
      </c>
    </row>
    <row r="1126" spans="1:5" x14ac:dyDescent="0.35">
      <c r="A1126" s="17" t="str">
        <f t="shared" si="34"/>
        <v/>
      </c>
      <c r="B1126" s="17" t="str">
        <f>IFERROR(VLOOKUP("successful",'Kickstarter Data'!F1126:L1126,7,FALSE),"")</f>
        <v/>
      </c>
      <c r="D1126" s="21" t="str">
        <f t="shared" si="35"/>
        <v>Failed</v>
      </c>
      <c r="E1126" s="21">
        <f>IFERROR(VLOOKUP("Failed",'Kickstarter Data'!F1126:L1126,7,FALSE),"")</f>
        <v>7</v>
      </c>
    </row>
    <row r="1127" spans="1:5" x14ac:dyDescent="0.35">
      <c r="A1127" s="17" t="str">
        <f t="shared" si="34"/>
        <v/>
      </c>
      <c r="B1127" s="17" t="str">
        <f>IFERROR(VLOOKUP("successful",'Kickstarter Data'!F1127:L1127,7,FALSE),"")</f>
        <v/>
      </c>
      <c r="D1127" s="21" t="str">
        <f t="shared" si="35"/>
        <v>Failed</v>
      </c>
      <c r="E1127" s="21">
        <f>IFERROR(VLOOKUP("Failed",'Kickstarter Data'!F1127:L1127,7,FALSE),"")</f>
        <v>0</v>
      </c>
    </row>
    <row r="1128" spans="1:5" x14ac:dyDescent="0.35">
      <c r="A1128" s="17" t="str">
        <f t="shared" si="34"/>
        <v/>
      </c>
      <c r="B1128" s="17" t="str">
        <f>IFERROR(VLOOKUP("successful",'Kickstarter Data'!F1128:L1128,7,FALSE),"")</f>
        <v/>
      </c>
      <c r="D1128" s="21" t="str">
        <f t="shared" si="35"/>
        <v>Failed</v>
      </c>
      <c r="E1128" s="21">
        <f>IFERROR(VLOOKUP("Failed",'Kickstarter Data'!F1128:L1128,7,FALSE),"")</f>
        <v>2</v>
      </c>
    </row>
    <row r="1129" spans="1:5" x14ac:dyDescent="0.35">
      <c r="A1129" s="17" t="str">
        <f t="shared" si="34"/>
        <v/>
      </c>
      <c r="B1129" s="17" t="str">
        <f>IFERROR(VLOOKUP("successful",'Kickstarter Data'!F1129:L1129,7,FALSE),"")</f>
        <v/>
      </c>
      <c r="D1129" s="21" t="str">
        <f t="shared" si="35"/>
        <v>Failed</v>
      </c>
      <c r="E1129" s="21">
        <f>IFERROR(VLOOKUP("Failed",'Kickstarter Data'!F1129:L1129,7,FALSE),"")</f>
        <v>23</v>
      </c>
    </row>
    <row r="1130" spans="1:5" x14ac:dyDescent="0.35">
      <c r="A1130" s="17" t="str">
        <f t="shared" si="34"/>
        <v/>
      </c>
      <c r="B1130" s="17" t="str">
        <f>IFERROR(VLOOKUP("successful",'Kickstarter Data'!F1130:L1130,7,FALSE),"")</f>
        <v/>
      </c>
      <c r="D1130" s="21" t="str">
        <f t="shared" si="35"/>
        <v>Failed</v>
      </c>
      <c r="E1130" s="21">
        <f>IFERROR(VLOOKUP("Failed",'Kickstarter Data'!F1130:L1130,7,FALSE),"")</f>
        <v>1</v>
      </c>
    </row>
    <row r="1131" spans="1:5" x14ac:dyDescent="0.35">
      <c r="A1131" s="17" t="str">
        <f t="shared" si="34"/>
        <v/>
      </c>
      <c r="B1131" s="17" t="str">
        <f>IFERROR(VLOOKUP("successful",'Kickstarter Data'!F1131:L1131,7,FALSE),"")</f>
        <v/>
      </c>
      <c r="D1131" s="21" t="str">
        <f t="shared" si="35"/>
        <v>Failed</v>
      </c>
      <c r="E1131" s="21">
        <f>IFERROR(VLOOKUP("Failed",'Kickstarter Data'!F1131:L1131,7,FALSE),"")</f>
        <v>2</v>
      </c>
    </row>
    <row r="1132" spans="1:5" x14ac:dyDescent="0.35">
      <c r="A1132" s="17" t="str">
        <f t="shared" si="34"/>
        <v/>
      </c>
      <c r="B1132" s="17" t="str">
        <f>IFERROR(VLOOKUP("successful",'Kickstarter Data'!F1132:L1132,7,FALSE),"")</f>
        <v/>
      </c>
      <c r="D1132" s="21" t="str">
        <f t="shared" si="35"/>
        <v>Failed</v>
      </c>
      <c r="E1132" s="21">
        <f>IFERROR(VLOOKUP("Failed",'Kickstarter Data'!F1132:L1132,7,FALSE),"")</f>
        <v>3</v>
      </c>
    </row>
    <row r="1133" spans="1:5" x14ac:dyDescent="0.35">
      <c r="A1133" s="17" t="str">
        <f t="shared" si="34"/>
        <v/>
      </c>
      <c r="B1133" s="17" t="str">
        <f>IFERROR(VLOOKUP("successful",'Kickstarter Data'!F1133:L1133,7,FALSE),"")</f>
        <v/>
      </c>
      <c r="D1133" s="21" t="str">
        <f t="shared" si="35"/>
        <v>Failed</v>
      </c>
      <c r="E1133" s="21">
        <f>IFERROR(VLOOKUP("Failed",'Kickstarter Data'!F1133:L1133,7,FALSE),"")</f>
        <v>0</v>
      </c>
    </row>
    <row r="1134" spans="1:5" x14ac:dyDescent="0.35">
      <c r="A1134" s="17" t="str">
        <f t="shared" si="34"/>
        <v/>
      </c>
      <c r="B1134" s="17" t="str">
        <f>IFERROR(VLOOKUP("successful",'Kickstarter Data'!F1134:L1134,7,FALSE),"")</f>
        <v/>
      </c>
      <c r="D1134" s="21" t="str">
        <f t="shared" si="35"/>
        <v>Failed</v>
      </c>
      <c r="E1134" s="21">
        <f>IFERROR(VLOOKUP("Failed",'Kickstarter Data'!F1134:L1134,7,FALSE),"")</f>
        <v>13</v>
      </c>
    </row>
    <row r="1135" spans="1:5" x14ac:dyDescent="0.35">
      <c r="A1135" s="17" t="str">
        <f t="shared" si="34"/>
        <v/>
      </c>
      <c r="B1135" s="17" t="str">
        <f>IFERROR(VLOOKUP("successful",'Kickstarter Data'!F1135:L1135,7,FALSE),"")</f>
        <v/>
      </c>
      <c r="D1135" s="21" t="str">
        <f t="shared" si="35"/>
        <v>Failed</v>
      </c>
      <c r="E1135" s="21">
        <f>IFERROR(VLOOKUP("Failed",'Kickstarter Data'!F1135:L1135,7,FALSE),"")</f>
        <v>1</v>
      </c>
    </row>
    <row r="1136" spans="1:5" x14ac:dyDescent="0.35">
      <c r="A1136" s="17" t="str">
        <f t="shared" si="34"/>
        <v/>
      </c>
      <c r="B1136" s="17" t="str">
        <f>IFERROR(VLOOKUP("successful",'Kickstarter Data'!F1136:L1136,7,FALSE),"")</f>
        <v/>
      </c>
      <c r="D1136" s="21" t="str">
        <f t="shared" si="35"/>
        <v>Failed</v>
      </c>
      <c r="E1136" s="21">
        <f>IFERROR(VLOOKUP("Failed",'Kickstarter Data'!F1136:L1136,7,FALSE),"")</f>
        <v>1</v>
      </c>
    </row>
    <row r="1137" spans="1:5" x14ac:dyDescent="0.35">
      <c r="A1137" s="17" t="str">
        <f t="shared" si="34"/>
        <v/>
      </c>
      <c r="B1137" s="17" t="str">
        <f>IFERROR(VLOOKUP("successful",'Kickstarter Data'!F1137:L1137,7,FALSE),"")</f>
        <v/>
      </c>
      <c r="D1137" s="21" t="str">
        <f t="shared" si="35"/>
        <v>Failed</v>
      </c>
      <c r="E1137" s="21">
        <f>IFERROR(VLOOKUP("Failed",'Kickstarter Data'!F1137:L1137,7,FALSE),"")</f>
        <v>1</v>
      </c>
    </row>
    <row r="1138" spans="1:5" x14ac:dyDescent="0.35">
      <c r="A1138" s="17" t="str">
        <f t="shared" si="34"/>
        <v/>
      </c>
      <c r="B1138" s="17" t="str">
        <f>IFERROR(VLOOKUP("successful",'Kickstarter Data'!F1138:L1138,7,FALSE),"")</f>
        <v/>
      </c>
      <c r="D1138" s="21" t="str">
        <f t="shared" si="35"/>
        <v>Failed</v>
      </c>
      <c r="E1138" s="21">
        <f>IFERROR(VLOOKUP("Failed",'Kickstarter Data'!F1138:L1138,7,FALSE),"")</f>
        <v>6</v>
      </c>
    </row>
    <row r="1139" spans="1:5" x14ac:dyDescent="0.35">
      <c r="A1139" s="17" t="str">
        <f t="shared" si="34"/>
        <v/>
      </c>
      <c r="B1139" s="17" t="str">
        <f>IFERROR(VLOOKUP("successful",'Kickstarter Data'!F1139:L1139,7,FALSE),"")</f>
        <v/>
      </c>
      <c r="D1139" s="21" t="str">
        <f t="shared" si="35"/>
        <v>Failed</v>
      </c>
      <c r="E1139" s="21">
        <f>IFERROR(VLOOKUP("Failed",'Kickstarter Data'!F1139:L1139,7,FALSE),"")</f>
        <v>39</v>
      </c>
    </row>
    <row r="1140" spans="1:5" x14ac:dyDescent="0.35">
      <c r="A1140" s="17" t="str">
        <f t="shared" si="34"/>
        <v/>
      </c>
      <c r="B1140" s="17" t="str">
        <f>IFERROR(VLOOKUP("successful",'Kickstarter Data'!F1140:L1140,7,FALSE),"")</f>
        <v/>
      </c>
      <c r="D1140" s="21" t="str">
        <f t="shared" si="35"/>
        <v>Failed</v>
      </c>
      <c r="E1140" s="21">
        <f>IFERROR(VLOOKUP("Failed",'Kickstarter Data'!F1140:L1140,7,FALSE),"")</f>
        <v>4</v>
      </c>
    </row>
    <row r="1141" spans="1:5" x14ac:dyDescent="0.35">
      <c r="A1141" s="17" t="str">
        <f t="shared" si="34"/>
        <v/>
      </c>
      <c r="B1141" s="17" t="str">
        <f>IFERROR(VLOOKUP("successful",'Kickstarter Data'!F1141:L1141,7,FALSE),"")</f>
        <v/>
      </c>
      <c r="D1141" s="21" t="str">
        <f t="shared" si="35"/>
        <v>Failed</v>
      </c>
      <c r="E1141" s="21">
        <f>IFERROR(VLOOKUP("Failed",'Kickstarter Data'!F1141:L1141,7,FALSE),"")</f>
        <v>1</v>
      </c>
    </row>
    <row r="1142" spans="1:5" x14ac:dyDescent="0.35">
      <c r="A1142" s="17" t="str">
        <f t="shared" si="34"/>
        <v/>
      </c>
      <c r="B1142" s="17" t="str">
        <f>IFERROR(VLOOKUP("successful",'Kickstarter Data'!F1142:L1142,7,FALSE),"")</f>
        <v/>
      </c>
      <c r="D1142" s="21" t="str">
        <f t="shared" si="35"/>
        <v>Failed</v>
      </c>
      <c r="E1142" s="21">
        <f>IFERROR(VLOOKUP("Failed",'Kickstarter Data'!F1142:L1142,7,FALSE),"")</f>
        <v>0</v>
      </c>
    </row>
    <row r="1143" spans="1:5" x14ac:dyDescent="0.35">
      <c r="A1143" s="17" t="str">
        <f t="shared" si="34"/>
        <v/>
      </c>
      <c r="B1143" s="17" t="str">
        <f>IFERROR(VLOOKUP("successful",'Kickstarter Data'!F1143:L1143,7,FALSE),"")</f>
        <v/>
      </c>
      <c r="D1143" s="21" t="str">
        <f t="shared" si="35"/>
        <v>Failed</v>
      </c>
      <c r="E1143" s="21">
        <f>IFERROR(VLOOKUP("Failed",'Kickstarter Data'!F1143:L1143,7,FALSE),"")</f>
        <v>0</v>
      </c>
    </row>
    <row r="1144" spans="1:5" x14ac:dyDescent="0.35">
      <c r="A1144" s="17" t="str">
        <f t="shared" si="34"/>
        <v/>
      </c>
      <c r="B1144" s="17" t="str">
        <f>IFERROR(VLOOKUP("successful",'Kickstarter Data'!F1144:L1144,7,FALSE),"")</f>
        <v/>
      </c>
      <c r="D1144" s="21" t="str">
        <f t="shared" si="35"/>
        <v>Failed</v>
      </c>
      <c r="E1144" s="21">
        <f>IFERROR(VLOOKUP("Failed",'Kickstarter Data'!F1144:L1144,7,FALSE),"")</f>
        <v>0</v>
      </c>
    </row>
    <row r="1145" spans="1:5" x14ac:dyDescent="0.35">
      <c r="A1145" s="17" t="str">
        <f t="shared" si="34"/>
        <v/>
      </c>
      <c r="B1145" s="17" t="str">
        <f>IFERROR(VLOOKUP("successful",'Kickstarter Data'!F1145:L1145,7,FALSE),"")</f>
        <v/>
      </c>
      <c r="D1145" s="21" t="str">
        <f t="shared" si="35"/>
        <v>Failed</v>
      </c>
      <c r="E1145" s="21">
        <f>IFERROR(VLOOKUP("Failed",'Kickstarter Data'!F1145:L1145,7,FALSE),"")</f>
        <v>8</v>
      </c>
    </row>
    <row r="1146" spans="1:5" x14ac:dyDescent="0.35">
      <c r="A1146" s="17" t="str">
        <f t="shared" si="34"/>
        <v/>
      </c>
      <c r="B1146" s="17" t="str">
        <f>IFERROR(VLOOKUP("successful",'Kickstarter Data'!F1146:L1146,7,FALSE),"")</f>
        <v/>
      </c>
      <c r="D1146" s="21" t="str">
        <f t="shared" si="35"/>
        <v>Failed</v>
      </c>
      <c r="E1146" s="21">
        <f>IFERROR(VLOOKUP("Failed",'Kickstarter Data'!F1146:L1146,7,FALSE),"")</f>
        <v>0</v>
      </c>
    </row>
    <row r="1147" spans="1:5" x14ac:dyDescent="0.35">
      <c r="A1147" s="17" t="str">
        <f t="shared" si="34"/>
        <v/>
      </c>
      <c r="B1147" s="17" t="str">
        <f>IFERROR(VLOOKUP("successful",'Kickstarter Data'!F1147:L1147,7,FALSE),"")</f>
        <v/>
      </c>
      <c r="D1147" s="21" t="str">
        <f t="shared" si="35"/>
        <v>Failed</v>
      </c>
      <c r="E1147" s="21">
        <f>IFERROR(VLOOKUP("Failed",'Kickstarter Data'!F1147:L1147,7,FALSE),"")</f>
        <v>1</v>
      </c>
    </row>
    <row r="1148" spans="1:5" x14ac:dyDescent="0.35">
      <c r="A1148" s="17" t="str">
        <f t="shared" si="34"/>
        <v/>
      </c>
      <c r="B1148" s="17" t="str">
        <f>IFERROR(VLOOKUP("successful",'Kickstarter Data'!F1148:L1148,7,FALSE),"")</f>
        <v/>
      </c>
      <c r="D1148" s="21" t="str">
        <f t="shared" si="35"/>
        <v>Failed</v>
      </c>
      <c r="E1148" s="21">
        <f>IFERROR(VLOOKUP("Failed",'Kickstarter Data'!F1148:L1148,7,FALSE),"")</f>
        <v>12</v>
      </c>
    </row>
    <row r="1149" spans="1:5" x14ac:dyDescent="0.35">
      <c r="A1149" s="17" t="str">
        <f t="shared" si="34"/>
        <v/>
      </c>
      <c r="B1149" s="17" t="str">
        <f>IFERROR(VLOOKUP("successful",'Kickstarter Data'!F1149:L1149,7,FALSE),"")</f>
        <v/>
      </c>
      <c r="D1149" s="21" t="str">
        <f t="shared" si="35"/>
        <v>Failed</v>
      </c>
      <c r="E1149" s="21">
        <f>IFERROR(VLOOKUP("Failed",'Kickstarter Data'!F1149:L1149,7,FALSE),"")</f>
        <v>0</v>
      </c>
    </row>
    <row r="1150" spans="1:5" x14ac:dyDescent="0.35">
      <c r="A1150" s="17" t="str">
        <f t="shared" si="34"/>
        <v/>
      </c>
      <c r="B1150" s="17" t="str">
        <f>IFERROR(VLOOKUP("successful",'Kickstarter Data'!F1150:L1150,7,FALSE),"")</f>
        <v/>
      </c>
      <c r="D1150" s="21" t="str">
        <f t="shared" si="35"/>
        <v>Failed</v>
      </c>
      <c r="E1150" s="21">
        <f>IFERROR(VLOOKUP("Failed",'Kickstarter Data'!F1150:L1150,7,FALSE),"")</f>
        <v>3</v>
      </c>
    </row>
    <row r="1151" spans="1:5" x14ac:dyDescent="0.35">
      <c r="A1151" s="17" t="str">
        <f t="shared" si="34"/>
        <v/>
      </c>
      <c r="B1151" s="17" t="str">
        <f>IFERROR(VLOOKUP("successful",'Kickstarter Data'!F1151:L1151,7,FALSE),"")</f>
        <v/>
      </c>
      <c r="D1151" s="21" t="str">
        <f t="shared" si="35"/>
        <v>Failed</v>
      </c>
      <c r="E1151" s="21">
        <f>IFERROR(VLOOKUP("Failed",'Kickstarter Data'!F1151:L1151,7,FALSE),"")</f>
        <v>2</v>
      </c>
    </row>
    <row r="1152" spans="1:5" x14ac:dyDescent="0.35">
      <c r="A1152" s="17" t="str">
        <f t="shared" si="34"/>
        <v/>
      </c>
      <c r="B1152" s="17" t="str">
        <f>IFERROR(VLOOKUP("successful",'Kickstarter Data'!F1152:L1152,7,FALSE),"")</f>
        <v/>
      </c>
      <c r="D1152" s="21" t="str">
        <f t="shared" si="35"/>
        <v>Failed</v>
      </c>
      <c r="E1152" s="21">
        <f>IFERROR(VLOOKUP("Failed",'Kickstarter Data'!F1152:L1152,7,FALSE),"")</f>
        <v>6</v>
      </c>
    </row>
    <row r="1153" spans="1:5" x14ac:dyDescent="0.35">
      <c r="A1153" s="17" t="str">
        <f t="shared" si="34"/>
        <v/>
      </c>
      <c r="B1153" s="17" t="str">
        <f>IFERROR(VLOOKUP("successful",'Kickstarter Data'!F1153:L1153,7,FALSE),"")</f>
        <v/>
      </c>
      <c r="D1153" s="21" t="str">
        <f t="shared" si="35"/>
        <v>Failed</v>
      </c>
      <c r="E1153" s="21">
        <f>IFERROR(VLOOKUP("Failed",'Kickstarter Data'!F1153:L1153,7,FALSE),"")</f>
        <v>0</v>
      </c>
    </row>
    <row r="1154" spans="1:5" x14ac:dyDescent="0.35">
      <c r="A1154" s="17" t="str">
        <f t="shared" ref="A1154:A1217" si="36">IF(B1154="","","successful")</f>
        <v/>
      </c>
      <c r="B1154" s="17" t="str">
        <f>IFERROR(VLOOKUP("successful",'Kickstarter Data'!F1154:L1154,7,FALSE),"")</f>
        <v/>
      </c>
      <c r="D1154" s="21" t="str">
        <f t="shared" ref="D1154:D1217" si="37">IF(E1154="","","Failed")</f>
        <v>Failed</v>
      </c>
      <c r="E1154" s="21">
        <f>IFERROR(VLOOKUP("Failed",'Kickstarter Data'!F1154:L1154,7,FALSE),"")</f>
        <v>15</v>
      </c>
    </row>
    <row r="1155" spans="1:5" x14ac:dyDescent="0.35">
      <c r="A1155" s="17" t="str">
        <f t="shared" si="36"/>
        <v/>
      </c>
      <c r="B1155" s="17" t="str">
        <f>IFERROR(VLOOKUP("successful",'Kickstarter Data'!F1155:L1155,7,FALSE),"")</f>
        <v/>
      </c>
      <c r="D1155" s="21" t="str">
        <f t="shared" si="37"/>
        <v>Failed</v>
      </c>
      <c r="E1155" s="21">
        <f>IFERROR(VLOOKUP("Failed",'Kickstarter Data'!F1155:L1155,7,FALSE),"")</f>
        <v>1</v>
      </c>
    </row>
    <row r="1156" spans="1:5" x14ac:dyDescent="0.35">
      <c r="A1156" s="17" t="str">
        <f t="shared" si="36"/>
        <v/>
      </c>
      <c r="B1156" s="17" t="str">
        <f>IFERROR(VLOOKUP("successful",'Kickstarter Data'!F1156:L1156,7,FALSE),"")</f>
        <v/>
      </c>
      <c r="D1156" s="21" t="str">
        <f t="shared" si="37"/>
        <v>Failed</v>
      </c>
      <c r="E1156" s="21">
        <f>IFERROR(VLOOKUP("Failed",'Kickstarter Data'!F1156:L1156,7,FALSE),"")</f>
        <v>3</v>
      </c>
    </row>
    <row r="1157" spans="1:5" x14ac:dyDescent="0.35">
      <c r="A1157" s="17" t="str">
        <f t="shared" si="36"/>
        <v/>
      </c>
      <c r="B1157" s="17" t="str">
        <f>IFERROR(VLOOKUP("successful",'Kickstarter Data'!F1157:L1157,7,FALSE),"")</f>
        <v/>
      </c>
      <c r="D1157" s="21" t="str">
        <f t="shared" si="37"/>
        <v>Failed</v>
      </c>
      <c r="E1157" s="21">
        <f>IFERROR(VLOOKUP("Failed",'Kickstarter Data'!F1157:L1157,7,FALSE),"")</f>
        <v>8</v>
      </c>
    </row>
    <row r="1158" spans="1:5" x14ac:dyDescent="0.35">
      <c r="A1158" s="17" t="str">
        <f t="shared" si="36"/>
        <v/>
      </c>
      <c r="B1158" s="17" t="str">
        <f>IFERROR(VLOOKUP("successful",'Kickstarter Data'!F1158:L1158,7,FALSE),"")</f>
        <v/>
      </c>
      <c r="D1158" s="21" t="str">
        <f t="shared" si="37"/>
        <v>Failed</v>
      </c>
      <c r="E1158" s="21">
        <f>IFERROR(VLOOKUP("Failed",'Kickstarter Data'!F1158:L1158,7,FALSE),"")</f>
        <v>0</v>
      </c>
    </row>
    <row r="1159" spans="1:5" x14ac:dyDescent="0.35">
      <c r="A1159" s="17" t="str">
        <f t="shared" si="36"/>
        <v/>
      </c>
      <c r="B1159" s="17" t="str">
        <f>IFERROR(VLOOKUP("successful",'Kickstarter Data'!F1159:L1159,7,FALSE),"")</f>
        <v/>
      </c>
      <c r="D1159" s="21" t="str">
        <f t="shared" si="37"/>
        <v>Failed</v>
      </c>
      <c r="E1159" s="21">
        <f>IFERROR(VLOOKUP("Failed",'Kickstarter Data'!F1159:L1159,7,FALSE),"")</f>
        <v>3</v>
      </c>
    </row>
    <row r="1160" spans="1:5" x14ac:dyDescent="0.35">
      <c r="A1160" s="17" t="str">
        <f t="shared" si="36"/>
        <v/>
      </c>
      <c r="B1160" s="17" t="str">
        <f>IFERROR(VLOOKUP("successful",'Kickstarter Data'!F1160:L1160,7,FALSE),"")</f>
        <v/>
      </c>
      <c r="D1160" s="21" t="str">
        <f t="shared" si="37"/>
        <v>Failed</v>
      </c>
      <c r="E1160" s="21">
        <f>IFERROR(VLOOKUP("Failed",'Kickstarter Data'!F1160:L1160,7,FALSE),"")</f>
        <v>3</v>
      </c>
    </row>
    <row r="1161" spans="1:5" x14ac:dyDescent="0.35">
      <c r="A1161" s="17" t="str">
        <f t="shared" si="36"/>
        <v/>
      </c>
      <c r="B1161" s="17" t="str">
        <f>IFERROR(VLOOKUP("successful",'Kickstarter Data'!F1161:L1161,7,FALSE),"")</f>
        <v/>
      </c>
      <c r="D1161" s="21" t="str">
        <f t="shared" si="37"/>
        <v>Failed</v>
      </c>
      <c r="E1161" s="21">
        <f>IFERROR(VLOOKUP("Failed",'Kickstarter Data'!F1161:L1161,7,FALSE),"")</f>
        <v>0</v>
      </c>
    </row>
    <row r="1162" spans="1:5" x14ac:dyDescent="0.35">
      <c r="A1162" s="17" t="str">
        <f t="shared" si="36"/>
        <v/>
      </c>
      <c r="B1162" s="17" t="str">
        <f>IFERROR(VLOOKUP("successful",'Kickstarter Data'!F1162:L1162,7,FALSE),"")</f>
        <v/>
      </c>
      <c r="D1162" s="21" t="str">
        <f t="shared" si="37"/>
        <v>Failed</v>
      </c>
      <c r="E1162" s="21">
        <f>IFERROR(VLOOKUP("Failed",'Kickstarter Data'!F1162:L1162,7,FALSE),"")</f>
        <v>19</v>
      </c>
    </row>
    <row r="1163" spans="1:5" x14ac:dyDescent="0.35">
      <c r="A1163" s="17" t="str">
        <f t="shared" si="36"/>
        <v/>
      </c>
      <c r="B1163" s="17" t="str">
        <f>IFERROR(VLOOKUP("successful",'Kickstarter Data'!F1163:L1163,7,FALSE),"")</f>
        <v/>
      </c>
      <c r="D1163" s="21" t="str">
        <f t="shared" si="37"/>
        <v>Failed</v>
      </c>
      <c r="E1163" s="21">
        <f>IFERROR(VLOOKUP("Failed",'Kickstarter Data'!F1163:L1163,7,FALSE),"")</f>
        <v>0</v>
      </c>
    </row>
    <row r="1164" spans="1:5" x14ac:dyDescent="0.35">
      <c r="A1164" s="17" t="str">
        <f t="shared" si="36"/>
        <v/>
      </c>
      <c r="B1164" s="17" t="str">
        <f>IFERROR(VLOOKUP("successful",'Kickstarter Data'!F1164:L1164,7,FALSE),"")</f>
        <v/>
      </c>
      <c r="D1164" s="21" t="str">
        <f t="shared" si="37"/>
        <v>Failed</v>
      </c>
      <c r="E1164" s="21">
        <f>IFERROR(VLOOKUP("Failed",'Kickstarter Data'!F1164:L1164,7,FALSE),"")</f>
        <v>2</v>
      </c>
    </row>
    <row r="1165" spans="1:5" x14ac:dyDescent="0.35">
      <c r="A1165" s="17" t="str">
        <f t="shared" si="36"/>
        <v/>
      </c>
      <c r="B1165" s="17" t="str">
        <f>IFERROR(VLOOKUP("successful",'Kickstarter Data'!F1165:L1165,7,FALSE),"")</f>
        <v/>
      </c>
      <c r="D1165" s="21" t="str">
        <f t="shared" si="37"/>
        <v>Failed</v>
      </c>
      <c r="E1165" s="21">
        <f>IFERROR(VLOOKUP("Failed",'Kickstarter Data'!F1165:L1165,7,FALSE),"")</f>
        <v>0</v>
      </c>
    </row>
    <row r="1166" spans="1:5" x14ac:dyDescent="0.35">
      <c r="A1166" s="17" t="str">
        <f t="shared" si="36"/>
        <v/>
      </c>
      <c r="B1166" s="17" t="str">
        <f>IFERROR(VLOOKUP("successful",'Kickstarter Data'!F1166:L1166,7,FALSE),"")</f>
        <v/>
      </c>
      <c r="D1166" s="21" t="str">
        <f t="shared" si="37"/>
        <v>Failed</v>
      </c>
      <c r="E1166" s="21">
        <f>IFERROR(VLOOKUP("Failed",'Kickstarter Data'!F1166:L1166,7,FALSE),"")</f>
        <v>0</v>
      </c>
    </row>
    <row r="1167" spans="1:5" x14ac:dyDescent="0.35">
      <c r="A1167" s="17" t="str">
        <f t="shared" si="36"/>
        <v/>
      </c>
      <c r="B1167" s="17" t="str">
        <f>IFERROR(VLOOKUP("successful",'Kickstarter Data'!F1167:L1167,7,FALSE),"")</f>
        <v/>
      </c>
      <c r="D1167" s="21" t="str">
        <f t="shared" si="37"/>
        <v>Failed</v>
      </c>
      <c r="E1167" s="21">
        <f>IFERROR(VLOOKUP("Failed",'Kickstarter Data'!F1167:L1167,7,FALSE),"")</f>
        <v>25</v>
      </c>
    </row>
    <row r="1168" spans="1:5" x14ac:dyDescent="0.35">
      <c r="A1168" s="17" t="str">
        <f t="shared" si="36"/>
        <v/>
      </c>
      <c r="B1168" s="17" t="str">
        <f>IFERROR(VLOOKUP("successful",'Kickstarter Data'!F1168:L1168,7,FALSE),"")</f>
        <v/>
      </c>
      <c r="D1168" s="21" t="str">
        <f t="shared" si="37"/>
        <v>Failed</v>
      </c>
      <c r="E1168" s="21">
        <f>IFERROR(VLOOKUP("Failed",'Kickstarter Data'!F1168:L1168,7,FALSE),"")</f>
        <v>8</v>
      </c>
    </row>
    <row r="1169" spans="1:5" x14ac:dyDescent="0.35">
      <c r="A1169" s="17" t="str">
        <f t="shared" si="36"/>
        <v/>
      </c>
      <c r="B1169" s="17" t="str">
        <f>IFERROR(VLOOKUP("successful",'Kickstarter Data'!F1169:L1169,7,FALSE),"")</f>
        <v/>
      </c>
      <c r="D1169" s="21" t="str">
        <f t="shared" si="37"/>
        <v>Failed</v>
      </c>
      <c r="E1169" s="21">
        <f>IFERROR(VLOOKUP("Failed",'Kickstarter Data'!F1169:L1169,7,FALSE),"")</f>
        <v>16</v>
      </c>
    </row>
    <row r="1170" spans="1:5" x14ac:dyDescent="0.35">
      <c r="A1170" s="17" t="str">
        <f t="shared" si="36"/>
        <v/>
      </c>
      <c r="B1170" s="17" t="str">
        <f>IFERROR(VLOOKUP("successful",'Kickstarter Data'!F1170:L1170,7,FALSE),"")</f>
        <v/>
      </c>
      <c r="D1170" s="21" t="str">
        <f t="shared" si="37"/>
        <v>Failed</v>
      </c>
      <c r="E1170" s="21">
        <f>IFERROR(VLOOKUP("Failed",'Kickstarter Data'!F1170:L1170,7,FALSE),"")</f>
        <v>3</v>
      </c>
    </row>
    <row r="1171" spans="1:5" x14ac:dyDescent="0.35">
      <c r="A1171" s="17" t="str">
        <f t="shared" si="36"/>
        <v/>
      </c>
      <c r="B1171" s="17" t="str">
        <f>IFERROR(VLOOKUP("successful",'Kickstarter Data'!F1171:L1171,7,FALSE),"")</f>
        <v/>
      </c>
      <c r="D1171" s="21" t="str">
        <f t="shared" si="37"/>
        <v>Failed</v>
      </c>
      <c r="E1171" s="21">
        <f>IFERROR(VLOOKUP("Failed",'Kickstarter Data'!F1171:L1171,7,FALSE),"")</f>
        <v>3</v>
      </c>
    </row>
    <row r="1172" spans="1:5" x14ac:dyDescent="0.35">
      <c r="A1172" s="17" t="str">
        <f t="shared" si="36"/>
        <v/>
      </c>
      <c r="B1172" s="17" t="str">
        <f>IFERROR(VLOOKUP("successful",'Kickstarter Data'!F1172:L1172,7,FALSE),"")</f>
        <v/>
      </c>
      <c r="D1172" s="21" t="str">
        <f t="shared" si="37"/>
        <v>Failed</v>
      </c>
      <c r="E1172" s="21">
        <f>IFERROR(VLOOKUP("Failed",'Kickstarter Data'!F1172:L1172,7,FALSE),"")</f>
        <v>2</v>
      </c>
    </row>
    <row r="1173" spans="1:5" x14ac:dyDescent="0.35">
      <c r="A1173" s="17" t="str">
        <f t="shared" si="36"/>
        <v/>
      </c>
      <c r="B1173" s="17" t="str">
        <f>IFERROR(VLOOKUP("successful",'Kickstarter Data'!F1173:L1173,7,FALSE),"")</f>
        <v/>
      </c>
      <c r="D1173" s="21" t="str">
        <f t="shared" si="37"/>
        <v>Failed</v>
      </c>
      <c r="E1173" s="21">
        <f>IFERROR(VLOOKUP("Failed",'Kickstarter Data'!F1173:L1173,7,FALSE),"")</f>
        <v>1</v>
      </c>
    </row>
    <row r="1174" spans="1:5" x14ac:dyDescent="0.35">
      <c r="A1174" s="17" t="str">
        <f t="shared" si="36"/>
        <v/>
      </c>
      <c r="B1174" s="17" t="str">
        <f>IFERROR(VLOOKUP("successful",'Kickstarter Data'!F1174:L1174,7,FALSE),"")</f>
        <v/>
      </c>
      <c r="D1174" s="21" t="str">
        <f t="shared" si="37"/>
        <v>Failed</v>
      </c>
      <c r="E1174" s="21">
        <f>IFERROR(VLOOKUP("Failed",'Kickstarter Data'!F1174:L1174,7,FALSE),"")</f>
        <v>0</v>
      </c>
    </row>
    <row r="1175" spans="1:5" x14ac:dyDescent="0.35">
      <c r="A1175" s="17" t="str">
        <f t="shared" si="36"/>
        <v/>
      </c>
      <c r="B1175" s="17" t="str">
        <f>IFERROR(VLOOKUP("successful",'Kickstarter Data'!F1175:L1175,7,FALSE),"")</f>
        <v/>
      </c>
      <c r="D1175" s="21" t="str">
        <f t="shared" si="37"/>
        <v>Failed</v>
      </c>
      <c r="E1175" s="21">
        <f>IFERROR(VLOOKUP("Failed",'Kickstarter Data'!F1175:L1175,7,FALSE),"")</f>
        <v>1</v>
      </c>
    </row>
    <row r="1176" spans="1:5" x14ac:dyDescent="0.35">
      <c r="A1176" s="17" t="str">
        <f t="shared" si="36"/>
        <v/>
      </c>
      <c r="B1176" s="17" t="str">
        <f>IFERROR(VLOOKUP("successful",'Kickstarter Data'!F1176:L1176,7,FALSE),"")</f>
        <v/>
      </c>
      <c r="D1176" s="21" t="str">
        <f t="shared" si="37"/>
        <v>Failed</v>
      </c>
      <c r="E1176" s="21">
        <f>IFERROR(VLOOKUP("Failed",'Kickstarter Data'!F1176:L1176,7,FALSE),"")</f>
        <v>19</v>
      </c>
    </row>
    <row r="1177" spans="1:5" x14ac:dyDescent="0.35">
      <c r="A1177" s="17" t="str">
        <f t="shared" si="36"/>
        <v/>
      </c>
      <c r="B1177" s="17" t="str">
        <f>IFERROR(VLOOKUP("successful",'Kickstarter Data'!F1177:L1177,7,FALSE),"")</f>
        <v/>
      </c>
      <c r="D1177" s="21" t="str">
        <f t="shared" si="37"/>
        <v>Failed</v>
      </c>
      <c r="E1177" s="21">
        <f>IFERROR(VLOOKUP("Failed",'Kickstarter Data'!F1177:L1177,7,FALSE),"")</f>
        <v>9</v>
      </c>
    </row>
    <row r="1178" spans="1:5" x14ac:dyDescent="0.35">
      <c r="A1178" s="17" t="str">
        <f t="shared" si="36"/>
        <v/>
      </c>
      <c r="B1178" s="17" t="str">
        <f>IFERROR(VLOOKUP("successful",'Kickstarter Data'!F1178:L1178,7,FALSE),"")</f>
        <v/>
      </c>
      <c r="D1178" s="21" t="str">
        <f t="shared" si="37"/>
        <v>Failed</v>
      </c>
      <c r="E1178" s="21">
        <f>IFERROR(VLOOKUP("Failed",'Kickstarter Data'!F1178:L1178,7,FALSE),"")</f>
        <v>1</v>
      </c>
    </row>
    <row r="1179" spans="1:5" x14ac:dyDescent="0.35">
      <c r="A1179" s="17" t="str">
        <f t="shared" si="36"/>
        <v/>
      </c>
      <c r="B1179" s="17" t="str">
        <f>IFERROR(VLOOKUP("successful",'Kickstarter Data'!F1179:L1179,7,FALSE),"")</f>
        <v/>
      </c>
      <c r="D1179" s="21" t="str">
        <f t="shared" si="37"/>
        <v>Failed</v>
      </c>
      <c r="E1179" s="21">
        <f>IFERROR(VLOOKUP("Failed",'Kickstarter Data'!F1179:L1179,7,FALSE),"")</f>
        <v>0</v>
      </c>
    </row>
    <row r="1180" spans="1:5" x14ac:dyDescent="0.35">
      <c r="A1180" s="17" t="str">
        <f t="shared" si="36"/>
        <v/>
      </c>
      <c r="B1180" s="17" t="str">
        <f>IFERROR(VLOOKUP("successful",'Kickstarter Data'!F1180:L1180,7,FALSE),"")</f>
        <v/>
      </c>
      <c r="D1180" s="21" t="str">
        <f t="shared" si="37"/>
        <v>Failed</v>
      </c>
      <c r="E1180" s="21">
        <f>IFERROR(VLOOKUP("Failed",'Kickstarter Data'!F1180:L1180,7,FALSE),"")</f>
        <v>1</v>
      </c>
    </row>
    <row r="1181" spans="1:5" x14ac:dyDescent="0.35">
      <c r="A1181" s="17" t="str">
        <f t="shared" si="36"/>
        <v/>
      </c>
      <c r="B1181" s="17" t="str">
        <f>IFERROR(VLOOKUP("successful",'Kickstarter Data'!F1181:L1181,7,FALSE),"")</f>
        <v/>
      </c>
      <c r="D1181" s="21" t="str">
        <f t="shared" si="37"/>
        <v>Failed</v>
      </c>
      <c r="E1181" s="21">
        <f>IFERROR(VLOOKUP("Failed",'Kickstarter Data'!F1181:L1181,7,FALSE),"")</f>
        <v>5</v>
      </c>
    </row>
    <row r="1182" spans="1:5" x14ac:dyDescent="0.35">
      <c r="A1182" s="17" t="str">
        <f t="shared" si="36"/>
        <v/>
      </c>
      <c r="B1182" s="17" t="str">
        <f>IFERROR(VLOOKUP("successful",'Kickstarter Data'!F1182:L1182,7,FALSE),"")</f>
        <v/>
      </c>
      <c r="D1182" s="21" t="str">
        <f t="shared" si="37"/>
        <v>Failed</v>
      </c>
      <c r="E1182" s="21">
        <f>IFERROR(VLOOKUP("Failed",'Kickstarter Data'!F1182:L1182,7,FALSE),"")</f>
        <v>85</v>
      </c>
    </row>
    <row r="1183" spans="1:5" x14ac:dyDescent="0.35">
      <c r="A1183" s="17" t="str">
        <f t="shared" si="36"/>
        <v/>
      </c>
      <c r="B1183" s="17" t="str">
        <f>IFERROR(VLOOKUP("successful",'Kickstarter Data'!F1183:L1183,7,FALSE),"")</f>
        <v/>
      </c>
      <c r="D1183" s="21" t="str">
        <f t="shared" si="37"/>
        <v>Failed</v>
      </c>
      <c r="E1183" s="21">
        <f>IFERROR(VLOOKUP("Failed",'Kickstarter Data'!F1183:L1183,7,FALSE),"")</f>
        <v>3</v>
      </c>
    </row>
    <row r="1184" spans="1:5" x14ac:dyDescent="0.35">
      <c r="A1184" s="17" t="str">
        <f t="shared" si="36"/>
        <v/>
      </c>
      <c r="B1184" s="17" t="str">
        <f>IFERROR(VLOOKUP("successful",'Kickstarter Data'!F1184:L1184,7,FALSE),"")</f>
        <v/>
      </c>
      <c r="D1184" s="21" t="str">
        <f t="shared" si="37"/>
        <v>Failed</v>
      </c>
      <c r="E1184" s="21">
        <f>IFERROR(VLOOKUP("Failed",'Kickstarter Data'!F1184:L1184,7,FALSE),"")</f>
        <v>4</v>
      </c>
    </row>
    <row r="1185" spans="1:5" x14ac:dyDescent="0.35">
      <c r="A1185" s="17" t="str">
        <f t="shared" si="36"/>
        <v/>
      </c>
      <c r="B1185" s="17" t="str">
        <f>IFERROR(VLOOKUP("successful",'Kickstarter Data'!F1185:L1185,7,FALSE),"")</f>
        <v/>
      </c>
      <c r="D1185" s="21" t="str">
        <f t="shared" si="37"/>
        <v>Failed</v>
      </c>
      <c r="E1185" s="21">
        <f>IFERROR(VLOOKUP("Failed",'Kickstarter Data'!F1185:L1185,7,FALSE),"")</f>
        <v>3</v>
      </c>
    </row>
    <row r="1186" spans="1:5" x14ac:dyDescent="0.35">
      <c r="A1186" s="17" t="str">
        <f t="shared" si="36"/>
        <v>successful</v>
      </c>
      <c r="B1186" s="17">
        <f>IFERROR(VLOOKUP("successful",'Kickstarter Data'!F1186:L1186,7,FALSE),"")</f>
        <v>375</v>
      </c>
      <c r="D1186" s="21" t="str">
        <f t="shared" si="37"/>
        <v/>
      </c>
      <c r="E1186" s="21" t="str">
        <f>IFERROR(VLOOKUP("Failed",'Kickstarter Data'!F1186:L1186,7,FALSE),"")</f>
        <v/>
      </c>
    </row>
    <row r="1187" spans="1:5" x14ac:dyDescent="0.35">
      <c r="A1187" s="17" t="str">
        <f t="shared" si="36"/>
        <v>successful</v>
      </c>
      <c r="B1187" s="17">
        <f>IFERROR(VLOOKUP("successful",'Kickstarter Data'!F1187:L1187,7,FALSE),"")</f>
        <v>111</v>
      </c>
      <c r="D1187" s="21" t="str">
        <f t="shared" si="37"/>
        <v/>
      </c>
      <c r="E1187" s="21" t="str">
        <f>IFERROR(VLOOKUP("Failed",'Kickstarter Data'!F1187:L1187,7,FALSE),"")</f>
        <v/>
      </c>
    </row>
    <row r="1188" spans="1:5" x14ac:dyDescent="0.35">
      <c r="A1188" s="17" t="str">
        <f t="shared" si="36"/>
        <v>successful</v>
      </c>
      <c r="B1188" s="17">
        <f>IFERROR(VLOOKUP("successful",'Kickstarter Data'!F1188:L1188,7,FALSE),"")</f>
        <v>123</v>
      </c>
      <c r="D1188" s="21" t="str">
        <f t="shared" si="37"/>
        <v/>
      </c>
      <c r="E1188" s="21" t="str">
        <f>IFERROR(VLOOKUP("Failed",'Kickstarter Data'!F1188:L1188,7,FALSE),"")</f>
        <v/>
      </c>
    </row>
    <row r="1189" spans="1:5" x14ac:dyDescent="0.35">
      <c r="A1189" s="17" t="str">
        <f t="shared" si="36"/>
        <v>successful</v>
      </c>
      <c r="B1189" s="17">
        <f>IFERROR(VLOOKUP("successful",'Kickstarter Data'!F1189:L1189,7,FALSE),"")</f>
        <v>70</v>
      </c>
      <c r="D1189" s="21" t="str">
        <f t="shared" si="37"/>
        <v/>
      </c>
      <c r="E1189" s="21" t="str">
        <f>IFERROR(VLOOKUP("Failed",'Kickstarter Data'!F1189:L1189,7,FALSE),"")</f>
        <v/>
      </c>
    </row>
    <row r="1190" spans="1:5" x14ac:dyDescent="0.35">
      <c r="A1190" s="17" t="str">
        <f t="shared" si="36"/>
        <v>successful</v>
      </c>
      <c r="B1190" s="17">
        <f>IFERROR(VLOOKUP("successful",'Kickstarter Data'!F1190:L1190,7,FALSE),"")</f>
        <v>85</v>
      </c>
      <c r="D1190" s="21" t="str">
        <f t="shared" si="37"/>
        <v/>
      </c>
      <c r="E1190" s="21" t="str">
        <f>IFERROR(VLOOKUP("Failed",'Kickstarter Data'!F1190:L1190,7,FALSE),"")</f>
        <v/>
      </c>
    </row>
    <row r="1191" spans="1:5" x14ac:dyDescent="0.35">
      <c r="A1191" s="17" t="str">
        <f t="shared" si="36"/>
        <v>successful</v>
      </c>
      <c r="B1191" s="17">
        <f>IFERROR(VLOOKUP("successful",'Kickstarter Data'!F1191:L1191,7,FALSE),"")</f>
        <v>86</v>
      </c>
      <c r="D1191" s="21" t="str">
        <f t="shared" si="37"/>
        <v/>
      </c>
      <c r="E1191" s="21" t="str">
        <f>IFERROR(VLOOKUP("Failed",'Kickstarter Data'!F1191:L1191,7,FALSE),"")</f>
        <v/>
      </c>
    </row>
    <row r="1192" spans="1:5" x14ac:dyDescent="0.35">
      <c r="A1192" s="17" t="str">
        <f t="shared" si="36"/>
        <v>successful</v>
      </c>
      <c r="B1192" s="17">
        <f>IFERROR(VLOOKUP("successful",'Kickstarter Data'!F1192:L1192,7,FALSE),"")</f>
        <v>13</v>
      </c>
      <c r="D1192" s="21" t="str">
        <f t="shared" si="37"/>
        <v/>
      </c>
      <c r="E1192" s="21" t="str">
        <f>IFERROR(VLOOKUP("Failed",'Kickstarter Data'!F1192:L1192,7,FALSE),"")</f>
        <v/>
      </c>
    </row>
    <row r="1193" spans="1:5" x14ac:dyDescent="0.35">
      <c r="A1193" s="17" t="str">
        <f t="shared" si="36"/>
        <v>successful</v>
      </c>
      <c r="B1193" s="17">
        <f>IFERROR(VLOOKUP("successful",'Kickstarter Data'!F1193:L1193,7,FALSE),"")</f>
        <v>33</v>
      </c>
      <c r="D1193" s="21" t="str">
        <f t="shared" si="37"/>
        <v/>
      </c>
      <c r="E1193" s="21" t="str">
        <f>IFERROR(VLOOKUP("Failed",'Kickstarter Data'!F1193:L1193,7,FALSE),"")</f>
        <v/>
      </c>
    </row>
    <row r="1194" spans="1:5" x14ac:dyDescent="0.35">
      <c r="A1194" s="17" t="str">
        <f t="shared" si="36"/>
        <v>successful</v>
      </c>
      <c r="B1194" s="17">
        <f>IFERROR(VLOOKUP("successful",'Kickstarter Data'!F1194:L1194,7,FALSE),"")</f>
        <v>15</v>
      </c>
      <c r="D1194" s="21" t="str">
        <f t="shared" si="37"/>
        <v/>
      </c>
      <c r="E1194" s="21" t="str">
        <f>IFERROR(VLOOKUP("Failed",'Kickstarter Data'!F1194:L1194,7,FALSE),"")</f>
        <v/>
      </c>
    </row>
    <row r="1195" spans="1:5" x14ac:dyDescent="0.35">
      <c r="A1195" s="17" t="str">
        <f t="shared" si="36"/>
        <v>successful</v>
      </c>
      <c r="B1195" s="17">
        <f>IFERROR(VLOOKUP("successful",'Kickstarter Data'!F1195:L1195,7,FALSE),"")</f>
        <v>273</v>
      </c>
      <c r="D1195" s="21" t="str">
        <f t="shared" si="37"/>
        <v/>
      </c>
      <c r="E1195" s="21" t="str">
        <f>IFERROR(VLOOKUP("Failed",'Kickstarter Data'!F1195:L1195,7,FALSE),"")</f>
        <v/>
      </c>
    </row>
    <row r="1196" spans="1:5" x14ac:dyDescent="0.35">
      <c r="A1196" s="17" t="str">
        <f t="shared" si="36"/>
        <v>successful</v>
      </c>
      <c r="B1196" s="17">
        <f>IFERROR(VLOOKUP("successful",'Kickstarter Data'!F1196:L1196,7,FALSE),"")</f>
        <v>714</v>
      </c>
      <c r="D1196" s="21" t="str">
        <f t="shared" si="37"/>
        <v/>
      </c>
      <c r="E1196" s="21" t="str">
        <f>IFERROR(VLOOKUP("Failed",'Kickstarter Data'!F1196:L1196,7,FALSE),"")</f>
        <v/>
      </c>
    </row>
    <row r="1197" spans="1:5" x14ac:dyDescent="0.35">
      <c r="A1197" s="17" t="str">
        <f t="shared" si="36"/>
        <v>successful</v>
      </c>
      <c r="B1197" s="17">
        <f>IFERROR(VLOOKUP("successful",'Kickstarter Data'!F1197:L1197,7,FALSE),"")</f>
        <v>170</v>
      </c>
      <c r="D1197" s="21" t="str">
        <f t="shared" si="37"/>
        <v/>
      </c>
      <c r="E1197" s="21" t="str">
        <f>IFERROR(VLOOKUP("Failed",'Kickstarter Data'!F1197:L1197,7,FALSE),"")</f>
        <v/>
      </c>
    </row>
    <row r="1198" spans="1:5" x14ac:dyDescent="0.35">
      <c r="A1198" s="17" t="str">
        <f t="shared" si="36"/>
        <v>successful</v>
      </c>
      <c r="B1198" s="17">
        <f>IFERROR(VLOOKUP("successful",'Kickstarter Data'!F1198:L1198,7,FALSE),"")</f>
        <v>512</v>
      </c>
      <c r="D1198" s="21" t="str">
        <f t="shared" si="37"/>
        <v/>
      </c>
      <c r="E1198" s="21" t="str">
        <f>IFERROR(VLOOKUP("Failed",'Kickstarter Data'!F1198:L1198,7,FALSE),"")</f>
        <v/>
      </c>
    </row>
    <row r="1199" spans="1:5" x14ac:dyDescent="0.35">
      <c r="A1199" s="17" t="str">
        <f t="shared" si="36"/>
        <v>successful</v>
      </c>
      <c r="B1199" s="17">
        <f>IFERROR(VLOOKUP("successful",'Kickstarter Data'!F1199:L1199,7,FALSE),"")</f>
        <v>314</v>
      </c>
      <c r="D1199" s="21" t="str">
        <f t="shared" si="37"/>
        <v/>
      </c>
      <c r="E1199" s="21" t="str">
        <f>IFERROR(VLOOKUP("Failed",'Kickstarter Data'!F1199:L1199,7,FALSE),"")</f>
        <v/>
      </c>
    </row>
    <row r="1200" spans="1:5" x14ac:dyDescent="0.35">
      <c r="A1200" s="17" t="str">
        <f t="shared" si="36"/>
        <v>successful</v>
      </c>
      <c r="B1200" s="17">
        <f>IFERROR(VLOOKUP("successful",'Kickstarter Data'!F1200:L1200,7,FALSE),"")</f>
        <v>167</v>
      </c>
      <c r="D1200" s="21" t="str">
        <f t="shared" si="37"/>
        <v/>
      </c>
      <c r="E1200" s="21" t="str">
        <f>IFERROR(VLOOKUP("Failed",'Kickstarter Data'!F1200:L1200,7,FALSE),"")</f>
        <v/>
      </c>
    </row>
    <row r="1201" spans="1:5" x14ac:dyDescent="0.35">
      <c r="A1201" s="17" t="str">
        <f t="shared" si="36"/>
        <v>successful</v>
      </c>
      <c r="B1201" s="17">
        <f>IFERROR(VLOOKUP("successful",'Kickstarter Data'!F1201:L1201,7,FALSE),"")</f>
        <v>9</v>
      </c>
      <c r="D1201" s="21" t="str">
        <f t="shared" si="37"/>
        <v/>
      </c>
      <c r="E1201" s="21" t="str">
        <f>IFERROR(VLOOKUP("Failed",'Kickstarter Data'!F1201:L1201,7,FALSE),"")</f>
        <v/>
      </c>
    </row>
    <row r="1202" spans="1:5" x14ac:dyDescent="0.35">
      <c r="A1202" s="17" t="str">
        <f t="shared" si="36"/>
        <v>successful</v>
      </c>
      <c r="B1202" s="17">
        <f>IFERROR(VLOOKUP("successful",'Kickstarter Data'!F1202:L1202,7,FALSE),"")</f>
        <v>103</v>
      </c>
      <c r="D1202" s="21" t="str">
        <f t="shared" si="37"/>
        <v/>
      </c>
      <c r="E1202" s="21" t="str">
        <f>IFERROR(VLOOKUP("Failed",'Kickstarter Data'!F1202:L1202,7,FALSE),"")</f>
        <v/>
      </c>
    </row>
    <row r="1203" spans="1:5" x14ac:dyDescent="0.35">
      <c r="A1203" s="17" t="str">
        <f t="shared" si="36"/>
        <v>successful</v>
      </c>
      <c r="B1203" s="17">
        <f>IFERROR(VLOOKUP("successful",'Kickstarter Data'!F1203:L1203,7,FALSE),"")</f>
        <v>111</v>
      </c>
      <c r="D1203" s="21" t="str">
        <f t="shared" si="37"/>
        <v/>
      </c>
      <c r="E1203" s="21" t="str">
        <f>IFERROR(VLOOKUP("Failed",'Kickstarter Data'!F1203:L1203,7,FALSE),"")</f>
        <v/>
      </c>
    </row>
    <row r="1204" spans="1:5" x14ac:dyDescent="0.35">
      <c r="A1204" s="17" t="str">
        <f t="shared" si="36"/>
        <v>successful</v>
      </c>
      <c r="B1204" s="17">
        <f>IFERROR(VLOOKUP("successful",'Kickstarter Data'!F1204:L1204,7,FALSE),"")</f>
        <v>271</v>
      </c>
      <c r="D1204" s="21" t="str">
        <f t="shared" si="37"/>
        <v/>
      </c>
      <c r="E1204" s="21" t="str">
        <f>IFERROR(VLOOKUP("Failed",'Kickstarter Data'!F1204:L1204,7,FALSE),"")</f>
        <v/>
      </c>
    </row>
    <row r="1205" spans="1:5" x14ac:dyDescent="0.35">
      <c r="A1205" s="17" t="str">
        <f t="shared" si="36"/>
        <v>successful</v>
      </c>
      <c r="B1205" s="17">
        <f>IFERROR(VLOOKUP("successful",'Kickstarter Data'!F1205:L1205,7,FALSE),"")</f>
        <v>101</v>
      </c>
      <c r="D1205" s="21" t="str">
        <f t="shared" si="37"/>
        <v/>
      </c>
      <c r="E1205" s="21" t="str">
        <f>IFERROR(VLOOKUP("Failed",'Kickstarter Data'!F1205:L1205,7,FALSE),"")</f>
        <v/>
      </c>
    </row>
    <row r="1206" spans="1:5" x14ac:dyDescent="0.35">
      <c r="A1206" s="17" t="str">
        <f t="shared" si="36"/>
        <v>successful</v>
      </c>
      <c r="B1206" s="17">
        <f>IFERROR(VLOOKUP("successful",'Kickstarter Data'!F1206:L1206,7,FALSE),"")</f>
        <v>57</v>
      </c>
      <c r="D1206" s="21" t="str">
        <f t="shared" si="37"/>
        <v/>
      </c>
      <c r="E1206" s="21" t="str">
        <f>IFERROR(VLOOKUP("Failed",'Kickstarter Data'!F1206:L1206,7,FALSE),"")</f>
        <v/>
      </c>
    </row>
    <row r="1207" spans="1:5" x14ac:dyDescent="0.35">
      <c r="A1207" s="17" t="str">
        <f t="shared" si="36"/>
        <v>successful</v>
      </c>
      <c r="B1207" s="17">
        <f>IFERROR(VLOOKUP("successful",'Kickstarter Data'!F1207:L1207,7,FALSE),"")</f>
        <v>62</v>
      </c>
      <c r="D1207" s="21" t="str">
        <f t="shared" si="37"/>
        <v/>
      </c>
      <c r="E1207" s="21" t="str">
        <f>IFERROR(VLOOKUP("Failed",'Kickstarter Data'!F1207:L1207,7,FALSE),"")</f>
        <v/>
      </c>
    </row>
    <row r="1208" spans="1:5" x14ac:dyDescent="0.35">
      <c r="A1208" s="17" t="str">
        <f t="shared" si="36"/>
        <v>successful</v>
      </c>
      <c r="B1208" s="17">
        <f>IFERROR(VLOOKUP("successful",'Kickstarter Data'!F1208:L1208,7,FALSE),"")</f>
        <v>32</v>
      </c>
      <c r="D1208" s="21" t="str">
        <f t="shared" si="37"/>
        <v/>
      </c>
      <c r="E1208" s="21" t="str">
        <f>IFERROR(VLOOKUP("Failed",'Kickstarter Data'!F1208:L1208,7,FALSE),"")</f>
        <v/>
      </c>
    </row>
    <row r="1209" spans="1:5" x14ac:dyDescent="0.35">
      <c r="A1209" s="17" t="str">
        <f t="shared" si="36"/>
        <v>successful</v>
      </c>
      <c r="B1209" s="17">
        <f>IFERROR(VLOOKUP("successful",'Kickstarter Data'!F1209:L1209,7,FALSE),"")</f>
        <v>141</v>
      </c>
      <c r="D1209" s="21" t="str">
        <f t="shared" si="37"/>
        <v/>
      </c>
      <c r="E1209" s="21" t="str">
        <f>IFERROR(VLOOKUP("Failed",'Kickstarter Data'!F1209:L1209,7,FALSE),"")</f>
        <v/>
      </c>
    </row>
    <row r="1210" spans="1:5" x14ac:dyDescent="0.35">
      <c r="A1210" s="17" t="str">
        <f t="shared" si="36"/>
        <v>successful</v>
      </c>
      <c r="B1210" s="17">
        <f>IFERROR(VLOOKUP("successful",'Kickstarter Data'!F1210:L1210,7,FALSE),"")</f>
        <v>75</v>
      </c>
      <c r="D1210" s="21" t="str">
        <f t="shared" si="37"/>
        <v/>
      </c>
      <c r="E1210" s="21" t="str">
        <f>IFERROR(VLOOKUP("Failed",'Kickstarter Data'!F1210:L1210,7,FALSE),"")</f>
        <v/>
      </c>
    </row>
    <row r="1211" spans="1:5" x14ac:dyDescent="0.35">
      <c r="A1211" s="17" t="str">
        <f t="shared" si="36"/>
        <v>successful</v>
      </c>
      <c r="B1211" s="17">
        <f>IFERROR(VLOOKUP("successful",'Kickstarter Data'!F1211:L1211,7,FALSE),"")</f>
        <v>46</v>
      </c>
      <c r="D1211" s="21" t="str">
        <f t="shared" si="37"/>
        <v/>
      </c>
      <c r="E1211" s="21" t="str">
        <f>IFERROR(VLOOKUP("Failed",'Kickstarter Data'!F1211:L1211,7,FALSE),"")</f>
        <v/>
      </c>
    </row>
    <row r="1212" spans="1:5" x14ac:dyDescent="0.35">
      <c r="A1212" s="17" t="str">
        <f t="shared" si="36"/>
        <v>successful</v>
      </c>
      <c r="B1212" s="17">
        <f>IFERROR(VLOOKUP("successful",'Kickstarter Data'!F1212:L1212,7,FALSE),"")</f>
        <v>103</v>
      </c>
      <c r="D1212" s="21" t="str">
        <f t="shared" si="37"/>
        <v/>
      </c>
      <c r="E1212" s="21" t="str">
        <f>IFERROR(VLOOKUP("Failed",'Kickstarter Data'!F1212:L1212,7,FALSE),"")</f>
        <v/>
      </c>
    </row>
    <row r="1213" spans="1:5" x14ac:dyDescent="0.35">
      <c r="A1213" s="17" t="str">
        <f t="shared" si="36"/>
        <v>successful</v>
      </c>
      <c r="B1213" s="17">
        <f>IFERROR(VLOOKUP("successful",'Kickstarter Data'!F1213:L1213,7,FALSE),"")</f>
        <v>6</v>
      </c>
      <c r="D1213" s="21" t="str">
        <f t="shared" si="37"/>
        <v/>
      </c>
      <c r="E1213" s="21" t="str">
        <f>IFERROR(VLOOKUP("Failed",'Kickstarter Data'!F1213:L1213,7,FALSE),"")</f>
        <v/>
      </c>
    </row>
    <row r="1214" spans="1:5" x14ac:dyDescent="0.35">
      <c r="A1214" s="17" t="str">
        <f t="shared" si="36"/>
        <v>successful</v>
      </c>
      <c r="B1214" s="17">
        <f>IFERROR(VLOOKUP("successful",'Kickstarter Data'!F1214:L1214,7,FALSE),"")</f>
        <v>83</v>
      </c>
      <c r="D1214" s="21" t="str">
        <f t="shared" si="37"/>
        <v/>
      </c>
      <c r="E1214" s="21" t="str">
        <f>IFERROR(VLOOKUP("Failed",'Kickstarter Data'!F1214:L1214,7,FALSE),"")</f>
        <v/>
      </c>
    </row>
    <row r="1215" spans="1:5" x14ac:dyDescent="0.35">
      <c r="A1215" s="17" t="str">
        <f t="shared" si="36"/>
        <v>successful</v>
      </c>
      <c r="B1215" s="17">
        <f>IFERROR(VLOOKUP("successful",'Kickstarter Data'!F1215:L1215,7,FALSE),"")</f>
        <v>108</v>
      </c>
      <c r="D1215" s="21" t="str">
        <f t="shared" si="37"/>
        <v/>
      </c>
      <c r="E1215" s="21" t="str">
        <f>IFERROR(VLOOKUP("Failed",'Kickstarter Data'!F1215:L1215,7,FALSE),"")</f>
        <v/>
      </c>
    </row>
    <row r="1216" spans="1:5" x14ac:dyDescent="0.35">
      <c r="A1216" s="17" t="str">
        <f t="shared" si="36"/>
        <v>successful</v>
      </c>
      <c r="B1216" s="17">
        <f>IFERROR(VLOOKUP("successful",'Kickstarter Data'!F1216:L1216,7,FALSE),"")</f>
        <v>25</v>
      </c>
      <c r="D1216" s="21" t="str">
        <f t="shared" si="37"/>
        <v/>
      </c>
      <c r="E1216" s="21" t="str">
        <f>IFERROR(VLOOKUP("Failed",'Kickstarter Data'!F1216:L1216,7,FALSE),"")</f>
        <v/>
      </c>
    </row>
    <row r="1217" spans="1:5" x14ac:dyDescent="0.35">
      <c r="A1217" s="17" t="str">
        <f t="shared" si="36"/>
        <v>successful</v>
      </c>
      <c r="B1217" s="17">
        <f>IFERROR(VLOOKUP("successful",'Kickstarter Data'!F1217:L1217,7,FALSE),"")</f>
        <v>549</v>
      </c>
      <c r="D1217" s="21" t="str">
        <f t="shared" si="37"/>
        <v/>
      </c>
      <c r="E1217" s="21" t="str">
        <f>IFERROR(VLOOKUP("Failed",'Kickstarter Data'!F1217:L1217,7,FALSE),"")</f>
        <v/>
      </c>
    </row>
    <row r="1218" spans="1:5" x14ac:dyDescent="0.35">
      <c r="A1218" s="17" t="str">
        <f t="shared" ref="A1218:A1281" si="38">IF(B1218="","","successful")</f>
        <v>successful</v>
      </c>
      <c r="B1218" s="17">
        <f>IFERROR(VLOOKUP("successful",'Kickstarter Data'!F1218:L1218,7,FALSE),"")</f>
        <v>222</v>
      </c>
      <c r="D1218" s="21" t="str">
        <f t="shared" ref="D1218:D1281" si="39">IF(E1218="","","Failed")</f>
        <v/>
      </c>
      <c r="E1218" s="21" t="str">
        <f>IFERROR(VLOOKUP("Failed",'Kickstarter Data'!F1218:L1218,7,FALSE),"")</f>
        <v/>
      </c>
    </row>
    <row r="1219" spans="1:5" x14ac:dyDescent="0.35">
      <c r="A1219" s="17" t="str">
        <f t="shared" si="38"/>
        <v>successful</v>
      </c>
      <c r="B1219" s="17">
        <f>IFERROR(VLOOKUP("successful",'Kickstarter Data'!F1219:L1219,7,FALSE),"")</f>
        <v>183</v>
      </c>
      <c r="D1219" s="21" t="str">
        <f t="shared" si="39"/>
        <v/>
      </c>
      <c r="E1219" s="21" t="str">
        <f>IFERROR(VLOOKUP("Failed",'Kickstarter Data'!F1219:L1219,7,FALSE),"")</f>
        <v/>
      </c>
    </row>
    <row r="1220" spans="1:5" x14ac:dyDescent="0.35">
      <c r="A1220" s="17" t="str">
        <f t="shared" si="38"/>
        <v>successful</v>
      </c>
      <c r="B1220" s="17">
        <f>IFERROR(VLOOKUP("successful",'Kickstarter Data'!F1220:L1220,7,FALSE),"")</f>
        <v>89</v>
      </c>
      <c r="D1220" s="21" t="str">
        <f t="shared" si="39"/>
        <v/>
      </c>
      <c r="E1220" s="21" t="str">
        <f>IFERROR(VLOOKUP("Failed",'Kickstarter Data'!F1220:L1220,7,FALSE),"")</f>
        <v/>
      </c>
    </row>
    <row r="1221" spans="1:5" x14ac:dyDescent="0.35">
      <c r="A1221" s="17" t="str">
        <f t="shared" si="38"/>
        <v>successful</v>
      </c>
      <c r="B1221" s="17">
        <f>IFERROR(VLOOKUP("successful",'Kickstarter Data'!F1221:L1221,7,FALSE),"")</f>
        <v>253</v>
      </c>
      <c r="D1221" s="21" t="str">
        <f t="shared" si="39"/>
        <v/>
      </c>
      <c r="E1221" s="21" t="str">
        <f>IFERROR(VLOOKUP("Failed",'Kickstarter Data'!F1221:L1221,7,FALSE),"")</f>
        <v/>
      </c>
    </row>
    <row r="1222" spans="1:5" x14ac:dyDescent="0.35">
      <c r="A1222" s="17" t="str">
        <f t="shared" si="38"/>
        <v>successful</v>
      </c>
      <c r="B1222" s="17">
        <f>IFERROR(VLOOKUP("successful",'Kickstarter Data'!F1222:L1222,7,FALSE),"")</f>
        <v>140</v>
      </c>
      <c r="D1222" s="21" t="str">
        <f t="shared" si="39"/>
        <v/>
      </c>
      <c r="E1222" s="21" t="str">
        <f>IFERROR(VLOOKUP("Failed",'Kickstarter Data'!F1222:L1222,7,FALSE),"")</f>
        <v/>
      </c>
    </row>
    <row r="1223" spans="1:5" x14ac:dyDescent="0.35">
      <c r="A1223" s="17" t="str">
        <f t="shared" si="38"/>
        <v>successful</v>
      </c>
      <c r="B1223" s="17">
        <f>IFERROR(VLOOKUP("successful",'Kickstarter Data'!F1223:L1223,7,FALSE),"")</f>
        <v>103</v>
      </c>
      <c r="D1223" s="21" t="str">
        <f t="shared" si="39"/>
        <v/>
      </c>
      <c r="E1223" s="21" t="str">
        <f>IFERROR(VLOOKUP("Failed",'Kickstarter Data'!F1223:L1223,7,FALSE),"")</f>
        <v/>
      </c>
    </row>
    <row r="1224" spans="1:5" x14ac:dyDescent="0.35">
      <c r="A1224" s="17" t="str">
        <f t="shared" si="38"/>
        <v>successful</v>
      </c>
      <c r="B1224" s="17">
        <f>IFERROR(VLOOKUP("successful",'Kickstarter Data'!F1224:L1224,7,FALSE),"")</f>
        <v>138</v>
      </c>
      <c r="D1224" s="21" t="str">
        <f t="shared" si="39"/>
        <v/>
      </c>
      <c r="E1224" s="21" t="str">
        <f>IFERROR(VLOOKUP("Failed",'Kickstarter Data'!F1224:L1224,7,FALSE),"")</f>
        <v/>
      </c>
    </row>
    <row r="1225" spans="1:5" x14ac:dyDescent="0.35">
      <c r="A1225" s="17" t="str">
        <f t="shared" si="38"/>
        <v>successful</v>
      </c>
      <c r="B1225" s="17">
        <f>IFERROR(VLOOKUP("successful",'Kickstarter Data'!F1225:L1225,7,FALSE),"")</f>
        <v>191</v>
      </c>
      <c r="D1225" s="21" t="str">
        <f t="shared" si="39"/>
        <v/>
      </c>
      <c r="E1225" s="21" t="str">
        <f>IFERROR(VLOOKUP("Failed",'Kickstarter Data'!F1225:L1225,7,FALSE),"")</f>
        <v/>
      </c>
    </row>
    <row r="1226" spans="1:5" x14ac:dyDescent="0.35">
      <c r="A1226" s="17" t="str">
        <f t="shared" si="38"/>
        <v/>
      </c>
      <c r="B1226" s="17" t="str">
        <f>IFERROR(VLOOKUP("successful",'Kickstarter Data'!F1226:L1226,7,FALSE),"")</f>
        <v/>
      </c>
      <c r="D1226" s="21" t="str">
        <f t="shared" si="39"/>
        <v/>
      </c>
      <c r="E1226" s="21" t="str">
        <f>IFERROR(VLOOKUP("Failed",'Kickstarter Data'!F1226:L1226,7,FALSE),"")</f>
        <v/>
      </c>
    </row>
    <row r="1227" spans="1:5" x14ac:dyDescent="0.35">
      <c r="A1227" s="17" t="str">
        <f t="shared" si="38"/>
        <v/>
      </c>
      <c r="B1227" s="17" t="str">
        <f>IFERROR(VLOOKUP("successful",'Kickstarter Data'!F1227:L1227,7,FALSE),"")</f>
        <v/>
      </c>
      <c r="D1227" s="21" t="str">
        <f t="shared" si="39"/>
        <v/>
      </c>
      <c r="E1227" s="21" t="str">
        <f>IFERROR(VLOOKUP("Failed",'Kickstarter Data'!F1227:L1227,7,FALSE),"")</f>
        <v/>
      </c>
    </row>
    <row r="1228" spans="1:5" x14ac:dyDescent="0.35">
      <c r="A1228" s="17" t="str">
        <f t="shared" si="38"/>
        <v/>
      </c>
      <c r="B1228" s="17" t="str">
        <f>IFERROR(VLOOKUP("successful",'Kickstarter Data'!F1228:L1228,7,FALSE),"")</f>
        <v/>
      </c>
      <c r="D1228" s="21" t="str">
        <f t="shared" si="39"/>
        <v/>
      </c>
      <c r="E1228" s="21" t="str">
        <f>IFERROR(VLOOKUP("Failed",'Kickstarter Data'!F1228:L1228,7,FALSE),"")</f>
        <v/>
      </c>
    </row>
    <row r="1229" spans="1:5" x14ac:dyDescent="0.35">
      <c r="A1229" s="17" t="str">
        <f t="shared" si="38"/>
        <v/>
      </c>
      <c r="B1229" s="17" t="str">
        <f>IFERROR(VLOOKUP("successful",'Kickstarter Data'!F1229:L1229,7,FALSE),"")</f>
        <v/>
      </c>
      <c r="D1229" s="21" t="str">
        <f t="shared" si="39"/>
        <v/>
      </c>
      <c r="E1229" s="21" t="str">
        <f>IFERROR(VLOOKUP("Failed",'Kickstarter Data'!F1229:L1229,7,FALSE),"")</f>
        <v/>
      </c>
    </row>
    <row r="1230" spans="1:5" x14ac:dyDescent="0.35">
      <c r="A1230" s="17" t="str">
        <f t="shared" si="38"/>
        <v/>
      </c>
      <c r="B1230" s="17" t="str">
        <f>IFERROR(VLOOKUP("successful",'Kickstarter Data'!F1230:L1230,7,FALSE),"")</f>
        <v/>
      </c>
      <c r="D1230" s="21" t="str">
        <f t="shared" si="39"/>
        <v/>
      </c>
      <c r="E1230" s="21" t="str">
        <f>IFERROR(VLOOKUP("Failed",'Kickstarter Data'!F1230:L1230,7,FALSE),"")</f>
        <v/>
      </c>
    </row>
    <row r="1231" spans="1:5" x14ac:dyDescent="0.35">
      <c r="A1231" s="17" t="str">
        <f t="shared" si="38"/>
        <v/>
      </c>
      <c r="B1231" s="17" t="str">
        <f>IFERROR(VLOOKUP("successful",'Kickstarter Data'!F1231:L1231,7,FALSE),"")</f>
        <v/>
      </c>
      <c r="D1231" s="21" t="str">
        <f t="shared" si="39"/>
        <v/>
      </c>
      <c r="E1231" s="21" t="str">
        <f>IFERROR(VLOOKUP("Failed",'Kickstarter Data'!F1231:L1231,7,FALSE),"")</f>
        <v/>
      </c>
    </row>
    <row r="1232" spans="1:5" x14ac:dyDescent="0.35">
      <c r="A1232" s="17" t="str">
        <f t="shared" si="38"/>
        <v/>
      </c>
      <c r="B1232" s="17" t="str">
        <f>IFERROR(VLOOKUP("successful",'Kickstarter Data'!F1232:L1232,7,FALSE),"")</f>
        <v/>
      </c>
      <c r="D1232" s="21" t="str">
        <f t="shared" si="39"/>
        <v/>
      </c>
      <c r="E1232" s="21" t="str">
        <f>IFERROR(VLOOKUP("Failed",'Kickstarter Data'!F1232:L1232,7,FALSE),"")</f>
        <v/>
      </c>
    </row>
    <row r="1233" spans="1:5" x14ac:dyDescent="0.35">
      <c r="A1233" s="17" t="str">
        <f t="shared" si="38"/>
        <v/>
      </c>
      <c r="B1233" s="17" t="str">
        <f>IFERROR(VLOOKUP("successful",'Kickstarter Data'!F1233:L1233,7,FALSE),"")</f>
        <v/>
      </c>
      <c r="D1233" s="21" t="str">
        <f t="shared" si="39"/>
        <v/>
      </c>
      <c r="E1233" s="21" t="str">
        <f>IFERROR(VLOOKUP("Failed",'Kickstarter Data'!F1233:L1233,7,FALSE),"")</f>
        <v/>
      </c>
    </row>
    <row r="1234" spans="1:5" x14ac:dyDescent="0.35">
      <c r="A1234" s="17" t="str">
        <f t="shared" si="38"/>
        <v/>
      </c>
      <c r="B1234" s="17" t="str">
        <f>IFERROR(VLOOKUP("successful",'Kickstarter Data'!F1234:L1234,7,FALSE),"")</f>
        <v/>
      </c>
      <c r="D1234" s="21" t="str">
        <f t="shared" si="39"/>
        <v/>
      </c>
      <c r="E1234" s="21" t="str">
        <f>IFERROR(VLOOKUP("Failed",'Kickstarter Data'!F1234:L1234,7,FALSE),"")</f>
        <v/>
      </c>
    </row>
    <row r="1235" spans="1:5" x14ac:dyDescent="0.35">
      <c r="A1235" s="17" t="str">
        <f t="shared" si="38"/>
        <v/>
      </c>
      <c r="B1235" s="17" t="str">
        <f>IFERROR(VLOOKUP("successful",'Kickstarter Data'!F1235:L1235,7,FALSE),"")</f>
        <v/>
      </c>
      <c r="D1235" s="21" t="str">
        <f t="shared" si="39"/>
        <v/>
      </c>
      <c r="E1235" s="21" t="str">
        <f>IFERROR(VLOOKUP("Failed",'Kickstarter Data'!F1235:L1235,7,FALSE),"")</f>
        <v/>
      </c>
    </row>
    <row r="1236" spans="1:5" x14ac:dyDescent="0.35">
      <c r="A1236" s="17" t="str">
        <f t="shared" si="38"/>
        <v/>
      </c>
      <c r="B1236" s="17" t="str">
        <f>IFERROR(VLOOKUP("successful",'Kickstarter Data'!F1236:L1236,7,FALSE),"")</f>
        <v/>
      </c>
      <c r="D1236" s="21" t="str">
        <f t="shared" si="39"/>
        <v/>
      </c>
      <c r="E1236" s="21" t="str">
        <f>IFERROR(VLOOKUP("Failed",'Kickstarter Data'!F1236:L1236,7,FALSE),"")</f>
        <v/>
      </c>
    </row>
    <row r="1237" spans="1:5" x14ac:dyDescent="0.35">
      <c r="A1237" s="17" t="str">
        <f t="shared" si="38"/>
        <v/>
      </c>
      <c r="B1237" s="17" t="str">
        <f>IFERROR(VLOOKUP("successful",'Kickstarter Data'!F1237:L1237,7,FALSE),"")</f>
        <v/>
      </c>
      <c r="D1237" s="21" t="str">
        <f t="shared" si="39"/>
        <v/>
      </c>
      <c r="E1237" s="21" t="str">
        <f>IFERROR(VLOOKUP("Failed",'Kickstarter Data'!F1237:L1237,7,FALSE),"")</f>
        <v/>
      </c>
    </row>
    <row r="1238" spans="1:5" x14ac:dyDescent="0.35">
      <c r="A1238" s="17" t="str">
        <f t="shared" si="38"/>
        <v/>
      </c>
      <c r="B1238" s="17" t="str">
        <f>IFERROR(VLOOKUP("successful",'Kickstarter Data'!F1238:L1238,7,FALSE),"")</f>
        <v/>
      </c>
      <c r="D1238" s="21" t="str">
        <f t="shared" si="39"/>
        <v/>
      </c>
      <c r="E1238" s="21" t="str">
        <f>IFERROR(VLOOKUP("Failed",'Kickstarter Data'!F1238:L1238,7,FALSE),"")</f>
        <v/>
      </c>
    </row>
    <row r="1239" spans="1:5" x14ac:dyDescent="0.35">
      <c r="A1239" s="17" t="str">
        <f t="shared" si="38"/>
        <v/>
      </c>
      <c r="B1239" s="17" t="str">
        <f>IFERROR(VLOOKUP("successful",'Kickstarter Data'!F1239:L1239,7,FALSE),"")</f>
        <v/>
      </c>
      <c r="D1239" s="21" t="str">
        <f t="shared" si="39"/>
        <v/>
      </c>
      <c r="E1239" s="21" t="str">
        <f>IFERROR(VLOOKUP("Failed",'Kickstarter Data'!F1239:L1239,7,FALSE),"")</f>
        <v/>
      </c>
    </row>
    <row r="1240" spans="1:5" x14ac:dyDescent="0.35">
      <c r="A1240" s="17" t="str">
        <f t="shared" si="38"/>
        <v/>
      </c>
      <c r="B1240" s="17" t="str">
        <f>IFERROR(VLOOKUP("successful",'Kickstarter Data'!F1240:L1240,7,FALSE),"")</f>
        <v/>
      </c>
      <c r="D1240" s="21" t="str">
        <f t="shared" si="39"/>
        <v/>
      </c>
      <c r="E1240" s="21" t="str">
        <f>IFERROR(VLOOKUP("Failed",'Kickstarter Data'!F1240:L1240,7,FALSE),"")</f>
        <v/>
      </c>
    </row>
    <row r="1241" spans="1:5" x14ac:dyDescent="0.35">
      <c r="A1241" s="17" t="str">
        <f t="shared" si="38"/>
        <v/>
      </c>
      <c r="B1241" s="17" t="str">
        <f>IFERROR(VLOOKUP("successful",'Kickstarter Data'!F1241:L1241,7,FALSE),"")</f>
        <v/>
      </c>
      <c r="D1241" s="21" t="str">
        <f t="shared" si="39"/>
        <v/>
      </c>
      <c r="E1241" s="21" t="str">
        <f>IFERROR(VLOOKUP("Failed",'Kickstarter Data'!F1241:L1241,7,FALSE),"")</f>
        <v/>
      </c>
    </row>
    <row r="1242" spans="1:5" x14ac:dyDescent="0.35">
      <c r="A1242" s="17" t="str">
        <f t="shared" si="38"/>
        <v/>
      </c>
      <c r="B1242" s="17" t="str">
        <f>IFERROR(VLOOKUP("successful",'Kickstarter Data'!F1242:L1242,7,FALSE),"")</f>
        <v/>
      </c>
      <c r="D1242" s="21" t="str">
        <f t="shared" si="39"/>
        <v/>
      </c>
      <c r="E1242" s="21" t="str">
        <f>IFERROR(VLOOKUP("Failed",'Kickstarter Data'!F1242:L1242,7,FALSE),"")</f>
        <v/>
      </c>
    </row>
    <row r="1243" spans="1:5" x14ac:dyDescent="0.35">
      <c r="A1243" s="17" t="str">
        <f t="shared" si="38"/>
        <v/>
      </c>
      <c r="B1243" s="17" t="str">
        <f>IFERROR(VLOOKUP("successful",'Kickstarter Data'!F1243:L1243,7,FALSE),"")</f>
        <v/>
      </c>
      <c r="D1243" s="21" t="str">
        <f t="shared" si="39"/>
        <v/>
      </c>
      <c r="E1243" s="21" t="str">
        <f>IFERROR(VLOOKUP("Failed",'Kickstarter Data'!F1243:L1243,7,FALSE),"")</f>
        <v/>
      </c>
    </row>
    <row r="1244" spans="1:5" x14ac:dyDescent="0.35">
      <c r="A1244" s="17" t="str">
        <f t="shared" si="38"/>
        <v/>
      </c>
      <c r="B1244" s="17" t="str">
        <f>IFERROR(VLOOKUP("successful",'Kickstarter Data'!F1244:L1244,7,FALSE),"")</f>
        <v/>
      </c>
      <c r="D1244" s="21" t="str">
        <f t="shared" si="39"/>
        <v/>
      </c>
      <c r="E1244" s="21" t="str">
        <f>IFERROR(VLOOKUP("Failed",'Kickstarter Data'!F1244:L1244,7,FALSE),"")</f>
        <v/>
      </c>
    </row>
    <row r="1245" spans="1:5" x14ac:dyDescent="0.35">
      <c r="A1245" s="17" t="str">
        <f t="shared" si="38"/>
        <v/>
      </c>
      <c r="B1245" s="17" t="str">
        <f>IFERROR(VLOOKUP("successful",'Kickstarter Data'!F1245:L1245,7,FALSE),"")</f>
        <v/>
      </c>
      <c r="D1245" s="21" t="str">
        <f t="shared" si="39"/>
        <v/>
      </c>
      <c r="E1245" s="21" t="str">
        <f>IFERROR(VLOOKUP("Failed",'Kickstarter Data'!F1245:L1245,7,FALSE),"")</f>
        <v/>
      </c>
    </row>
    <row r="1246" spans="1:5" x14ac:dyDescent="0.35">
      <c r="A1246" s="17" t="str">
        <f t="shared" si="38"/>
        <v>successful</v>
      </c>
      <c r="B1246" s="17">
        <f>IFERROR(VLOOKUP("successful",'Kickstarter Data'!F1246:L1246,7,FALSE),"")</f>
        <v>45</v>
      </c>
      <c r="D1246" s="21" t="str">
        <f t="shared" si="39"/>
        <v/>
      </c>
      <c r="E1246" s="21" t="str">
        <f>IFERROR(VLOOKUP("Failed",'Kickstarter Data'!F1246:L1246,7,FALSE),"")</f>
        <v/>
      </c>
    </row>
    <row r="1247" spans="1:5" x14ac:dyDescent="0.35">
      <c r="A1247" s="17" t="str">
        <f t="shared" si="38"/>
        <v>successful</v>
      </c>
      <c r="B1247" s="17">
        <f>IFERROR(VLOOKUP("successful",'Kickstarter Data'!F1247:L1247,7,FALSE),"")</f>
        <v>17</v>
      </c>
      <c r="D1247" s="21" t="str">
        <f t="shared" si="39"/>
        <v/>
      </c>
      <c r="E1247" s="21" t="str">
        <f>IFERROR(VLOOKUP("Failed",'Kickstarter Data'!F1247:L1247,7,FALSE),"")</f>
        <v/>
      </c>
    </row>
    <row r="1248" spans="1:5" x14ac:dyDescent="0.35">
      <c r="A1248" s="17" t="str">
        <f t="shared" si="38"/>
        <v>successful</v>
      </c>
      <c r="B1248" s="17">
        <f>IFERROR(VLOOKUP("successful",'Kickstarter Data'!F1248:L1248,7,FALSE),"")</f>
        <v>31</v>
      </c>
      <c r="D1248" s="21" t="str">
        <f t="shared" si="39"/>
        <v/>
      </c>
      <c r="E1248" s="21" t="str">
        <f>IFERROR(VLOOKUP("Failed",'Kickstarter Data'!F1248:L1248,7,FALSE),"")</f>
        <v/>
      </c>
    </row>
    <row r="1249" spans="1:5" x14ac:dyDescent="0.35">
      <c r="A1249" s="17" t="str">
        <f t="shared" si="38"/>
        <v>successful</v>
      </c>
      <c r="B1249" s="17">
        <f>IFERROR(VLOOKUP("successful",'Kickstarter Data'!F1249:L1249,7,FALSE),"")</f>
        <v>50</v>
      </c>
      <c r="D1249" s="21" t="str">
        <f t="shared" si="39"/>
        <v/>
      </c>
      <c r="E1249" s="21" t="str">
        <f>IFERROR(VLOOKUP("Failed",'Kickstarter Data'!F1249:L1249,7,FALSE),"")</f>
        <v/>
      </c>
    </row>
    <row r="1250" spans="1:5" x14ac:dyDescent="0.35">
      <c r="A1250" s="17" t="str">
        <f t="shared" si="38"/>
        <v>successful</v>
      </c>
      <c r="B1250" s="17">
        <f>IFERROR(VLOOKUP("successful",'Kickstarter Data'!F1250:L1250,7,FALSE),"")</f>
        <v>59</v>
      </c>
      <c r="D1250" s="21" t="str">
        <f t="shared" si="39"/>
        <v/>
      </c>
      <c r="E1250" s="21" t="str">
        <f>IFERROR(VLOOKUP("Failed",'Kickstarter Data'!F1250:L1250,7,FALSE),"")</f>
        <v/>
      </c>
    </row>
    <row r="1251" spans="1:5" x14ac:dyDescent="0.35">
      <c r="A1251" s="17" t="str">
        <f t="shared" si="38"/>
        <v>successful</v>
      </c>
      <c r="B1251" s="17">
        <f>IFERROR(VLOOKUP("successful",'Kickstarter Data'!F1251:L1251,7,FALSE),"")</f>
        <v>81</v>
      </c>
      <c r="D1251" s="21" t="str">
        <f t="shared" si="39"/>
        <v/>
      </c>
      <c r="E1251" s="21" t="str">
        <f>IFERROR(VLOOKUP("Failed",'Kickstarter Data'!F1251:L1251,7,FALSE),"")</f>
        <v/>
      </c>
    </row>
    <row r="1252" spans="1:5" x14ac:dyDescent="0.35">
      <c r="A1252" s="17" t="str">
        <f t="shared" si="38"/>
        <v>successful</v>
      </c>
      <c r="B1252" s="17">
        <f>IFERROR(VLOOKUP("successful",'Kickstarter Data'!F1252:L1252,7,FALSE),"")</f>
        <v>508</v>
      </c>
      <c r="D1252" s="21" t="str">
        <f t="shared" si="39"/>
        <v/>
      </c>
      <c r="E1252" s="21" t="str">
        <f>IFERROR(VLOOKUP("Failed",'Kickstarter Data'!F1252:L1252,7,FALSE),"")</f>
        <v/>
      </c>
    </row>
    <row r="1253" spans="1:5" x14ac:dyDescent="0.35">
      <c r="A1253" s="17" t="str">
        <f t="shared" si="38"/>
        <v>successful</v>
      </c>
      <c r="B1253" s="17">
        <f>IFERROR(VLOOKUP("successful",'Kickstarter Data'!F1253:L1253,7,FALSE),"")</f>
        <v>74</v>
      </c>
      <c r="D1253" s="21" t="str">
        <f t="shared" si="39"/>
        <v/>
      </c>
      <c r="E1253" s="21" t="str">
        <f>IFERROR(VLOOKUP("Failed",'Kickstarter Data'!F1253:L1253,7,FALSE),"")</f>
        <v/>
      </c>
    </row>
    <row r="1254" spans="1:5" x14ac:dyDescent="0.35">
      <c r="A1254" s="17" t="str">
        <f t="shared" si="38"/>
        <v>successful</v>
      </c>
      <c r="B1254" s="17">
        <f>IFERROR(VLOOKUP("successful",'Kickstarter Data'!F1254:L1254,7,FALSE),"")</f>
        <v>141</v>
      </c>
      <c r="D1254" s="21" t="str">
        <f t="shared" si="39"/>
        <v/>
      </c>
      <c r="E1254" s="21" t="str">
        <f>IFERROR(VLOOKUP("Failed",'Kickstarter Data'!F1254:L1254,7,FALSE),"")</f>
        <v/>
      </c>
    </row>
    <row r="1255" spans="1:5" x14ac:dyDescent="0.35">
      <c r="A1255" s="17" t="str">
        <f t="shared" si="38"/>
        <v>successful</v>
      </c>
      <c r="B1255" s="17">
        <f>IFERROR(VLOOKUP("successful",'Kickstarter Data'!F1255:L1255,7,FALSE),"")</f>
        <v>711</v>
      </c>
      <c r="D1255" s="21" t="str">
        <f t="shared" si="39"/>
        <v/>
      </c>
      <c r="E1255" s="21" t="str">
        <f>IFERROR(VLOOKUP("Failed",'Kickstarter Data'!F1255:L1255,7,FALSE),"")</f>
        <v/>
      </c>
    </row>
    <row r="1256" spans="1:5" x14ac:dyDescent="0.35">
      <c r="A1256" s="17" t="str">
        <f t="shared" si="38"/>
        <v>successful</v>
      </c>
      <c r="B1256" s="17">
        <f>IFERROR(VLOOKUP("successful",'Kickstarter Data'!F1256:L1256,7,FALSE),"")</f>
        <v>141</v>
      </c>
      <c r="D1256" s="21" t="str">
        <f t="shared" si="39"/>
        <v/>
      </c>
      <c r="E1256" s="21" t="str">
        <f>IFERROR(VLOOKUP("Failed",'Kickstarter Data'!F1256:L1256,7,FALSE),"")</f>
        <v/>
      </c>
    </row>
    <row r="1257" spans="1:5" x14ac:dyDescent="0.35">
      <c r="A1257" s="17" t="str">
        <f t="shared" si="38"/>
        <v>successful</v>
      </c>
      <c r="B1257" s="17">
        <f>IFERROR(VLOOKUP("successful",'Kickstarter Data'!F1257:L1257,7,FALSE),"")</f>
        <v>109</v>
      </c>
      <c r="D1257" s="21" t="str">
        <f t="shared" si="39"/>
        <v/>
      </c>
      <c r="E1257" s="21" t="str">
        <f>IFERROR(VLOOKUP("Failed",'Kickstarter Data'!F1257:L1257,7,FALSE),"")</f>
        <v/>
      </c>
    </row>
    <row r="1258" spans="1:5" x14ac:dyDescent="0.35">
      <c r="A1258" s="17" t="str">
        <f t="shared" si="38"/>
        <v>successful</v>
      </c>
      <c r="B1258" s="17">
        <f>IFERROR(VLOOKUP("successful",'Kickstarter Data'!F1258:L1258,7,FALSE),"")</f>
        <v>361</v>
      </c>
      <c r="D1258" s="21" t="str">
        <f t="shared" si="39"/>
        <v/>
      </c>
      <c r="E1258" s="21" t="str">
        <f>IFERROR(VLOOKUP("Failed",'Kickstarter Data'!F1258:L1258,7,FALSE),"")</f>
        <v/>
      </c>
    </row>
    <row r="1259" spans="1:5" x14ac:dyDescent="0.35">
      <c r="A1259" s="17" t="str">
        <f t="shared" si="38"/>
        <v>successful</v>
      </c>
      <c r="B1259" s="17">
        <f>IFERROR(VLOOKUP("successful",'Kickstarter Data'!F1259:L1259,7,FALSE),"")</f>
        <v>176</v>
      </c>
      <c r="D1259" s="21" t="str">
        <f t="shared" si="39"/>
        <v/>
      </c>
      <c r="E1259" s="21" t="str">
        <f>IFERROR(VLOOKUP("Failed",'Kickstarter Data'!F1259:L1259,7,FALSE),"")</f>
        <v/>
      </c>
    </row>
    <row r="1260" spans="1:5" x14ac:dyDescent="0.35">
      <c r="A1260" s="17" t="str">
        <f t="shared" si="38"/>
        <v>successful</v>
      </c>
      <c r="B1260" s="17">
        <f>IFERROR(VLOOKUP("successful",'Kickstarter Data'!F1260:L1260,7,FALSE),"")</f>
        <v>670</v>
      </c>
      <c r="D1260" s="21" t="str">
        <f t="shared" si="39"/>
        <v/>
      </c>
      <c r="E1260" s="21" t="str">
        <f>IFERROR(VLOOKUP("Failed",'Kickstarter Data'!F1260:L1260,7,FALSE),"")</f>
        <v/>
      </c>
    </row>
    <row r="1261" spans="1:5" x14ac:dyDescent="0.35">
      <c r="A1261" s="17" t="str">
        <f t="shared" si="38"/>
        <v>successful</v>
      </c>
      <c r="B1261" s="17">
        <f>IFERROR(VLOOKUP("successful",'Kickstarter Data'!F1261:L1261,7,FALSE),"")</f>
        <v>96</v>
      </c>
      <c r="D1261" s="21" t="str">
        <f t="shared" si="39"/>
        <v/>
      </c>
      <c r="E1261" s="21" t="str">
        <f>IFERROR(VLOOKUP("Failed",'Kickstarter Data'!F1261:L1261,7,FALSE),"")</f>
        <v/>
      </c>
    </row>
    <row r="1262" spans="1:5" x14ac:dyDescent="0.35">
      <c r="A1262" s="17" t="str">
        <f t="shared" si="38"/>
        <v>successful</v>
      </c>
      <c r="B1262" s="17">
        <f>IFERROR(VLOOKUP("successful",'Kickstarter Data'!F1262:L1262,7,FALSE),"")</f>
        <v>74</v>
      </c>
      <c r="D1262" s="21" t="str">
        <f t="shared" si="39"/>
        <v/>
      </c>
      <c r="E1262" s="21" t="str">
        <f>IFERROR(VLOOKUP("Failed",'Kickstarter Data'!F1262:L1262,7,FALSE),"")</f>
        <v/>
      </c>
    </row>
    <row r="1263" spans="1:5" x14ac:dyDescent="0.35">
      <c r="A1263" s="17" t="str">
        <f t="shared" si="38"/>
        <v>successful</v>
      </c>
      <c r="B1263" s="17">
        <f>IFERROR(VLOOKUP("successful",'Kickstarter Data'!F1263:L1263,7,FALSE),"")</f>
        <v>52</v>
      </c>
      <c r="D1263" s="21" t="str">
        <f t="shared" si="39"/>
        <v/>
      </c>
      <c r="E1263" s="21" t="str">
        <f>IFERROR(VLOOKUP("Failed",'Kickstarter Data'!F1263:L1263,7,FALSE),"")</f>
        <v/>
      </c>
    </row>
    <row r="1264" spans="1:5" x14ac:dyDescent="0.35">
      <c r="A1264" s="17" t="str">
        <f t="shared" si="38"/>
        <v>successful</v>
      </c>
      <c r="B1264" s="17">
        <f>IFERROR(VLOOKUP("successful",'Kickstarter Data'!F1264:L1264,7,FALSE),"")</f>
        <v>105</v>
      </c>
      <c r="D1264" s="21" t="str">
        <f t="shared" si="39"/>
        <v/>
      </c>
      <c r="E1264" s="21" t="str">
        <f>IFERROR(VLOOKUP("Failed",'Kickstarter Data'!F1264:L1264,7,FALSE),"")</f>
        <v/>
      </c>
    </row>
    <row r="1265" spans="1:5" x14ac:dyDescent="0.35">
      <c r="A1265" s="17" t="str">
        <f t="shared" si="38"/>
        <v>successful</v>
      </c>
      <c r="B1265" s="17">
        <f>IFERROR(VLOOKUP("successful",'Kickstarter Data'!F1265:L1265,7,FALSE),"")</f>
        <v>41</v>
      </c>
      <c r="D1265" s="21" t="str">
        <f t="shared" si="39"/>
        <v/>
      </c>
      <c r="E1265" s="21" t="str">
        <f>IFERROR(VLOOKUP("Failed",'Kickstarter Data'!F1265:L1265,7,FALSE),"")</f>
        <v/>
      </c>
    </row>
    <row r="1266" spans="1:5" x14ac:dyDescent="0.35">
      <c r="A1266" s="17" t="str">
        <f t="shared" si="38"/>
        <v>successful</v>
      </c>
      <c r="B1266" s="17">
        <f>IFERROR(VLOOKUP("successful",'Kickstarter Data'!F1266:L1266,7,FALSE),"")</f>
        <v>34</v>
      </c>
      <c r="D1266" s="21" t="str">
        <f t="shared" si="39"/>
        <v/>
      </c>
      <c r="E1266" s="21" t="str">
        <f>IFERROR(VLOOKUP("Failed",'Kickstarter Data'!F1266:L1266,7,FALSE),"")</f>
        <v/>
      </c>
    </row>
    <row r="1267" spans="1:5" x14ac:dyDescent="0.35">
      <c r="A1267" s="17" t="str">
        <f t="shared" si="38"/>
        <v>successful</v>
      </c>
      <c r="B1267" s="17">
        <f>IFERROR(VLOOKUP("successful",'Kickstarter Data'!F1267:L1267,7,FALSE),"")</f>
        <v>66</v>
      </c>
      <c r="D1267" s="21" t="str">
        <f t="shared" si="39"/>
        <v/>
      </c>
      <c r="E1267" s="21" t="str">
        <f>IFERROR(VLOOKUP("Failed",'Kickstarter Data'!F1267:L1267,7,FALSE),"")</f>
        <v/>
      </c>
    </row>
    <row r="1268" spans="1:5" x14ac:dyDescent="0.35">
      <c r="A1268" s="17" t="str">
        <f t="shared" si="38"/>
        <v>successful</v>
      </c>
      <c r="B1268" s="17">
        <f>IFERROR(VLOOKUP("successful",'Kickstarter Data'!F1268:L1268,7,FALSE),"")</f>
        <v>50</v>
      </c>
      <c r="D1268" s="21" t="str">
        <f t="shared" si="39"/>
        <v/>
      </c>
      <c r="E1268" s="21" t="str">
        <f>IFERROR(VLOOKUP("Failed",'Kickstarter Data'!F1268:L1268,7,FALSE),"")</f>
        <v/>
      </c>
    </row>
    <row r="1269" spans="1:5" x14ac:dyDescent="0.35">
      <c r="A1269" s="17" t="str">
        <f t="shared" si="38"/>
        <v>successful</v>
      </c>
      <c r="B1269" s="17">
        <f>IFERROR(VLOOKUP("successful",'Kickstarter Data'!F1269:L1269,7,FALSE),"")</f>
        <v>159</v>
      </c>
      <c r="D1269" s="21" t="str">
        <f t="shared" si="39"/>
        <v/>
      </c>
      <c r="E1269" s="21" t="str">
        <f>IFERROR(VLOOKUP("Failed",'Kickstarter Data'!F1269:L1269,7,FALSE),"")</f>
        <v/>
      </c>
    </row>
    <row r="1270" spans="1:5" x14ac:dyDescent="0.35">
      <c r="A1270" s="17" t="str">
        <f t="shared" si="38"/>
        <v>successful</v>
      </c>
      <c r="B1270" s="17">
        <f>IFERROR(VLOOKUP("successful",'Kickstarter Data'!F1270:L1270,7,FALSE),"")</f>
        <v>182</v>
      </c>
      <c r="D1270" s="21" t="str">
        <f t="shared" si="39"/>
        <v/>
      </c>
      <c r="E1270" s="21" t="str">
        <f>IFERROR(VLOOKUP("Failed",'Kickstarter Data'!F1270:L1270,7,FALSE),"")</f>
        <v/>
      </c>
    </row>
    <row r="1271" spans="1:5" x14ac:dyDescent="0.35">
      <c r="A1271" s="17" t="str">
        <f t="shared" si="38"/>
        <v>successful</v>
      </c>
      <c r="B1271" s="17">
        <f>IFERROR(VLOOKUP("successful",'Kickstarter Data'!F1271:L1271,7,FALSE),"")</f>
        <v>206</v>
      </c>
      <c r="D1271" s="21" t="str">
        <f t="shared" si="39"/>
        <v/>
      </c>
      <c r="E1271" s="21" t="str">
        <f>IFERROR(VLOOKUP("Failed",'Kickstarter Data'!F1271:L1271,7,FALSE),"")</f>
        <v/>
      </c>
    </row>
    <row r="1272" spans="1:5" x14ac:dyDescent="0.35">
      <c r="A1272" s="17" t="str">
        <f t="shared" si="38"/>
        <v>successful</v>
      </c>
      <c r="B1272" s="17">
        <f>IFERROR(VLOOKUP("successful",'Kickstarter Data'!F1272:L1272,7,FALSE),"")</f>
        <v>169</v>
      </c>
      <c r="D1272" s="21" t="str">
        <f t="shared" si="39"/>
        <v/>
      </c>
      <c r="E1272" s="21" t="str">
        <f>IFERROR(VLOOKUP("Failed",'Kickstarter Data'!F1272:L1272,7,FALSE),"")</f>
        <v/>
      </c>
    </row>
    <row r="1273" spans="1:5" x14ac:dyDescent="0.35">
      <c r="A1273" s="17" t="str">
        <f t="shared" si="38"/>
        <v>successful</v>
      </c>
      <c r="B1273" s="17">
        <f>IFERROR(VLOOKUP("successful",'Kickstarter Data'!F1273:L1273,7,FALSE),"")</f>
        <v>31</v>
      </c>
      <c r="D1273" s="21" t="str">
        <f t="shared" si="39"/>
        <v/>
      </c>
      <c r="E1273" s="21" t="str">
        <f>IFERROR(VLOOKUP("Failed",'Kickstarter Data'!F1273:L1273,7,FALSE),"")</f>
        <v/>
      </c>
    </row>
    <row r="1274" spans="1:5" x14ac:dyDescent="0.35">
      <c r="A1274" s="17" t="str">
        <f t="shared" si="38"/>
        <v>successful</v>
      </c>
      <c r="B1274" s="17">
        <f>IFERROR(VLOOKUP("successful",'Kickstarter Data'!F1274:L1274,7,FALSE),"")</f>
        <v>28</v>
      </c>
      <c r="D1274" s="21" t="str">
        <f t="shared" si="39"/>
        <v/>
      </c>
      <c r="E1274" s="21" t="str">
        <f>IFERROR(VLOOKUP("Failed",'Kickstarter Data'!F1274:L1274,7,FALSE),"")</f>
        <v/>
      </c>
    </row>
    <row r="1275" spans="1:5" x14ac:dyDescent="0.35">
      <c r="A1275" s="17" t="str">
        <f t="shared" si="38"/>
        <v>successful</v>
      </c>
      <c r="B1275" s="17">
        <f>IFERROR(VLOOKUP("successful",'Kickstarter Data'!F1275:L1275,7,FALSE),"")</f>
        <v>54</v>
      </c>
      <c r="D1275" s="21" t="str">
        <f t="shared" si="39"/>
        <v/>
      </c>
      <c r="E1275" s="21" t="str">
        <f>IFERROR(VLOOKUP("Failed",'Kickstarter Data'!F1275:L1275,7,FALSE),"")</f>
        <v/>
      </c>
    </row>
    <row r="1276" spans="1:5" x14ac:dyDescent="0.35">
      <c r="A1276" s="17" t="str">
        <f t="shared" si="38"/>
        <v>successful</v>
      </c>
      <c r="B1276" s="17">
        <f>IFERROR(VLOOKUP("successful",'Kickstarter Data'!F1276:L1276,7,FALSE),"")</f>
        <v>467</v>
      </c>
      <c r="D1276" s="21" t="str">
        <f t="shared" si="39"/>
        <v/>
      </c>
      <c r="E1276" s="21" t="str">
        <f>IFERROR(VLOOKUP("Failed",'Kickstarter Data'!F1276:L1276,7,FALSE),"")</f>
        <v/>
      </c>
    </row>
    <row r="1277" spans="1:5" x14ac:dyDescent="0.35">
      <c r="A1277" s="17" t="str">
        <f t="shared" si="38"/>
        <v>successful</v>
      </c>
      <c r="B1277" s="17">
        <f>IFERROR(VLOOKUP("successful",'Kickstarter Data'!F1277:L1277,7,FALSE),"")</f>
        <v>389</v>
      </c>
      <c r="D1277" s="21" t="str">
        <f t="shared" si="39"/>
        <v/>
      </c>
      <c r="E1277" s="21" t="str">
        <f>IFERROR(VLOOKUP("Failed",'Kickstarter Data'!F1277:L1277,7,FALSE),"")</f>
        <v/>
      </c>
    </row>
    <row r="1278" spans="1:5" x14ac:dyDescent="0.35">
      <c r="A1278" s="17" t="str">
        <f t="shared" si="38"/>
        <v>successful</v>
      </c>
      <c r="B1278" s="17">
        <f>IFERROR(VLOOKUP("successful",'Kickstarter Data'!F1278:L1278,7,FALSE),"")</f>
        <v>68</v>
      </c>
      <c r="D1278" s="21" t="str">
        <f t="shared" si="39"/>
        <v/>
      </c>
      <c r="E1278" s="21" t="str">
        <f>IFERROR(VLOOKUP("Failed",'Kickstarter Data'!F1278:L1278,7,FALSE),"")</f>
        <v/>
      </c>
    </row>
    <row r="1279" spans="1:5" x14ac:dyDescent="0.35">
      <c r="A1279" s="17" t="str">
        <f t="shared" si="38"/>
        <v>successful</v>
      </c>
      <c r="B1279" s="17">
        <f>IFERROR(VLOOKUP("successful",'Kickstarter Data'!F1279:L1279,7,FALSE),"")</f>
        <v>413</v>
      </c>
      <c r="D1279" s="21" t="str">
        <f t="shared" si="39"/>
        <v/>
      </c>
      <c r="E1279" s="21" t="str">
        <f>IFERROR(VLOOKUP("Failed",'Kickstarter Data'!F1279:L1279,7,FALSE),"")</f>
        <v/>
      </c>
    </row>
    <row r="1280" spans="1:5" x14ac:dyDescent="0.35">
      <c r="A1280" s="17" t="str">
        <f t="shared" si="38"/>
        <v>successful</v>
      </c>
      <c r="B1280" s="17">
        <f>IFERROR(VLOOKUP("successful",'Kickstarter Data'!F1280:L1280,7,FALSE),"")</f>
        <v>190</v>
      </c>
      <c r="D1280" s="21" t="str">
        <f t="shared" si="39"/>
        <v/>
      </c>
      <c r="E1280" s="21" t="str">
        <f>IFERROR(VLOOKUP("Failed",'Kickstarter Data'!F1280:L1280,7,FALSE),"")</f>
        <v/>
      </c>
    </row>
    <row r="1281" spans="1:5" x14ac:dyDescent="0.35">
      <c r="A1281" s="17" t="str">
        <f t="shared" si="38"/>
        <v>successful</v>
      </c>
      <c r="B1281" s="17">
        <f>IFERROR(VLOOKUP("successful",'Kickstarter Data'!F1281:L1281,7,FALSE),"")</f>
        <v>189</v>
      </c>
      <c r="D1281" s="21" t="str">
        <f t="shared" si="39"/>
        <v/>
      </c>
      <c r="E1281" s="21" t="str">
        <f>IFERROR(VLOOKUP("Failed",'Kickstarter Data'!F1281:L1281,7,FALSE),"")</f>
        <v/>
      </c>
    </row>
    <row r="1282" spans="1:5" x14ac:dyDescent="0.35">
      <c r="A1282" s="17" t="str">
        <f t="shared" ref="A1282:A1345" si="40">IF(B1282="","","successful")</f>
        <v>successful</v>
      </c>
      <c r="B1282" s="17">
        <f>IFERROR(VLOOKUP("successful",'Kickstarter Data'!F1282:L1282,7,FALSE),"")</f>
        <v>130</v>
      </c>
      <c r="D1282" s="21" t="str">
        <f t="shared" ref="D1282:D1345" si="41">IF(E1282="","","Failed")</f>
        <v/>
      </c>
      <c r="E1282" s="21" t="str">
        <f>IFERROR(VLOOKUP("Failed",'Kickstarter Data'!F1282:L1282,7,FALSE),"")</f>
        <v/>
      </c>
    </row>
    <row r="1283" spans="1:5" x14ac:dyDescent="0.35">
      <c r="A1283" s="17" t="str">
        <f t="shared" si="40"/>
        <v>successful</v>
      </c>
      <c r="B1283" s="17">
        <f>IFERROR(VLOOKUP("successful",'Kickstarter Data'!F1283:L1283,7,FALSE),"")</f>
        <v>74</v>
      </c>
      <c r="D1283" s="21" t="str">
        <f t="shared" si="41"/>
        <v/>
      </c>
      <c r="E1283" s="21" t="str">
        <f>IFERROR(VLOOKUP("Failed",'Kickstarter Data'!F1283:L1283,7,FALSE),"")</f>
        <v/>
      </c>
    </row>
    <row r="1284" spans="1:5" x14ac:dyDescent="0.35">
      <c r="A1284" s="17" t="str">
        <f t="shared" si="40"/>
        <v>successful</v>
      </c>
      <c r="B1284" s="17">
        <f>IFERROR(VLOOKUP("successful",'Kickstarter Data'!F1284:L1284,7,FALSE),"")</f>
        <v>274</v>
      </c>
      <c r="D1284" s="21" t="str">
        <f t="shared" si="41"/>
        <v/>
      </c>
      <c r="E1284" s="21" t="str">
        <f>IFERROR(VLOOKUP("Failed",'Kickstarter Data'!F1284:L1284,7,FALSE),"")</f>
        <v/>
      </c>
    </row>
    <row r="1285" spans="1:5" x14ac:dyDescent="0.35">
      <c r="A1285" s="17" t="str">
        <f t="shared" si="40"/>
        <v>successful</v>
      </c>
      <c r="B1285" s="17">
        <f>IFERROR(VLOOKUP("successful",'Kickstarter Data'!F1285:L1285,7,FALSE),"")</f>
        <v>22</v>
      </c>
      <c r="D1285" s="21" t="str">
        <f t="shared" si="41"/>
        <v/>
      </c>
      <c r="E1285" s="21" t="str">
        <f>IFERROR(VLOOKUP("Failed",'Kickstarter Data'!F1285:L1285,7,FALSE),"")</f>
        <v/>
      </c>
    </row>
    <row r="1286" spans="1:5" x14ac:dyDescent="0.35">
      <c r="A1286" s="17" t="str">
        <f t="shared" si="40"/>
        <v>successful</v>
      </c>
      <c r="B1286" s="17">
        <f>IFERROR(VLOOKUP("successful",'Kickstarter Data'!F1286:L1286,7,FALSE),"")</f>
        <v>31</v>
      </c>
      <c r="D1286" s="21" t="str">
        <f t="shared" si="41"/>
        <v/>
      </c>
      <c r="E1286" s="21" t="str">
        <f>IFERROR(VLOOKUP("Failed",'Kickstarter Data'!F1286:L1286,7,FALSE),"")</f>
        <v/>
      </c>
    </row>
    <row r="1287" spans="1:5" x14ac:dyDescent="0.35">
      <c r="A1287" s="17" t="str">
        <f t="shared" si="40"/>
        <v>successful</v>
      </c>
      <c r="B1287" s="17">
        <f>IFERROR(VLOOKUP("successful",'Kickstarter Data'!F1287:L1287,7,FALSE),"")</f>
        <v>63</v>
      </c>
      <c r="D1287" s="21" t="str">
        <f t="shared" si="41"/>
        <v/>
      </c>
      <c r="E1287" s="21" t="str">
        <f>IFERROR(VLOOKUP("Failed",'Kickstarter Data'!F1287:L1287,7,FALSE),"")</f>
        <v/>
      </c>
    </row>
    <row r="1288" spans="1:5" x14ac:dyDescent="0.35">
      <c r="A1288" s="17" t="str">
        <f t="shared" si="40"/>
        <v>successful</v>
      </c>
      <c r="B1288" s="17">
        <f>IFERROR(VLOOKUP("successful",'Kickstarter Data'!F1288:L1288,7,FALSE),"")</f>
        <v>20</v>
      </c>
      <c r="D1288" s="21" t="str">
        <f t="shared" si="41"/>
        <v/>
      </c>
      <c r="E1288" s="21" t="str">
        <f>IFERROR(VLOOKUP("Failed",'Kickstarter Data'!F1288:L1288,7,FALSE),"")</f>
        <v/>
      </c>
    </row>
    <row r="1289" spans="1:5" x14ac:dyDescent="0.35">
      <c r="A1289" s="17" t="str">
        <f t="shared" si="40"/>
        <v>successful</v>
      </c>
      <c r="B1289" s="17">
        <f>IFERROR(VLOOKUP("successful",'Kickstarter Data'!F1289:L1289,7,FALSE),"")</f>
        <v>25</v>
      </c>
      <c r="D1289" s="21" t="str">
        <f t="shared" si="41"/>
        <v/>
      </c>
      <c r="E1289" s="21" t="str">
        <f>IFERROR(VLOOKUP("Failed",'Kickstarter Data'!F1289:L1289,7,FALSE),"")</f>
        <v/>
      </c>
    </row>
    <row r="1290" spans="1:5" x14ac:dyDescent="0.35">
      <c r="A1290" s="17" t="str">
        <f t="shared" si="40"/>
        <v>successful</v>
      </c>
      <c r="B1290" s="17">
        <f>IFERROR(VLOOKUP("successful",'Kickstarter Data'!F1290:L1290,7,FALSE),"")</f>
        <v>61</v>
      </c>
      <c r="D1290" s="21" t="str">
        <f t="shared" si="41"/>
        <v/>
      </c>
      <c r="E1290" s="21" t="str">
        <f>IFERROR(VLOOKUP("Failed",'Kickstarter Data'!F1290:L1290,7,FALSE),"")</f>
        <v/>
      </c>
    </row>
    <row r="1291" spans="1:5" x14ac:dyDescent="0.35">
      <c r="A1291" s="17" t="str">
        <f t="shared" si="40"/>
        <v>successful</v>
      </c>
      <c r="B1291" s="17">
        <f>IFERROR(VLOOKUP("successful",'Kickstarter Data'!F1291:L1291,7,FALSE),"")</f>
        <v>52</v>
      </c>
      <c r="D1291" s="21" t="str">
        <f t="shared" si="41"/>
        <v/>
      </c>
      <c r="E1291" s="21" t="str">
        <f>IFERROR(VLOOKUP("Failed",'Kickstarter Data'!F1291:L1291,7,FALSE),"")</f>
        <v/>
      </c>
    </row>
    <row r="1292" spans="1:5" x14ac:dyDescent="0.35">
      <c r="A1292" s="17" t="str">
        <f t="shared" si="40"/>
        <v>successful</v>
      </c>
      <c r="B1292" s="17">
        <f>IFERROR(VLOOKUP("successful",'Kickstarter Data'!F1292:L1292,7,FALSE),"")</f>
        <v>86</v>
      </c>
      <c r="D1292" s="21" t="str">
        <f t="shared" si="41"/>
        <v/>
      </c>
      <c r="E1292" s="21" t="str">
        <f>IFERROR(VLOOKUP("Failed",'Kickstarter Data'!F1292:L1292,7,FALSE),"")</f>
        <v/>
      </c>
    </row>
    <row r="1293" spans="1:5" x14ac:dyDescent="0.35">
      <c r="A1293" s="17" t="str">
        <f t="shared" si="40"/>
        <v>successful</v>
      </c>
      <c r="B1293" s="17">
        <f>IFERROR(VLOOKUP("successful",'Kickstarter Data'!F1293:L1293,7,FALSE),"")</f>
        <v>42</v>
      </c>
      <c r="D1293" s="21" t="str">
        <f t="shared" si="41"/>
        <v/>
      </c>
      <c r="E1293" s="21" t="str">
        <f>IFERROR(VLOOKUP("Failed",'Kickstarter Data'!F1293:L1293,7,FALSE),"")</f>
        <v/>
      </c>
    </row>
    <row r="1294" spans="1:5" x14ac:dyDescent="0.35">
      <c r="A1294" s="17" t="str">
        <f t="shared" si="40"/>
        <v>successful</v>
      </c>
      <c r="B1294" s="17">
        <f>IFERROR(VLOOKUP("successful",'Kickstarter Data'!F1294:L1294,7,FALSE),"")</f>
        <v>52</v>
      </c>
      <c r="D1294" s="21" t="str">
        <f t="shared" si="41"/>
        <v/>
      </c>
      <c r="E1294" s="21" t="str">
        <f>IFERROR(VLOOKUP("Failed",'Kickstarter Data'!F1294:L1294,7,FALSE),"")</f>
        <v/>
      </c>
    </row>
    <row r="1295" spans="1:5" x14ac:dyDescent="0.35">
      <c r="A1295" s="17" t="str">
        <f t="shared" si="40"/>
        <v>successful</v>
      </c>
      <c r="B1295" s="17">
        <f>IFERROR(VLOOKUP("successful",'Kickstarter Data'!F1295:L1295,7,FALSE),"")</f>
        <v>120</v>
      </c>
      <c r="D1295" s="21" t="str">
        <f t="shared" si="41"/>
        <v/>
      </c>
      <c r="E1295" s="21" t="str">
        <f>IFERROR(VLOOKUP("Failed",'Kickstarter Data'!F1295:L1295,7,FALSE),"")</f>
        <v/>
      </c>
    </row>
    <row r="1296" spans="1:5" x14ac:dyDescent="0.35">
      <c r="A1296" s="17" t="str">
        <f t="shared" si="40"/>
        <v>successful</v>
      </c>
      <c r="B1296" s="17">
        <f>IFERROR(VLOOKUP("successful",'Kickstarter Data'!F1296:L1296,7,FALSE),"")</f>
        <v>22</v>
      </c>
      <c r="D1296" s="21" t="str">
        <f t="shared" si="41"/>
        <v/>
      </c>
      <c r="E1296" s="21" t="str">
        <f>IFERROR(VLOOKUP("Failed",'Kickstarter Data'!F1296:L1296,7,FALSE),"")</f>
        <v/>
      </c>
    </row>
    <row r="1297" spans="1:5" x14ac:dyDescent="0.35">
      <c r="A1297" s="17" t="str">
        <f t="shared" si="40"/>
        <v>successful</v>
      </c>
      <c r="B1297" s="17">
        <f>IFERROR(VLOOKUP("successful",'Kickstarter Data'!F1297:L1297,7,FALSE),"")</f>
        <v>64</v>
      </c>
      <c r="D1297" s="21" t="str">
        <f t="shared" si="41"/>
        <v/>
      </c>
      <c r="E1297" s="21" t="str">
        <f>IFERROR(VLOOKUP("Failed",'Kickstarter Data'!F1297:L1297,7,FALSE),"")</f>
        <v/>
      </c>
    </row>
    <row r="1298" spans="1:5" x14ac:dyDescent="0.35">
      <c r="A1298" s="17" t="str">
        <f t="shared" si="40"/>
        <v>successful</v>
      </c>
      <c r="B1298" s="17">
        <f>IFERROR(VLOOKUP("successful",'Kickstarter Data'!F1298:L1298,7,FALSE),"")</f>
        <v>23</v>
      </c>
      <c r="D1298" s="21" t="str">
        <f t="shared" si="41"/>
        <v/>
      </c>
      <c r="E1298" s="21" t="str">
        <f>IFERROR(VLOOKUP("Failed",'Kickstarter Data'!F1298:L1298,7,FALSE),"")</f>
        <v/>
      </c>
    </row>
    <row r="1299" spans="1:5" x14ac:dyDescent="0.35">
      <c r="A1299" s="17" t="str">
        <f t="shared" si="40"/>
        <v>successful</v>
      </c>
      <c r="B1299" s="17">
        <f>IFERROR(VLOOKUP("successful",'Kickstarter Data'!F1299:L1299,7,FALSE),"")</f>
        <v>238</v>
      </c>
      <c r="D1299" s="21" t="str">
        <f t="shared" si="41"/>
        <v/>
      </c>
      <c r="E1299" s="21" t="str">
        <f>IFERROR(VLOOKUP("Failed",'Kickstarter Data'!F1299:L1299,7,FALSE),"")</f>
        <v/>
      </c>
    </row>
    <row r="1300" spans="1:5" x14ac:dyDescent="0.35">
      <c r="A1300" s="17" t="str">
        <f t="shared" si="40"/>
        <v>successful</v>
      </c>
      <c r="B1300" s="17">
        <f>IFERROR(VLOOKUP("successful",'Kickstarter Data'!F1300:L1300,7,FALSE),"")</f>
        <v>33</v>
      </c>
      <c r="D1300" s="21" t="str">
        <f t="shared" si="41"/>
        <v/>
      </c>
      <c r="E1300" s="21" t="str">
        <f>IFERROR(VLOOKUP("Failed",'Kickstarter Data'!F1300:L1300,7,FALSE),"")</f>
        <v/>
      </c>
    </row>
    <row r="1301" spans="1:5" x14ac:dyDescent="0.35">
      <c r="A1301" s="17" t="str">
        <f t="shared" si="40"/>
        <v>successful</v>
      </c>
      <c r="B1301" s="17">
        <f>IFERROR(VLOOKUP("successful",'Kickstarter Data'!F1301:L1301,7,FALSE),"")</f>
        <v>32</v>
      </c>
      <c r="D1301" s="21" t="str">
        <f t="shared" si="41"/>
        <v/>
      </c>
      <c r="E1301" s="21" t="str">
        <f>IFERROR(VLOOKUP("Failed",'Kickstarter Data'!F1301:L1301,7,FALSE),"")</f>
        <v/>
      </c>
    </row>
    <row r="1302" spans="1:5" x14ac:dyDescent="0.35">
      <c r="A1302" s="17" t="str">
        <f t="shared" si="40"/>
        <v>successful</v>
      </c>
      <c r="B1302" s="17">
        <f>IFERROR(VLOOKUP("successful",'Kickstarter Data'!F1302:L1302,7,FALSE),"")</f>
        <v>24</v>
      </c>
      <c r="D1302" s="21" t="str">
        <f t="shared" si="41"/>
        <v/>
      </c>
      <c r="E1302" s="21" t="str">
        <f>IFERROR(VLOOKUP("Failed",'Kickstarter Data'!F1302:L1302,7,FALSE),"")</f>
        <v/>
      </c>
    </row>
    <row r="1303" spans="1:5" x14ac:dyDescent="0.35">
      <c r="A1303" s="17" t="str">
        <f t="shared" si="40"/>
        <v>successful</v>
      </c>
      <c r="B1303" s="17">
        <f>IFERROR(VLOOKUP("successful",'Kickstarter Data'!F1303:L1303,7,FALSE),"")</f>
        <v>29</v>
      </c>
      <c r="D1303" s="21" t="str">
        <f t="shared" si="41"/>
        <v/>
      </c>
      <c r="E1303" s="21" t="str">
        <f>IFERROR(VLOOKUP("Failed",'Kickstarter Data'!F1303:L1303,7,FALSE),"")</f>
        <v/>
      </c>
    </row>
    <row r="1304" spans="1:5" x14ac:dyDescent="0.35">
      <c r="A1304" s="17" t="str">
        <f t="shared" si="40"/>
        <v>successful</v>
      </c>
      <c r="B1304" s="17">
        <f>IFERROR(VLOOKUP("successful",'Kickstarter Data'!F1304:L1304,7,FALSE),"")</f>
        <v>50</v>
      </c>
      <c r="D1304" s="21" t="str">
        <f t="shared" si="41"/>
        <v/>
      </c>
      <c r="E1304" s="21" t="str">
        <f>IFERROR(VLOOKUP("Failed",'Kickstarter Data'!F1304:L1304,7,FALSE),"")</f>
        <v/>
      </c>
    </row>
    <row r="1305" spans="1:5" x14ac:dyDescent="0.35">
      <c r="A1305" s="17" t="str">
        <f t="shared" si="40"/>
        <v>successful</v>
      </c>
      <c r="B1305" s="17">
        <f>IFERROR(VLOOKUP("successful",'Kickstarter Data'!F1305:L1305,7,FALSE),"")</f>
        <v>108</v>
      </c>
      <c r="D1305" s="21" t="str">
        <f t="shared" si="41"/>
        <v/>
      </c>
      <c r="E1305" s="21" t="str">
        <f>IFERROR(VLOOKUP("Failed",'Kickstarter Data'!F1305:L1305,7,FALSE),"")</f>
        <v/>
      </c>
    </row>
    <row r="1306" spans="1:5" x14ac:dyDescent="0.35">
      <c r="A1306" s="17" t="str">
        <f t="shared" si="40"/>
        <v/>
      </c>
      <c r="B1306" s="17" t="str">
        <f>IFERROR(VLOOKUP("successful",'Kickstarter Data'!F1306:L1306,7,FALSE),"")</f>
        <v/>
      </c>
      <c r="D1306" s="21" t="str">
        <f t="shared" si="41"/>
        <v/>
      </c>
      <c r="E1306" s="21" t="str">
        <f>IFERROR(VLOOKUP("Failed",'Kickstarter Data'!F1306:L1306,7,FALSE),"")</f>
        <v/>
      </c>
    </row>
    <row r="1307" spans="1:5" x14ac:dyDescent="0.35">
      <c r="A1307" s="17" t="str">
        <f t="shared" si="40"/>
        <v/>
      </c>
      <c r="B1307" s="17" t="str">
        <f>IFERROR(VLOOKUP("successful",'Kickstarter Data'!F1307:L1307,7,FALSE),"")</f>
        <v/>
      </c>
      <c r="D1307" s="21" t="str">
        <f t="shared" si="41"/>
        <v/>
      </c>
      <c r="E1307" s="21" t="str">
        <f>IFERROR(VLOOKUP("Failed",'Kickstarter Data'!F1307:L1307,7,FALSE),"")</f>
        <v/>
      </c>
    </row>
    <row r="1308" spans="1:5" x14ac:dyDescent="0.35">
      <c r="A1308" s="17" t="str">
        <f t="shared" si="40"/>
        <v/>
      </c>
      <c r="B1308" s="17" t="str">
        <f>IFERROR(VLOOKUP("successful",'Kickstarter Data'!F1308:L1308,7,FALSE),"")</f>
        <v/>
      </c>
      <c r="D1308" s="21" t="str">
        <f t="shared" si="41"/>
        <v/>
      </c>
      <c r="E1308" s="21" t="str">
        <f>IFERROR(VLOOKUP("Failed",'Kickstarter Data'!F1308:L1308,7,FALSE),"")</f>
        <v/>
      </c>
    </row>
    <row r="1309" spans="1:5" x14ac:dyDescent="0.35">
      <c r="A1309" s="17" t="str">
        <f t="shared" si="40"/>
        <v/>
      </c>
      <c r="B1309" s="17" t="str">
        <f>IFERROR(VLOOKUP("successful",'Kickstarter Data'!F1309:L1309,7,FALSE),"")</f>
        <v/>
      </c>
      <c r="D1309" s="21" t="str">
        <f t="shared" si="41"/>
        <v/>
      </c>
      <c r="E1309" s="21" t="str">
        <f>IFERROR(VLOOKUP("Failed",'Kickstarter Data'!F1309:L1309,7,FALSE),"")</f>
        <v/>
      </c>
    </row>
    <row r="1310" spans="1:5" x14ac:dyDescent="0.35">
      <c r="A1310" s="17" t="str">
        <f t="shared" si="40"/>
        <v/>
      </c>
      <c r="B1310" s="17" t="str">
        <f>IFERROR(VLOOKUP("successful",'Kickstarter Data'!F1310:L1310,7,FALSE),"")</f>
        <v/>
      </c>
      <c r="D1310" s="21" t="str">
        <f t="shared" si="41"/>
        <v/>
      </c>
      <c r="E1310" s="21" t="str">
        <f>IFERROR(VLOOKUP("Failed",'Kickstarter Data'!F1310:L1310,7,FALSE),"")</f>
        <v/>
      </c>
    </row>
    <row r="1311" spans="1:5" x14ac:dyDescent="0.35">
      <c r="A1311" s="17" t="str">
        <f t="shared" si="40"/>
        <v/>
      </c>
      <c r="B1311" s="17" t="str">
        <f>IFERROR(VLOOKUP("successful",'Kickstarter Data'!F1311:L1311,7,FALSE),"")</f>
        <v/>
      </c>
      <c r="D1311" s="21" t="str">
        <f t="shared" si="41"/>
        <v/>
      </c>
      <c r="E1311" s="21" t="str">
        <f>IFERROR(VLOOKUP("Failed",'Kickstarter Data'!F1311:L1311,7,FALSE),"")</f>
        <v/>
      </c>
    </row>
    <row r="1312" spans="1:5" x14ac:dyDescent="0.35">
      <c r="A1312" s="17" t="str">
        <f t="shared" si="40"/>
        <v/>
      </c>
      <c r="B1312" s="17" t="str">
        <f>IFERROR(VLOOKUP("successful",'Kickstarter Data'!F1312:L1312,7,FALSE),"")</f>
        <v/>
      </c>
      <c r="D1312" s="21" t="str">
        <f t="shared" si="41"/>
        <v/>
      </c>
      <c r="E1312" s="21" t="str">
        <f>IFERROR(VLOOKUP("Failed",'Kickstarter Data'!F1312:L1312,7,FALSE),"")</f>
        <v/>
      </c>
    </row>
    <row r="1313" spans="1:5" x14ac:dyDescent="0.35">
      <c r="A1313" s="17" t="str">
        <f t="shared" si="40"/>
        <v/>
      </c>
      <c r="B1313" s="17" t="str">
        <f>IFERROR(VLOOKUP("successful",'Kickstarter Data'!F1313:L1313,7,FALSE),"")</f>
        <v/>
      </c>
      <c r="D1313" s="21" t="str">
        <f t="shared" si="41"/>
        <v/>
      </c>
      <c r="E1313" s="21" t="str">
        <f>IFERROR(VLOOKUP("Failed",'Kickstarter Data'!F1313:L1313,7,FALSE),"")</f>
        <v/>
      </c>
    </row>
    <row r="1314" spans="1:5" x14ac:dyDescent="0.35">
      <c r="A1314" s="17" t="str">
        <f t="shared" si="40"/>
        <v/>
      </c>
      <c r="B1314" s="17" t="str">
        <f>IFERROR(VLOOKUP("successful",'Kickstarter Data'!F1314:L1314,7,FALSE),"")</f>
        <v/>
      </c>
      <c r="D1314" s="21" t="str">
        <f t="shared" si="41"/>
        <v/>
      </c>
      <c r="E1314" s="21" t="str">
        <f>IFERROR(VLOOKUP("Failed",'Kickstarter Data'!F1314:L1314,7,FALSE),"")</f>
        <v/>
      </c>
    </row>
    <row r="1315" spans="1:5" x14ac:dyDescent="0.35">
      <c r="A1315" s="17" t="str">
        <f t="shared" si="40"/>
        <v/>
      </c>
      <c r="B1315" s="17" t="str">
        <f>IFERROR(VLOOKUP("successful",'Kickstarter Data'!F1315:L1315,7,FALSE),"")</f>
        <v/>
      </c>
      <c r="D1315" s="21" t="str">
        <f t="shared" si="41"/>
        <v/>
      </c>
      <c r="E1315" s="21" t="str">
        <f>IFERROR(VLOOKUP("Failed",'Kickstarter Data'!F1315:L1315,7,FALSE),"")</f>
        <v/>
      </c>
    </row>
    <row r="1316" spans="1:5" x14ac:dyDescent="0.35">
      <c r="A1316" s="17" t="str">
        <f t="shared" si="40"/>
        <v/>
      </c>
      <c r="B1316" s="17" t="str">
        <f>IFERROR(VLOOKUP("successful",'Kickstarter Data'!F1316:L1316,7,FALSE),"")</f>
        <v/>
      </c>
      <c r="D1316" s="21" t="str">
        <f t="shared" si="41"/>
        <v/>
      </c>
      <c r="E1316" s="21" t="str">
        <f>IFERROR(VLOOKUP("Failed",'Kickstarter Data'!F1316:L1316,7,FALSE),"")</f>
        <v/>
      </c>
    </row>
    <row r="1317" spans="1:5" x14ac:dyDescent="0.35">
      <c r="A1317" s="17" t="str">
        <f t="shared" si="40"/>
        <v/>
      </c>
      <c r="B1317" s="17" t="str">
        <f>IFERROR(VLOOKUP("successful",'Kickstarter Data'!F1317:L1317,7,FALSE),"")</f>
        <v/>
      </c>
      <c r="D1317" s="21" t="str">
        <f t="shared" si="41"/>
        <v/>
      </c>
      <c r="E1317" s="21" t="str">
        <f>IFERROR(VLOOKUP("Failed",'Kickstarter Data'!F1317:L1317,7,FALSE),"")</f>
        <v/>
      </c>
    </row>
    <row r="1318" spans="1:5" x14ac:dyDescent="0.35">
      <c r="A1318" s="17" t="str">
        <f t="shared" si="40"/>
        <v/>
      </c>
      <c r="B1318" s="17" t="str">
        <f>IFERROR(VLOOKUP("successful",'Kickstarter Data'!F1318:L1318,7,FALSE),"")</f>
        <v/>
      </c>
      <c r="D1318" s="21" t="str">
        <f t="shared" si="41"/>
        <v/>
      </c>
      <c r="E1318" s="21" t="str">
        <f>IFERROR(VLOOKUP("Failed",'Kickstarter Data'!F1318:L1318,7,FALSE),"")</f>
        <v/>
      </c>
    </row>
    <row r="1319" spans="1:5" x14ac:dyDescent="0.35">
      <c r="A1319" s="17" t="str">
        <f t="shared" si="40"/>
        <v/>
      </c>
      <c r="B1319" s="17" t="str">
        <f>IFERROR(VLOOKUP("successful",'Kickstarter Data'!F1319:L1319,7,FALSE),"")</f>
        <v/>
      </c>
      <c r="D1319" s="21" t="str">
        <f t="shared" si="41"/>
        <v/>
      </c>
      <c r="E1319" s="21" t="str">
        <f>IFERROR(VLOOKUP("Failed",'Kickstarter Data'!F1319:L1319,7,FALSE),"")</f>
        <v/>
      </c>
    </row>
    <row r="1320" spans="1:5" x14ac:dyDescent="0.35">
      <c r="A1320" s="17" t="str">
        <f t="shared" si="40"/>
        <v/>
      </c>
      <c r="B1320" s="17" t="str">
        <f>IFERROR(VLOOKUP("successful",'Kickstarter Data'!F1320:L1320,7,FALSE),"")</f>
        <v/>
      </c>
      <c r="D1320" s="21" t="str">
        <f t="shared" si="41"/>
        <v/>
      </c>
      <c r="E1320" s="21" t="str">
        <f>IFERROR(VLOOKUP("Failed",'Kickstarter Data'!F1320:L1320,7,FALSE),"")</f>
        <v/>
      </c>
    </row>
    <row r="1321" spans="1:5" x14ac:dyDescent="0.35">
      <c r="A1321" s="17" t="str">
        <f t="shared" si="40"/>
        <v/>
      </c>
      <c r="B1321" s="17" t="str">
        <f>IFERROR(VLOOKUP("successful",'Kickstarter Data'!F1321:L1321,7,FALSE),"")</f>
        <v/>
      </c>
      <c r="D1321" s="21" t="str">
        <f t="shared" si="41"/>
        <v/>
      </c>
      <c r="E1321" s="21" t="str">
        <f>IFERROR(VLOOKUP("Failed",'Kickstarter Data'!F1321:L1321,7,FALSE),"")</f>
        <v/>
      </c>
    </row>
    <row r="1322" spans="1:5" x14ac:dyDescent="0.35">
      <c r="A1322" s="17" t="str">
        <f t="shared" si="40"/>
        <v/>
      </c>
      <c r="B1322" s="17" t="str">
        <f>IFERROR(VLOOKUP("successful",'Kickstarter Data'!F1322:L1322,7,FALSE),"")</f>
        <v/>
      </c>
      <c r="D1322" s="21" t="str">
        <f t="shared" si="41"/>
        <v/>
      </c>
      <c r="E1322" s="21" t="str">
        <f>IFERROR(VLOOKUP("Failed",'Kickstarter Data'!F1322:L1322,7,FALSE),"")</f>
        <v/>
      </c>
    </row>
    <row r="1323" spans="1:5" x14ac:dyDescent="0.35">
      <c r="A1323" s="17" t="str">
        <f t="shared" si="40"/>
        <v/>
      </c>
      <c r="B1323" s="17" t="str">
        <f>IFERROR(VLOOKUP("successful",'Kickstarter Data'!F1323:L1323,7,FALSE),"")</f>
        <v/>
      </c>
      <c r="D1323" s="21" t="str">
        <f t="shared" si="41"/>
        <v/>
      </c>
      <c r="E1323" s="21" t="str">
        <f>IFERROR(VLOOKUP("Failed",'Kickstarter Data'!F1323:L1323,7,FALSE),"")</f>
        <v/>
      </c>
    </row>
    <row r="1324" spans="1:5" x14ac:dyDescent="0.35">
      <c r="A1324" s="17" t="str">
        <f t="shared" si="40"/>
        <v/>
      </c>
      <c r="B1324" s="17" t="str">
        <f>IFERROR(VLOOKUP("successful",'Kickstarter Data'!F1324:L1324,7,FALSE),"")</f>
        <v/>
      </c>
      <c r="D1324" s="21" t="str">
        <f t="shared" si="41"/>
        <v/>
      </c>
      <c r="E1324" s="21" t="str">
        <f>IFERROR(VLOOKUP("Failed",'Kickstarter Data'!F1324:L1324,7,FALSE),"")</f>
        <v/>
      </c>
    </row>
    <row r="1325" spans="1:5" x14ac:dyDescent="0.35">
      <c r="A1325" s="17" t="str">
        <f t="shared" si="40"/>
        <v/>
      </c>
      <c r="B1325" s="17" t="str">
        <f>IFERROR(VLOOKUP("successful",'Kickstarter Data'!F1325:L1325,7,FALSE),"")</f>
        <v/>
      </c>
      <c r="D1325" s="21" t="str">
        <f t="shared" si="41"/>
        <v/>
      </c>
      <c r="E1325" s="21" t="str">
        <f>IFERROR(VLOOKUP("Failed",'Kickstarter Data'!F1325:L1325,7,FALSE),"")</f>
        <v/>
      </c>
    </row>
    <row r="1326" spans="1:5" x14ac:dyDescent="0.35">
      <c r="A1326" s="17" t="str">
        <f t="shared" si="40"/>
        <v/>
      </c>
      <c r="B1326" s="17" t="str">
        <f>IFERROR(VLOOKUP("successful",'Kickstarter Data'!F1326:L1326,7,FALSE),"")</f>
        <v/>
      </c>
      <c r="D1326" s="21" t="str">
        <f t="shared" si="41"/>
        <v/>
      </c>
      <c r="E1326" s="21" t="str">
        <f>IFERROR(VLOOKUP("Failed",'Kickstarter Data'!F1326:L1326,7,FALSE),"")</f>
        <v/>
      </c>
    </row>
    <row r="1327" spans="1:5" x14ac:dyDescent="0.35">
      <c r="A1327" s="17" t="str">
        <f t="shared" si="40"/>
        <v/>
      </c>
      <c r="B1327" s="17" t="str">
        <f>IFERROR(VLOOKUP("successful",'Kickstarter Data'!F1327:L1327,7,FALSE),"")</f>
        <v/>
      </c>
      <c r="D1327" s="21" t="str">
        <f t="shared" si="41"/>
        <v/>
      </c>
      <c r="E1327" s="21" t="str">
        <f>IFERROR(VLOOKUP("Failed",'Kickstarter Data'!F1327:L1327,7,FALSE),"")</f>
        <v/>
      </c>
    </row>
    <row r="1328" spans="1:5" x14ac:dyDescent="0.35">
      <c r="A1328" s="17" t="str">
        <f t="shared" si="40"/>
        <v/>
      </c>
      <c r="B1328" s="17" t="str">
        <f>IFERROR(VLOOKUP("successful",'Kickstarter Data'!F1328:L1328,7,FALSE),"")</f>
        <v/>
      </c>
      <c r="D1328" s="21" t="str">
        <f t="shared" si="41"/>
        <v/>
      </c>
      <c r="E1328" s="21" t="str">
        <f>IFERROR(VLOOKUP("Failed",'Kickstarter Data'!F1328:L1328,7,FALSE),"")</f>
        <v/>
      </c>
    </row>
    <row r="1329" spans="1:5" x14ac:dyDescent="0.35">
      <c r="A1329" s="17" t="str">
        <f t="shared" si="40"/>
        <v/>
      </c>
      <c r="B1329" s="17" t="str">
        <f>IFERROR(VLOOKUP("successful",'Kickstarter Data'!F1329:L1329,7,FALSE),"")</f>
        <v/>
      </c>
      <c r="D1329" s="21" t="str">
        <f t="shared" si="41"/>
        <v/>
      </c>
      <c r="E1329" s="21" t="str">
        <f>IFERROR(VLOOKUP("Failed",'Kickstarter Data'!F1329:L1329,7,FALSE),"")</f>
        <v/>
      </c>
    </row>
    <row r="1330" spans="1:5" x14ac:dyDescent="0.35">
      <c r="A1330" s="17" t="str">
        <f t="shared" si="40"/>
        <v/>
      </c>
      <c r="B1330" s="17" t="str">
        <f>IFERROR(VLOOKUP("successful",'Kickstarter Data'!F1330:L1330,7,FALSE),"")</f>
        <v/>
      </c>
      <c r="D1330" s="21" t="str">
        <f t="shared" si="41"/>
        <v/>
      </c>
      <c r="E1330" s="21" t="str">
        <f>IFERROR(VLOOKUP("Failed",'Kickstarter Data'!F1330:L1330,7,FALSE),"")</f>
        <v/>
      </c>
    </row>
    <row r="1331" spans="1:5" x14ac:dyDescent="0.35">
      <c r="A1331" s="17" t="str">
        <f t="shared" si="40"/>
        <v/>
      </c>
      <c r="B1331" s="17" t="str">
        <f>IFERROR(VLOOKUP("successful",'Kickstarter Data'!F1331:L1331,7,FALSE),"")</f>
        <v/>
      </c>
      <c r="D1331" s="21" t="str">
        <f t="shared" si="41"/>
        <v/>
      </c>
      <c r="E1331" s="21" t="str">
        <f>IFERROR(VLOOKUP("Failed",'Kickstarter Data'!F1331:L1331,7,FALSE),"")</f>
        <v/>
      </c>
    </row>
    <row r="1332" spans="1:5" x14ac:dyDescent="0.35">
      <c r="A1332" s="17" t="str">
        <f t="shared" si="40"/>
        <v/>
      </c>
      <c r="B1332" s="17" t="str">
        <f>IFERROR(VLOOKUP("successful",'Kickstarter Data'!F1332:L1332,7,FALSE),"")</f>
        <v/>
      </c>
      <c r="D1332" s="21" t="str">
        <f t="shared" si="41"/>
        <v/>
      </c>
      <c r="E1332" s="21" t="str">
        <f>IFERROR(VLOOKUP("Failed",'Kickstarter Data'!F1332:L1332,7,FALSE),"")</f>
        <v/>
      </c>
    </row>
    <row r="1333" spans="1:5" x14ac:dyDescent="0.35">
      <c r="A1333" s="17" t="str">
        <f t="shared" si="40"/>
        <v/>
      </c>
      <c r="B1333" s="17" t="str">
        <f>IFERROR(VLOOKUP("successful",'Kickstarter Data'!F1333:L1333,7,FALSE),"")</f>
        <v/>
      </c>
      <c r="D1333" s="21" t="str">
        <f t="shared" si="41"/>
        <v/>
      </c>
      <c r="E1333" s="21" t="str">
        <f>IFERROR(VLOOKUP("Failed",'Kickstarter Data'!F1333:L1333,7,FALSE),"")</f>
        <v/>
      </c>
    </row>
    <row r="1334" spans="1:5" x14ac:dyDescent="0.35">
      <c r="A1334" s="17" t="str">
        <f t="shared" si="40"/>
        <v/>
      </c>
      <c r="B1334" s="17" t="str">
        <f>IFERROR(VLOOKUP("successful",'Kickstarter Data'!F1334:L1334,7,FALSE),"")</f>
        <v/>
      </c>
      <c r="D1334" s="21" t="str">
        <f t="shared" si="41"/>
        <v/>
      </c>
      <c r="E1334" s="21" t="str">
        <f>IFERROR(VLOOKUP("Failed",'Kickstarter Data'!F1334:L1334,7,FALSE),"")</f>
        <v/>
      </c>
    </row>
    <row r="1335" spans="1:5" x14ac:dyDescent="0.35">
      <c r="A1335" s="17" t="str">
        <f t="shared" si="40"/>
        <v/>
      </c>
      <c r="B1335" s="17" t="str">
        <f>IFERROR(VLOOKUP("successful",'Kickstarter Data'!F1335:L1335,7,FALSE),"")</f>
        <v/>
      </c>
      <c r="D1335" s="21" t="str">
        <f t="shared" si="41"/>
        <v/>
      </c>
      <c r="E1335" s="21" t="str">
        <f>IFERROR(VLOOKUP("Failed",'Kickstarter Data'!F1335:L1335,7,FALSE),"")</f>
        <v/>
      </c>
    </row>
    <row r="1336" spans="1:5" x14ac:dyDescent="0.35">
      <c r="A1336" s="17" t="str">
        <f t="shared" si="40"/>
        <v/>
      </c>
      <c r="B1336" s="17" t="str">
        <f>IFERROR(VLOOKUP("successful",'Kickstarter Data'!F1336:L1336,7,FALSE),"")</f>
        <v/>
      </c>
      <c r="D1336" s="21" t="str">
        <f t="shared" si="41"/>
        <v/>
      </c>
      <c r="E1336" s="21" t="str">
        <f>IFERROR(VLOOKUP("Failed",'Kickstarter Data'!F1336:L1336,7,FALSE),"")</f>
        <v/>
      </c>
    </row>
    <row r="1337" spans="1:5" x14ac:dyDescent="0.35">
      <c r="A1337" s="17" t="str">
        <f t="shared" si="40"/>
        <v/>
      </c>
      <c r="B1337" s="17" t="str">
        <f>IFERROR(VLOOKUP("successful",'Kickstarter Data'!F1337:L1337,7,FALSE),"")</f>
        <v/>
      </c>
      <c r="D1337" s="21" t="str">
        <f t="shared" si="41"/>
        <v/>
      </c>
      <c r="E1337" s="21" t="str">
        <f>IFERROR(VLOOKUP("Failed",'Kickstarter Data'!F1337:L1337,7,FALSE),"")</f>
        <v/>
      </c>
    </row>
    <row r="1338" spans="1:5" x14ac:dyDescent="0.35">
      <c r="A1338" s="17" t="str">
        <f t="shared" si="40"/>
        <v/>
      </c>
      <c r="B1338" s="17" t="str">
        <f>IFERROR(VLOOKUP("successful",'Kickstarter Data'!F1338:L1338,7,FALSE),"")</f>
        <v/>
      </c>
      <c r="D1338" s="21" t="str">
        <f t="shared" si="41"/>
        <v/>
      </c>
      <c r="E1338" s="21" t="str">
        <f>IFERROR(VLOOKUP("Failed",'Kickstarter Data'!F1338:L1338,7,FALSE),"")</f>
        <v/>
      </c>
    </row>
    <row r="1339" spans="1:5" x14ac:dyDescent="0.35">
      <c r="A1339" s="17" t="str">
        <f t="shared" si="40"/>
        <v/>
      </c>
      <c r="B1339" s="17" t="str">
        <f>IFERROR(VLOOKUP("successful",'Kickstarter Data'!F1339:L1339,7,FALSE),"")</f>
        <v/>
      </c>
      <c r="D1339" s="21" t="str">
        <f t="shared" si="41"/>
        <v/>
      </c>
      <c r="E1339" s="21" t="str">
        <f>IFERROR(VLOOKUP("Failed",'Kickstarter Data'!F1339:L1339,7,FALSE),"")</f>
        <v/>
      </c>
    </row>
    <row r="1340" spans="1:5" x14ac:dyDescent="0.35">
      <c r="A1340" s="17" t="str">
        <f t="shared" si="40"/>
        <v/>
      </c>
      <c r="B1340" s="17" t="str">
        <f>IFERROR(VLOOKUP("successful",'Kickstarter Data'!F1340:L1340,7,FALSE),"")</f>
        <v/>
      </c>
      <c r="D1340" s="21" t="str">
        <f t="shared" si="41"/>
        <v/>
      </c>
      <c r="E1340" s="21" t="str">
        <f>IFERROR(VLOOKUP("Failed",'Kickstarter Data'!F1340:L1340,7,FALSE),"")</f>
        <v/>
      </c>
    </row>
    <row r="1341" spans="1:5" x14ac:dyDescent="0.35">
      <c r="A1341" s="17" t="str">
        <f t="shared" si="40"/>
        <v/>
      </c>
      <c r="B1341" s="17" t="str">
        <f>IFERROR(VLOOKUP("successful",'Kickstarter Data'!F1341:L1341,7,FALSE),"")</f>
        <v/>
      </c>
      <c r="D1341" s="21" t="str">
        <f t="shared" si="41"/>
        <v/>
      </c>
      <c r="E1341" s="21" t="str">
        <f>IFERROR(VLOOKUP("Failed",'Kickstarter Data'!F1341:L1341,7,FALSE),"")</f>
        <v/>
      </c>
    </row>
    <row r="1342" spans="1:5" x14ac:dyDescent="0.35">
      <c r="A1342" s="17" t="str">
        <f t="shared" si="40"/>
        <v/>
      </c>
      <c r="B1342" s="17" t="str">
        <f>IFERROR(VLOOKUP("successful",'Kickstarter Data'!F1342:L1342,7,FALSE),"")</f>
        <v/>
      </c>
      <c r="D1342" s="21" t="str">
        <f t="shared" si="41"/>
        <v/>
      </c>
      <c r="E1342" s="21" t="str">
        <f>IFERROR(VLOOKUP("Failed",'Kickstarter Data'!F1342:L1342,7,FALSE),"")</f>
        <v/>
      </c>
    </row>
    <row r="1343" spans="1:5" x14ac:dyDescent="0.35">
      <c r="A1343" s="17" t="str">
        <f t="shared" si="40"/>
        <v/>
      </c>
      <c r="B1343" s="17" t="str">
        <f>IFERROR(VLOOKUP("successful",'Kickstarter Data'!F1343:L1343,7,FALSE),"")</f>
        <v/>
      </c>
      <c r="D1343" s="21" t="str">
        <f t="shared" si="41"/>
        <v/>
      </c>
      <c r="E1343" s="21" t="str">
        <f>IFERROR(VLOOKUP("Failed",'Kickstarter Data'!F1343:L1343,7,FALSE),"")</f>
        <v/>
      </c>
    </row>
    <row r="1344" spans="1:5" x14ac:dyDescent="0.35">
      <c r="A1344" s="17" t="str">
        <f t="shared" si="40"/>
        <v/>
      </c>
      <c r="B1344" s="17" t="str">
        <f>IFERROR(VLOOKUP("successful",'Kickstarter Data'!F1344:L1344,7,FALSE),"")</f>
        <v/>
      </c>
      <c r="D1344" s="21" t="str">
        <f t="shared" si="41"/>
        <v/>
      </c>
      <c r="E1344" s="21" t="str">
        <f>IFERROR(VLOOKUP("Failed",'Kickstarter Data'!F1344:L1344,7,FALSE),"")</f>
        <v/>
      </c>
    </row>
    <row r="1345" spans="1:5" x14ac:dyDescent="0.35">
      <c r="A1345" s="17" t="str">
        <f t="shared" si="40"/>
        <v/>
      </c>
      <c r="B1345" s="17" t="str">
        <f>IFERROR(VLOOKUP("successful",'Kickstarter Data'!F1345:L1345,7,FALSE),"")</f>
        <v/>
      </c>
      <c r="D1345" s="21" t="str">
        <f t="shared" si="41"/>
        <v/>
      </c>
      <c r="E1345" s="21" t="str">
        <f>IFERROR(VLOOKUP("Failed",'Kickstarter Data'!F1345:L1345,7,FALSE),"")</f>
        <v/>
      </c>
    </row>
    <row r="1346" spans="1:5" x14ac:dyDescent="0.35">
      <c r="A1346" s="17" t="str">
        <f t="shared" ref="A1346:A1409" si="42">IF(B1346="","","successful")</f>
        <v>successful</v>
      </c>
      <c r="B1346" s="17">
        <f>IFERROR(VLOOKUP("successful",'Kickstarter Data'!F1346:L1346,7,FALSE),"")</f>
        <v>139</v>
      </c>
      <c r="D1346" s="21" t="str">
        <f t="shared" ref="D1346:D1409" si="43">IF(E1346="","","Failed")</f>
        <v/>
      </c>
      <c r="E1346" s="21" t="str">
        <f>IFERROR(VLOOKUP("Failed",'Kickstarter Data'!F1346:L1346,7,FALSE),"")</f>
        <v/>
      </c>
    </row>
    <row r="1347" spans="1:5" x14ac:dyDescent="0.35">
      <c r="A1347" s="17" t="str">
        <f t="shared" si="42"/>
        <v>successful</v>
      </c>
      <c r="B1347" s="17">
        <f>IFERROR(VLOOKUP("successful",'Kickstarter Data'!F1347:L1347,7,FALSE),"")</f>
        <v>7</v>
      </c>
      <c r="D1347" s="21" t="str">
        <f t="shared" si="43"/>
        <v/>
      </c>
      <c r="E1347" s="21" t="str">
        <f>IFERROR(VLOOKUP("Failed",'Kickstarter Data'!F1347:L1347,7,FALSE),"")</f>
        <v/>
      </c>
    </row>
    <row r="1348" spans="1:5" x14ac:dyDescent="0.35">
      <c r="A1348" s="17" t="str">
        <f t="shared" si="42"/>
        <v>successful</v>
      </c>
      <c r="B1348" s="17">
        <f>IFERROR(VLOOKUP("successful",'Kickstarter Data'!F1348:L1348,7,FALSE),"")</f>
        <v>149</v>
      </c>
      <c r="D1348" s="21" t="str">
        <f t="shared" si="43"/>
        <v/>
      </c>
      <c r="E1348" s="21" t="str">
        <f>IFERROR(VLOOKUP("Failed",'Kickstarter Data'!F1348:L1348,7,FALSE),"")</f>
        <v/>
      </c>
    </row>
    <row r="1349" spans="1:5" x14ac:dyDescent="0.35">
      <c r="A1349" s="17" t="str">
        <f t="shared" si="42"/>
        <v>successful</v>
      </c>
      <c r="B1349" s="17">
        <f>IFERROR(VLOOKUP("successful",'Kickstarter Data'!F1349:L1349,7,FALSE),"")</f>
        <v>31</v>
      </c>
      <c r="D1349" s="21" t="str">
        <f t="shared" si="43"/>
        <v/>
      </c>
      <c r="E1349" s="21" t="str">
        <f>IFERROR(VLOOKUP("Failed",'Kickstarter Data'!F1349:L1349,7,FALSE),"")</f>
        <v/>
      </c>
    </row>
    <row r="1350" spans="1:5" x14ac:dyDescent="0.35">
      <c r="A1350" s="17" t="str">
        <f t="shared" si="42"/>
        <v>successful</v>
      </c>
      <c r="B1350" s="17">
        <f>IFERROR(VLOOKUP("successful",'Kickstarter Data'!F1350:L1350,7,FALSE),"")</f>
        <v>26</v>
      </c>
      <c r="D1350" s="21" t="str">
        <f t="shared" si="43"/>
        <v/>
      </c>
      <c r="E1350" s="21" t="str">
        <f>IFERROR(VLOOKUP("Failed",'Kickstarter Data'!F1350:L1350,7,FALSE),"")</f>
        <v/>
      </c>
    </row>
    <row r="1351" spans="1:5" x14ac:dyDescent="0.35">
      <c r="A1351" s="17" t="str">
        <f t="shared" si="42"/>
        <v>successful</v>
      </c>
      <c r="B1351" s="17">
        <f>IFERROR(VLOOKUP("successful",'Kickstarter Data'!F1351:L1351,7,FALSE),"")</f>
        <v>172</v>
      </c>
      <c r="D1351" s="21" t="str">
        <f t="shared" si="43"/>
        <v/>
      </c>
      <c r="E1351" s="21" t="str">
        <f>IFERROR(VLOOKUP("Failed",'Kickstarter Data'!F1351:L1351,7,FALSE),"")</f>
        <v/>
      </c>
    </row>
    <row r="1352" spans="1:5" x14ac:dyDescent="0.35">
      <c r="A1352" s="17" t="str">
        <f t="shared" si="42"/>
        <v>successful</v>
      </c>
      <c r="B1352" s="17">
        <f>IFERROR(VLOOKUP("successful",'Kickstarter Data'!F1352:L1352,7,FALSE),"")</f>
        <v>78</v>
      </c>
      <c r="D1352" s="21" t="str">
        <f t="shared" si="43"/>
        <v/>
      </c>
      <c r="E1352" s="21" t="str">
        <f>IFERROR(VLOOKUP("Failed",'Kickstarter Data'!F1352:L1352,7,FALSE),"")</f>
        <v/>
      </c>
    </row>
    <row r="1353" spans="1:5" x14ac:dyDescent="0.35">
      <c r="A1353" s="17" t="str">
        <f t="shared" si="42"/>
        <v>successful</v>
      </c>
      <c r="B1353" s="17">
        <f>IFERROR(VLOOKUP("successful",'Kickstarter Data'!F1353:L1353,7,FALSE),"")</f>
        <v>120</v>
      </c>
      <c r="D1353" s="21" t="str">
        <f t="shared" si="43"/>
        <v/>
      </c>
      <c r="E1353" s="21" t="str">
        <f>IFERROR(VLOOKUP("Failed",'Kickstarter Data'!F1353:L1353,7,FALSE),"")</f>
        <v/>
      </c>
    </row>
    <row r="1354" spans="1:5" x14ac:dyDescent="0.35">
      <c r="A1354" s="17" t="str">
        <f t="shared" si="42"/>
        <v>successful</v>
      </c>
      <c r="B1354" s="17">
        <f>IFERROR(VLOOKUP("successful",'Kickstarter Data'!F1354:L1354,7,FALSE),"")</f>
        <v>227</v>
      </c>
      <c r="D1354" s="21" t="str">
        <f t="shared" si="43"/>
        <v/>
      </c>
      <c r="E1354" s="21" t="str">
        <f>IFERROR(VLOOKUP("Failed",'Kickstarter Data'!F1354:L1354,7,FALSE),"")</f>
        <v/>
      </c>
    </row>
    <row r="1355" spans="1:5" x14ac:dyDescent="0.35">
      <c r="A1355" s="17" t="str">
        <f t="shared" si="42"/>
        <v>successful</v>
      </c>
      <c r="B1355" s="17">
        <f>IFERROR(VLOOKUP("successful",'Kickstarter Data'!F1355:L1355,7,FALSE),"")</f>
        <v>42</v>
      </c>
      <c r="D1355" s="21" t="str">
        <f t="shared" si="43"/>
        <v/>
      </c>
      <c r="E1355" s="21" t="str">
        <f>IFERROR(VLOOKUP("Failed",'Kickstarter Data'!F1355:L1355,7,FALSE),"")</f>
        <v/>
      </c>
    </row>
    <row r="1356" spans="1:5" x14ac:dyDescent="0.35">
      <c r="A1356" s="17" t="str">
        <f t="shared" si="42"/>
        <v>successful</v>
      </c>
      <c r="B1356" s="17">
        <f>IFERROR(VLOOKUP("successful",'Kickstarter Data'!F1356:L1356,7,FALSE),"")</f>
        <v>64</v>
      </c>
      <c r="D1356" s="21" t="str">
        <f t="shared" si="43"/>
        <v/>
      </c>
      <c r="E1356" s="21" t="str">
        <f>IFERROR(VLOOKUP("Failed",'Kickstarter Data'!F1356:L1356,7,FALSE),"")</f>
        <v/>
      </c>
    </row>
    <row r="1357" spans="1:5" x14ac:dyDescent="0.35">
      <c r="A1357" s="17" t="str">
        <f t="shared" si="42"/>
        <v>successful</v>
      </c>
      <c r="B1357" s="17">
        <f>IFERROR(VLOOKUP("successful",'Kickstarter Data'!F1357:L1357,7,FALSE),"")</f>
        <v>121</v>
      </c>
      <c r="D1357" s="21" t="str">
        <f t="shared" si="43"/>
        <v/>
      </c>
      <c r="E1357" s="21" t="str">
        <f>IFERROR(VLOOKUP("Failed",'Kickstarter Data'!F1357:L1357,7,FALSE),"")</f>
        <v/>
      </c>
    </row>
    <row r="1358" spans="1:5" x14ac:dyDescent="0.35">
      <c r="A1358" s="17" t="str">
        <f t="shared" si="42"/>
        <v>successful</v>
      </c>
      <c r="B1358" s="17">
        <f>IFERROR(VLOOKUP("successful",'Kickstarter Data'!F1358:L1358,7,FALSE),"")</f>
        <v>87</v>
      </c>
      <c r="D1358" s="21" t="str">
        <f t="shared" si="43"/>
        <v/>
      </c>
      <c r="E1358" s="21" t="str">
        <f>IFERROR(VLOOKUP("Failed",'Kickstarter Data'!F1358:L1358,7,FALSE),"")</f>
        <v/>
      </c>
    </row>
    <row r="1359" spans="1:5" x14ac:dyDescent="0.35">
      <c r="A1359" s="17" t="str">
        <f t="shared" si="42"/>
        <v>successful</v>
      </c>
      <c r="B1359" s="17">
        <f>IFERROR(VLOOKUP("successful",'Kickstarter Data'!F1359:L1359,7,FALSE),"")</f>
        <v>65</v>
      </c>
      <c r="D1359" s="21" t="str">
        <f t="shared" si="43"/>
        <v/>
      </c>
      <c r="E1359" s="21" t="str">
        <f>IFERROR(VLOOKUP("Failed",'Kickstarter Data'!F1359:L1359,7,FALSE),"")</f>
        <v/>
      </c>
    </row>
    <row r="1360" spans="1:5" x14ac:dyDescent="0.35">
      <c r="A1360" s="17" t="str">
        <f t="shared" si="42"/>
        <v>successful</v>
      </c>
      <c r="B1360" s="17">
        <f>IFERROR(VLOOKUP("successful",'Kickstarter Data'!F1360:L1360,7,FALSE),"")</f>
        <v>49</v>
      </c>
      <c r="D1360" s="21" t="str">
        <f t="shared" si="43"/>
        <v/>
      </c>
      <c r="E1360" s="21" t="str">
        <f>IFERROR(VLOOKUP("Failed",'Kickstarter Data'!F1360:L1360,7,FALSE),"")</f>
        <v/>
      </c>
    </row>
    <row r="1361" spans="1:5" x14ac:dyDescent="0.35">
      <c r="A1361" s="17" t="str">
        <f t="shared" si="42"/>
        <v>successful</v>
      </c>
      <c r="B1361" s="17">
        <f>IFERROR(VLOOKUP("successful",'Kickstarter Data'!F1361:L1361,7,FALSE),"")</f>
        <v>19</v>
      </c>
      <c r="D1361" s="21" t="str">
        <f t="shared" si="43"/>
        <v/>
      </c>
      <c r="E1361" s="21" t="str">
        <f>IFERROR(VLOOKUP("Failed",'Kickstarter Data'!F1361:L1361,7,FALSE),"")</f>
        <v/>
      </c>
    </row>
    <row r="1362" spans="1:5" x14ac:dyDescent="0.35">
      <c r="A1362" s="17" t="str">
        <f t="shared" si="42"/>
        <v>successful</v>
      </c>
      <c r="B1362" s="17">
        <f>IFERROR(VLOOKUP("successful",'Kickstarter Data'!F1362:L1362,7,FALSE),"")</f>
        <v>81</v>
      </c>
      <c r="D1362" s="21" t="str">
        <f t="shared" si="43"/>
        <v/>
      </c>
      <c r="E1362" s="21" t="str">
        <f>IFERROR(VLOOKUP("Failed",'Kickstarter Data'!F1362:L1362,7,FALSE),"")</f>
        <v/>
      </c>
    </row>
    <row r="1363" spans="1:5" x14ac:dyDescent="0.35">
      <c r="A1363" s="17" t="str">
        <f t="shared" si="42"/>
        <v>successful</v>
      </c>
      <c r="B1363" s="17">
        <f>IFERROR(VLOOKUP("successful",'Kickstarter Data'!F1363:L1363,7,FALSE),"")</f>
        <v>264</v>
      </c>
      <c r="D1363" s="21" t="str">
        <f t="shared" si="43"/>
        <v/>
      </c>
      <c r="E1363" s="21" t="str">
        <f>IFERROR(VLOOKUP("Failed",'Kickstarter Data'!F1363:L1363,7,FALSE),"")</f>
        <v/>
      </c>
    </row>
    <row r="1364" spans="1:5" x14ac:dyDescent="0.35">
      <c r="A1364" s="17" t="str">
        <f t="shared" si="42"/>
        <v>successful</v>
      </c>
      <c r="B1364" s="17">
        <f>IFERROR(VLOOKUP("successful",'Kickstarter Data'!F1364:L1364,7,FALSE),"")</f>
        <v>25</v>
      </c>
      <c r="D1364" s="21" t="str">
        <f t="shared" si="43"/>
        <v/>
      </c>
      <c r="E1364" s="21" t="str">
        <f>IFERROR(VLOOKUP("Failed",'Kickstarter Data'!F1364:L1364,7,FALSE),"")</f>
        <v/>
      </c>
    </row>
    <row r="1365" spans="1:5" x14ac:dyDescent="0.35">
      <c r="A1365" s="17" t="str">
        <f t="shared" si="42"/>
        <v>successful</v>
      </c>
      <c r="B1365" s="17">
        <f>IFERROR(VLOOKUP("successful",'Kickstarter Data'!F1365:L1365,7,FALSE),"")</f>
        <v>5</v>
      </c>
      <c r="D1365" s="21" t="str">
        <f t="shared" si="43"/>
        <v/>
      </c>
      <c r="E1365" s="21" t="str">
        <f>IFERROR(VLOOKUP("Failed",'Kickstarter Data'!F1365:L1365,7,FALSE),"")</f>
        <v/>
      </c>
    </row>
    <row r="1366" spans="1:5" x14ac:dyDescent="0.35">
      <c r="A1366" s="17" t="str">
        <f t="shared" si="42"/>
        <v>successful</v>
      </c>
      <c r="B1366" s="17">
        <f>IFERROR(VLOOKUP("successful",'Kickstarter Data'!F1366:L1366,7,FALSE),"")</f>
        <v>144</v>
      </c>
      <c r="D1366" s="21" t="str">
        <f t="shared" si="43"/>
        <v/>
      </c>
      <c r="E1366" s="21" t="str">
        <f>IFERROR(VLOOKUP("Failed",'Kickstarter Data'!F1366:L1366,7,FALSE),"")</f>
        <v/>
      </c>
    </row>
    <row r="1367" spans="1:5" x14ac:dyDescent="0.35">
      <c r="A1367" s="17" t="str">
        <f t="shared" si="42"/>
        <v>successful</v>
      </c>
      <c r="B1367" s="17">
        <f>IFERROR(VLOOKUP("successful",'Kickstarter Data'!F1367:L1367,7,FALSE),"")</f>
        <v>92</v>
      </c>
      <c r="D1367" s="21" t="str">
        <f t="shared" si="43"/>
        <v/>
      </c>
      <c r="E1367" s="21" t="str">
        <f>IFERROR(VLOOKUP("Failed",'Kickstarter Data'!F1367:L1367,7,FALSE),"")</f>
        <v/>
      </c>
    </row>
    <row r="1368" spans="1:5" x14ac:dyDescent="0.35">
      <c r="A1368" s="17" t="str">
        <f t="shared" si="42"/>
        <v>successful</v>
      </c>
      <c r="B1368" s="17">
        <f>IFERROR(VLOOKUP("successful",'Kickstarter Data'!F1368:L1368,7,FALSE),"")</f>
        <v>147</v>
      </c>
      <c r="D1368" s="21" t="str">
        <f t="shared" si="43"/>
        <v/>
      </c>
      <c r="E1368" s="21" t="str">
        <f>IFERROR(VLOOKUP("Failed",'Kickstarter Data'!F1368:L1368,7,FALSE),"")</f>
        <v/>
      </c>
    </row>
    <row r="1369" spans="1:5" x14ac:dyDescent="0.35">
      <c r="A1369" s="17" t="str">
        <f t="shared" si="42"/>
        <v>successful</v>
      </c>
      <c r="B1369" s="17">
        <f>IFERROR(VLOOKUP("successful",'Kickstarter Data'!F1369:L1369,7,FALSE),"")</f>
        <v>90</v>
      </c>
      <c r="D1369" s="21" t="str">
        <f t="shared" si="43"/>
        <v/>
      </c>
      <c r="E1369" s="21" t="str">
        <f>IFERROR(VLOOKUP("Failed",'Kickstarter Data'!F1369:L1369,7,FALSE),"")</f>
        <v/>
      </c>
    </row>
    <row r="1370" spans="1:5" x14ac:dyDescent="0.35">
      <c r="A1370" s="17" t="str">
        <f t="shared" si="42"/>
        <v>successful</v>
      </c>
      <c r="B1370" s="17">
        <f>IFERROR(VLOOKUP("successful",'Kickstarter Data'!F1370:L1370,7,FALSE),"")</f>
        <v>87</v>
      </c>
      <c r="D1370" s="21" t="str">
        <f t="shared" si="43"/>
        <v/>
      </c>
      <c r="E1370" s="21" t="str">
        <f>IFERROR(VLOOKUP("Failed",'Kickstarter Data'!F1370:L1370,7,FALSE),"")</f>
        <v/>
      </c>
    </row>
    <row r="1371" spans="1:5" x14ac:dyDescent="0.35">
      <c r="A1371" s="17" t="str">
        <f t="shared" si="42"/>
        <v>successful</v>
      </c>
      <c r="B1371" s="17">
        <f>IFERROR(VLOOKUP("successful",'Kickstarter Data'!F1371:L1371,7,FALSE),"")</f>
        <v>406</v>
      </c>
      <c r="D1371" s="21" t="str">
        <f t="shared" si="43"/>
        <v/>
      </c>
      <c r="E1371" s="21" t="str">
        <f>IFERROR(VLOOKUP("Failed",'Kickstarter Data'!F1371:L1371,7,FALSE),"")</f>
        <v/>
      </c>
    </row>
    <row r="1372" spans="1:5" x14ac:dyDescent="0.35">
      <c r="A1372" s="17" t="str">
        <f t="shared" si="42"/>
        <v>successful</v>
      </c>
      <c r="B1372" s="17">
        <f>IFERROR(VLOOKUP("successful",'Kickstarter Data'!F1372:L1372,7,FALSE),"")</f>
        <v>20</v>
      </c>
      <c r="D1372" s="21" t="str">
        <f t="shared" si="43"/>
        <v/>
      </c>
      <c r="E1372" s="21" t="str">
        <f>IFERROR(VLOOKUP("Failed",'Kickstarter Data'!F1372:L1372,7,FALSE),"")</f>
        <v/>
      </c>
    </row>
    <row r="1373" spans="1:5" x14ac:dyDescent="0.35">
      <c r="A1373" s="17" t="str">
        <f t="shared" si="42"/>
        <v>successful</v>
      </c>
      <c r="B1373" s="17">
        <f>IFERROR(VLOOKUP("successful",'Kickstarter Data'!F1373:L1373,7,FALSE),"")</f>
        <v>70</v>
      </c>
      <c r="D1373" s="21" t="str">
        <f t="shared" si="43"/>
        <v/>
      </c>
      <c r="E1373" s="21" t="str">
        <f>IFERROR(VLOOKUP("Failed",'Kickstarter Data'!F1373:L1373,7,FALSE),"")</f>
        <v/>
      </c>
    </row>
    <row r="1374" spans="1:5" x14ac:dyDescent="0.35">
      <c r="A1374" s="17" t="str">
        <f t="shared" si="42"/>
        <v>successful</v>
      </c>
      <c r="B1374" s="17">
        <f>IFERROR(VLOOKUP("successful",'Kickstarter Data'!F1374:L1374,7,FALSE),"")</f>
        <v>16</v>
      </c>
      <c r="D1374" s="21" t="str">
        <f t="shared" si="43"/>
        <v/>
      </c>
      <c r="E1374" s="21" t="str">
        <f>IFERROR(VLOOKUP("Failed",'Kickstarter Data'!F1374:L1374,7,FALSE),"")</f>
        <v/>
      </c>
    </row>
    <row r="1375" spans="1:5" x14ac:dyDescent="0.35">
      <c r="A1375" s="17" t="str">
        <f t="shared" si="42"/>
        <v>successful</v>
      </c>
      <c r="B1375" s="17">
        <f>IFERROR(VLOOKUP("successful",'Kickstarter Data'!F1375:L1375,7,FALSE),"")</f>
        <v>52</v>
      </c>
      <c r="D1375" s="21" t="str">
        <f t="shared" si="43"/>
        <v/>
      </c>
      <c r="E1375" s="21" t="str">
        <f>IFERROR(VLOOKUP("Failed",'Kickstarter Data'!F1375:L1375,7,FALSE),"")</f>
        <v/>
      </c>
    </row>
    <row r="1376" spans="1:5" x14ac:dyDescent="0.35">
      <c r="A1376" s="17" t="str">
        <f t="shared" si="42"/>
        <v>successful</v>
      </c>
      <c r="B1376" s="17">
        <f>IFERROR(VLOOKUP("successful",'Kickstarter Data'!F1376:L1376,7,FALSE),"")</f>
        <v>66</v>
      </c>
      <c r="D1376" s="21" t="str">
        <f t="shared" si="43"/>
        <v/>
      </c>
      <c r="E1376" s="21" t="str">
        <f>IFERROR(VLOOKUP("Failed",'Kickstarter Data'!F1376:L1376,7,FALSE),"")</f>
        <v/>
      </c>
    </row>
    <row r="1377" spans="1:5" x14ac:dyDescent="0.35">
      <c r="A1377" s="17" t="str">
        <f t="shared" si="42"/>
        <v>successful</v>
      </c>
      <c r="B1377" s="17">
        <f>IFERROR(VLOOKUP("successful",'Kickstarter Data'!F1377:L1377,7,FALSE),"")</f>
        <v>109</v>
      </c>
      <c r="D1377" s="21" t="str">
        <f t="shared" si="43"/>
        <v/>
      </c>
      <c r="E1377" s="21" t="str">
        <f>IFERROR(VLOOKUP("Failed",'Kickstarter Data'!F1377:L1377,7,FALSE),"")</f>
        <v/>
      </c>
    </row>
    <row r="1378" spans="1:5" x14ac:dyDescent="0.35">
      <c r="A1378" s="17" t="str">
        <f t="shared" si="42"/>
        <v>successful</v>
      </c>
      <c r="B1378" s="17">
        <f>IFERROR(VLOOKUP("successful",'Kickstarter Data'!F1378:L1378,7,FALSE),"")</f>
        <v>168</v>
      </c>
      <c r="D1378" s="21" t="str">
        <f t="shared" si="43"/>
        <v/>
      </c>
      <c r="E1378" s="21" t="str">
        <f>IFERROR(VLOOKUP("Failed",'Kickstarter Data'!F1378:L1378,7,FALSE),"")</f>
        <v/>
      </c>
    </row>
    <row r="1379" spans="1:5" x14ac:dyDescent="0.35">
      <c r="A1379" s="17" t="str">
        <f t="shared" si="42"/>
        <v>successful</v>
      </c>
      <c r="B1379" s="17">
        <f>IFERROR(VLOOKUP("successful",'Kickstarter Data'!F1379:L1379,7,FALSE),"")</f>
        <v>31</v>
      </c>
      <c r="D1379" s="21" t="str">
        <f t="shared" si="43"/>
        <v/>
      </c>
      <c r="E1379" s="21" t="str">
        <f>IFERROR(VLOOKUP("Failed",'Kickstarter Data'!F1379:L1379,7,FALSE),"")</f>
        <v/>
      </c>
    </row>
    <row r="1380" spans="1:5" x14ac:dyDescent="0.35">
      <c r="A1380" s="17" t="str">
        <f t="shared" si="42"/>
        <v>successful</v>
      </c>
      <c r="B1380" s="17">
        <f>IFERROR(VLOOKUP("successful",'Kickstarter Data'!F1380:L1380,7,FALSE),"")</f>
        <v>133</v>
      </c>
      <c r="D1380" s="21" t="str">
        <f t="shared" si="43"/>
        <v/>
      </c>
      <c r="E1380" s="21" t="str">
        <f>IFERROR(VLOOKUP("Failed",'Kickstarter Data'!F1380:L1380,7,FALSE),"")</f>
        <v/>
      </c>
    </row>
    <row r="1381" spans="1:5" x14ac:dyDescent="0.35">
      <c r="A1381" s="17" t="str">
        <f t="shared" si="42"/>
        <v>successful</v>
      </c>
      <c r="B1381" s="17">
        <f>IFERROR(VLOOKUP("successful",'Kickstarter Data'!F1381:L1381,7,FALSE),"")</f>
        <v>151</v>
      </c>
      <c r="D1381" s="21" t="str">
        <f t="shared" si="43"/>
        <v/>
      </c>
      <c r="E1381" s="21" t="str">
        <f>IFERROR(VLOOKUP("Failed",'Kickstarter Data'!F1381:L1381,7,FALSE),"")</f>
        <v/>
      </c>
    </row>
    <row r="1382" spans="1:5" x14ac:dyDescent="0.35">
      <c r="A1382" s="17" t="str">
        <f t="shared" si="42"/>
        <v>successful</v>
      </c>
      <c r="B1382" s="17">
        <f>IFERROR(VLOOKUP("successful",'Kickstarter Data'!F1382:L1382,7,FALSE),"")</f>
        <v>5</v>
      </c>
      <c r="D1382" s="21" t="str">
        <f t="shared" si="43"/>
        <v/>
      </c>
      <c r="E1382" s="21" t="str">
        <f>IFERROR(VLOOKUP("Failed",'Kickstarter Data'!F1382:L1382,7,FALSE),"")</f>
        <v/>
      </c>
    </row>
    <row r="1383" spans="1:5" x14ac:dyDescent="0.35">
      <c r="A1383" s="17" t="str">
        <f t="shared" si="42"/>
        <v>successful</v>
      </c>
      <c r="B1383" s="17">
        <f>IFERROR(VLOOKUP("successful",'Kickstarter Data'!F1383:L1383,7,FALSE),"")</f>
        <v>73</v>
      </c>
      <c r="D1383" s="21" t="str">
        <f t="shared" si="43"/>
        <v/>
      </c>
      <c r="E1383" s="21" t="str">
        <f>IFERROR(VLOOKUP("Failed",'Kickstarter Data'!F1383:L1383,7,FALSE),"")</f>
        <v/>
      </c>
    </row>
    <row r="1384" spans="1:5" x14ac:dyDescent="0.35">
      <c r="A1384" s="17" t="str">
        <f t="shared" si="42"/>
        <v>successful</v>
      </c>
      <c r="B1384" s="17">
        <f>IFERROR(VLOOKUP("successful",'Kickstarter Data'!F1384:L1384,7,FALSE),"")</f>
        <v>148</v>
      </c>
      <c r="D1384" s="21" t="str">
        <f t="shared" si="43"/>
        <v/>
      </c>
      <c r="E1384" s="21" t="str">
        <f>IFERROR(VLOOKUP("Failed",'Kickstarter Data'!F1384:L1384,7,FALSE),"")</f>
        <v/>
      </c>
    </row>
    <row r="1385" spans="1:5" x14ac:dyDescent="0.35">
      <c r="A1385" s="17" t="str">
        <f t="shared" si="42"/>
        <v>successful</v>
      </c>
      <c r="B1385" s="17">
        <f>IFERROR(VLOOKUP("successful",'Kickstarter Data'!F1385:L1385,7,FALSE),"")</f>
        <v>93</v>
      </c>
      <c r="D1385" s="21" t="str">
        <f t="shared" si="43"/>
        <v/>
      </c>
      <c r="E1385" s="21" t="str">
        <f>IFERROR(VLOOKUP("Failed",'Kickstarter Data'!F1385:L1385,7,FALSE),"")</f>
        <v/>
      </c>
    </row>
    <row r="1386" spans="1:5" x14ac:dyDescent="0.35">
      <c r="A1386" s="17" t="str">
        <f t="shared" si="42"/>
        <v>successful</v>
      </c>
      <c r="B1386" s="17">
        <f>IFERROR(VLOOKUP("successful",'Kickstarter Data'!F1386:L1386,7,FALSE),"")</f>
        <v>63</v>
      </c>
      <c r="D1386" s="21" t="str">
        <f t="shared" si="43"/>
        <v/>
      </c>
      <c r="E1386" s="21" t="str">
        <f>IFERROR(VLOOKUP("Failed",'Kickstarter Data'!F1386:L1386,7,FALSE),"")</f>
        <v/>
      </c>
    </row>
    <row r="1387" spans="1:5" x14ac:dyDescent="0.35">
      <c r="A1387" s="17" t="str">
        <f t="shared" si="42"/>
        <v>successful</v>
      </c>
      <c r="B1387" s="17">
        <f>IFERROR(VLOOKUP("successful",'Kickstarter Data'!F1387:L1387,7,FALSE),"")</f>
        <v>134</v>
      </c>
      <c r="D1387" s="21" t="str">
        <f t="shared" si="43"/>
        <v/>
      </c>
      <c r="E1387" s="21" t="str">
        <f>IFERROR(VLOOKUP("Failed",'Kickstarter Data'!F1387:L1387,7,FALSE),"")</f>
        <v/>
      </c>
    </row>
    <row r="1388" spans="1:5" x14ac:dyDescent="0.35">
      <c r="A1388" s="17" t="str">
        <f t="shared" si="42"/>
        <v>successful</v>
      </c>
      <c r="B1388" s="17">
        <f>IFERROR(VLOOKUP("successful",'Kickstarter Data'!F1388:L1388,7,FALSE),"")</f>
        <v>14</v>
      </c>
      <c r="D1388" s="21" t="str">
        <f t="shared" si="43"/>
        <v/>
      </c>
      <c r="E1388" s="21" t="str">
        <f>IFERROR(VLOOKUP("Failed",'Kickstarter Data'!F1388:L1388,7,FALSE),"")</f>
        <v/>
      </c>
    </row>
    <row r="1389" spans="1:5" x14ac:dyDescent="0.35">
      <c r="A1389" s="17" t="str">
        <f t="shared" si="42"/>
        <v>successful</v>
      </c>
      <c r="B1389" s="17">
        <f>IFERROR(VLOOKUP("successful",'Kickstarter Data'!F1389:L1389,7,FALSE),"")</f>
        <v>78</v>
      </c>
      <c r="D1389" s="21" t="str">
        <f t="shared" si="43"/>
        <v/>
      </c>
      <c r="E1389" s="21" t="str">
        <f>IFERROR(VLOOKUP("Failed",'Kickstarter Data'!F1389:L1389,7,FALSE),"")</f>
        <v/>
      </c>
    </row>
    <row r="1390" spans="1:5" x14ac:dyDescent="0.35">
      <c r="A1390" s="17" t="str">
        <f t="shared" si="42"/>
        <v>successful</v>
      </c>
      <c r="B1390" s="17">
        <f>IFERROR(VLOOKUP("successful",'Kickstarter Data'!F1390:L1390,7,FALSE),"")</f>
        <v>112</v>
      </c>
      <c r="D1390" s="21" t="str">
        <f t="shared" si="43"/>
        <v/>
      </c>
      <c r="E1390" s="21" t="str">
        <f>IFERROR(VLOOKUP("Failed",'Kickstarter Data'!F1390:L1390,7,FALSE),"")</f>
        <v/>
      </c>
    </row>
    <row r="1391" spans="1:5" x14ac:dyDescent="0.35">
      <c r="A1391" s="17" t="str">
        <f t="shared" si="42"/>
        <v>successful</v>
      </c>
      <c r="B1391" s="17">
        <f>IFERROR(VLOOKUP("successful",'Kickstarter Data'!F1391:L1391,7,FALSE),"")</f>
        <v>34</v>
      </c>
      <c r="D1391" s="21" t="str">
        <f t="shared" si="43"/>
        <v/>
      </c>
      <c r="E1391" s="21" t="str">
        <f>IFERROR(VLOOKUP("Failed",'Kickstarter Data'!F1391:L1391,7,FALSE),"")</f>
        <v/>
      </c>
    </row>
    <row r="1392" spans="1:5" x14ac:dyDescent="0.35">
      <c r="A1392" s="17" t="str">
        <f t="shared" si="42"/>
        <v>successful</v>
      </c>
      <c r="B1392" s="17">
        <f>IFERROR(VLOOKUP("successful",'Kickstarter Data'!F1392:L1392,7,FALSE),"")</f>
        <v>19</v>
      </c>
      <c r="D1392" s="21" t="str">
        <f t="shared" si="43"/>
        <v/>
      </c>
      <c r="E1392" s="21" t="str">
        <f>IFERROR(VLOOKUP("Failed",'Kickstarter Data'!F1392:L1392,7,FALSE),"")</f>
        <v/>
      </c>
    </row>
    <row r="1393" spans="1:5" x14ac:dyDescent="0.35">
      <c r="A1393" s="17" t="str">
        <f t="shared" si="42"/>
        <v>successful</v>
      </c>
      <c r="B1393" s="17">
        <f>IFERROR(VLOOKUP("successful",'Kickstarter Data'!F1393:L1393,7,FALSE),"")</f>
        <v>13</v>
      </c>
      <c r="D1393" s="21" t="str">
        <f t="shared" si="43"/>
        <v/>
      </c>
      <c r="E1393" s="21" t="str">
        <f>IFERROR(VLOOKUP("Failed",'Kickstarter Data'!F1393:L1393,7,FALSE),"")</f>
        <v/>
      </c>
    </row>
    <row r="1394" spans="1:5" x14ac:dyDescent="0.35">
      <c r="A1394" s="17" t="str">
        <f t="shared" si="42"/>
        <v>successful</v>
      </c>
      <c r="B1394" s="17">
        <f>IFERROR(VLOOKUP("successful",'Kickstarter Data'!F1394:L1394,7,FALSE),"")</f>
        <v>104</v>
      </c>
      <c r="D1394" s="21" t="str">
        <f t="shared" si="43"/>
        <v/>
      </c>
      <c r="E1394" s="21" t="str">
        <f>IFERROR(VLOOKUP("Failed",'Kickstarter Data'!F1394:L1394,7,FALSE),"")</f>
        <v/>
      </c>
    </row>
    <row r="1395" spans="1:5" x14ac:dyDescent="0.35">
      <c r="A1395" s="17" t="str">
        <f t="shared" si="42"/>
        <v>successful</v>
      </c>
      <c r="B1395" s="17">
        <f>IFERROR(VLOOKUP("successful",'Kickstarter Data'!F1395:L1395,7,FALSE),"")</f>
        <v>52</v>
      </c>
      <c r="D1395" s="21" t="str">
        <f t="shared" si="43"/>
        <v/>
      </c>
      <c r="E1395" s="21" t="str">
        <f>IFERROR(VLOOKUP("Failed",'Kickstarter Data'!F1395:L1395,7,FALSE),"")</f>
        <v/>
      </c>
    </row>
    <row r="1396" spans="1:5" x14ac:dyDescent="0.35">
      <c r="A1396" s="17" t="str">
        <f t="shared" si="42"/>
        <v>successful</v>
      </c>
      <c r="B1396" s="17">
        <f>IFERROR(VLOOKUP("successful",'Kickstarter Data'!F1396:L1396,7,FALSE),"")</f>
        <v>17</v>
      </c>
      <c r="D1396" s="21" t="str">
        <f t="shared" si="43"/>
        <v/>
      </c>
      <c r="E1396" s="21" t="str">
        <f>IFERROR(VLOOKUP("Failed",'Kickstarter Data'!F1396:L1396,7,FALSE),"")</f>
        <v/>
      </c>
    </row>
    <row r="1397" spans="1:5" x14ac:dyDescent="0.35">
      <c r="A1397" s="17" t="str">
        <f t="shared" si="42"/>
        <v>successful</v>
      </c>
      <c r="B1397" s="17">
        <f>IFERROR(VLOOKUP("successful",'Kickstarter Data'!F1397:L1397,7,FALSE),"")</f>
        <v>82</v>
      </c>
      <c r="D1397" s="21" t="str">
        <f t="shared" si="43"/>
        <v/>
      </c>
      <c r="E1397" s="21" t="str">
        <f>IFERROR(VLOOKUP("Failed",'Kickstarter Data'!F1397:L1397,7,FALSE),"")</f>
        <v/>
      </c>
    </row>
    <row r="1398" spans="1:5" x14ac:dyDescent="0.35">
      <c r="A1398" s="17" t="str">
        <f t="shared" si="42"/>
        <v>successful</v>
      </c>
      <c r="B1398" s="17">
        <f>IFERROR(VLOOKUP("successful",'Kickstarter Data'!F1398:L1398,7,FALSE),"")</f>
        <v>73</v>
      </c>
      <c r="D1398" s="21" t="str">
        <f t="shared" si="43"/>
        <v/>
      </c>
      <c r="E1398" s="21" t="str">
        <f>IFERROR(VLOOKUP("Failed",'Kickstarter Data'!F1398:L1398,7,FALSE),"")</f>
        <v/>
      </c>
    </row>
    <row r="1399" spans="1:5" x14ac:dyDescent="0.35">
      <c r="A1399" s="17" t="str">
        <f t="shared" si="42"/>
        <v>successful</v>
      </c>
      <c r="B1399" s="17">
        <f>IFERROR(VLOOKUP("successful",'Kickstarter Data'!F1399:L1399,7,FALSE),"")</f>
        <v>158</v>
      </c>
      <c r="D1399" s="21" t="str">
        <f t="shared" si="43"/>
        <v/>
      </c>
      <c r="E1399" s="21" t="str">
        <f>IFERROR(VLOOKUP("Failed",'Kickstarter Data'!F1399:L1399,7,FALSE),"")</f>
        <v/>
      </c>
    </row>
    <row r="1400" spans="1:5" x14ac:dyDescent="0.35">
      <c r="A1400" s="17" t="str">
        <f t="shared" si="42"/>
        <v>successful</v>
      </c>
      <c r="B1400" s="17">
        <f>IFERROR(VLOOKUP("successful",'Kickstarter Data'!F1400:L1400,7,FALSE),"")</f>
        <v>65</v>
      </c>
      <c r="D1400" s="21" t="str">
        <f t="shared" si="43"/>
        <v/>
      </c>
      <c r="E1400" s="21" t="str">
        <f>IFERROR(VLOOKUP("Failed",'Kickstarter Data'!F1400:L1400,7,FALSE),"")</f>
        <v/>
      </c>
    </row>
    <row r="1401" spans="1:5" x14ac:dyDescent="0.35">
      <c r="A1401" s="17" t="str">
        <f t="shared" si="42"/>
        <v>successful</v>
      </c>
      <c r="B1401" s="17">
        <f>IFERROR(VLOOKUP("successful",'Kickstarter Data'!F1401:L1401,7,FALSE),"")</f>
        <v>184</v>
      </c>
      <c r="D1401" s="21" t="str">
        <f t="shared" si="43"/>
        <v/>
      </c>
      <c r="E1401" s="21" t="str">
        <f>IFERROR(VLOOKUP("Failed",'Kickstarter Data'!F1401:L1401,7,FALSE),"")</f>
        <v/>
      </c>
    </row>
    <row r="1402" spans="1:5" x14ac:dyDescent="0.35">
      <c r="A1402" s="17" t="str">
        <f t="shared" si="42"/>
        <v>successful</v>
      </c>
      <c r="B1402" s="17">
        <f>IFERROR(VLOOKUP("successful",'Kickstarter Data'!F1402:L1402,7,FALSE),"")</f>
        <v>34</v>
      </c>
      <c r="D1402" s="21" t="str">
        <f t="shared" si="43"/>
        <v/>
      </c>
      <c r="E1402" s="21" t="str">
        <f>IFERROR(VLOOKUP("Failed",'Kickstarter Data'!F1402:L1402,7,FALSE),"")</f>
        <v/>
      </c>
    </row>
    <row r="1403" spans="1:5" x14ac:dyDescent="0.35">
      <c r="A1403" s="17" t="str">
        <f t="shared" si="42"/>
        <v>successful</v>
      </c>
      <c r="B1403" s="17">
        <f>IFERROR(VLOOKUP("successful",'Kickstarter Data'!F1403:L1403,7,FALSE),"")</f>
        <v>240</v>
      </c>
      <c r="D1403" s="21" t="str">
        <f t="shared" si="43"/>
        <v/>
      </c>
      <c r="E1403" s="21" t="str">
        <f>IFERROR(VLOOKUP("Failed",'Kickstarter Data'!F1403:L1403,7,FALSE),"")</f>
        <v/>
      </c>
    </row>
    <row r="1404" spans="1:5" x14ac:dyDescent="0.35">
      <c r="A1404" s="17" t="str">
        <f t="shared" si="42"/>
        <v>successful</v>
      </c>
      <c r="B1404" s="17">
        <f>IFERROR(VLOOKUP("successful",'Kickstarter Data'!F1404:L1404,7,FALSE),"")</f>
        <v>113</v>
      </c>
      <c r="D1404" s="21" t="str">
        <f t="shared" si="43"/>
        <v/>
      </c>
      <c r="E1404" s="21" t="str">
        <f>IFERROR(VLOOKUP("Failed",'Kickstarter Data'!F1404:L1404,7,FALSE),"")</f>
        <v/>
      </c>
    </row>
    <row r="1405" spans="1:5" x14ac:dyDescent="0.35">
      <c r="A1405" s="17" t="str">
        <f t="shared" si="42"/>
        <v>successful</v>
      </c>
      <c r="B1405" s="17">
        <f>IFERROR(VLOOKUP("successful",'Kickstarter Data'!F1405:L1405,7,FALSE),"")</f>
        <v>66</v>
      </c>
      <c r="D1405" s="21" t="str">
        <f t="shared" si="43"/>
        <v/>
      </c>
      <c r="E1405" s="21" t="str">
        <f>IFERROR(VLOOKUP("Failed",'Kickstarter Data'!F1405:L1405,7,FALSE),"")</f>
        <v/>
      </c>
    </row>
    <row r="1406" spans="1:5" x14ac:dyDescent="0.35">
      <c r="A1406" s="17" t="str">
        <f t="shared" si="42"/>
        <v/>
      </c>
      <c r="B1406" s="17" t="str">
        <f>IFERROR(VLOOKUP("successful",'Kickstarter Data'!F1406:L1406,7,FALSE),"")</f>
        <v/>
      </c>
      <c r="D1406" s="21" t="str">
        <f t="shared" si="43"/>
        <v>Failed</v>
      </c>
      <c r="E1406" s="21">
        <f>IFERROR(VLOOKUP("Failed",'Kickstarter Data'!F1406:L1406,7,FALSE),"")</f>
        <v>5</v>
      </c>
    </row>
    <row r="1407" spans="1:5" x14ac:dyDescent="0.35">
      <c r="A1407" s="17" t="str">
        <f t="shared" si="42"/>
        <v/>
      </c>
      <c r="B1407" s="17" t="str">
        <f>IFERROR(VLOOKUP("successful",'Kickstarter Data'!F1407:L1407,7,FALSE),"")</f>
        <v/>
      </c>
      <c r="D1407" s="21" t="str">
        <f t="shared" si="43"/>
        <v>Failed</v>
      </c>
      <c r="E1407" s="21">
        <f>IFERROR(VLOOKUP("Failed",'Kickstarter Data'!F1407:L1407,7,FALSE),"")</f>
        <v>17</v>
      </c>
    </row>
    <row r="1408" spans="1:5" x14ac:dyDescent="0.35">
      <c r="A1408" s="17" t="str">
        <f t="shared" si="42"/>
        <v/>
      </c>
      <c r="B1408" s="17" t="str">
        <f>IFERROR(VLOOKUP("successful",'Kickstarter Data'!F1408:L1408,7,FALSE),"")</f>
        <v/>
      </c>
      <c r="D1408" s="21" t="str">
        <f t="shared" si="43"/>
        <v>Failed</v>
      </c>
      <c r="E1408" s="21">
        <f>IFERROR(VLOOKUP("Failed",'Kickstarter Data'!F1408:L1408,7,FALSE),"")</f>
        <v>3</v>
      </c>
    </row>
    <row r="1409" spans="1:5" x14ac:dyDescent="0.35">
      <c r="A1409" s="17" t="str">
        <f t="shared" si="42"/>
        <v/>
      </c>
      <c r="B1409" s="17" t="str">
        <f>IFERROR(VLOOKUP("successful",'Kickstarter Data'!F1409:L1409,7,FALSE),"")</f>
        <v/>
      </c>
      <c r="D1409" s="21" t="str">
        <f t="shared" si="43"/>
        <v>Failed</v>
      </c>
      <c r="E1409" s="21">
        <f>IFERROR(VLOOKUP("Failed",'Kickstarter Data'!F1409:L1409,7,FALSE),"")</f>
        <v>2</v>
      </c>
    </row>
    <row r="1410" spans="1:5" x14ac:dyDescent="0.35">
      <c r="A1410" s="17" t="str">
        <f t="shared" ref="A1410:A1473" si="44">IF(B1410="","","successful")</f>
        <v/>
      </c>
      <c r="B1410" s="17" t="str">
        <f>IFERROR(VLOOKUP("successful",'Kickstarter Data'!F1410:L1410,7,FALSE),"")</f>
        <v/>
      </c>
      <c r="D1410" s="21" t="str">
        <f t="shared" ref="D1410:D1473" si="45">IF(E1410="","","Failed")</f>
        <v>Failed</v>
      </c>
      <c r="E1410" s="21">
        <f>IFERROR(VLOOKUP("Failed",'Kickstarter Data'!F1410:L1410,7,FALSE),"")</f>
        <v>6</v>
      </c>
    </row>
    <row r="1411" spans="1:5" x14ac:dyDescent="0.35">
      <c r="A1411" s="17" t="str">
        <f t="shared" si="44"/>
        <v/>
      </c>
      <c r="B1411" s="17" t="str">
        <f>IFERROR(VLOOKUP("successful",'Kickstarter Data'!F1411:L1411,7,FALSE),"")</f>
        <v/>
      </c>
      <c r="D1411" s="21" t="str">
        <f t="shared" si="45"/>
        <v>Failed</v>
      </c>
      <c r="E1411" s="21">
        <f>IFERROR(VLOOKUP("Failed",'Kickstarter Data'!F1411:L1411,7,FALSE),"")</f>
        <v>0</v>
      </c>
    </row>
    <row r="1412" spans="1:5" x14ac:dyDescent="0.35">
      <c r="A1412" s="17" t="str">
        <f t="shared" si="44"/>
        <v/>
      </c>
      <c r="B1412" s="17" t="str">
        <f>IFERROR(VLOOKUP("successful",'Kickstarter Data'!F1412:L1412,7,FALSE),"")</f>
        <v/>
      </c>
      <c r="D1412" s="21" t="str">
        <f t="shared" si="45"/>
        <v>Failed</v>
      </c>
      <c r="E1412" s="21">
        <f>IFERROR(VLOOKUP("Failed",'Kickstarter Data'!F1412:L1412,7,FALSE),"")</f>
        <v>1</v>
      </c>
    </row>
    <row r="1413" spans="1:5" x14ac:dyDescent="0.35">
      <c r="A1413" s="17" t="str">
        <f t="shared" si="44"/>
        <v/>
      </c>
      <c r="B1413" s="17" t="str">
        <f>IFERROR(VLOOKUP("successful",'Kickstarter Data'!F1413:L1413,7,FALSE),"")</f>
        <v/>
      </c>
      <c r="D1413" s="21" t="str">
        <f t="shared" si="45"/>
        <v>Failed</v>
      </c>
      <c r="E1413" s="21">
        <f>IFERROR(VLOOKUP("Failed",'Kickstarter Data'!F1413:L1413,7,FALSE),"")</f>
        <v>3</v>
      </c>
    </row>
    <row r="1414" spans="1:5" x14ac:dyDescent="0.35">
      <c r="A1414" s="17" t="str">
        <f t="shared" si="44"/>
        <v/>
      </c>
      <c r="B1414" s="17" t="str">
        <f>IFERROR(VLOOKUP("successful",'Kickstarter Data'!F1414:L1414,7,FALSE),"")</f>
        <v/>
      </c>
      <c r="D1414" s="21" t="str">
        <f t="shared" si="45"/>
        <v>Failed</v>
      </c>
      <c r="E1414" s="21">
        <f>IFERROR(VLOOKUP("Failed",'Kickstarter Data'!F1414:L1414,7,FALSE),"")</f>
        <v>13</v>
      </c>
    </row>
    <row r="1415" spans="1:5" x14ac:dyDescent="0.35">
      <c r="A1415" s="17" t="str">
        <f t="shared" si="44"/>
        <v/>
      </c>
      <c r="B1415" s="17" t="str">
        <f>IFERROR(VLOOKUP("successful",'Kickstarter Data'!F1415:L1415,7,FALSE),"")</f>
        <v/>
      </c>
      <c r="D1415" s="21" t="str">
        <f t="shared" si="45"/>
        <v>Failed</v>
      </c>
      <c r="E1415" s="21">
        <f>IFERROR(VLOOKUP("Failed",'Kickstarter Data'!F1415:L1415,7,FALSE),"")</f>
        <v>1</v>
      </c>
    </row>
    <row r="1416" spans="1:5" x14ac:dyDescent="0.35">
      <c r="A1416" s="17" t="str">
        <f t="shared" si="44"/>
        <v/>
      </c>
      <c r="B1416" s="17" t="str">
        <f>IFERROR(VLOOKUP("successful",'Kickstarter Data'!F1416:L1416,7,FALSE),"")</f>
        <v/>
      </c>
      <c r="D1416" s="21" t="str">
        <f t="shared" si="45"/>
        <v>Failed</v>
      </c>
      <c r="E1416" s="21">
        <f>IFERROR(VLOOKUP("Failed",'Kickstarter Data'!F1416:L1416,7,FALSE),"")</f>
        <v>1</v>
      </c>
    </row>
    <row r="1417" spans="1:5" x14ac:dyDescent="0.35">
      <c r="A1417" s="17" t="str">
        <f t="shared" si="44"/>
        <v/>
      </c>
      <c r="B1417" s="17" t="str">
        <f>IFERROR(VLOOKUP("successful",'Kickstarter Data'!F1417:L1417,7,FALSE),"")</f>
        <v/>
      </c>
      <c r="D1417" s="21" t="str">
        <f t="shared" si="45"/>
        <v>Failed</v>
      </c>
      <c r="E1417" s="21">
        <f>IFERROR(VLOOKUP("Failed",'Kickstarter Data'!F1417:L1417,7,FALSE),"")</f>
        <v>9</v>
      </c>
    </row>
    <row r="1418" spans="1:5" x14ac:dyDescent="0.35">
      <c r="A1418" s="17" t="str">
        <f t="shared" si="44"/>
        <v/>
      </c>
      <c r="B1418" s="17" t="str">
        <f>IFERROR(VLOOKUP("successful",'Kickstarter Data'!F1418:L1418,7,FALSE),"")</f>
        <v/>
      </c>
      <c r="D1418" s="21" t="str">
        <f t="shared" si="45"/>
        <v>Failed</v>
      </c>
      <c r="E1418" s="21">
        <f>IFERROR(VLOOKUP("Failed",'Kickstarter Data'!F1418:L1418,7,FALSE),"")</f>
        <v>0</v>
      </c>
    </row>
    <row r="1419" spans="1:5" x14ac:dyDescent="0.35">
      <c r="A1419" s="17" t="str">
        <f t="shared" si="44"/>
        <v/>
      </c>
      <c r="B1419" s="17" t="str">
        <f>IFERROR(VLOOKUP("successful",'Kickstarter Data'!F1419:L1419,7,FALSE),"")</f>
        <v/>
      </c>
      <c r="D1419" s="21" t="str">
        <f t="shared" si="45"/>
        <v>Failed</v>
      </c>
      <c r="E1419" s="21">
        <f>IFERROR(VLOOKUP("Failed",'Kickstarter Data'!F1419:L1419,7,FALSE),"")</f>
        <v>2</v>
      </c>
    </row>
    <row r="1420" spans="1:5" x14ac:dyDescent="0.35">
      <c r="A1420" s="17" t="str">
        <f t="shared" si="44"/>
        <v/>
      </c>
      <c r="B1420" s="17" t="str">
        <f>IFERROR(VLOOKUP("successful",'Kickstarter Data'!F1420:L1420,7,FALSE),"")</f>
        <v/>
      </c>
      <c r="D1420" s="21" t="str">
        <f t="shared" si="45"/>
        <v>Failed</v>
      </c>
      <c r="E1420" s="21">
        <f>IFERROR(VLOOKUP("Failed",'Kickstarter Data'!F1420:L1420,7,FALSE),"")</f>
        <v>1</v>
      </c>
    </row>
    <row r="1421" spans="1:5" x14ac:dyDescent="0.35">
      <c r="A1421" s="17" t="str">
        <f t="shared" si="44"/>
        <v/>
      </c>
      <c r="B1421" s="17" t="str">
        <f>IFERROR(VLOOKUP("successful",'Kickstarter Data'!F1421:L1421,7,FALSE),"")</f>
        <v/>
      </c>
      <c r="D1421" s="21" t="str">
        <f t="shared" si="45"/>
        <v>Failed</v>
      </c>
      <c r="E1421" s="21">
        <f>IFERROR(VLOOKUP("Failed",'Kickstarter Data'!F1421:L1421,7,FALSE),"")</f>
        <v>10</v>
      </c>
    </row>
    <row r="1422" spans="1:5" x14ac:dyDescent="0.35">
      <c r="A1422" s="17" t="str">
        <f t="shared" si="44"/>
        <v/>
      </c>
      <c r="B1422" s="17" t="str">
        <f>IFERROR(VLOOKUP("successful",'Kickstarter Data'!F1422:L1422,7,FALSE),"")</f>
        <v/>
      </c>
      <c r="D1422" s="21" t="str">
        <f t="shared" si="45"/>
        <v>Failed</v>
      </c>
      <c r="E1422" s="21">
        <f>IFERROR(VLOOKUP("Failed",'Kickstarter Data'!F1422:L1422,7,FALSE),"")</f>
        <v>3</v>
      </c>
    </row>
    <row r="1423" spans="1:5" x14ac:dyDescent="0.35">
      <c r="A1423" s="17" t="str">
        <f t="shared" si="44"/>
        <v/>
      </c>
      <c r="B1423" s="17" t="str">
        <f>IFERROR(VLOOKUP("successful",'Kickstarter Data'!F1423:L1423,7,FALSE),"")</f>
        <v/>
      </c>
      <c r="D1423" s="21" t="str">
        <f t="shared" si="45"/>
        <v>Failed</v>
      </c>
      <c r="E1423" s="21">
        <f>IFERROR(VLOOKUP("Failed",'Kickstarter Data'!F1423:L1423,7,FALSE),"")</f>
        <v>2</v>
      </c>
    </row>
    <row r="1424" spans="1:5" x14ac:dyDescent="0.35">
      <c r="A1424" s="17" t="str">
        <f t="shared" si="44"/>
        <v/>
      </c>
      <c r="B1424" s="17" t="str">
        <f>IFERROR(VLOOKUP("successful",'Kickstarter Data'!F1424:L1424,7,FALSE),"")</f>
        <v/>
      </c>
      <c r="D1424" s="21" t="str">
        <f t="shared" si="45"/>
        <v>Failed</v>
      </c>
      <c r="E1424" s="21">
        <f>IFERROR(VLOOKUP("Failed",'Kickstarter Data'!F1424:L1424,7,FALSE),"")</f>
        <v>2</v>
      </c>
    </row>
    <row r="1425" spans="1:5" x14ac:dyDescent="0.35">
      <c r="A1425" s="17" t="str">
        <f t="shared" si="44"/>
        <v/>
      </c>
      <c r="B1425" s="17" t="str">
        <f>IFERROR(VLOOKUP("successful",'Kickstarter Data'!F1425:L1425,7,FALSE),"")</f>
        <v/>
      </c>
      <c r="D1425" s="21" t="str">
        <f t="shared" si="45"/>
        <v>Failed</v>
      </c>
      <c r="E1425" s="21">
        <f>IFERROR(VLOOKUP("Failed",'Kickstarter Data'!F1425:L1425,7,FALSE),"")</f>
        <v>1</v>
      </c>
    </row>
    <row r="1426" spans="1:5" x14ac:dyDescent="0.35">
      <c r="A1426" s="17" t="str">
        <f t="shared" si="44"/>
        <v/>
      </c>
      <c r="B1426" s="17" t="str">
        <f>IFERROR(VLOOKUP("successful",'Kickstarter Data'!F1426:L1426,7,FALSE),"")</f>
        <v/>
      </c>
      <c r="D1426" s="21" t="str">
        <f t="shared" si="45"/>
        <v>Failed</v>
      </c>
      <c r="E1426" s="21">
        <f>IFERROR(VLOOKUP("Failed",'Kickstarter Data'!F1426:L1426,7,FALSE),"")</f>
        <v>14</v>
      </c>
    </row>
    <row r="1427" spans="1:5" x14ac:dyDescent="0.35">
      <c r="A1427" s="17" t="str">
        <f t="shared" si="44"/>
        <v/>
      </c>
      <c r="B1427" s="17" t="str">
        <f>IFERROR(VLOOKUP("successful",'Kickstarter Data'!F1427:L1427,7,FALSE),"")</f>
        <v/>
      </c>
      <c r="D1427" s="21" t="str">
        <f t="shared" si="45"/>
        <v>Failed</v>
      </c>
      <c r="E1427" s="21">
        <f>IFERROR(VLOOKUP("Failed",'Kickstarter Data'!F1427:L1427,7,FALSE),"")</f>
        <v>0</v>
      </c>
    </row>
    <row r="1428" spans="1:5" x14ac:dyDescent="0.35">
      <c r="A1428" s="17" t="str">
        <f t="shared" si="44"/>
        <v/>
      </c>
      <c r="B1428" s="17" t="str">
        <f>IFERROR(VLOOKUP("successful",'Kickstarter Data'!F1428:L1428,7,FALSE),"")</f>
        <v/>
      </c>
      <c r="D1428" s="21" t="str">
        <f t="shared" si="45"/>
        <v>Failed</v>
      </c>
      <c r="E1428" s="21">
        <f>IFERROR(VLOOKUP("Failed",'Kickstarter Data'!F1428:L1428,7,FALSE),"")</f>
        <v>0</v>
      </c>
    </row>
    <row r="1429" spans="1:5" x14ac:dyDescent="0.35">
      <c r="A1429" s="17" t="str">
        <f t="shared" si="44"/>
        <v/>
      </c>
      <c r="B1429" s="17" t="str">
        <f>IFERROR(VLOOKUP("successful",'Kickstarter Data'!F1429:L1429,7,FALSE),"")</f>
        <v/>
      </c>
      <c r="D1429" s="21" t="str">
        <f t="shared" si="45"/>
        <v>Failed</v>
      </c>
      <c r="E1429" s="21">
        <f>IFERROR(VLOOKUP("Failed",'Kickstarter Data'!F1429:L1429,7,FALSE),"")</f>
        <v>4</v>
      </c>
    </row>
    <row r="1430" spans="1:5" x14ac:dyDescent="0.35">
      <c r="A1430" s="17" t="str">
        <f t="shared" si="44"/>
        <v/>
      </c>
      <c r="B1430" s="17" t="str">
        <f>IFERROR(VLOOKUP("successful",'Kickstarter Data'!F1430:L1430,7,FALSE),"")</f>
        <v/>
      </c>
      <c r="D1430" s="21" t="str">
        <f t="shared" si="45"/>
        <v>Failed</v>
      </c>
      <c r="E1430" s="21">
        <f>IFERROR(VLOOKUP("Failed",'Kickstarter Data'!F1430:L1430,7,FALSE),"")</f>
        <v>3</v>
      </c>
    </row>
    <row r="1431" spans="1:5" x14ac:dyDescent="0.35">
      <c r="A1431" s="17" t="str">
        <f t="shared" si="44"/>
        <v/>
      </c>
      <c r="B1431" s="17" t="str">
        <f>IFERROR(VLOOKUP("successful",'Kickstarter Data'!F1431:L1431,7,FALSE),"")</f>
        <v/>
      </c>
      <c r="D1431" s="21" t="str">
        <f t="shared" si="45"/>
        <v>Failed</v>
      </c>
      <c r="E1431" s="21">
        <f>IFERROR(VLOOKUP("Failed",'Kickstarter Data'!F1431:L1431,7,FALSE),"")</f>
        <v>0</v>
      </c>
    </row>
    <row r="1432" spans="1:5" x14ac:dyDescent="0.35">
      <c r="A1432" s="17" t="str">
        <f t="shared" si="44"/>
        <v/>
      </c>
      <c r="B1432" s="17" t="str">
        <f>IFERROR(VLOOKUP("successful",'Kickstarter Data'!F1432:L1432,7,FALSE),"")</f>
        <v/>
      </c>
      <c r="D1432" s="21" t="str">
        <f t="shared" si="45"/>
        <v>Failed</v>
      </c>
      <c r="E1432" s="21">
        <f>IFERROR(VLOOKUP("Failed",'Kickstarter Data'!F1432:L1432,7,FALSE),"")</f>
        <v>5</v>
      </c>
    </row>
    <row r="1433" spans="1:5" x14ac:dyDescent="0.35">
      <c r="A1433" s="17" t="str">
        <f t="shared" si="44"/>
        <v/>
      </c>
      <c r="B1433" s="17" t="str">
        <f>IFERROR(VLOOKUP("successful",'Kickstarter Data'!F1433:L1433,7,FALSE),"")</f>
        <v/>
      </c>
      <c r="D1433" s="21" t="str">
        <f t="shared" si="45"/>
        <v>Failed</v>
      </c>
      <c r="E1433" s="21">
        <f>IFERROR(VLOOKUP("Failed",'Kickstarter Data'!F1433:L1433,7,FALSE),"")</f>
        <v>47</v>
      </c>
    </row>
    <row r="1434" spans="1:5" x14ac:dyDescent="0.35">
      <c r="A1434" s="17" t="str">
        <f t="shared" si="44"/>
        <v/>
      </c>
      <c r="B1434" s="17" t="str">
        <f>IFERROR(VLOOKUP("successful",'Kickstarter Data'!F1434:L1434,7,FALSE),"")</f>
        <v/>
      </c>
      <c r="D1434" s="21" t="str">
        <f t="shared" si="45"/>
        <v>Failed</v>
      </c>
      <c r="E1434" s="21">
        <f>IFERROR(VLOOKUP("Failed",'Kickstarter Data'!F1434:L1434,7,FALSE),"")</f>
        <v>0</v>
      </c>
    </row>
    <row r="1435" spans="1:5" x14ac:dyDescent="0.35">
      <c r="A1435" s="17" t="str">
        <f t="shared" si="44"/>
        <v/>
      </c>
      <c r="B1435" s="17" t="str">
        <f>IFERROR(VLOOKUP("successful",'Kickstarter Data'!F1435:L1435,7,FALSE),"")</f>
        <v/>
      </c>
      <c r="D1435" s="21" t="str">
        <f t="shared" si="45"/>
        <v>Failed</v>
      </c>
      <c r="E1435" s="21">
        <f>IFERROR(VLOOKUP("Failed",'Kickstarter Data'!F1435:L1435,7,FALSE),"")</f>
        <v>10</v>
      </c>
    </row>
    <row r="1436" spans="1:5" x14ac:dyDescent="0.35">
      <c r="A1436" s="17" t="str">
        <f t="shared" si="44"/>
        <v/>
      </c>
      <c r="B1436" s="17" t="str">
        <f>IFERROR(VLOOKUP("successful",'Kickstarter Data'!F1436:L1436,7,FALSE),"")</f>
        <v/>
      </c>
      <c r="D1436" s="21" t="str">
        <f t="shared" si="45"/>
        <v>Failed</v>
      </c>
      <c r="E1436" s="21">
        <f>IFERROR(VLOOKUP("Failed",'Kickstarter Data'!F1436:L1436,7,FALSE),"")</f>
        <v>11</v>
      </c>
    </row>
    <row r="1437" spans="1:5" x14ac:dyDescent="0.35">
      <c r="A1437" s="17" t="str">
        <f t="shared" si="44"/>
        <v/>
      </c>
      <c r="B1437" s="17" t="str">
        <f>IFERROR(VLOOKUP("successful",'Kickstarter Data'!F1437:L1437,7,FALSE),"")</f>
        <v/>
      </c>
      <c r="D1437" s="21" t="str">
        <f t="shared" si="45"/>
        <v>Failed</v>
      </c>
      <c r="E1437" s="21">
        <f>IFERROR(VLOOKUP("Failed",'Kickstarter Data'!F1437:L1437,7,FALSE),"")</f>
        <v>2</v>
      </c>
    </row>
    <row r="1438" spans="1:5" x14ac:dyDescent="0.35">
      <c r="A1438" s="17" t="str">
        <f t="shared" si="44"/>
        <v/>
      </c>
      <c r="B1438" s="17" t="str">
        <f>IFERROR(VLOOKUP("successful",'Kickstarter Data'!F1438:L1438,7,FALSE),"")</f>
        <v/>
      </c>
      <c r="D1438" s="21" t="str">
        <f t="shared" si="45"/>
        <v>Failed</v>
      </c>
      <c r="E1438" s="21">
        <f>IFERROR(VLOOKUP("Failed",'Kickstarter Data'!F1438:L1438,7,FALSE),"")</f>
        <v>2</v>
      </c>
    </row>
    <row r="1439" spans="1:5" x14ac:dyDescent="0.35">
      <c r="A1439" s="17" t="str">
        <f t="shared" si="44"/>
        <v/>
      </c>
      <c r="B1439" s="17" t="str">
        <f>IFERROR(VLOOKUP("successful",'Kickstarter Data'!F1439:L1439,7,FALSE),"")</f>
        <v/>
      </c>
      <c r="D1439" s="21" t="str">
        <f t="shared" si="45"/>
        <v>Failed</v>
      </c>
      <c r="E1439" s="21">
        <f>IFERROR(VLOOKUP("Failed",'Kickstarter Data'!F1439:L1439,7,FALSE),"")</f>
        <v>22</v>
      </c>
    </row>
    <row r="1440" spans="1:5" x14ac:dyDescent="0.35">
      <c r="A1440" s="17" t="str">
        <f t="shared" si="44"/>
        <v/>
      </c>
      <c r="B1440" s="17" t="str">
        <f>IFERROR(VLOOKUP("successful",'Kickstarter Data'!F1440:L1440,7,FALSE),"")</f>
        <v/>
      </c>
      <c r="D1440" s="21" t="str">
        <f t="shared" si="45"/>
        <v>Failed</v>
      </c>
      <c r="E1440" s="21">
        <f>IFERROR(VLOOKUP("Failed",'Kickstarter Data'!F1440:L1440,7,FALSE),"")</f>
        <v>8</v>
      </c>
    </row>
    <row r="1441" spans="1:5" x14ac:dyDescent="0.35">
      <c r="A1441" s="17" t="str">
        <f t="shared" si="44"/>
        <v/>
      </c>
      <c r="B1441" s="17" t="str">
        <f>IFERROR(VLOOKUP("successful",'Kickstarter Data'!F1441:L1441,7,FALSE),"")</f>
        <v/>
      </c>
      <c r="D1441" s="21" t="str">
        <f t="shared" si="45"/>
        <v>Failed</v>
      </c>
      <c r="E1441" s="21">
        <f>IFERROR(VLOOKUP("Failed",'Kickstarter Data'!F1441:L1441,7,FALSE),"")</f>
        <v>6</v>
      </c>
    </row>
    <row r="1442" spans="1:5" x14ac:dyDescent="0.35">
      <c r="A1442" s="17" t="str">
        <f t="shared" si="44"/>
        <v/>
      </c>
      <c r="B1442" s="17" t="str">
        <f>IFERROR(VLOOKUP("successful",'Kickstarter Data'!F1442:L1442,7,FALSE),"")</f>
        <v/>
      </c>
      <c r="D1442" s="21" t="str">
        <f t="shared" si="45"/>
        <v>Failed</v>
      </c>
      <c r="E1442" s="21">
        <f>IFERROR(VLOOKUP("Failed",'Kickstarter Data'!F1442:L1442,7,FALSE),"")</f>
        <v>1</v>
      </c>
    </row>
    <row r="1443" spans="1:5" x14ac:dyDescent="0.35">
      <c r="A1443" s="17" t="str">
        <f t="shared" si="44"/>
        <v/>
      </c>
      <c r="B1443" s="17" t="str">
        <f>IFERROR(VLOOKUP("successful",'Kickstarter Data'!F1443:L1443,7,FALSE),"")</f>
        <v/>
      </c>
      <c r="D1443" s="21" t="str">
        <f t="shared" si="45"/>
        <v>Failed</v>
      </c>
      <c r="E1443" s="21">
        <f>IFERROR(VLOOKUP("Failed",'Kickstarter Data'!F1443:L1443,7,FALSE),"")</f>
        <v>3</v>
      </c>
    </row>
    <row r="1444" spans="1:5" x14ac:dyDescent="0.35">
      <c r="A1444" s="17" t="str">
        <f t="shared" si="44"/>
        <v/>
      </c>
      <c r="B1444" s="17" t="str">
        <f>IFERROR(VLOOKUP("successful",'Kickstarter Data'!F1444:L1444,7,FALSE),"")</f>
        <v/>
      </c>
      <c r="D1444" s="21" t="str">
        <f t="shared" si="45"/>
        <v>Failed</v>
      </c>
      <c r="E1444" s="21">
        <f>IFERROR(VLOOKUP("Failed",'Kickstarter Data'!F1444:L1444,7,FALSE),"")</f>
        <v>0</v>
      </c>
    </row>
    <row r="1445" spans="1:5" x14ac:dyDescent="0.35">
      <c r="A1445" s="17" t="str">
        <f t="shared" si="44"/>
        <v/>
      </c>
      <c r="B1445" s="17" t="str">
        <f>IFERROR(VLOOKUP("successful",'Kickstarter Data'!F1445:L1445,7,FALSE),"")</f>
        <v/>
      </c>
      <c r="D1445" s="21" t="str">
        <f t="shared" si="45"/>
        <v>Failed</v>
      </c>
      <c r="E1445" s="21">
        <f>IFERROR(VLOOKUP("Failed",'Kickstarter Data'!F1445:L1445,7,FALSE),"")</f>
        <v>0</v>
      </c>
    </row>
    <row r="1446" spans="1:5" x14ac:dyDescent="0.35">
      <c r="A1446" s="17" t="str">
        <f t="shared" si="44"/>
        <v/>
      </c>
      <c r="B1446" s="17" t="str">
        <f>IFERROR(VLOOKUP("successful",'Kickstarter Data'!F1446:L1446,7,FALSE),"")</f>
        <v/>
      </c>
      <c r="D1446" s="21" t="str">
        <f t="shared" si="45"/>
        <v>Failed</v>
      </c>
      <c r="E1446" s="21">
        <f>IFERROR(VLOOKUP("Failed",'Kickstarter Data'!F1446:L1446,7,FALSE),"")</f>
        <v>0</v>
      </c>
    </row>
    <row r="1447" spans="1:5" x14ac:dyDescent="0.35">
      <c r="A1447" s="17" t="str">
        <f t="shared" si="44"/>
        <v/>
      </c>
      <c r="B1447" s="17" t="str">
        <f>IFERROR(VLOOKUP("successful",'Kickstarter Data'!F1447:L1447,7,FALSE),"")</f>
        <v/>
      </c>
      <c r="D1447" s="21" t="str">
        <f t="shared" si="45"/>
        <v>Failed</v>
      </c>
      <c r="E1447" s="21">
        <f>IFERROR(VLOOKUP("Failed",'Kickstarter Data'!F1447:L1447,7,FALSE),"")</f>
        <v>0</v>
      </c>
    </row>
    <row r="1448" spans="1:5" x14ac:dyDescent="0.35">
      <c r="A1448" s="17" t="str">
        <f t="shared" si="44"/>
        <v/>
      </c>
      <c r="B1448" s="17" t="str">
        <f>IFERROR(VLOOKUP("successful",'Kickstarter Data'!F1448:L1448,7,FALSE),"")</f>
        <v/>
      </c>
      <c r="D1448" s="21" t="str">
        <f t="shared" si="45"/>
        <v>Failed</v>
      </c>
      <c r="E1448" s="21">
        <f>IFERROR(VLOOKUP("Failed",'Kickstarter Data'!F1448:L1448,7,FALSE),"")</f>
        <v>0</v>
      </c>
    </row>
    <row r="1449" spans="1:5" x14ac:dyDescent="0.35">
      <c r="A1449" s="17" t="str">
        <f t="shared" si="44"/>
        <v/>
      </c>
      <c r="B1449" s="17" t="str">
        <f>IFERROR(VLOOKUP("successful",'Kickstarter Data'!F1449:L1449,7,FALSE),"")</f>
        <v/>
      </c>
      <c r="D1449" s="21" t="str">
        <f t="shared" si="45"/>
        <v>Failed</v>
      </c>
      <c r="E1449" s="21">
        <f>IFERROR(VLOOKUP("Failed",'Kickstarter Data'!F1449:L1449,7,FALSE),"")</f>
        <v>3</v>
      </c>
    </row>
    <row r="1450" spans="1:5" x14ac:dyDescent="0.35">
      <c r="A1450" s="17" t="str">
        <f t="shared" si="44"/>
        <v/>
      </c>
      <c r="B1450" s="17" t="str">
        <f>IFERROR(VLOOKUP("successful",'Kickstarter Data'!F1450:L1450,7,FALSE),"")</f>
        <v/>
      </c>
      <c r="D1450" s="21" t="str">
        <f t="shared" si="45"/>
        <v>Failed</v>
      </c>
      <c r="E1450" s="21">
        <f>IFERROR(VLOOKUP("Failed",'Kickstarter Data'!F1450:L1450,7,FALSE),"")</f>
        <v>0</v>
      </c>
    </row>
    <row r="1451" spans="1:5" x14ac:dyDescent="0.35">
      <c r="A1451" s="17" t="str">
        <f t="shared" si="44"/>
        <v/>
      </c>
      <c r="B1451" s="17" t="str">
        <f>IFERROR(VLOOKUP("successful",'Kickstarter Data'!F1451:L1451,7,FALSE),"")</f>
        <v/>
      </c>
      <c r="D1451" s="21" t="str">
        <f t="shared" si="45"/>
        <v>Failed</v>
      </c>
      <c r="E1451" s="21">
        <f>IFERROR(VLOOKUP("Failed",'Kickstarter Data'!F1451:L1451,7,FALSE),"")</f>
        <v>0</v>
      </c>
    </row>
    <row r="1452" spans="1:5" x14ac:dyDescent="0.35">
      <c r="A1452" s="17" t="str">
        <f t="shared" si="44"/>
        <v/>
      </c>
      <c r="B1452" s="17" t="str">
        <f>IFERROR(VLOOKUP("successful",'Kickstarter Data'!F1452:L1452,7,FALSE),"")</f>
        <v/>
      </c>
      <c r="D1452" s="21" t="str">
        <f t="shared" si="45"/>
        <v>Failed</v>
      </c>
      <c r="E1452" s="21">
        <f>IFERROR(VLOOKUP("Failed",'Kickstarter Data'!F1452:L1452,7,FALSE),"")</f>
        <v>1</v>
      </c>
    </row>
    <row r="1453" spans="1:5" x14ac:dyDescent="0.35">
      <c r="A1453" s="17" t="str">
        <f t="shared" si="44"/>
        <v/>
      </c>
      <c r="B1453" s="17" t="str">
        <f>IFERROR(VLOOKUP("successful",'Kickstarter Data'!F1453:L1453,7,FALSE),"")</f>
        <v/>
      </c>
      <c r="D1453" s="21" t="str">
        <f t="shared" si="45"/>
        <v/>
      </c>
      <c r="E1453" s="21" t="str">
        <f>IFERROR(VLOOKUP("Failed",'Kickstarter Data'!F1453:L1453,7,FALSE),"")</f>
        <v/>
      </c>
    </row>
    <row r="1454" spans="1:5" x14ac:dyDescent="0.35">
      <c r="A1454" s="17" t="str">
        <f t="shared" si="44"/>
        <v/>
      </c>
      <c r="B1454" s="17" t="str">
        <f>IFERROR(VLOOKUP("successful",'Kickstarter Data'!F1454:L1454,7,FALSE),"")</f>
        <v/>
      </c>
      <c r="D1454" s="21" t="str">
        <f t="shared" si="45"/>
        <v/>
      </c>
      <c r="E1454" s="21" t="str">
        <f>IFERROR(VLOOKUP("Failed",'Kickstarter Data'!F1454:L1454,7,FALSE),"")</f>
        <v/>
      </c>
    </row>
    <row r="1455" spans="1:5" x14ac:dyDescent="0.35">
      <c r="A1455" s="17" t="str">
        <f t="shared" si="44"/>
        <v/>
      </c>
      <c r="B1455" s="17" t="str">
        <f>IFERROR(VLOOKUP("successful",'Kickstarter Data'!F1455:L1455,7,FALSE),"")</f>
        <v/>
      </c>
      <c r="D1455" s="21" t="str">
        <f t="shared" si="45"/>
        <v/>
      </c>
      <c r="E1455" s="21" t="str">
        <f>IFERROR(VLOOKUP("Failed",'Kickstarter Data'!F1455:L1455,7,FALSE),"")</f>
        <v/>
      </c>
    </row>
    <row r="1456" spans="1:5" x14ac:dyDescent="0.35">
      <c r="A1456" s="17" t="str">
        <f t="shared" si="44"/>
        <v/>
      </c>
      <c r="B1456" s="17" t="str">
        <f>IFERROR(VLOOKUP("successful",'Kickstarter Data'!F1456:L1456,7,FALSE),"")</f>
        <v/>
      </c>
      <c r="D1456" s="21" t="str">
        <f t="shared" si="45"/>
        <v/>
      </c>
      <c r="E1456" s="21" t="str">
        <f>IFERROR(VLOOKUP("Failed",'Kickstarter Data'!F1456:L1456,7,FALSE),"")</f>
        <v/>
      </c>
    </row>
    <row r="1457" spans="1:5" x14ac:dyDescent="0.35">
      <c r="A1457" s="17" t="str">
        <f t="shared" si="44"/>
        <v/>
      </c>
      <c r="B1457" s="17" t="str">
        <f>IFERROR(VLOOKUP("successful",'Kickstarter Data'!F1457:L1457,7,FALSE),"")</f>
        <v/>
      </c>
      <c r="D1457" s="21" t="str">
        <f t="shared" si="45"/>
        <v/>
      </c>
      <c r="E1457" s="21" t="str">
        <f>IFERROR(VLOOKUP("Failed",'Kickstarter Data'!F1457:L1457,7,FALSE),"")</f>
        <v/>
      </c>
    </row>
    <row r="1458" spans="1:5" x14ac:dyDescent="0.35">
      <c r="A1458" s="17" t="str">
        <f t="shared" si="44"/>
        <v/>
      </c>
      <c r="B1458" s="17" t="str">
        <f>IFERROR(VLOOKUP("successful",'Kickstarter Data'!F1458:L1458,7,FALSE),"")</f>
        <v/>
      </c>
      <c r="D1458" s="21" t="str">
        <f t="shared" si="45"/>
        <v/>
      </c>
      <c r="E1458" s="21" t="str">
        <f>IFERROR(VLOOKUP("Failed",'Kickstarter Data'!F1458:L1458,7,FALSE),"")</f>
        <v/>
      </c>
    </row>
    <row r="1459" spans="1:5" x14ac:dyDescent="0.35">
      <c r="A1459" s="17" t="str">
        <f t="shared" si="44"/>
        <v/>
      </c>
      <c r="B1459" s="17" t="str">
        <f>IFERROR(VLOOKUP("successful",'Kickstarter Data'!F1459:L1459,7,FALSE),"")</f>
        <v/>
      </c>
      <c r="D1459" s="21" t="str">
        <f t="shared" si="45"/>
        <v/>
      </c>
      <c r="E1459" s="21" t="str">
        <f>IFERROR(VLOOKUP("Failed",'Kickstarter Data'!F1459:L1459,7,FALSE),"")</f>
        <v/>
      </c>
    </row>
    <row r="1460" spans="1:5" x14ac:dyDescent="0.35">
      <c r="A1460" s="17" t="str">
        <f t="shared" si="44"/>
        <v/>
      </c>
      <c r="B1460" s="17" t="str">
        <f>IFERROR(VLOOKUP("successful",'Kickstarter Data'!F1460:L1460,7,FALSE),"")</f>
        <v/>
      </c>
      <c r="D1460" s="21" t="str">
        <f t="shared" si="45"/>
        <v/>
      </c>
      <c r="E1460" s="21" t="str">
        <f>IFERROR(VLOOKUP("Failed",'Kickstarter Data'!F1460:L1460,7,FALSE),"")</f>
        <v/>
      </c>
    </row>
    <row r="1461" spans="1:5" x14ac:dyDescent="0.35">
      <c r="A1461" s="17" t="str">
        <f t="shared" si="44"/>
        <v/>
      </c>
      <c r="B1461" s="17" t="str">
        <f>IFERROR(VLOOKUP("successful",'Kickstarter Data'!F1461:L1461,7,FALSE),"")</f>
        <v/>
      </c>
      <c r="D1461" s="21" t="str">
        <f t="shared" si="45"/>
        <v/>
      </c>
      <c r="E1461" s="21" t="str">
        <f>IFERROR(VLOOKUP("Failed",'Kickstarter Data'!F1461:L1461,7,FALSE),"")</f>
        <v/>
      </c>
    </row>
    <row r="1462" spans="1:5" x14ac:dyDescent="0.35">
      <c r="A1462" s="17" t="str">
        <f t="shared" si="44"/>
        <v/>
      </c>
      <c r="B1462" s="17" t="str">
        <f>IFERROR(VLOOKUP("successful",'Kickstarter Data'!F1462:L1462,7,FALSE),"")</f>
        <v/>
      </c>
      <c r="D1462" s="21" t="str">
        <f t="shared" si="45"/>
        <v/>
      </c>
      <c r="E1462" s="21" t="str">
        <f>IFERROR(VLOOKUP("Failed",'Kickstarter Data'!F1462:L1462,7,FALSE),"")</f>
        <v/>
      </c>
    </row>
    <row r="1463" spans="1:5" x14ac:dyDescent="0.35">
      <c r="A1463" s="17" t="str">
        <f t="shared" si="44"/>
        <v>successful</v>
      </c>
      <c r="B1463" s="17">
        <f>IFERROR(VLOOKUP("successful",'Kickstarter Data'!F1463:L1463,7,FALSE),"")</f>
        <v>340</v>
      </c>
      <c r="D1463" s="21" t="str">
        <f t="shared" si="45"/>
        <v/>
      </c>
      <c r="E1463" s="21" t="str">
        <f>IFERROR(VLOOKUP("Failed",'Kickstarter Data'!F1463:L1463,7,FALSE),"")</f>
        <v/>
      </c>
    </row>
    <row r="1464" spans="1:5" x14ac:dyDescent="0.35">
      <c r="A1464" s="17" t="str">
        <f t="shared" si="44"/>
        <v>successful</v>
      </c>
      <c r="B1464" s="17">
        <f>IFERROR(VLOOKUP("successful",'Kickstarter Data'!F1464:L1464,7,FALSE),"")</f>
        <v>150</v>
      </c>
      <c r="D1464" s="21" t="str">
        <f t="shared" si="45"/>
        <v/>
      </c>
      <c r="E1464" s="21" t="str">
        <f>IFERROR(VLOOKUP("Failed",'Kickstarter Data'!F1464:L1464,7,FALSE),"")</f>
        <v/>
      </c>
    </row>
    <row r="1465" spans="1:5" x14ac:dyDescent="0.35">
      <c r="A1465" s="17" t="str">
        <f t="shared" si="44"/>
        <v>successful</v>
      </c>
      <c r="B1465" s="17">
        <f>IFERROR(VLOOKUP("successful",'Kickstarter Data'!F1465:L1465,7,FALSE),"")</f>
        <v>25</v>
      </c>
      <c r="D1465" s="21" t="str">
        <f t="shared" si="45"/>
        <v/>
      </c>
      <c r="E1465" s="21" t="str">
        <f>IFERROR(VLOOKUP("Failed",'Kickstarter Data'!F1465:L1465,7,FALSE),"")</f>
        <v/>
      </c>
    </row>
    <row r="1466" spans="1:5" x14ac:dyDescent="0.35">
      <c r="A1466" s="17" t="str">
        <f t="shared" si="44"/>
        <v>successful</v>
      </c>
      <c r="B1466" s="17">
        <f>IFERROR(VLOOKUP("successful",'Kickstarter Data'!F1466:L1466,7,FALSE),"")</f>
        <v>234</v>
      </c>
      <c r="D1466" s="21" t="str">
        <f t="shared" si="45"/>
        <v/>
      </c>
      <c r="E1466" s="21" t="str">
        <f>IFERROR(VLOOKUP("Failed",'Kickstarter Data'!F1466:L1466,7,FALSE),"")</f>
        <v/>
      </c>
    </row>
    <row r="1467" spans="1:5" x14ac:dyDescent="0.35">
      <c r="A1467" s="17" t="str">
        <f t="shared" si="44"/>
        <v>successful</v>
      </c>
      <c r="B1467" s="17">
        <f>IFERROR(VLOOKUP("successful",'Kickstarter Data'!F1467:L1467,7,FALSE),"")</f>
        <v>2602</v>
      </c>
      <c r="D1467" s="21" t="str">
        <f t="shared" si="45"/>
        <v/>
      </c>
      <c r="E1467" s="21" t="str">
        <f>IFERROR(VLOOKUP("Failed",'Kickstarter Data'!F1467:L1467,7,FALSE),"")</f>
        <v/>
      </c>
    </row>
    <row r="1468" spans="1:5" x14ac:dyDescent="0.35">
      <c r="A1468" s="17" t="str">
        <f t="shared" si="44"/>
        <v>successful</v>
      </c>
      <c r="B1468" s="17">
        <f>IFERROR(VLOOKUP("successful",'Kickstarter Data'!F1468:L1468,7,FALSE),"")</f>
        <v>248</v>
      </c>
      <c r="D1468" s="21" t="str">
        <f t="shared" si="45"/>
        <v/>
      </c>
      <c r="E1468" s="21" t="str">
        <f>IFERROR(VLOOKUP("Failed",'Kickstarter Data'!F1468:L1468,7,FALSE),"")</f>
        <v/>
      </c>
    </row>
    <row r="1469" spans="1:5" x14ac:dyDescent="0.35">
      <c r="A1469" s="17" t="str">
        <f t="shared" si="44"/>
        <v>successful</v>
      </c>
      <c r="B1469" s="17">
        <f>IFERROR(VLOOKUP("successful",'Kickstarter Data'!F1469:L1469,7,FALSE),"")</f>
        <v>600</v>
      </c>
      <c r="D1469" s="21" t="str">
        <f t="shared" si="45"/>
        <v/>
      </c>
      <c r="E1469" s="21" t="str">
        <f>IFERROR(VLOOKUP("Failed",'Kickstarter Data'!F1469:L1469,7,FALSE),"")</f>
        <v/>
      </c>
    </row>
    <row r="1470" spans="1:5" x14ac:dyDescent="0.35">
      <c r="A1470" s="17" t="str">
        <f t="shared" si="44"/>
        <v>successful</v>
      </c>
      <c r="B1470" s="17">
        <f>IFERROR(VLOOKUP("successful",'Kickstarter Data'!F1470:L1470,7,FALSE),"")</f>
        <v>293</v>
      </c>
      <c r="D1470" s="21" t="str">
        <f t="shared" si="45"/>
        <v/>
      </c>
      <c r="E1470" s="21" t="str">
        <f>IFERROR(VLOOKUP("Failed",'Kickstarter Data'!F1470:L1470,7,FALSE),"")</f>
        <v/>
      </c>
    </row>
    <row r="1471" spans="1:5" x14ac:dyDescent="0.35">
      <c r="A1471" s="17" t="str">
        <f t="shared" si="44"/>
        <v>successful</v>
      </c>
      <c r="B1471" s="17">
        <f>IFERROR(VLOOKUP("successful",'Kickstarter Data'!F1471:L1471,7,FALSE),"")</f>
        <v>321</v>
      </c>
      <c r="D1471" s="21" t="str">
        <f t="shared" si="45"/>
        <v/>
      </c>
      <c r="E1471" s="21" t="str">
        <f>IFERROR(VLOOKUP("Failed",'Kickstarter Data'!F1471:L1471,7,FALSE),"")</f>
        <v/>
      </c>
    </row>
    <row r="1472" spans="1:5" x14ac:dyDescent="0.35">
      <c r="A1472" s="17" t="str">
        <f t="shared" si="44"/>
        <v>successful</v>
      </c>
      <c r="B1472" s="17">
        <f>IFERROR(VLOOKUP("successful",'Kickstarter Data'!F1472:L1472,7,FALSE),"")</f>
        <v>81</v>
      </c>
      <c r="D1472" s="21" t="str">
        <f t="shared" si="45"/>
        <v/>
      </c>
      <c r="E1472" s="21" t="str">
        <f>IFERROR(VLOOKUP("Failed",'Kickstarter Data'!F1472:L1472,7,FALSE),"")</f>
        <v/>
      </c>
    </row>
    <row r="1473" spans="1:5" x14ac:dyDescent="0.35">
      <c r="A1473" s="17" t="str">
        <f t="shared" si="44"/>
        <v>successful</v>
      </c>
      <c r="B1473" s="17">
        <f>IFERROR(VLOOKUP("successful",'Kickstarter Data'!F1473:L1473,7,FALSE),"")</f>
        <v>343</v>
      </c>
      <c r="D1473" s="21" t="str">
        <f t="shared" si="45"/>
        <v/>
      </c>
      <c r="E1473" s="21" t="str">
        <f>IFERROR(VLOOKUP("Failed",'Kickstarter Data'!F1473:L1473,7,FALSE),"")</f>
        <v/>
      </c>
    </row>
    <row r="1474" spans="1:5" x14ac:dyDescent="0.35">
      <c r="A1474" s="17" t="str">
        <f t="shared" ref="A1474:A1537" si="46">IF(B1474="","","successful")</f>
        <v>successful</v>
      </c>
      <c r="B1474" s="17">
        <f>IFERROR(VLOOKUP("successful",'Kickstarter Data'!F1474:L1474,7,FALSE),"")</f>
        <v>336</v>
      </c>
      <c r="D1474" s="21" t="str">
        <f t="shared" ref="D1474:D1537" si="47">IF(E1474="","","Failed")</f>
        <v/>
      </c>
      <c r="E1474" s="21" t="str">
        <f>IFERROR(VLOOKUP("Failed",'Kickstarter Data'!F1474:L1474,7,FALSE),"")</f>
        <v/>
      </c>
    </row>
    <row r="1475" spans="1:5" x14ac:dyDescent="0.35">
      <c r="A1475" s="17" t="str">
        <f t="shared" si="46"/>
        <v>successful</v>
      </c>
      <c r="B1475" s="17">
        <f>IFERROR(VLOOKUP("successful",'Kickstarter Data'!F1475:L1475,7,FALSE),"")</f>
        <v>47</v>
      </c>
      <c r="D1475" s="21" t="str">
        <f t="shared" si="47"/>
        <v/>
      </c>
      <c r="E1475" s="21" t="str">
        <f>IFERROR(VLOOKUP("Failed",'Kickstarter Data'!F1475:L1475,7,FALSE),"")</f>
        <v/>
      </c>
    </row>
    <row r="1476" spans="1:5" x14ac:dyDescent="0.35">
      <c r="A1476" s="17" t="str">
        <f t="shared" si="46"/>
        <v>successful</v>
      </c>
      <c r="B1476" s="17">
        <f>IFERROR(VLOOKUP("successful",'Kickstarter Data'!F1476:L1476,7,FALSE),"")</f>
        <v>76</v>
      </c>
      <c r="D1476" s="21" t="str">
        <f t="shared" si="47"/>
        <v/>
      </c>
      <c r="E1476" s="21" t="str">
        <f>IFERROR(VLOOKUP("Failed",'Kickstarter Data'!F1476:L1476,7,FALSE),"")</f>
        <v/>
      </c>
    </row>
    <row r="1477" spans="1:5" x14ac:dyDescent="0.35">
      <c r="A1477" s="17" t="str">
        <f t="shared" si="46"/>
        <v>successful</v>
      </c>
      <c r="B1477" s="17">
        <f>IFERROR(VLOOKUP("successful",'Kickstarter Data'!F1477:L1477,7,FALSE),"")</f>
        <v>441</v>
      </c>
      <c r="D1477" s="21" t="str">
        <f t="shared" si="47"/>
        <v/>
      </c>
      <c r="E1477" s="21" t="str">
        <f>IFERROR(VLOOKUP("Failed",'Kickstarter Data'!F1477:L1477,7,FALSE),"")</f>
        <v/>
      </c>
    </row>
    <row r="1478" spans="1:5" x14ac:dyDescent="0.35">
      <c r="A1478" s="17" t="str">
        <f t="shared" si="46"/>
        <v>successful</v>
      </c>
      <c r="B1478" s="17">
        <f>IFERROR(VLOOKUP("successful",'Kickstarter Data'!F1478:L1478,7,FALSE),"")</f>
        <v>916</v>
      </c>
      <c r="D1478" s="21" t="str">
        <f t="shared" si="47"/>
        <v/>
      </c>
      <c r="E1478" s="21" t="str">
        <f>IFERROR(VLOOKUP("Failed",'Kickstarter Data'!F1478:L1478,7,FALSE),"")</f>
        <v/>
      </c>
    </row>
    <row r="1479" spans="1:5" x14ac:dyDescent="0.35">
      <c r="A1479" s="17" t="str">
        <f t="shared" si="46"/>
        <v>successful</v>
      </c>
      <c r="B1479" s="17">
        <f>IFERROR(VLOOKUP("successful",'Kickstarter Data'!F1479:L1479,7,FALSE),"")</f>
        <v>369</v>
      </c>
      <c r="D1479" s="21" t="str">
        <f t="shared" si="47"/>
        <v/>
      </c>
      <c r="E1479" s="21" t="str">
        <f>IFERROR(VLOOKUP("Failed",'Kickstarter Data'!F1479:L1479,7,FALSE),"")</f>
        <v/>
      </c>
    </row>
    <row r="1480" spans="1:5" x14ac:dyDescent="0.35">
      <c r="A1480" s="17" t="str">
        <f t="shared" si="46"/>
        <v>successful</v>
      </c>
      <c r="B1480" s="17">
        <f>IFERROR(VLOOKUP("successful",'Kickstarter Data'!F1480:L1480,7,FALSE),"")</f>
        <v>20242</v>
      </c>
      <c r="D1480" s="21" t="str">
        <f t="shared" si="47"/>
        <v/>
      </c>
      <c r="E1480" s="21" t="str">
        <f>IFERROR(VLOOKUP("Failed",'Kickstarter Data'!F1480:L1480,7,FALSE),"")</f>
        <v/>
      </c>
    </row>
    <row r="1481" spans="1:5" x14ac:dyDescent="0.35">
      <c r="A1481" s="17" t="str">
        <f t="shared" si="46"/>
        <v>successful</v>
      </c>
      <c r="B1481" s="17">
        <f>IFERROR(VLOOKUP("successful",'Kickstarter Data'!F1481:L1481,7,FALSE),"")</f>
        <v>71</v>
      </c>
      <c r="D1481" s="21" t="str">
        <f t="shared" si="47"/>
        <v/>
      </c>
      <c r="E1481" s="21" t="str">
        <f>IFERROR(VLOOKUP("Failed",'Kickstarter Data'!F1481:L1481,7,FALSE),"")</f>
        <v/>
      </c>
    </row>
    <row r="1482" spans="1:5" x14ac:dyDescent="0.35">
      <c r="A1482" s="17" t="str">
        <f t="shared" si="46"/>
        <v>successful</v>
      </c>
      <c r="B1482" s="17">
        <f>IFERROR(VLOOKUP("successful",'Kickstarter Data'!F1482:L1482,7,FALSE),"")</f>
        <v>635</v>
      </c>
      <c r="D1482" s="21" t="str">
        <f t="shared" si="47"/>
        <v/>
      </c>
      <c r="E1482" s="21" t="str">
        <f>IFERROR(VLOOKUP("Failed",'Kickstarter Data'!F1482:L1482,7,FALSE),"")</f>
        <v/>
      </c>
    </row>
    <row r="1483" spans="1:5" x14ac:dyDescent="0.35">
      <c r="A1483" s="17" t="str">
        <f t="shared" si="46"/>
        <v/>
      </c>
      <c r="B1483" s="17" t="str">
        <f>IFERROR(VLOOKUP("successful",'Kickstarter Data'!F1483:L1483,7,FALSE),"")</f>
        <v/>
      </c>
      <c r="D1483" s="21" t="str">
        <f t="shared" si="47"/>
        <v>Failed</v>
      </c>
      <c r="E1483" s="21">
        <f>IFERROR(VLOOKUP("Failed",'Kickstarter Data'!F1483:L1483,7,FALSE),"")</f>
        <v>6</v>
      </c>
    </row>
    <row r="1484" spans="1:5" x14ac:dyDescent="0.35">
      <c r="A1484" s="17" t="str">
        <f t="shared" si="46"/>
        <v/>
      </c>
      <c r="B1484" s="17" t="str">
        <f>IFERROR(VLOOKUP("successful",'Kickstarter Data'!F1484:L1484,7,FALSE),"")</f>
        <v/>
      </c>
      <c r="D1484" s="21" t="str">
        <f t="shared" si="47"/>
        <v>Failed</v>
      </c>
      <c r="E1484" s="21">
        <f>IFERROR(VLOOKUP("Failed",'Kickstarter Data'!F1484:L1484,7,FALSE),"")</f>
        <v>1</v>
      </c>
    </row>
    <row r="1485" spans="1:5" x14ac:dyDescent="0.35">
      <c r="A1485" s="17" t="str">
        <f t="shared" si="46"/>
        <v/>
      </c>
      <c r="B1485" s="17" t="str">
        <f>IFERROR(VLOOKUP("successful",'Kickstarter Data'!F1485:L1485,7,FALSE),"")</f>
        <v/>
      </c>
      <c r="D1485" s="21" t="str">
        <f t="shared" si="47"/>
        <v>Failed</v>
      </c>
      <c r="E1485" s="21">
        <f>IFERROR(VLOOKUP("Failed",'Kickstarter Data'!F1485:L1485,7,FALSE),"")</f>
        <v>2</v>
      </c>
    </row>
    <row r="1486" spans="1:5" x14ac:dyDescent="0.35">
      <c r="A1486" s="17" t="str">
        <f t="shared" si="46"/>
        <v/>
      </c>
      <c r="B1486" s="17" t="str">
        <f>IFERROR(VLOOKUP("successful",'Kickstarter Data'!F1486:L1486,7,FALSE),"")</f>
        <v/>
      </c>
      <c r="D1486" s="21" t="str">
        <f t="shared" si="47"/>
        <v>Failed</v>
      </c>
      <c r="E1486" s="21">
        <f>IFERROR(VLOOKUP("Failed",'Kickstarter Data'!F1486:L1486,7,FALSE),"")</f>
        <v>0</v>
      </c>
    </row>
    <row r="1487" spans="1:5" x14ac:dyDescent="0.35">
      <c r="A1487" s="17" t="str">
        <f t="shared" si="46"/>
        <v/>
      </c>
      <c r="B1487" s="17" t="str">
        <f>IFERROR(VLOOKUP("successful",'Kickstarter Data'!F1487:L1487,7,FALSE),"")</f>
        <v/>
      </c>
      <c r="D1487" s="21" t="str">
        <f t="shared" si="47"/>
        <v>Failed</v>
      </c>
      <c r="E1487" s="21">
        <f>IFERROR(VLOOKUP("Failed",'Kickstarter Data'!F1487:L1487,7,FALSE),"")</f>
        <v>3</v>
      </c>
    </row>
    <row r="1488" spans="1:5" x14ac:dyDescent="0.35">
      <c r="A1488" s="17" t="str">
        <f t="shared" si="46"/>
        <v/>
      </c>
      <c r="B1488" s="17" t="str">
        <f>IFERROR(VLOOKUP("successful",'Kickstarter Data'!F1488:L1488,7,FALSE),"")</f>
        <v/>
      </c>
      <c r="D1488" s="21" t="str">
        <f t="shared" si="47"/>
        <v>Failed</v>
      </c>
      <c r="E1488" s="21">
        <f>IFERROR(VLOOKUP("Failed",'Kickstarter Data'!F1488:L1488,7,FALSE),"")</f>
        <v>3</v>
      </c>
    </row>
    <row r="1489" spans="1:5" x14ac:dyDescent="0.35">
      <c r="A1489" s="17" t="str">
        <f t="shared" si="46"/>
        <v/>
      </c>
      <c r="B1489" s="17" t="str">
        <f>IFERROR(VLOOKUP("successful",'Kickstarter Data'!F1489:L1489,7,FALSE),"")</f>
        <v/>
      </c>
      <c r="D1489" s="21" t="str">
        <f t="shared" si="47"/>
        <v>Failed</v>
      </c>
      <c r="E1489" s="21">
        <f>IFERROR(VLOOKUP("Failed",'Kickstarter Data'!F1489:L1489,7,FALSE),"")</f>
        <v>0</v>
      </c>
    </row>
    <row r="1490" spans="1:5" x14ac:dyDescent="0.35">
      <c r="A1490" s="17" t="str">
        <f t="shared" si="46"/>
        <v/>
      </c>
      <c r="B1490" s="17" t="str">
        <f>IFERROR(VLOOKUP("successful",'Kickstarter Data'!F1490:L1490,7,FALSE),"")</f>
        <v/>
      </c>
      <c r="D1490" s="21" t="str">
        <f t="shared" si="47"/>
        <v>Failed</v>
      </c>
      <c r="E1490" s="21">
        <f>IFERROR(VLOOKUP("Failed",'Kickstarter Data'!F1490:L1490,7,FALSE),"")</f>
        <v>6</v>
      </c>
    </row>
    <row r="1491" spans="1:5" x14ac:dyDescent="0.35">
      <c r="A1491" s="17" t="str">
        <f t="shared" si="46"/>
        <v/>
      </c>
      <c r="B1491" s="17" t="str">
        <f>IFERROR(VLOOKUP("successful",'Kickstarter Data'!F1491:L1491,7,FALSE),"")</f>
        <v/>
      </c>
      <c r="D1491" s="21" t="str">
        <f t="shared" si="47"/>
        <v>Failed</v>
      </c>
      <c r="E1491" s="21">
        <f>IFERROR(VLOOKUP("Failed",'Kickstarter Data'!F1491:L1491,7,FALSE),"")</f>
        <v>0</v>
      </c>
    </row>
    <row r="1492" spans="1:5" x14ac:dyDescent="0.35">
      <c r="A1492" s="17" t="str">
        <f t="shared" si="46"/>
        <v/>
      </c>
      <c r="B1492" s="17" t="str">
        <f>IFERROR(VLOOKUP("successful",'Kickstarter Data'!F1492:L1492,7,FALSE),"")</f>
        <v/>
      </c>
      <c r="D1492" s="21" t="str">
        <f t="shared" si="47"/>
        <v>Failed</v>
      </c>
      <c r="E1492" s="21">
        <f>IFERROR(VLOOKUP("Failed",'Kickstarter Data'!F1492:L1492,7,FALSE),"")</f>
        <v>19</v>
      </c>
    </row>
    <row r="1493" spans="1:5" x14ac:dyDescent="0.35">
      <c r="A1493" s="17" t="str">
        <f t="shared" si="46"/>
        <v/>
      </c>
      <c r="B1493" s="17" t="str">
        <f>IFERROR(VLOOKUP("successful",'Kickstarter Data'!F1493:L1493,7,FALSE),"")</f>
        <v/>
      </c>
      <c r="D1493" s="21" t="str">
        <f t="shared" si="47"/>
        <v>Failed</v>
      </c>
      <c r="E1493" s="21">
        <f>IFERROR(VLOOKUP("Failed",'Kickstarter Data'!F1493:L1493,7,FALSE),"")</f>
        <v>1</v>
      </c>
    </row>
    <row r="1494" spans="1:5" x14ac:dyDescent="0.35">
      <c r="A1494" s="17" t="str">
        <f t="shared" si="46"/>
        <v/>
      </c>
      <c r="B1494" s="17" t="str">
        <f>IFERROR(VLOOKUP("successful",'Kickstarter Data'!F1494:L1494,7,FALSE),"")</f>
        <v/>
      </c>
      <c r="D1494" s="21" t="str">
        <f t="shared" si="47"/>
        <v>Failed</v>
      </c>
      <c r="E1494" s="21">
        <f>IFERROR(VLOOKUP("Failed",'Kickstarter Data'!F1494:L1494,7,FALSE),"")</f>
        <v>2</v>
      </c>
    </row>
    <row r="1495" spans="1:5" x14ac:dyDescent="0.35">
      <c r="A1495" s="17" t="str">
        <f t="shared" si="46"/>
        <v/>
      </c>
      <c r="B1495" s="17" t="str">
        <f>IFERROR(VLOOKUP("successful",'Kickstarter Data'!F1495:L1495,7,FALSE),"")</f>
        <v/>
      </c>
      <c r="D1495" s="21" t="str">
        <f t="shared" si="47"/>
        <v>Failed</v>
      </c>
      <c r="E1495" s="21">
        <f>IFERROR(VLOOKUP("Failed",'Kickstarter Data'!F1495:L1495,7,FALSE),"")</f>
        <v>0</v>
      </c>
    </row>
    <row r="1496" spans="1:5" x14ac:dyDescent="0.35">
      <c r="A1496" s="17" t="str">
        <f t="shared" si="46"/>
        <v/>
      </c>
      <c r="B1496" s="17" t="str">
        <f>IFERROR(VLOOKUP("successful",'Kickstarter Data'!F1496:L1496,7,FALSE),"")</f>
        <v/>
      </c>
      <c r="D1496" s="21" t="str">
        <f t="shared" si="47"/>
        <v>Failed</v>
      </c>
      <c r="E1496" s="21">
        <f>IFERROR(VLOOKUP("Failed",'Kickstarter Data'!F1496:L1496,7,FALSE),"")</f>
        <v>11</v>
      </c>
    </row>
    <row r="1497" spans="1:5" x14ac:dyDescent="0.35">
      <c r="A1497" s="17" t="str">
        <f t="shared" si="46"/>
        <v/>
      </c>
      <c r="B1497" s="17" t="str">
        <f>IFERROR(VLOOKUP("successful",'Kickstarter Data'!F1497:L1497,7,FALSE),"")</f>
        <v/>
      </c>
      <c r="D1497" s="21" t="str">
        <f t="shared" si="47"/>
        <v>Failed</v>
      </c>
      <c r="E1497" s="21">
        <f>IFERROR(VLOOKUP("Failed",'Kickstarter Data'!F1497:L1497,7,FALSE),"")</f>
        <v>0</v>
      </c>
    </row>
    <row r="1498" spans="1:5" x14ac:dyDescent="0.35">
      <c r="A1498" s="17" t="str">
        <f t="shared" si="46"/>
        <v/>
      </c>
      <c r="B1498" s="17" t="str">
        <f>IFERROR(VLOOKUP("successful",'Kickstarter Data'!F1498:L1498,7,FALSE),"")</f>
        <v/>
      </c>
      <c r="D1498" s="21" t="str">
        <f t="shared" si="47"/>
        <v>Failed</v>
      </c>
      <c r="E1498" s="21">
        <f>IFERROR(VLOOKUP("Failed",'Kickstarter Data'!F1498:L1498,7,FALSE),"")</f>
        <v>0</v>
      </c>
    </row>
    <row r="1499" spans="1:5" x14ac:dyDescent="0.35">
      <c r="A1499" s="17" t="str">
        <f t="shared" si="46"/>
        <v/>
      </c>
      <c r="B1499" s="17" t="str">
        <f>IFERROR(VLOOKUP("successful",'Kickstarter Data'!F1499:L1499,7,FALSE),"")</f>
        <v/>
      </c>
      <c r="D1499" s="21" t="str">
        <f t="shared" si="47"/>
        <v>Failed</v>
      </c>
      <c r="E1499" s="21">
        <f>IFERROR(VLOOKUP("Failed",'Kickstarter Data'!F1499:L1499,7,FALSE),"")</f>
        <v>1</v>
      </c>
    </row>
    <row r="1500" spans="1:5" x14ac:dyDescent="0.35">
      <c r="A1500" s="17" t="str">
        <f t="shared" si="46"/>
        <v/>
      </c>
      <c r="B1500" s="17" t="str">
        <f>IFERROR(VLOOKUP("successful",'Kickstarter Data'!F1500:L1500,7,FALSE),"")</f>
        <v/>
      </c>
      <c r="D1500" s="21" t="str">
        <f t="shared" si="47"/>
        <v>Failed</v>
      </c>
      <c r="E1500" s="21">
        <f>IFERROR(VLOOKUP("Failed",'Kickstarter Data'!F1500:L1500,7,FALSE),"")</f>
        <v>3</v>
      </c>
    </row>
    <row r="1501" spans="1:5" x14ac:dyDescent="0.35">
      <c r="A1501" s="17" t="str">
        <f t="shared" si="46"/>
        <v/>
      </c>
      <c r="B1501" s="17" t="str">
        <f>IFERROR(VLOOKUP("successful",'Kickstarter Data'!F1501:L1501,7,FALSE),"")</f>
        <v/>
      </c>
      <c r="D1501" s="21" t="str">
        <f t="shared" si="47"/>
        <v>Failed</v>
      </c>
      <c r="E1501" s="21">
        <f>IFERROR(VLOOKUP("Failed",'Kickstarter Data'!F1501:L1501,7,FALSE),"")</f>
        <v>1</v>
      </c>
    </row>
    <row r="1502" spans="1:5" x14ac:dyDescent="0.35">
      <c r="A1502" s="17" t="str">
        <f t="shared" si="46"/>
        <v/>
      </c>
      <c r="B1502" s="17" t="str">
        <f>IFERROR(VLOOKUP("successful",'Kickstarter Data'!F1502:L1502,7,FALSE),"")</f>
        <v/>
      </c>
      <c r="D1502" s="21" t="str">
        <f t="shared" si="47"/>
        <v>Failed</v>
      </c>
      <c r="E1502" s="21">
        <f>IFERROR(VLOOKUP("Failed",'Kickstarter Data'!F1502:L1502,7,FALSE),"")</f>
        <v>15</v>
      </c>
    </row>
    <row r="1503" spans="1:5" x14ac:dyDescent="0.35">
      <c r="A1503" s="17" t="str">
        <f t="shared" si="46"/>
        <v>successful</v>
      </c>
      <c r="B1503" s="17">
        <f>IFERROR(VLOOKUP("successful",'Kickstarter Data'!F1503:L1503,7,FALSE),"")</f>
        <v>885</v>
      </c>
      <c r="D1503" s="21" t="str">
        <f t="shared" si="47"/>
        <v/>
      </c>
      <c r="E1503" s="21" t="str">
        <f>IFERROR(VLOOKUP("Failed",'Kickstarter Data'!F1503:L1503,7,FALSE),"")</f>
        <v/>
      </c>
    </row>
    <row r="1504" spans="1:5" x14ac:dyDescent="0.35">
      <c r="A1504" s="17" t="str">
        <f t="shared" si="46"/>
        <v>successful</v>
      </c>
      <c r="B1504" s="17">
        <f>IFERROR(VLOOKUP("successful",'Kickstarter Data'!F1504:L1504,7,FALSE),"")</f>
        <v>329</v>
      </c>
      <c r="D1504" s="21" t="str">
        <f t="shared" si="47"/>
        <v/>
      </c>
      <c r="E1504" s="21" t="str">
        <f>IFERROR(VLOOKUP("Failed",'Kickstarter Data'!F1504:L1504,7,FALSE),"")</f>
        <v/>
      </c>
    </row>
    <row r="1505" spans="1:5" x14ac:dyDescent="0.35">
      <c r="A1505" s="17" t="str">
        <f t="shared" si="46"/>
        <v>successful</v>
      </c>
      <c r="B1505" s="17">
        <f>IFERROR(VLOOKUP("successful",'Kickstarter Data'!F1505:L1505,7,FALSE),"")</f>
        <v>71</v>
      </c>
      <c r="D1505" s="21" t="str">
        <f t="shared" si="47"/>
        <v/>
      </c>
      <c r="E1505" s="21" t="str">
        <f>IFERROR(VLOOKUP("Failed",'Kickstarter Data'!F1505:L1505,7,FALSE),"")</f>
        <v/>
      </c>
    </row>
    <row r="1506" spans="1:5" x14ac:dyDescent="0.35">
      <c r="A1506" s="17" t="str">
        <f t="shared" si="46"/>
        <v>successful</v>
      </c>
      <c r="B1506" s="17">
        <f>IFERROR(VLOOKUP("successful",'Kickstarter Data'!F1506:L1506,7,FALSE),"")</f>
        <v>269</v>
      </c>
      <c r="D1506" s="21" t="str">
        <f t="shared" si="47"/>
        <v/>
      </c>
      <c r="E1506" s="21" t="str">
        <f>IFERROR(VLOOKUP("Failed",'Kickstarter Data'!F1506:L1506,7,FALSE),"")</f>
        <v/>
      </c>
    </row>
    <row r="1507" spans="1:5" x14ac:dyDescent="0.35">
      <c r="A1507" s="17" t="str">
        <f t="shared" si="46"/>
        <v>successful</v>
      </c>
      <c r="B1507" s="17">
        <f>IFERROR(VLOOKUP("successful",'Kickstarter Data'!F1507:L1507,7,FALSE),"")</f>
        <v>345</v>
      </c>
      <c r="D1507" s="21" t="str">
        <f t="shared" si="47"/>
        <v/>
      </c>
      <c r="E1507" s="21" t="str">
        <f>IFERROR(VLOOKUP("Failed",'Kickstarter Data'!F1507:L1507,7,FALSE),"")</f>
        <v/>
      </c>
    </row>
    <row r="1508" spans="1:5" x14ac:dyDescent="0.35">
      <c r="A1508" s="17" t="str">
        <f t="shared" si="46"/>
        <v>successful</v>
      </c>
      <c r="B1508" s="17">
        <f>IFERROR(VLOOKUP("successful",'Kickstarter Data'!F1508:L1508,7,FALSE),"")</f>
        <v>43</v>
      </c>
      <c r="D1508" s="21" t="str">
        <f t="shared" si="47"/>
        <v/>
      </c>
      <c r="E1508" s="21" t="str">
        <f>IFERROR(VLOOKUP("Failed",'Kickstarter Data'!F1508:L1508,7,FALSE),"")</f>
        <v/>
      </c>
    </row>
    <row r="1509" spans="1:5" x14ac:dyDescent="0.35">
      <c r="A1509" s="17" t="str">
        <f t="shared" si="46"/>
        <v>successful</v>
      </c>
      <c r="B1509" s="17">
        <f>IFERROR(VLOOKUP("successful",'Kickstarter Data'!F1509:L1509,7,FALSE),"")</f>
        <v>33</v>
      </c>
      <c r="D1509" s="21" t="str">
        <f t="shared" si="47"/>
        <v/>
      </c>
      <c r="E1509" s="21" t="str">
        <f>IFERROR(VLOOKUP("Failed",'Kickstarter Data'!F1509:L1509,7,FALSE),"")</f>
        <v/>
      </c>
    </row>
    <row r="1510" spans="1:5" x14ac:dyDescent="0.35">
      <c r="A1510" s="17" t="str">
        <f t="shared" si="46"/>
        <v>successful</v>
      </c>
      <c r="B1510" s="17">
        <f>IFERROR(VLOOKUP("successful",'Kickstarter Data'!F1510:L1510,7,FALSE),"")</f>
        <v>211</v>
      </c>
      <c r="D1510" s="21" t="str">
        <f t="shared" si="47"/>
        <v/>
      </c>
      <c r="E1510" s="21" t="str">
        <f>IFERROR(VLOOKUP("Failed",'Kickstarter Data'!F1510:L1510,7,FALSE),"")</f>
        <v/>
      </c>
    </row>
    <row r="1511" spans="1:5" x14ac:dyDescent="0.35">
      <c r="A1511" s="17" t="str">
        <f t="shared" si="46"/>
        <v>successful</v>
      </c>
      <c r="B1511" s="17">
        <f>IFERROR(VLOOKUP("successful",'Kickstarter Data'!F1511:L1511,7,FALSE),"")</f>
        <v>196</v>
      </c>
      <c r="D1511" s="21" t="str">
        <f t="shared" si="47"/>
        <v/>
      </c>
      <c r="E1511" s="21" t="str">
        <f>IFERROR(VLOOKUP("Failed",'Kickstarter Data'!F1511:L1511,7,FALSE),"")</f>
        <v/>
      </c>
    </row>
    <row r="1512" spans="1:5" x14ac:dyDescent="0.35">
      <c r="A1512" s="17" t="str">
        <f t="shared" si="46"/>
        <v>successful</v>
      </c>
      <c r="B1512" s="17">
        <f>IFERROR(VLOOKUP("successful",'Kickstarter Data'!F1512:L1512,7,FALSE),"")</f>
        <v>405</v>
      </c>
      <c r="D1512" s="21" t="str">
        <f t="shared" si="47"/>
        <v/>
      </c>
      <c r="E1512" s="21" t="str">
        <f>IFERROR(VLOOKUP("Failed",'Kickstarter Data'!F1512:L1512,7,FALSE),"")</f>
        <v/>
      </c>
    </row>
    <row r="1513" spans="1:5" x14ac:dyDescent="0.35">
      <c r="A1513" s="17" t="str">
        <f t="shared" si="46"/>
        <v>successful</v>
      </c>
      <c r="B1513" s="17">
        <f>IFERROR(VLOOKUP("successful",'Kickstarter Data'!F1513:L1513,7,FALSE),"")</f>
        <v>206</v>
      </c>
      <c r="D1513" s="21" t="str">
        <f t="shared" si="47"/>
        <v/>
      </c>
      <c r="E1513" s="21" t="str">
        <f>IFERROR(VLOOKUP("Failed",'Kickstarter Data'!F1513:L1513,7,FALSE),"")</f>
        <v/>
      </c>
    </row>
    <row r="1514" spans="1:5" x14ac:dyDescent="0.35">
      <c r="A1514" s="17" t="str">
        <f t="shared" si="46"/>
        <v>successful</v>
      </c>
      <c r="B1514" s="17">
        <f>IFERROR(VLOOKUP("successful",'Kickstarter Data'!F1514:L1514,7,FALSE),"")</f>
        <v>335</v>
      </c>
      <c r="D1514" s="21" t="str">
        <f t="shared" si="47"/>
        <v/>
      </c>
      <c r="E1514" s="21" t="str">
        <f>IFERROR(VLOOKUP("Failed",'Kickstarter Data'!F1514:L1514,7,FALSE),"")</f>
        <v/>
      </c>
    </row>
    <row r="1515" spans="1:5" x14ac:dyDescent="0.35">
      <c r="A1515" s="17" t="str">
        <f t="shared" si="46"/>
        <v>successful</v>
      </c>
      <c r="B1515" s="17">
        <f>IFERROR(VLOOKUP("successful",'Kickstarter Data'!F1515:L1515,7,FALSE),"")</f>
        <v>215</v>
      </c>
      <c r="D1515" s="21" t="str">
        <f t="shared" si="47"/>
        <v/>
      </c>
      <c r="E1515" s="21" t="str">
        <f>IFERROR(VLOOKUP("Failed",'Kickstarter Data'!F1515:L1515,7,FALSE),"")</f>
        <v/>
      </c>
    </row>
    <row r="1516" spans="1:5" x14ac:dyDescent="0.35">
      <c r="A1516" s="17" t="str">
        <f t="shared" si="46"/>
        <v>successful</v>
      </c>
      <c r="B1516" s="17">
        <f>IFERROR(VLOOKUP("successful",'Kickstarter Data'!F1516:L1516,7,FALSE),"")</f>
        <v>176</v>
      </c>
      <c r="D1516" s="21" t="str">
        <f t="shared" si="47"/>
        <v/>
      </c>
      <c r="E1516" s="21" t="str">
        <f>IFERROR(VLOOKUP("Failed",'Kickstarter Data'!F1516:L1516,7,FALSE),"")</f>
        <v/>
      </c>
    </row>
    <row r="1517" spans="1:5" x14ac:dyDescent="0.35">
      <c r="A1517" s="17" t="str">
        <f t="shared" si="46"/>
        <v>successful</v>
      </c>
      <c r="B1517" s="17">
        <f>IFERROR(VLOOKUP("successful",'Kickstarter Data'!F1517:L1517,7,FALSE),"")</f>
        <v>555</v>
      </c>
      <c r="D1517" s="21" t="str">
        <f t="shared" si="47"/>
        <v/>
      </c>
      <c r="E1517" s="21" t="str">
        <f>IFERROR(VLOOKUP("Failed",'Kickstarter Data'!F1517:L1517,7,FALSE),"")</f>
        <v/>
      </c>
    </row>
    <row r="1518" spans="1:5" x14ac:dyDescent="0.35">
      <c r="A1518" s="17" t="str">
        <f t="shared" si="46"/>
        <v>successful</v>
      </c>
      <c r="B1518" s="17">
        <f>IFERROR(VLOOKUP("successful",'Kickstarter Data'!F1518:L1518,7,FALSE),"")</f>
        <v>116</v>
      </c>
      <c r="D1518" s="21" t="str">
        <f t="shared" si="47"/>
        <v/>
      </c>
      <c r="E1518" s="21" t="str">
        <f>IFERROR(VLOOKUP("Failed",'Kickstarter Data'!F1518:L1518,7,FALSE),"")</f>
        <v/>
      </c>
    </row>
    <row r="1519" spans="1:5" x14ac:dyDescent="0.35">
      <c r="A1519" s="17" t="str">
        <f t="shared" si="46"/>
        <v>successful</v>
      </c>
      <c r="B1519" s="17">
        <f>IFERROR(VLOOKUP("successful",'Kickstarter Data'!F1519:L1519,7,FALSE),"")</f>
        <v>615</v>
      </c>
      <c r="D1519" s="21" t="str">
        <f t="shared" si="47"/>
        <v/>
      </c>
      <c r="E1519" s="21" t="str">
        <f>IFERROR(VLOOKUP("Failed",'Kickstarter Data'!F1519:L1519,7,FALSE),"")</f>
        <v/>
      </c>
    </row>
    <row r="1520" spans="1:5" x14ac:dyDescent="0.35">
      <c r="A1520" s="17" t="str">
        <f t="shared" si="46"/>
        <v>successful</v>
      </c>
      <c r="B1520" s="17">
        <f>IFERROR(VLOOKUP("successful",'Kickstarter Data'!F1520:L1520,7,FALSE),"")</f>
        <v>236</v>
      </c>
      <c r="D1520" s="21" t="str">
        <f t="shared" si="47"/>
        <v/>
      </c>
      <c r="E1520" s="21" t="str">
        <f>IFERROR(VLOOKUP("Failed",'Kickstarter Data'!F1520:L1520,7,FALSE),"")</f>
        <v/>
      </c>
    </row>
    <row r="1521" spans="1:5" x14ac:dyDescent="0.35">
      <c r="A1521" s="17" t="str">
        <f t="shared" si="46"/>
        <v>successful</v>
      </c>
      <c r="B1521" s="17">
        <f>IFERROR(VLOOKUP("successful",'Kickstarter Data'!F1521:L1521,7,FALSE),"")</f>
        <v>145</v>
      </c>
      <c r="D1521" s="21" t="str">
        <f t="shared" si="47"/>
        <v/>
      </c>
      <c r="E1521" s="21" t="str">
        <f>IFERROR(VLOOKUP("Failed",'Kickstarter Data'!F1521:L1521,7,FALSE),"")</f>
        <v/>
      </c>
    </row>
    <row r="1522" spans="1:5" x14ac:dyDescent="0.35">
      <c r="A1522" s="17" t="str">
        <f t="shared" si="46"/>
        <v>successful</v>
      </c>
      <c r="B1522" s="17">
        <f>IFERROR(VLOOKUP("successful",'Kickstarter Data'!F1522:L1522,7,FALSE),"")</f>
        <v>167</v>
      </c>
      <c r="D1522" s="21" t="str">
        <f t="shared" si="47"/>
        <v/>
      </c>
      <c r="E1522" s="21" t="str">
        <f>IFERROR(VLOOKUP("Failed",'Kickstarter Data'!F1522:L1522,7,FALSE),"")</f>
        <v/>
      </c>
    </row>
    <row r="1523" spans="1:5" x14ac:dyDescent="0.35">
      <c r="A1523" s="17" t="str">
        <f t="shared" si="46"/>
        <v>successful</v>
      </c>
      <c r="B1523" s="17">
        <f>IFERROR(VLOOKUP("successful",'Kickstarter Data'!F1523:L1523,7,FALSE),"")</f>
        <v>235</v>
      </c>
      <c r="D1523" s="21" t="str">
        <f t="shared" si="47"/>
        <v/>
      </c>
      <c r="E1523" s="21" t="str">
        <f>IFERROR(VLOOKUP("Failed",'Kickstarter Data'!F1523:L1523,7,FALSE),"")</f>
        <v/>
      </c>
    </row>
    <row r="1524" spans="1:5" x14ac:dyDescent="0.35">
      <c r="A1524" s="17" t="str">
        <f t="shared" si="46"/>
        <v>successful</v>
      </c>
      <c r="B1524" s="17">
        <f>IFERROR(VLOOKUP("successful",'Kickstarter Data'!F1524:L1524,7,FALSE),"")</f>
        <v>452</v>
      </c>
      <c r="D1524" s="21" t="str">
        <f t="shared" si="47"/>
        <v/>
      </c>
      <c r="E1524" s="21" t="str">
        <f>IFERROR(VLOOKUP("Failed",'Kickstarter Data'!F1524:L1524,7,FALSE),"")</f>
        <v/>
      </c>
    </row>
    <row r="1525" spans="1:5" x14ac:dyDescent="0.35">
      <c r="A1525" s="17" t="str">
        <f t="shared" si="46"/>
        <v>successful</v>
      </c>
      <c r="B1525" s="17">
        <f>IFERROR(VLOOKUP("successful",'Kickstarter Data'!F1525:L1525,7,FALSE),"")</f>
        <v>241</v>
      </c>
      <c r="D1525" s="21" t="str">
        <f t="shared" si="47"/>
        <v/>
      </c>
      <c r="E1525" s="21" t="str">
        <f>IFERROR(VLOOKUP("Failed",'Kickstarter Data'!F1525:L1525,7,FALSE),"")</f>
        <v/>
      </c>
    </row>
    <row r="1526" spans="1:5" x14ac:dyDescent="0.35">
      <c r="A1526" s="17" t="str">
        <f t="shared" si="46"/>
        <v>successful</v>
      </c>
      <c r="B1526" s="17">
        <f>IFERROR(VLOOKUP("successful",'Kickstarter Data'!F1526:L1526,7,FALSE),"")</f>
        <v>28</v>
      </c>
      <c r="D1526" s="21" t="str">
        <f t="shared" si="47"/>
        <v/>
      </c>
      <c r="E1526" s="21" t="str">
        <f>IFERROR(VLOOKUP("Failed",'Kickstarter Data'!F1526:L1526,7,FALSE),"")</f>
        <v/>
      </c>
    </row>
    <row r="1527" spans="1:5" x14ac:dyDescent="0.35">
      <c r="A1527" s="17" t="str">
        <f t="shared" si="46"/>
        <v>successful</v>
      </c>
      <c r="B1527" s="17">
        <f>IFERROR(VLOOKUP("successful",'Kickstarter Data'!F1527:L1527,7,FALSE),"")</f>
        <v>140</v>
      </c>
      <c r="D1527" s="21" t="str">
        <f t="shared" si="47"/>
        <v/>
      </c>
      <c r="E1527" s="21" t="str">
        <f>IFERROR(VLOOKUP("Failed",'Kickstarter Data'!F1527:L1527,7,FALSE),"")</f>
        <v/>
      </c>
    </row>
    <row r="1528" spans="1:5" x14ac:dyDescent="0.35">
      <c r="A1528" s="17" t="str">
        <f t="shared" si="46"/>
        <v>successful</v>
      </c>
      <c r="B1528" s="17">
        <f>IFERROR(VLOOKUP("successful",'Kickstarter Data'!F1528:L1528,7,FALSE),"")</f>
        <v>280</v>
      </c>
      <c r="D1528" s="21" t="str">
        <f t="shared" si="47"/>
        <v/>
      </c>
      <c r="E1528" s="21" t="str">
        <f>IFERROR(VLOOKUP("Failed",'Kickstarter Data'!F1528:L1528,7,FALSE),"")</f>
        <v/>
      </c>
    </row>
    <row r="1529" spans="1:5" x14ac:dyDescent="0.35">
      <c r="A1529" s="17" t="str">
        <f t="shared" si="46"/>
        <v>successful</v>
      </c>
      <c r="B1529" s="17">
        <f>IFERROR(VLOOKUP("successful",'Kickstarter Data'!F1529:L1529,7,FALSE),"")</f>
        <v>70</v>
      </c>
      <c r="D1529" s="21" t="str">
        <f t="shared" si="47"/>
        <v/>
      </c>
      <c r="E1529" s="21" t="str">
        <f>IFERROR(VLOOKUP("Failed",'Kickstarter Data'!F1529:L1529,7,FALSE),"")</f>
        <v/>
      </c>
    </row>
    <row r="1530" spans="1:5" x14ac:dyDescent="0.35">
      <c r="A1530" s="17" t="str">
        <f t="shared" si="46"/>
        <v>successful</v>
      </c>
      <c r="B1530" s="17">
        <f>IFERROR(VLOOKUP("successful",'Kickstarter Data'!F1530:L1530,7,FALSE),"")</f>
        <v>160</v>
      </c>
      <c r="D1530" s="21" t="str">
        <f t="shared" si="47"/>
        <v/>
      </c>
      <c r="E1530" s="21" t="str">
        <f>IFERROR(VLOOKUP("Failed",'Kickstarter Data'!F1530:L1530,7,FALSE),"")</f>
        <v/>
      </c>
    </row>
    <row r="1531" spans="1:5" x14ac:dyDescent="0.35">
      <c r="A1531" s="17" t="str">
        <f t="shared" si="46"/>
        <v>successful</v>
      </c>
      <c r="B1531" s="17">
        <f>IFERROR(VLOOKUP("successful",'Kickstarter Data'!F1531:L1531,7,FALSE),"")</f>
        <v>141</v>
      </c>
      <c r="D1531" s="21" t="str">
        <f t="shared" si="47"/>
        <v/>
      </c>
      <c r="E1531" s="21" t="str">
        <f>IFERROR(VLOOKUP("Failed",'Kickstarter Data'!F1531:L1531,7,FALSE),"")</f>
        <v/>
      </c>
    </row>
    <row r="1532" spans="1:5" x14ac:dyDescent="0.35">
      <c r="A1532" s="17" t="str">
        <f t="shared" si="46"/>
        <v>successful</v>
      </c>
      <c r="B1532" s="17">
        <f>IFERROR(VLOOKUP("successful",'Kickstarter Data'!F1532:L1532,7,FALSE),"")</f>
        <v>874</v>
      </c>
      <c r="D1532" s="21" t="str">
        <f t="shared" si="47"/>
        <v/>
      </c>
      <c r="E1532" s="21" t="str">
        <f>IFERROR(VLOOKUP("Failed",'Kickstarter Data'!F1532:L1532,7,FALSE),"")</f>
        <v/>
      </c>
    </row>
    <row r="1533" spans="1:5" x14ac:dyDescent="0.35">
      <c r="A1533" s="17" t="str">
        <f t="shared" si="46"/>
        <v>successful</v>
      </c>
      <c r="B1533" s="17">
        <f>IFERROR(VLOOKUP("successful",'Kickstarter Data'!F1533:L1533,7,FALSE),"")</f>
        <v>73</v>
      </c>
      <c r="D1533" s="21" t="str">
        <f t="shared" si="47"/>
        <v/>
      </c>
      <c r="E1533" s="21" t="str">
        <f>IFERROR(VLOOKUP("Failed",'Kickstarter Data'!F1533:L1533,7,FALSE),"")</f>
        <v/>
      </c>
    </row>
    <row r="1534" spans="1:5" x14ac:dyDescent="0.35">
      <c r="A1534" s="17" t="str">
        <f t="shared" si="46"/>
        <v>successful</v>
      </c>
      <c r="B1534" s="17">
        <f>IFERROR(VLOOKUP("successful",'Kickstarter Data'!F1534:L1534,7,FALSE),"")</f>
        <v>294</v>
      </c>
      <c r="D1534" s="21" t="str">
        <f t="shared" si="47"/>
        <v/>
      </c>
      <c r="E1534" s="21" t="str">
        <f>IFERROR(VLOOKUP("Failed",'Kickstarter Data'!F1534:L1534,7,FALSE),"")</f>
        <v/>
      </c>
    </row>
    <row r="1535" spans="1:5" x14ac:dyDescent="0.35">
      <c r="A1535" s="17" t="str">
        <f t="shared" si="46"/>
        <v>successful</v>
      </c>
      <c r="B1535" s="17">
        <f>IFERROR(VLOOKUP("successful",'Kickstarter Data'!F1535:L1535,7,FALSE),"")</f>
        <v>740</v>
      </c>
      <c r="D1535" s="21" t="str">
        <f t="shared" si="47"/>
        <v/>
      </c>
      <c r="E1535" s="21" t="str">
        <f>IFERROR(VLOOKUP("Failed",'Kickstarter Data'!F1535:L1535,7,FALSE),"")</f>
        <v/>
      </c>
    </row>
    <row r="1536" spans="1:5" x14ac:dyDescent="0.35">
      <c r="A1536" s="17" t="str">
        <f t="shared" si="46"/>
        <v>successful</v>
      </c>
      <c r="B1536" s="17">
        <f>IFERROR(VLOOKUP("successful",'Kickstarter Data'!F1536:L1536,7,FALSE),"")</f>
        <v>369</v>
      </c>
      <c r="D1536" s="21" t="str">
        <f t="shared" si="47"/>
        <v/>
      </c>
      <c r="E1536" s="21" t="str">
        <f>IFERROR(VLOOKUP("Failed",'Kickstarter Data'!F1536:L1536,7,FALSE),"")</f>
        <v/>
      </c>
    </row>
    <row r="1537" spans="1:5" x14ac:dyDescent="0.35">
      <c r="A1537" s="17" t="str">
        <f t="shared" si="46"/>
        <v>successful</v>
      </c>
      <c r="B1537" s="17">
        <f>IFERROR(VLOOKUP("successful",'Kickstarter Data'!F1537:L1537,7,FALSE),"")</f>
        <v>110</v>
      </c>
      <c r="D1537" s="21" t="str">
        <f t="shared" si="47"/>
        <v/>
      </c>
      <c r="E1537" s="21" t="str">
        <f>IFERROR(VLOOKUP("Failed",'Kickstarter Data'!F1537:L1537,7,FALSE),"")</f>
        <v/>
      </c>
    </row>
    <row r="1538" spans="1:5" x14ac:dyDescent="0.35">
      <c r="A1538" s="17" t="str">
        <f t="shared" ref="A1538:A1601" si="48">IF(B1538="","","successful")</f>
        <v>successful</v>
      </c>
      <c r="B1538" s="17">
        <f>IFERROR(VLOOKUP("successful",'Kickstarter Data'!F1538:L1538,7,FALSE),"")</f>
        <v>455</v>
      </c>
      <c r="D1538" s="21" t="str">
        <f t="shared" ref="D1538:D1601" si="49">IF(E1538="","","Failed")</f>
        <v/>
      </c>
      <c r="E1538" s="21" t="str">
        <f>IFERROR(VLOOKUP("Failed",'Kickstarter Data'!F1538:L1538,7,FALSE),"")</f>
        <v/>
      </c>
    </row>
    <row r="1539" spans="1:5" x14ac:dyDescent="0.35">
      <c r="A1539" s="17" t="str">
        <f t="shared" si="48"/>
        <v>successful</v>
      </c>
      <c r="B1539" s="17">
        <f>IFERROR(VLOOKUP("successful",'Kickstarter Data'!F1539:L1539,7,FALSE),"")</f>
        <v>224</v>
      </c>
      <c r="D1539" s="21" t="str">
        <f t="shared" si="49"/>
        <v/>
      </c>
      <c r="E1539" s="21" t="str">
        <f>IFERROR(VLOOKUP("Failed",'Kickstarter Data'!F1539:L1539,7,FALSE),"")</f>
        <v/>
      </c>
    </row>
    <row r="1540" spans="1:5" x14ac:dyDescent="0.35">
      <c r="A1540" s="17" t="str">
        <f t="shared" si="48"/>
        <v>successful</v>
      </c>
      <c r="B1540" s="17">
        <f>IFERROR(VLOOKUP("successful",'Kickstarter Data'!F1540:L1540,7,FALSE),"")</f>
        <v>46</v>
      </c>
      <c r="D1540" s="21" t="str">
        <f t="shared" si="49"/>
        <v/>
      </c>
      <c r="E1540" s="21" t="str">
        <f>IFERROR(VLOOKUP("Failed",'Kickstarter Data'!F1540:L1540,7,FALSE),"")</f>
        <v/>
      </c>
    </row>
    <row r="1541" spans="1:5" x14ac:dyDescent="0.35">
      <c r="A1541" s="17" t="str">
        <f t="shared" si="48"/>
        <v>successful</v>
      </c>
      <c r="B1541" s="17">
        <f>IFERROR(VLOOKUP("successful",'Kickstarter Data'!F1541:L1541,7,FALSE),"")</f>
        <v>284</v>
      </c>
      <c r="D1541" s="21" t="str">
        <f t="shared" si="49"/>
        <v/>
      </c>
      <c r="E1541" s="21" t="str">
        <f>IFERROR(VLOOKUP("Failed",'Kickstarter Data'!F1541:L1541,7,FALSE),"")</f>
        <v/>
      </c>
    </row>
    <row r="1542" spans="1:5" x14ac:dyDescent="0.35">
      <c r="A1542" s="17" t="str">
        <f t="shared" si="48"/>
        <v>successful</v>
      </c>
      <c r="B1542" s="17">
        <f>IFERROR(VLOOKUP("successful",'Kickstarter Data'!F1542:L1542,7,FALSE),"")</f>
        <v>98</v>
      </c>
      <c r="D1542" s="21" t="str">
        <f t="shared" si="49"/>
        <v/>
      </c>
      <c r="E1542" s="21" t="str">
        <f>IFERROR(VLOOKUP("Failed",'Kickstarter Data'!F1542:L1542,7,FALSE),"")</f>
        <v/>
      </c>
    </row>
    <row r="1543" spans="1:5" x14ac:dyDescent="0.35">
      <c r="A1543" s="17" t="str">
        <f t="shared" si="48"/>
        <v/>
      </c>
      <c r="B1543" s="17" t="str">
        <f>IFERROR(VLOOKUP("successful",'Kickstarter Data'!F1543:L1543,7,FALSE),"")</f>
        <v/>
      </c>
      <c r="D1543" s="21" t="str">
        <f t="shared" si="49"/>
        <v>Failed</v>
      </c>
      <c r="E1543" s="21">
        <f>IFERROR(VLOOKUP("Failed",'Kickstarter Data'!F1543:L1543,7,FALSE),"")</f>
        <v>2</v>
      </c>
    </row>
    <row r="1544" spans="1:5" x14ac:dyDescent="0.35">
      <c r="A1544" s="17" t="str">
        <f t="shared" si="48"/>
        <v/>
      </c>
      <c r="B1544" s="17" t="str">
        <f>IFERROR(VLOOKUP("successful",'Kickstarter Data'!F1544:L1544,7,FALSE),"")</f>
        <v/>
      </c>
      <c r="D1544" s="21" t="str">
        <f t="shared" si="49"/>
        <v>Failed</v>
      </c>
      <c r="E1544" s="21">
        <f>IFERROR(VLOOKUP("Failed",'Kickstarter Data'!F1544:L1544,7,FALSE),"")</f>
        <v>1</v>
      </c>
    </row>
    <row r="1545" spans="1:5" x14ac:dyDescent="0.35">
      <c r="A1545" s="17" t="str">
        <f t="shared" si="48"/>
        <v/>
      </c>
      <c r="B1545" s="17" t="str">
        <f>IFERROR(VLOOKUP("successful",'Kickstarter Data'!F1545:L1545,7,FALSE),"")</f>
        <v/>
      </c>
      <c r="D1545" s="21" t="str">
        <f t="shared" si="49"/>
        <v>Failed</v>
      </c>
      <c r="E1545" s="21">
        <f>IFERROR(VLOOKUP("Failed",'Kickstarter Data'!F1545:L1545,7,FALSE),"")</f>
        <v>1</v>
      </c>
    </row>
    <row r="1546" spans="1:5" x14ac:dyDescent="0.35">
      <c r="A1546" s="17" t="str">
        <f t="shared" si="48"/>
        <v/>
      </c>
      <c r="B1546" s="17" t="str">
        <f>IFERROR(VLOOKUP("successful",'Kickstarter Data'!F1546:L1546,7,FALSE),"")</f>
        <v/>
      </c>
      <c r="D1546" s="21" t="str">
        <f t="shared" si="49"/>
        <v>Failed</v>
      </c>
      <c r="E1546" s="21">
        <f>IFERROR(VLOOKUP("Failed",'Kickstarter Data'!F1546:L1546,7,FALSE),"")</f>
        <v>0</v>
      </c>
    </row>
    <row r="1547" spans="1:5" x14ac:dyDescent="0.35">
      <c r="A1547" s="17" t="str">
        <f t="shared" si="48"/>
        <v/>
      </c>
      <c r="B1547" s="17" t="str">
        <f>IFERROR(VLOOKUP("successful",'Kickstarter Data'!F1547:L1547,7,FALSE),"")</f>
        <v/>
      </c>
      <c r="D1547" s="21" t="str">
        <f t="shared" si="49"/>
        <v>Failed</v>
      </c>
      <c r="E1547" s="21">
        <f>IFERROR(VLOOKUP("Failed",'Kickstarter Data'!F1547:L1547,7,FALSE),"")</f>
        <v>1</v>
      </c>
    </row>
    <row r="1548" spans="1:5" x14ac:dyDescent="0.35">
      <c r="A1548" s="17" t="str">
        <f t="shared" si="48"/>
        <v/>
      </c>
      <c r="B1548" s="17" t="str">
        <f>IFERROR(VLOOKUP("successful",'Kickstarter Data'!F1548:L1548,7,FALSE),"")</f>
        <v/>
      </c>
      <c r="D1548" s="21" t="str">
        <f t="shared" si="49"/>
        <v>Failed</v>
      </c>
      <c r="E1548" s="21">
        <f>IFERROR(VLOOKUP("Failed",'Kickstarter Data'!F1548:L1548,7,FALSE),"")</f>
        <v>11</v>
      </c>
    </row>
    <row r="1549" spans="1:5" x14ac:dyDescent="0.35">
      <c r="A1549" s="17" t="str">
        <f t="shared" si="48"/>
        <v/>
      </c>
      <c r="B1549" s="17" t="str">
        <f>IFERROR(VLOOKUP("successful",'Kickstarter Data'!F1549:L1549,7,FALSE),"")</f>
        <v/>
      </c>
      <c r="D1549" s="21" t="str">
        <f t="shared" si="49"/>
        <v>Failed</v>
      </c>
      <c r="E1549" s="21">
        <f>IFERROR(VLOOKUP("Failed",'Kickstarter Data'!F1549:L1549,7,FALSE),"")</f>
        <v>0</v>
      </c>
    </row>
    <row r="1550" spans="1:5" x14ac:dyDescent="0.35">
      <c r="A1550" s="17" t="str">
        <f t="shared" si="48"/>
        <v/>
      </c>
      <c r="B1550" s="17" t="str">
        <f>IFERROR(VLOOKUP("successful",'Kickstarter Data'!F1550:L1550,7,FALSE),"")</f>
        <v/>
      </c>
      <c r="D1550" s="21" t="str">
        <f t="shared" si="49"/>
        <v>Failed</v>
      </c>
      <c r="E1550" s="21">
        <f>IFERROR(VLOOKUP("Failed",'Kickstarter Data'!F1550:L1550,7,FALSE),"")</f>
        <v>1</v>
      </c>
    </row>
    <row r="1551" spans="1:5" x14ac:dyDescent="0.35">
      <c r="A1551" s="17" t="str">
        <f t="shared" si="48"/>
        <v/>
      </c>
      <c r="B1551" s="17" t="str">
        <f>IFERROR(VLOOKUP("successful",'Kickstarter Data'!F1551:L1551,7,FALSE),"")</f>
        <v/>
      </c>
      <c r="D1551" s="21" t="str">
        <f t="shared" si="49"/>
        <v>Failed</v>
      </c>
      <c r="E1551" s="21">
        <f>IFERROR(VLOOKUP("Failed",'Kickstarter Data'!F1551:L1551,7,FALSE),"")</f>
        <v>6</v>
      </c>
    </row>
    <row r="1552" spans="1:5" x14ac:dyDescent="0.35">
      <c r="A1552" s="17" t="str">
        <f t="shared" si="48"/>
        <v/>
      </c>
      <c r="B1552" s="17" t="str">
        <f>IFERROR(VLOOKUP("successful",'Kickstarter Data'!F1552:L1552,7,FALSE),"")</f>
        <v/>
      </c>
      <c r="D1552" s="21" t="str">
        <f t="shared" si="49"/>
        <v>Failed</v>
      </c>
      <c r="E1552" s="21">
        <f>IFERROR(VLOOKUP("Failed",'Kickstarter Data'!F1552:L1552,7,FALSE),"")</f>
        <v>7</v>
      </c>
    </row>
    <row r="1553" spans="1:5" x14ac:dyDescent="0.35">
      <c r="A1553" s="17" t="str">
        <f t="shared" si="48"/>
        <v/>
      </c>
      <c r="B1553" s="17" t="str">
        <f>IFERROR(VLOOKUP("successful",'Kickstarter Data'!F1553:L1553,7,FALSE),"")</f>
        <v/>
      </c>
      <c r="D1553" s="21" t="str">
        <f t="shared" si="49"/>
        <v>Failed</v>
      </c>
      <c r="E1553" s="21">
        <f>IFERROR(VLOOKUP("Failed",'Kickstarter Data'!F1553:L1553,7,FALSE),"")</f>
        <v>0</v>
      </c>
    </row>
    <row r="1554" spans="1:5" x14ac:dyDescent="0.35">
      <c r="A1554" s="17" t="str">
        <f t="shared" si="48"/>
        <v/>
      </c>
      <c r="B1554" s="17" t="str">
        <f>IFERROR(VLOOKUP("successful",'Kickstarter Data'!F1554:L1554,7,FALSE),"")</f>
        <v/>
      </c>
      <c r="D1554" s="21" t="str">
        <f t="shared" si="49"/>
        <v>Failed</v>
      </c>
      <c r="E1554" s="21">
        <f>IFERROR(VLOOKUP("Failed",'Kickstarter Data'!F1554:L1554,7,FALSE),"")</f>
        <v>16</v>
      </c>
    </row>
    <row r="1555" spans="1:5" x14ac:dyDescent="0.35">
      <c r="A1555" s="17" t="str">
        <f t="shared" si="48"/>
        <v/>
      </c>
      <c r="B1555" s="17" t="str">
        <f>IFERROR(VLOOKUP("successful",'Kickstarter Data'!F1555:L1555,7,FALSE),"")</f>
        <v/>
      </c>
      <c r="D1555" s="21" t="str">
        <f t="shared" si="49"/>
        <v>Failed</v>
      </c>
      <c r="E1555" s="21">
        <f>IFERROR(VLOOKUP("Failed",'Kickstarter Data'!F1555:L1555,7,FALSE),"")</f>
        <v>0</v>
      </c>
    </row>
    <row r="1556" spans="1:5" x14ac:dyDescent="0.35">
      <c r="A1556" s="17" t="str">
        <f t="shared" si="48"/>
        <v/>
      </c>
      <c r="B1556" s="17" t="str">
        <f>IFERROR(VLOOKUP("successful",'Kickstarter Data'!F1556:L1556,7,FALSE),"")</f>
        <v/>
      </c>
      <c r="D1556" s="21" t="str">
        <f t="shared" si="49"/>
        <v>Failed</v>
      </c>
      <c r="E1556" s="21">
        <f>IFERROR(VLOOKUP("Failed",'Kickstarter Data'!F1556:L1556,7,FALSE),"")</f>
        <v>0</v>
      </c>
    </row>
    <row r="1557" spans="1:5" x14ac:dyDescent="0.35">
      <c r="A1557" s="17" t="str">
        <f t="shared" si="48"/>
        <v/>
      </c>
      <c r="B1557" s="17" t="str">
        <f>IFERROR(VLOOKUP("successful",'Kickstarter Data'!F1557:L1557,7,FALSE),"")</f>
        <v/>
      </c>
      <c r="D1557" s="21" t="str">
        <f t="shared" si="49"/>
        <v>Failed</v>
      </c>
      <c r="E1557" s="21">
        <f>IFERROR(VLOOKUP("Failed",'Kickstarter Data'!F1557:L1557,7,FALSE),"")</f>
        <v>0</v>
      </c>
    </row>
    <row r="1558" spans="1:5" x14ac:dyDescent="0.35">
      <c r="A1558" s="17" t="str">
        <f t="shared" si="48"/>
        <v/>
      </c>
      <c r="B1558" s="17" t="str">
        <f>IFERROR(VLOOKUP("successful",'Kickstarter Data'!F1558:L1558,7,FALSE),"")</f>
        <v/>
      </c>
      <c r="D1558" s="21" t="str">
        <f t="shared" si="49"/>
        <v>Failed</v>
      </c>
      <c r="E1558" s="21">
        <f>IFERROR(VLOOKUP("Failed",'Kickstarter Data'!F1558:L1558,7,FALSE),"")</f>
        <v>12</v>
      </c>
    </row>
    <row r="1559" spans="1:5" x14ac:dyDescent="0.35">
      <c r="A1559" s="17" t="str">
        <f t="shared" si="48"/>
        <v/>
      </c>
      <c r="B1559" s="17" t="str">
        <f>IFERROR(VLOOKUP("successful",'Kickstarter Data'!F1559:L1559,7,FALSE),"")</f>
        <v/>
      </c>
      <c r="D1559" s="21" t="str">
        <f t="shared" si="49"/>
        <v>Failed</v>
      </c>
      <c r="E1559" s="21">
        <f>IFERROR(VLOOKUP("Failed",'Kickstarter Data'!F1559:L1559,7,FALSE),"")</f>
        <v>1</v>
      </c>
    </row>
    <row r="1560" spans="1:5" x14ac:dyDescent="0.35">
      <c r="A1560" s="17" t="str">
        <f t="shared" si="48"/>
        <v/>
      </c>
      <c r="B1560" s="17" t="str">
        <f>IFERROR(VLOOKUP("successful",'Kickstarter Data'!F1560:L1560,7,FALSE),"")</f>
        <v/>
      </c>
      <c r="D1560" s="21" t="str">
        <f t="shared" si="49"/>
        <v>Failed</v>
      </c>
      <c r="E1560" s="21">
        <f>IFERROR(VLOOKUP("Failed",'Kickstarter Data'!F1560:L1560,7,FALSE),"")</f>
        <v>3</v>
      </c>
    </row>
    <row r="1561" spans="1:5" x14ac:dyDescent="0.35">
      <c r="A1561" s="17" t="str">
        <f t="shared" si="48"/>
        <v/>
      </c>
      <c r="B1561" s="17" t="str">
        <f>IFERROR(VLOOKUP("successful",'Kickstarter Data'!F1561:L1561,7,FALSE),"")</f>
        <v/>
      </c>
      <c r="D1561" s="21" t="str">
        <f t="shared" si="49"/>
        <v>Failed</v>
      </c>
      <c r="E1561" s="21">
        <f>IFERROR(VLOOKUP("Failed",'Kickstarter Data'!F1561:L1561,7,FALSE),"")</f>
        <v>1</v>
      </c>
    </row>
    <row r="1562" spans="1:5" x14ac:dyDescent="0.35">
      <c r="A1562" s="17" t="str">
        <f t="shared" si="48"/>
        <v/>
      </c>
      <c r="B1562" s="17" t="str">
        <f>IFERROR(VLOOKUP("successful",'Kickstarter Data'!F1562:L1562,7,FALSE),"")</f>
        <v/>
      </c>
      <c r="D1562" s="21" t="str">
        <f t="shared" si="49"/>
        <v>Failed</v>
      </c>
      <c r="E1562" s="21">
        <f>IFERROR(VLOOKUP("Failed",'Kickstarter Data'!F1562:L1562,7,FALSE),"")</f>
        <v>4</v>
      </c>
    </row>
    <row r="1563" spans="1:5" x14ac:dyDescent="0.35">
      <c r="A1563" s="17" t="str">
        <f t="shared" si="48"/>
        <v/>
      </c>
      <c r="B1563" s="17" t="str">
        <f>IFERROR(VLOOKUP("successful",'Kickstarter Data'!F1563:L1563,7,FALSE),"")</f>
        <v/>
      </c>
      <c r="D1563" s="21" t="str">
        <f t="shared" si="49"/>
        <v/>
      </c>
      <c r="E1563" s="21" t="str">
        <f>IFERROR(VLOOKUP("Failed",'Kickstarter Data'!F1563:L1563,7,FALSE),"")</f>
        <v/>
      </c>
    </row>
    <row r="1564" spans="1:5" x14ac:dyDescent="0.35">
      <c r="A1564" s="17" t="str">
        <f t="shared" si="48"/>
        <v/>
      </c>
      <c r="B1564" s="17" t="str">
        <f>IFERROR(VLOOKUP("successful",'Kickstarter Data'!F1564:L1564,7,FALSE),"")</f>
        <v/>
      </c>
      <c r="D1564" s="21" t="str">
        <f t="shared" si="49"/>
        <v/>
      </c>
      <c r="E1564" s="21" t="str">
        <f>IFERROR(VLOOKUP("Failed",'Kickstarter Data'!F1564:L1564,7,FALSE),"")</f>
        <v/>
      </c>
    </row>
    <row r="1565" spans="1:5" x14ac:dyDescent="0.35">
      <c r="A1565" s="17" t="str">
        <f t="shared" si="48"/>
        <v/>
      </c>
      <c r="B1565" s="17" t="str">
        <f>IFERROR(VLOOKUP("successful",'Kickstarter Data'!F1565:L1565,7,FALSE),"")</f>
        <v/>
      </c>
      <c r="D1565" s="21" t="str">
        <f t="shared" si="49"/>
        <v/>
      </c>
      <c r="E1565" s="21" t="str">
        <f>IFERROR(VLOOKUP("Failed",'Kickstarter Data'!F1565:L1565,7,FALSE),"")</f>
        <v/>
      </c>
    </row>
    <row r="1566" spans="1:5" x14ac:dyDescent="0.35">
      <c r="A1566" s="17" t="str">
        <f t="shared" si="48"/>
        <v/>
      </c>
      <c r="B1566" s="17" t="str">
        <f>IFERROR(VLOOKUP("successful",'Kickstarter Data'!F1566:L1566,7,FALSE),"")</f>
        <v/>
      </c>
      <c r="D1566" s="21" t="str">
        <f t="shared" si="49"/>
        <v/>
      </c>
      <c r="E1566" s="21" t="str">
        <f>IFERROR(VLOOKUP("Failed",'Kickstarter Data'!F1566:L1566,7,FALSE),"")</f>
        <v/>
      </c>
    </row>
    <row r="1567" spans="1:5" x14ac:dyDescent="0.35">
      <c r="A1567" s="17" t="str">
        <f t="shared" si="48"/>
        <v/>
      </c>
      <c r="B1567" s="17" t="str">
        <f>IFERROR(VLOOKUP("successful",'Kickstarter Data'!F1567:L1567,7,FALSE),"")</f>
        <v/>
      </c>
      <c r="D1567" s="21" t="str">
        <f t="shared" si="49"/>
        <v/>
      </c>
      <c r="E1567" s="21" t="str">
        <f>IFERROR(VLOOKUP("Failed",'Kickstarter Data'!F1567:L1567,7,FALSE),"")</f>
        <v/>
      </c>
    </row>
    <row r="1568" spans="1:5" x14ac:dyDescent="0.35">
      <c r="A1568" s="17" t="str">
        <f t="shared" si="48"/>
        <v/>
      </c>
      <c r="B1568" s="17" t="str">
        <f>IFERROR(VLOOKUP("successful",'Kickstarter Data'!F1568:L1568,7,FALSE),"")</f>
        <v/>
      </c>
      <c r="D1568" s="21" t="str">
        <f t="shared" si="49"/>
        <v/>
      </c>
      <c r="E1568" s="21" t="str">
        <f>IFERROR(VLOOKUP("Failed",'Kickstarter Data'!F1568:L1568,7,FALSE),"")</f>
        <v/>
      </c>
    </row>
    <row r="1569" spans="1:5" x14ac:dyDescent="0.35">
      <c r="A1569" s="17" t="str">
        <f t="shared" si="48"/>
        <v/>
      </c>
      <c r="B1569" s="17" t="str">
        <f>IFERROR(VLOOKUP("successful",'Kickstarter Data'!F1569:L1569,7,FALSE),"")</f>
        <v/>
      </c>
      <c r="D1569" s="21" t="str">
        <f t="shared" si="49"/>
        <v/>
      </c>
      <c r="E1569" s="21" t="str">
        <f>IFERROR(VLOOKUP("Failed",'Kickstarter Data'!F1569:L1569,7,FALSE),"")</f>
        <v/>
      </c>
    </row>
    <row r="1570" spans="1:5" x14ac:dyDescent="0.35">
      <c r="A1570" s="17" t="str">
        <f t="shared" si="48"/>
        <v/>
      </c>
      <c r="B1570" s="17" t="str">
        <f>IFERROR(VLOOKUP("successful",'Kickstarter Data'!F1570:L1570,7,FALSE),"")</f>
        <v/>
      </c>
      <c r="D1570" s="21" t="str">
        <f t="shared" si="49"/>
        <v/>
      </c>
      <c r="E1570" s="21" t="str">
        <f>IFERROR(VLOOKUP("Failed",'Kickstarter Data'!F1570:L1570,7,FALSE),"")</f>
        <v/>
      </c>
    </row>
    <row r="1571" spans="1:5" x14ac:dyDescent="0.35">
      <c r="A1571" s="17" t="str">
        <f t="shared" si="48"/>
        <v/>
      </c>
      <c r="B1571" s="17" t="str">
        <f>IFERROR(VLOOKUP("successful",'Kickstarter Data'!F1571:L1571,7,FALSE),"")</f>
        <v/>
      </c>
      <c r="D1571" s="21" t="str">
        <f t="shared" si="49"/>
        <v/>
      </c>
      <c r="E1571" s="21" t="str">
        <f>IFERROR(VLOOKUP("Failed",'Kickstarter Data'!F1571:L1571,7,FALSE),"")</f>
        <v/>
      </c>
    </row>
    <row r="1572" spans="1:5" x14ac:dyDescent="0.35">
      <c r="A1572" s="17" t="str">
        <f t="shared" si="48"/>
        <v/>
      </c>
      <c r="B1572" s="17" t="str">
        <f>IFERROR(VLOOKUP("successful",'Kickstarter Data'!F1572:L1572,7,FALSE),"")</f>
        <v/>
      </c>
      <c r="D1572" s="21" t="str">
        <f t="shared" si="49"/>
        <v/>
      </c>
      <c r="E1572" s="21" t="str">
        <f>IFERROR(VLOOKUP("Failed",'Kickstarter Data'!F1572:L1572,7,FALSE),"")</f>
        <v/>
      </c>
    </row>
    <row r="1573" spans="1:5" x14ac:dyDescent="0.35">
      <c r="A1573" s="17" t="str">
        <f t="shared" si="48"/>
        <v/>
      </c>
      <c r="B1573" s="17" t="str">
        <f>IFERROR(VLOOKUP("successful",'Kickstarter Data'!F1573:L1573,7,FALSE),"")</f>
        <v/>
      </c>
      <c r="D1573" s="21" t="str">
        <f t="shared" si="49"/>
        <v/>
      </c>
      <c r="E1573" s="21" t="str">
        <f>IFERROR(VLOOKUP("Failed",'Kickstarter Data'!F1573:L1573,7,FALSE),"")</f>
        <v/>
      </c>
    </row>
    <row r="1574" spans="1:5" x14ac:dyDescent="0.35">
      <c r="A1574" s="17" t="str">
        <f t="shared" si="48"/>
        <v/>
      </c>
      <c r="B1574" s="17" t="str">
        <f>IFERROR(VLOOKUP("successful",'Kickstarter Data'!F1574:L1574,7,FALSE),"")</f>
        <v/>
      </c>
      <c r="D1574" s="21" t="str">
        <f t="shared" si="49"/>
        <v/>
      </c>
      <c r="E1574" s="21" t="str">
        <f>IFERROR(VLOOKUP("Failed",'Kickstarter Data'!F1574:L1574,7,FALSE),"")</f>
        <v/>
      </c>
    </row>
    <row r="1575" spans="1:5" x14ac:dyDescent="0.35">
      <c r="A1575" s="17" t="str">
        <f t="shared" si="48"/>
        <v/>
      </c>
      <c r="B1575" s="17" t="str">
        <f>IFERROR(VLOOKUP("successful",'Kickstarter Data'!F1575:L1575,7,FALSE),"")</f>
        <v/>
      </c>
      <c r="D1575" s="21" t="str">
        <f t="shared" si="49"/>
        <v/>
      </c>
      <c r="E1575" s="21" t="str">
        <f>IFERROR(VLOOKUP("Failed",'Kickstarter Data'!F1575:L1575,7,FALSE),"")</f>
        <v/>
      </c>
    </row>
    <row r="1576" spans="1:5" x14ac:dyDescent="0.35">
      <c r="A1576" s="17" t="str">
        <f t="shared" si="48"/>
        <v/>
      </c>
      <c r="B1576" s="17" t="str">
        <f>IFERROR(VLOOKUP("successful",'Kickstarter Data'!F1576:L1576,7,FALSE),"")</f>
        <v/>
      </c>
      <c r="D1576" s="21" t="str">
        <f t="shared" si="49"/>
        <v/>
      </c>
      <c r="E1576" s="21" t="str">
        <f>IFERROR(VLOOKUP("Failed",'Kickstarter Data'!F1576:L1576,7,FALSE),"")</f>
        <v/>
      </c>
    </row>
    <row r="1577" spans="1:5" x14ac:dyDescent="0.35">
      <c r="A1577" s="17" t="str">
        <f t="shared" si="48"/>
        <v/>
      </c>
      <c r="B1577" s="17" t="str">
        <f>IFERROR(VLOOKUP("successful",'Kickstarter Data'!F1577:L1577,7,FALSE),"")</f>
        <v/>
      </c>
      <c r="D1577" s="21" t="str">
        <f t="shared" si="49"/>
        <v/>
      </c>
      <c r="E1577" s="21" t="str">
        <f>IFERROR(VLOOKUP("Failed",'Kickstarter Data'!F1577:L1577,7,FALSE),"")</f>
        <v/>
      </c>
    </row>
    <row r="1578" spans="1:5" x14ac:dyDescent="0.35">
      <c r="A1578" s="17" t="str">
        <f t="shared" si="48"/>
        <v/>
      </c>
      <c r="B1578" s="17" t="str">
        <f>IFERROR(VLOOKUP("successful",'Kickstarter Data'!F1578:L1578,7,FALSE),"")</f>
        <v/>
      </c>
      <c r="D1578" s="21" t="str">
        <f t="shared" si="49"/>
        <v/>
      </c>
      <c r="E1578" s="21" t="str">
        <f>IFERROR(VLOOKUP("Failed",'Kickstarter Data'!F1578:L1578,7,FALSE),"")</f>
        <v/>
      </c>
    </row>
    <row r="1579" spans="1:5" x14ac:dyDescent="0.35">
      <c r="A1579" s="17" t="str">
        <f t="shared" si="48"/>
        <v/>
      </c>
      <c r="B1579" s="17" t="str">
        <f>IFERROR(VLOOKUP("successful",'Kickstarter Data'!F1579:L1579,7,FALSE),"")</f>
        <v/>
      </c>
      <c r="D1579" s="21" t="str">
        <f t="shared" si="49"/>
        <v/>
      </c>
      <c r="E1579" s="21" t="str">
        <f>IFERROR(VLOOKUP("Failed",'Kickstarter Data'!F1579:L1579,7,FALSE),"")</f>
        <v/>
      </c>
    </row>
    <row r="1580" spans="1:5" x14ac:dyDescent="0.35">
      <c r="A1580" s="17" t="str">
        <f t="shared" si="48"/>
        <v/>
      </c>
      <c r="B1580" s="17" t="str">
        <f>IFERROR(VLOOKUP("successful",'Kickstarter Data'!F1580:L1580,7,FALSE),"")</f>
        <v/>
      </c>
      <c r="D1580" s="21" t="str">
        <f t="shared" si="49"/>
        <v/>
      </c>
      <c r="E1580" s="21" t="str">
        <f>IFERROR(VLOOKUP("Failed",'Kickstarter Data'!F1580:L1580,7,FALSE),"")</f>
        <v/>
      </c>
    </row>
    <row r="1581" spans="1:5" x14ac:dyDescent="0.35">
      <c r="A1581" s="17" t="str">
        <f t="shared" si="48"/>
        <v/>
      </c>
      <c r="B1581" s="17" t="str">
        <f>IFERROR(VLOOKUP("successful",'Kickstarter Data'!F1581:L1581,7,FALSE),"")</f>
        <v/>
      </c>
      <c r="D1581" s="21" t="str">
        <f t="shared" si="49"/>
        <v/>
      </c>
      <c r="E1581" s="21" t="str">
        <f>IFERROR(VLOOKUP("Failed",'Kickstarter Data'!F1581:L1581,7,FALSE),"")</f>
        <v/>
      </c>
    </row>
    <row r="1582" spans="1:5" x14ac:dyDescent="0.35">
      <c r="A1582" s="17" t="str">
        <f t="shared" si="48"/>
        <v/>
      </c>
      <c r="B1582" s="17" t="str">
        <f>IFERROR(VLOOKUP("successful",'Kickstarter Data'!F1582:L1582,7,FALSE),"")</f>
        <v/>
      </c>
      <c r="D1582" s="21" t="str">
        <f t="shared" si="49"/>
        <v/>
      </c>
      <c r="E1582" s="21" t="str">
        <f>IFERROR(VLOOKUP("Failed",'Kickstarter Data'!F1582:L1582,7,FALSE),"")</f>
        <v/>
      </c>
    </row>
    <row r="1583" spans="1:5" x14ac:dyDescent="0.35">
      <c r="A1583" s="17" t="str">
        <f t="shared" si="48"/>
        <v/>
      </c>
      <c r="B1583" s="17" t="str">
        <f>IFERROR(VLOOKUP("successful",'Kickstarter Data'!F1583:L1583,7,FALSE),"")</f>
        <v/>
      </c>
      <c r="D1583" s="21" t="str">
        <f t="shared" si="49"/>
        <v>Failed</v>
      </c>
      <c r="E1583" s="21">
        <f>IFERROR(VLOOKUP("Failed",'Kickstarter Data'!F1583:L1583,7,FALSE),"")</f>
        <v>1</v>
      </c>
    </row>
    <row r="1584" spans="1:5" x14ac:dyDescent="0.35">
      <c r="A1584" s="17" t="str">
        <f t="shared" si="48"/>
        <v/>
      </c>
      <c r="B1584" s="17" t="str">
        <f>IFERROR(VLOOKUP("successful",'Kickstarter Data'!F1584:L1584,7,FALSE),"")</f>
        <v/>
      </c>
      <c r="D1584" s="21" t="str">
        <f t="shared" si="49"/>
        <v>Failed</v>
      </c>
      <c r="E1584" s="21">
        <f>IFERROR(VLOOKUP("Failed",'Kickstarter Data'!F1584:L1584,7,FALSE),"")</f>
        <v>3</v>
      </c>
    </row>
    <row r="1585" spans="1:5" x14ac:dyDescent="0.35">
      <c r="A1585" s="17" t="str">
        <f t="shared" si="48"/>
        <v/>
      </c>
      <c r="B1585" s="17" t="str">
        <f>IFERROR(VLOOKUP("successful",'Kickstarter Data'!F1585:L1585,7,FALSE),"")</f>
        <v/>
      </c>
      <c r="D1585" s="21" t="str">
        <f t="shared" si="49"/>
        <v>Failed</v>
      </c>
      <c r="E1585" s="21">
        <f>IFERROR(VLOOKUP("Failed",'Kickstarter Data'!F1585:L1585,7,FALSE),"")</f>
        <v>1</v>
      </c>
    </row>
    <row r="1586" spans="1:5" x14ac:dyDescent="0.35">
      <c r="A1586" s="17" t="str">
        <f t="shared" si="48"/>
        <v/>
      </c>
      <c r="B1586" s="17" t="str">
        <f>IFERROR(VLOOKUP("successful",'Kickstarter Data'!F1586:L1586,7,FALSE),"")</f>
        <v/>
      </c>
      <c r="D1586" s="21" t="str">
        <f t="shared" si="49"/>
        <v>Failed</v>
      </c>
      <c r="E1586" s="21">
        <f>IFERROR(VLOOKUP("Failed",'Kickstarter Data'!F1586:L1586,7,FALSE),"")</f>
        <v>0</v>
      </c>
    </row>
    <row r="1587" spans="1:5" x14ac:dyDescent="0.35">
      <c r="A1587" s="17" t="str">
        <f t="shared" si="48"/>
        <v/>
      </c>
      <c r="B1587" s="17" t="str">
        <f>IFERROR(VLOOKUP("successful",'Kickstarter Data'!F1587:L1587,7,FALSE),"")</f>
        <v/>
      </c>
      <c r="D1587" s="21" t="str">
        <f t="shared" si="49"/>
        <v>Failed</v>
      </c>
      <c r="E1587" s="21">
        <f>IFERROR(VLOOKUP("Failed",'Kickstarter Data'!F1587:L1587,7,FALSE),"")</f>
        <v>12</v>
      </c>
    </row>
    <row r="1588" spans="1:5" x14ac:dyDescent="0.35">
      <c r="A1588" s="17" t="str">
        <f t="shared" si="48"/>
        <v/>
      </c>
      <c r="B1588" s="17" t="str">
        <f>IFERROR(VLOOKUP("successful",'Kickstarter Data'!F1588:L1588,7,FALSE),"")</f>
        <v/>
      </c>
      <c r="D1588" s="21" t="str">
        <f t="shared" si="49"/>
        <v>Failed</v>
      </c>
      <c r="E1588" s="21">
        <f>IFERROR(VLOOKUP("Failed",'Kickstarter Data'!F1588:L1588,7,FALSE),"")</f>
        <v>0</v>
      </c>
    </row>
    <row r="1589" spans="1:5" x14ac:dyDescent="0.35">
      <c r="A1589" s="17" t="str">
        <f t="shared" si="48"/>
        <v/>
      </c>
      <c r="B1589" s="17" t="str">
        <f>IFERROR(VLOOKUP("successful",'Kickstarter Data'!F1589:L1589,7,FALSE),"")</f>
        <v/>
      </c>
      <c r="D1589" s="21" t="str">
        <f t="shared" si="49"/>
        <v>Failed</v>
      </c>
      <c r="E1589" s="21">
        <f>IFERROR(VLOOKUP("Failed",'Kickstarter Data'!F1589:L1589,7,FALSE),"")</f>
        <v>1</v>
      </c>
    </row>
    <row r="1590" spans="1:5" x14ac:dyDescent="0.35">
      <c r="A1590" s="17" t="str">
        <f t="shared" si="48"/>
        <v/>
      </c>
      <c r="B1590" s="17" t="str">
        <f>IFERROR(VLOOKUP("successful",'Kickstarter Data'!F1590:L1590,7,FALSE),"")</f>
        <v/>
      </c>
      <c r="D1590" s="21" t="str">
        <f t="shared" si="49"/>
        <v>Failed</v>
      </c>
      <c r="E1590" s="21">
        <f>IFERROR(VLOOKUP("Failed",'Kickstarter Data'!F1590:L1590,7,FALSE),"")</f>
        <v>0</v>
      </c>
    </row>
    <row r="1591" spans="1:5" x14ac:dyDescent="0.35">
      <c r="A1591" s="17" t="str">
        <f t="shared" si="48"/>
        <v/>
      </c>
      <c r="B1591" s="17" t="str">
        <f>IFERROR(VLOOKUP("successful",'Kickstarter Data'!F1591:L1591,7,FALSE),"")</f>
        <v/>
      </c>
      <c r="D1591" s="21" t="str">
        <f t="shared" si="49"/>
        <v>Failed</v>
      </c>
      <c r="E1591" s="21">
        <f>IFERROR(VLOOKUP("Failed",'Kickstarter Data'!F1591:L1591,7,FALSE),"")</f>
        <v>0</v>
      </c>
    </row>
    <row r="1592" spans="1:5" x14ac:dyDescent="0.35">
      <c r="A1592" s="17" t="str">
        <f t="shared" si="48"/>
        <v/>
      </c>
      <c r="B1592" s="17" t="str">
        <f>IFERROR(VLOOKUP("successful",'Kickstarter Data'!F1592:L1592,7,FALSE),"")</f>
        <v/>
      </c>
      <c r="D1592" s="21" t="str">
        <f t="shared" si="49"/>
        <v>Failed</v>
      </c>
      <c r="E1592" s="21">
        <f>IFERROR(VLOOKUP("Failed",'Kickstarter Data'!F1592:L1592,7,FALSE),"")</f>
        <v>2</v>
      </c>
    </row>
    <row r="1593" spans="1:5" x14ac:dyDescent="0.35">
      <c r="A1593" s="17" t="str">
        <f t="shared" si="48"/>
        <v/>
      </c>
      <c r="B1593" s="17" t="str">
        <f>IFERROR(VLOOKUP("successful",'Kickstarter Data'!F1593:L1593,7,FALSE),"")</f>
        <v/>
      </c>
      <c r="D1593" s="21" t="str">
        <f t="shared" si="49"/>
        <v>Failed</v>
      </c>
      <c r="E1593" s="21">
        <f>IFERROR(VLOOKUP("Failed",'Kickstarter Data'!F1593:L1593,7,FALSE),"")</f>
        <v>92</v>
      </c>
    </row>
    <row r="1594" spans="1:5" x14ac:dyDescent="0.35">
      <c r="A1594" s="17" t="str">
        <f t="shared" si="48"/>
        <v/>
      </c>
      <c r="B1594" s="17" t="str">
        <f>IFERROR(VLOOKUP("successful",'Kickstarter Data'!F1594:L1594,7,FALSE),"")</f>
        <v/>
      </c>
      <c r="D1594" s="21" t="str">
        <f t="shared" si="49"/>
        <v>Failed</v>
      </c>
      <c r="E1594" s="21">
        <f>IFERROR(VLOOKUP("Failed",'Kickstarter Data'!F1594:L1594,7,FALSE),"")</f>
        <v>0</v>
      </c>
    </row>
    <row r="1595" spans="1:5" x14ac:dyDescent="0.35">
      <c r="A1595" s="17" t="str">
        <f t="shared" si="48"/>
        <v/>
      </c>
      <c r="B1595" s="17" t="str">
        <f>IFERROR(VLOOKUP("successful",'Kickstarter Data'!F1595:L1595,7,FALSE),"")</f>
        <v/>
      </c>
      <c r="D1595" s="21" t="str">
        <f t="shared" si="49"/>
        <v>Failed</v>
      </c>
      <c r="E1595" s="21">
        <f>IFERROR(VLOOKUP("Failed",'Kickstarter Data'!F1595:L1595,7,FALSE),"")</f>
        <v>3</v>
      </c>
    </row>
    <row r="1596" spans="1:5" x14ac:dyDescent="0.35">
      <c r="A1596" s="17" t="str">
        <f t="shared" si="48"/>
        <v/>
      </c>
      <c r="B1596" s="17" t="str">
        <f>IFERROR(VLOOKUP("successful",'Kickstarter Data'!F1596:L1596,7,FALSE),"")</f>
        <v/>
      </c>
      <c r="D1596" s="21" t="str">
        <f t="shared" si="49"/>
        <v>Failed</v>
      </c>
      <c r="E1596" s="21">
        <f>IFERROR(VLOOKUP("Failed",'Kickstarter Data'!F1596:L1596,7,FALSE),"")</f>
        <v>10</v>
      </c>
    </row>
    <row r="1597" spans="1:5" x14ac:dyDescent="0.35">
      <c r="A1597" s="17" t="str">
        <f t="shared" si="48"/>
        <v/>
      </c>
      <c r="B1597" s="17" t="str">
        <f>IFERROR(VLOOKUP("successful",'Kickstarter Data'!F1597:L1597,7,FALSE),"")</f>
        <v/>
      </c>
      <c r="D1597" s="21" t="str">
        <f t="shared" si="49"/>
        <v>Failed</v>
      </c>
      <c r="E1597" s="21">
        <f>IFERROR(VLOOKUP("Failed",'Kickstarter Data'!F1597:L1597,7,FALSE),"")</f>
        <v>7</v>
      </c>
    </row>
    <row r="1598" spans="1:5" x14ac:dyDescent="0.35">
      <c r="A1598" s="17" t="str">
        <f t="shared" si="48"/>
        <v/>
      </c>
      <c r="B1598" s="17" t="str">
        <f>IFERROR(VLOOKUP("successful",'Kickstarter Data'!F1598:L1598,7,FALSE),"")</f>
        <v/>
      </c>
      <c r="D1598" s="21" t="str">
        <f t="shared" si="49"/>
        <v>Failed</v>
      </c>
      <c r="E1598" s="21">
        <f>IFERROR(VLOOKUP("Failed",'Kickstarter Data'!F1598:L1598,7,FALSE),"")</f>
        <v>3</v>
      </c>
    </row>
    <row r="1599" spans="1:5" x14ac:dyDescent="0.35">
      <c r="A1599" s="17" t="str">
        <f t="shared" si="48"/>
        <v/>
      </c>
      <c r="B1599" s="17" t="str">
        <f>IFERROR(VLOOKUP("successful",'Kickstarter Data'!F1599:L1599,7,FALSE),"")</f>
        <v/>
      </c>
      <c r="D1599" s="21" t="str">
        <f t="shared" si="49"/>
        <v>Failed</v>
      </c>
      <c r="E1599" s="21">
        <f>IFERROR(VLOOKUP("Failed",'Kickstarter Data'!F1599:L1599,7,FALSE),"")</f>
        <v>0</v>
      </c>
    </row>
    <row r="1600" spans="1:5" x14ac:dyDescent="0.35">
      <c r="A1600" s="17" t="str">
        <f t="shared" si="48"/>
        <v/>
      </c>
      <c r="B1600" s="17" t="str">
        <f>IFERROR(VLOOKUP("successful",'Kickstarter Data'!F1600:L1600,7,FALSE),"")</f>
        <v/>
      </c>
      <c r="D1600" s="21" t="str">
        <f t="shared" si="49"/>
        <v>Failed</v>
      </c>
      <c r="E1600" s="21">
        <f>IFERROR(VLOOKUP("Failed",'Kickstarter Data'!F1600:L1600,7,FALSE),"")</f>
        <v>1</v>
      </c>
    </row>
    <row r="1601" spans="1:5" x14ac:dyDescent="0.35">
      <c r="A1601" s="17" t="str">
        <f t="shared" si="48"/>
        <v/>
      </c>
      <c r="B1601" s="17" t="str">
        <f>IFERROR(VLOOKUP("successful",'Kickstarter Data'!F1601:L1601,7,FALSE),"")</f>
        <v/>
      </c>
      <c r="D1601" s="21" t="str">
        <f t="shared" si="49"/>
        <v>Failed</v>
      </c>
      <c r="E1601" s="21">
        <f>IFERROR(VLOOKUP("Failed",'Kickstarter Data'!F1601:L1601,7,FALSE),"")</f>
        <v>0</v>
      </c>
    </row>
    <row r="1602" spans="1:5" x14ac:dyDescent="0.35">
      <c r="A1602" s="17" t="str">
        <f t="shared" ref="A1602:A1665" si="50">IF(B1602="","","successful")</f>
        <v/>
      </c>
      <c r="B1602" s="17" t="str">
        <f>IFERROR(VLOOKUP("successful",'Kickstarter Data'!F1602:L1602,7,FALSE),"")</f>
        <v/>
      </c>
      <c r="D1602" s="21" t="str">
        <f t="shared" ref="D1602:D1665" si="51">IF(E1602="","","Failed")</f>
        <v>Failed</v>
      </c>
      <c r="E1602" s="21">
        <f>IFERROR(VLOOKUP("Failed",'Kickstarter Data'!F1602:L1602,7,FALSE),"")</f>
        <v>9</v>
      </c>
    </row>
    <row r="1603" spans="1:5" x14ac:dyDescent="0.35">
      <c r="A1603" s="17" t="str">
        <f t="shared" si="50"/>
        <v>successful</v>
      </c>
      <c r="B1603" s="17">
        <f>IFERROR(VLOOKUP("successful",'Kickstarter Data'!F1603:L1603,7,FALSE),"")</f>
        <v>56</v>
      </c>
      <c r="D1603" s="21" t="str">
        <f t="shared" si="51"/>
        <v/>
      </c>
      <c r="E1603" s="21" t="str">
        <f>IFERROR(VLOOKUP("Failed",'Kickstarter Data'!F1603:L1603,7,FALSE),"")</f>
        <v/>
      </c>
    </row>
    <row r="1604" spans="1:5" x14ac:dyDescent="0.35">
      <c r="A1604" s="17" t="str">
        <f t="shared" si="50"/>
        <v>successful</v>
      </c>
      <c r="B1604" s="17">
        <f>IFERROR(VLOOKUP("successful",'Kickstarter Data'!F1604:L1604,7,FALSE),"")</f>
        <v>32</v>
      </c>
      <c r="D1604" s="21" t="str">
        <f t="shared" si="51"/>
        <v/>
      </c>
      <c r="E1604" s="21" t="str">
        <f>IFERROR(VLOOKUP("Failed",'Kickstarter Data'!F1604:L1604,7,FALSE),"")</f>
        <v/>
      </c>
    </row>
    <row r="1605" spans="1:5" x14ac:dyDescent="0.35">
      <c r="A1605" s="17" t="str">
        <f t="shared" si="50"/>
        <v>successful</v>
      </c>
      <c r="B1605" s="17">
        <f>IFERROR(VLOOKUP("successful",'Kickstarter Data'!F1605:L1605,7,FALSE),"")</f>
        <v>30</v>
      </c>
      <c r="D1605" s="21" t="str">
        <f t="shared" si="51"/>
        <v/>
      </c>
      <c r="E1605" s="21" t="str">
        <f>IFERROR(VLOOKUP("Failed",'Kickstarter Data'!F1605:L1605,7,FALSE),"")</f>
        <v/>
      </c>
    </row>
    <row r="1606" spans="1:5" x14ac:dyDescent="0.35">
      <c r="A1606" s="17" t="str">
        <f t="shared" si="50"/>
        <v>successful</v>
      </c>
      <c r="B1606" s="17">
        <f>IFERROR(VLOOKUP("successful",'Kickstarter Data'!F1606:L1606,7,FALSE),"")</f>
        <v>70</v>
      </c>
      <c r="D1606" s="21" t="str">
        <f t="shared" si="51"/>
        <v/>
      </c>
      <c r="E1606" s="21" t="str">
        <f>IFERROR(VLOOKUP("Failed",'Kickstarter Data'!F1606:L1606,7,FALSE),"")</f>
        <v/>
      </c>
    </row>
    <row r="1607" spans="1:5" x14ac:dyDescent="0.35">
      <c r="A1607" s="17" t="str">
        <f t="shared" si="50"/>
        <v>successful</v>
      </c>
      <c r="B1607" s="17">
        <f>IFERROR(VLOOKUP("successful",'Kickstarter Data'!F1607:L1607,7,FALSE),"")</f>
        <v>44</v>
      </c>
      <c r="D1607" s="21" t="str">
        <f t="shared" si="51"/>
        <v/>
      </c>
      <c r="E1607" s="21" t="str">
        <f>IFERROR(VLOOKUP("Failed",'Kickstarter Data'!F1607:L1607,7,FALSE),"")</f>
        <v/>
      </c>
    </row>
    <row r="1608" spans="1:5" x14ac:dyDescent="0.35">
      <c r="A1608" s="17" t="str">
        <f t="shared" si="50"/>
        <v>successful</v>
      </c>
      <c r="B1608" s="17">
        <f>IFERROR(VLOOKUP("successful",'Kickstarter Data'!F1608:L1608,7,FALSE),"")</f>
        <v>92</v>
      </c>
      <c r="D1608" s="21" t="str">
        <f t="shared" si="51"/>
        <v/>
      </c>
      <c r="E1608" s="21" t="str">
        <f>IFERROR(VLOOKUP("Failed",'Kickstarter Data'!F1608:L1608,7,FALSE),"")</f>
        <v/>
      </c>
    </row>
    <row r="1609" spans="1:5" x14ac:dyDescent="0.35">
      <c r="A1609" s="17" t="str">
        <f t="shared" si="50"/>
        <v>successful</v>
      </c>
      <c r="B1609" s="17">
        <f>IFERROR(VLOOKUP("successful",'Kickstarter Data'!F1609:L1609,7,FALSE),"")</f>
        <v>205</v>
      </c>
      <c r="D1609" s="21" t="str">
        <f t="shared" si="51"/>
        <v/>
      </c>
      <c r="E1609" s="21" t="str">
        <f>IFERROR(VLOOKUP("Failed",'Kickstarter Data'!F1609:L1609,7,FALSE),"")</f>
        <v/>
      </c>
    </row>
    <row r="1610" spans="1:5" x14ac:dyDescent="0.35">
      <c r="A1610" s="17" t="str">
        <f t="shared" si="50"/>
        <v>successful</v>
      </c>
      <c r="B1610" s="17">
        <f>IFERROR(VLOOKUP("successful",'Kickstarter Data'!F1610:L1610,7,FALSE),"")</f>
        <v>23</v>
      </c>
      <c r="D1610" s="21" t="str">
        <f t="shared" si="51"/>
        <v/>
      </c>
      <c r="E1610" s="21" t="str">
        <f>IFERROR(VLOOKUP("Failed",'Kickstarter Data'!F1610:L1610,7,FALSE),"")</f>
        <v/>
      </c>
    </row>
    <row r="1611" spans="1:5" x14ac:dyDescent="0.35">
      <c r="A1611" s="17" t="str">
        <f t="shared" si="50"/>
        <v>successful</v>
      </c>
      <c r="B1611" s="17">
        <f>IFERROR(VLOOKUP("successful",'Kickstarter Data'!F1611:L1611,7,FALSE),"")</f>
        <v>4</v>
      </c>
      <c r="D1611" s="21" t="str">
        <f t="shared" si="51"/>
        <v/>
      </c>
      <c r="E1611" s="21" t="str">
        <f>IFERROR(VLOOKUP("Failed",'Kickstarter Data'!F1611:L1611,7,FALSE),"")</f>
        <v/>
      </c>
    </row>
    <row r="1612" spans="1:5" x14ac:dyDescent="0.35">
      <c r="A1612" s="17" t="str">
        <f t="shared" si="50"/>
        <v>successful</v>
      </c>
      <c r="B1612" s="17">
        <f>IFERROR(VLOOKUP("successful",'Kickstarter Data'!F1612:L1612,7,FALSE),"")</f>
        <v>112</v>
      </c>
      <c r="D1612" s="21" t="str">
        <f t="shared" si="51"/>
        <v/>
      </c>
      <c r="E1612" s="21" t="str">
        <f>IFERROR(VLOOKUP("Failed",'Kickstarter Data'!F1612:L1612,7,FALSE),"")</f>
        <v/>
      </c>
    </row>
    <row r="1613" spans="1:5" x14ac:dyDescent="0.35">
      <c r="A1613" s="17" t="str">
        <f t="shared" si="50"/>
        <v>successful</v>
      </c>
      <c r="B1613" s="17">
        <f>IFERROR(VLOOKUP("successful",'Kickstarter Data'!F1613:L1613,7,FALSE),"")</f>
        <v>27</v>
      </c>
      <c r="D1613" s="21" t="str">
        <f t="shared" si="51"/>
        <v/>
      </c>
      <c r="E1613" s="21" t="str">
        <f>IFERROR(VLOOKUP("Failed",'Kickstarter Data'!F1613:L1613,7,FALSE),"")</f>
        <v/>
      </c>
    </row>
    <row r="1614" spans="1:5" x14ac:dyDescent="0.35">
      <c r="A1614" s="17" t="str">
        <f t="shared" si="50"/>
        <v>successful</v>
      </c>
      <c r="B1614" s="17">
        <f>IFERROR(VLOOKUP("successful",'Kickstarter Data'!F1614:L1614,7,FALSE),"")</f>
        <v>11</v>
      </c>
      <c r="D1614" s="21" t="str">
        <f t="shared" si="51"/>
        <v/>
      </c>
      <c r="E1614" s="21" t="str">
        <f>IFERROR(VLOOKUP("Failed",'Kickstarter Data'!F1614:L1614,7,FALSE),"")</f>
        <v/>
      </c>
    </row>
    <row r="1615" spans="1:5" x14ac:dyDescent="0.35">
      <c r="A1615" s="17" t="str">
        <f t="shared" si="50"/>
        <v>successful</v>
      </c>
      <c r="B1615" s="17">
        <f>IFERROR(VLOOKUP("successful",'Kickstarter Data'!F1615:L1615,7,FALSE),"")</f>
        <v>26</v>
      </c>
      <c r="D1615" s="21" t="str">
        <f t="shared" si="51"/>
        <v/>
      </c>
      <c r="E1615" s="21" t="str">
        <f>IFERROR(VLOOKUP("Failed",'Kickstarter Data'!F1615:L1615,7,FALSE),"")</f>
        <v/>
      </c>
    </row>
    <row r="1616" spans="1:5" x14ac:dyDescent="0.35">
      <c r="A1616" s="17" t="str">
        <f t="shared" si="50"/>
        <v>successful</v>
      </c>
      <c r="B1616" s="17">
        <f>IFERROR(VLOOKUP("successful",'Kickstarter Data'!F1616:L1616,7,FALSE),"")</f>
        <v>77</v>
      </c>
      <c r="D1616" s="21" t="str">
        <f t="shared" si="51"/>
        <v/>
      </c>
      <c r="E1616" s="21" t="str">
        <f>IFERROR(VLOOKUP("Failed",'Kickstarter Data'!F1616:L1616,7,FALSE),"")</f>
        <v/>
      </c>
    </row>
    <row r="1617" spans="1:5" x14ac:dyDescent="0.35">
      <c r="A1617" s="17" t="str">
        <f t="shared" si="50"/>
        <v>successful</v>
      </c>
      <c r="B1617" s="17">
        <f>IFERROR(VLOOKUP("successful",'Kickstarter Data'!F1617:L1617,7,FALSE),"")</f>
        <v>136</v>
      </c>
      <c r="D1617" s="21" t="str">
        <f t="shared" si="51"/>
        <v/>
      </c>
      <c r="E1617" s="21" t="str">
        <f>IFERROR(VLOOKUP("Failed",'Kickstarter Data'!F1617:L1617,7,FALSE),"")</f>
        <v/>
      </c>
    </row>
    <row r="1618" spans="1:5" x14ac:dyDescent="0.35">
      <c r="A1618" s="17" t="str">
        <f t="shared" si="50"/>
        <v>successful</v>
      </c>
      <c r="B1618" s="17">
        <f>IFERROR(VLOOKUP("successful",'Kickstarter Data'!F1618:L1618,7,FALSE),"")</f>
        <v>157</v>
      </c>
      <c r="D1618" s="21" t="str">
        <f t="shared" si="51"/>
        <v/>
      </c>
      <c r="E1618" s="21" t="str">
        <f>IFERROR(VLOOKUP("Failed",'Kickstarter Data'!F1618:L1618,7,FALSE),"")</f>
        <v/>
      </c>
    </row>
    <row r="1619" spans="1:5" x14ac:dyDescent="0.35">
      <c r="A1619" s="17" t="str">
        <f t="shared" si="50"/>
        <v>successful</v>
      </c>
      <c r="B1619" s="17">
        <f>IFERROR(VLOOKUP("successful",'Kickstarter Data'!F1619:L1619,7,FALSE),"")</f>
        <v>158</v>
      </c>
      <c r="D1619" s="21" t="str">
        <f t="shared" si="51"/>
        <v/>
      </c>
      <c r="E1619" s="21" t="str">
        <f>IFERROR(VLOOKUP("Failed",'Kickstarter Data'!F1619:L1619,7,FALSE),"")</f>
        <v/>
      </c>
    </row>
    <row r="1620" spans="1:5" x14ac:dyDescent="0.35">
      <c r="A1620" s="17" t="str">
        <f t="shared" si="50"/>
        <v>successful</v>
      </c>
      <c r="B1620" s="17">
        <f>IFERROR(VLOOKUP("successful",'Kickstarter Data'!F1620:L1620,7,FALSE),"")</f>
        <v>27</v>
      </c>
      <c r="D1620" s="21" t="str">
        <f t="shared" si="51"/>
        <v/>
      </c>
      <c r="E1620" s="21" t="str">
        <f>IFERROR(VLOOKUP("Failed",'Kickstarter Data'!F1620:L1620,7,FALSE),"")</f>
        <v/>
      </c>
    </row>
    <row r="1621" spans="1:5" x14ac:dyDescent="0.35">
      <c r="A1621" s="17" t="str">
        <f t="shared" si="50"/>
        <v>successful</v>
      </c>
      <c r="B1621" s="17">
        <f>IFERROR(VLOOKUP("successful",'Kickstarter Data'!F1621:L1621,7,FALSE),"")</f>
        <v>23</v>
      </c>
      <c r="D1621" s="21" t="str">
        <f t="shared" si="51"/>
        <v/>
      </c>
      <c r="E1621" s="21" t="str">
        <f>IFERROR(VLOOKUP("Failed",'Kickstarter Data'!F1621:L1621,7,FALSE),"")</f>
        <v/>
      </c>
    </row>
    <row r="1622" spans="1:5" x14ac:dyDescent="0.35">
      <c r="A1622" s="17" t="str">
        <f t="shared" si="50"/>
        <v>successful</v>
      </c>
      <c r="B1622" s="17">
        <f>IFERROR(VLOOKUP("successful",'Kickstarter Data'!F1622:L1622,7,FALSE),"")</f>
        <v>17</v>
      </c>
      <c r="D1622" s="21" t="str">
        <f t="shared" si="51"/>
        <v/>
      </c>
      <c r="E1622" s="21" t="str">
        <f>IFERROR(VLOOKUP("Failed",'Kickstarter Data'!F1622:L1622,7,FALSE),"")</f>
        <v/>
      </c>
    </row>
    <row r="1623" spans="1:5" x14ac:dyDescent="0.35">
      <c r="A1623" s="17" t="str">
        <f t="shared" si="50"/>
        <v>successful</v>
      </c>
      <c r="B1623" s="17">
        <f>IFERROR(VLOOKUP("successful",'Kickstarter Data'!F1623:L1623,7,FALSE),"")</f>
        <v>37</v>
      </c>
      <c r="D1623" s="21" t="str">
        <f t="shared" si="51"/>
        <v/>
      </c>
      <c r="E1623" s="21" t="str">
        <f>IFERROR(VLOOKUP("Failed",'Kickstarter Data'!F1623:L1623,7,FALSE),"")</f>
        <v/>
      </c>
    </row>
    <row r="1624" spans="1:5" x14ac:dyDescent="0.35">
      <c r="A1624" s="17" t="str">
        <f t="shared" si="50"/>
        <v>successful</v>
      </c>
      <c r="B1624" s="17">
        <f>IFERROR(VLOOKUP("successful",'Kickstarter Data'!F1624:L1624,7,FALSE),"")</f>
        <v>65</v>
      </c>
      <c r="D1624" s="21" t="str">
        <f t="shared" si="51"/>
        <v/>
      </c>
      <c r="E1624" s="21" t="str">
        <f>IFERROR(VLOOKUP("Failed",'Kickstarter Data'!F1624:L1624,7,FALSE),"")</f>
        <v/>
      </c>
    </row>
    <row r="1625" spans="1:5" x14ac:dyDescent="0.35">
      <c r="A1625" s="17" t="str">
        <f t="shared" si="50"/>
        <v>successful</v>
      </c>
      <c r="B1625" s="17">
        <f>IFERROR(VLOOKUP("successful",'Kickstarter Data'!F1625:L1625,7,FALSE),"")</f>
        <v>18</v>
      </c>
      <c r="D1625" s="21" t="str">
        <f t="shared" si="51"/>
        <v/>
      </c>
      <c r="E1625" s="21" t="str">
        <f>IFERROR(VLOOKUP("Failed",'Kickstarter Data'!F1625:L1625,7,FALSE),"")</f>
        <v/>
      </c>
    </row>
    <row r="1626" spans="1:5" x14ac:dyDescent="0.35">
      <c r="A1626" s="17" t="str">
        <f t="shared" si="50"/>
        <v>successful</v>
      </c>
      <c r="B1626" s="17">
        <f>IFERROR(VLOOKUP("successful",'Kickstarter Data'!F1626:L1626,7,FALSE),"")</f>
        <v>25</v>
      </c>
      <c r="D1626" s="21" t="str">
        <f t="shared" si="51"/>
        <v/>
      </c>
      <c r="E1626" s="21" t="str">
        <f>IFERROR(VLOOKUP("Failed",'Kickstarter Data'!F1626:L1626,7,FALSE),"")</f>
        <v/>
      </c>
    </row>
    <row r="1627" spans="1:5" x14ac:dyDescent="0.35">
      <c r="A1627" s="17" t="str">
        <f t="shared" si="50"/>
        <v>successful</v>
      </c>
      <c r="B1627" s="17">
        <f>IFERROR(VLOOKUP("successful",'Kickstarter Data'!F1627:L1627,7,FALSE),"")</f>
        <v>104</v>
      </c>
      <c r="D1627" s="21" t="str">
        <f t="shared" si="51"/>
        <v/>
      </c>
      <c r="E1627" s="21" t="str">
        <f>IFERROR(VLOOKUP("Failed",'Kickstarter Data'!F1627:L1627,7,FALSE),"")</f>
        <v/>
      </c>
    </row>
    <row r="1628" spans="1:5" x14ac:dyDescent="0.35">
      <c r="A1628" s="17" t="str">
        <f t="shared" si="50"/>
        <v>successful</v>
      </c>
      <c r="B1628" s="17">
        <f>IFERROR(VLOOKUP("successful",'Kickstarter Data'!F1628:L1628,7,FALSE),"")</f>
        <v>108</v>
      </c>
      <c r="D1628" s="21" t="str">
        <f t="shared" si="51"/>
        <v/>
      </c>
      <c r="E1628" s="21" t="str">
        <f>IFERROR(VLOOKUP("Failed",'Kickstarter Data'!F1628:L1628,7,FALSE),"")</f>
        <v/>
      </c>
    </row>
    <row r="1629" spans="1:5" x14ac:dyDescent="0.35">
      <c r="A1629" s="17" t="str">
        <f t="shared" si="50"/>
        <v>successful</v>
      </c>
      <c r="B1629" s="17">
        <f>IFERROR(VLOOKUP("successful",'Kickstarter Data'!F1629:L1629,7,FALSE),"")</f>
        <v>38</v>
      </c>
      <c r="D1629" s="21" t="str">
        <f t="shared" si="51"/>
        <v/>
      </c>
      <c r="E1629" s="21" t="str">
        <f>IFERROR(VLOOKUP("Failed",'Kickstarter Data'!F1629:L1629,7,FALSE),"")</f>
        <v/>
      </c>
    </row>
    <row r="1630" spans="1:5" x14ac:dyDescent="0.35">
      <c r="A1630" s="17" t="str">
        <f t="shared" si="50"/>
        <v>successful</v>
      </c>
      <c r="B1630" s="17">
        <f>IFERROR(VLOOKUP("successful",'Kickstarter Data'!F1630:L1630,7,FALSE),"")</f>
        <v>88</v>
      </c>
      <c r="D1630" s="21" t="str">
        <f t="shared" si="51"/>
        <v/>
      </c>
      <c r="E1630" s="21" t="str">
        <f>IFERROR(VLOOKUP("Failed",'Kickstarter Data'!F1630:L1630,7,FALSE),"")</f>
        <v/>
      </c>
    </row>
    <row r="1631" spans="1:5" x14ac:dyDescent="0.35">
      <c r="A1631" s="17" t="str">
        <f t="shared" si="50"/>
        <v>successful</v>
      </c>
      <c r="B1631" s="17">
        <f>IFERROR(VLOOKUP("successful",'Kickstarter Data'!F1631:L1631,7,FALSE),"")</f>
        <v>82</v>
      </c>
      <c r="D1631" s="21" t="str">
        <f t="shared" si="51"/>
        <v/>
      </c>
      <c r="E1631" s="21" t="str">
        <f>IFERROR(VLOOKUP("Failed",'Kickstarter Data'!F1631:L1631,7,FALSE),"")</f>
        <v/>
      </c>
    </row>
    <row r="1632" spans="1:5" x14ac:dyDescent="0.35">
      <c r="A1632" s="17" t="str">
        <f t="shared" si="50"/>
        <v>successful</v>
      </c>
      <c r="B1632" s="17">
        <f>IFERROR(VLOOKUP("successful",'Kickstarter Data'!F1632:L1632,7,FALSE),"")</f>
        <v>126</v>
      </c>
      <c r="D1632" s="21" t="str">
        <f t="shared" si="51"/>
        <v/>
      </c>
      <c r="E1632" s="21" t="str">
        <f>IFERROR(VLOOKUP("Failed",'Kickstarter Data'!F1632:L1632,7,FALSE),"")</f>
        <v/>
      </c>
    </row>
    <row r="1633" spans="1:5" x14ac:dyDescent="0.35">
      <c r="A1633" s="17" t="str">
        <f t="shared" si="50"/>
        <v>successful</v>
      </c>
      <c r="B1633" s="17">
        <f>IFERROR(VLOOKUP("successful",'Kickstarter Data'!F1633:L1633,7,FALSE),"")</f>
        <v>133</v>
      </c>
      <c r="D1633" s="21" t="str">
        <f t="shared" si="51"/>
        <v/>
      </c>
      <c r="E1633" s="21" t="str">
        <f>IFERROR(VLOOKUP("Failed",'Kickstarter Data'!F1633:L1633,7,FALSE),"")</f>
        <v/>
      </c>
    </row>
    <row r="1634" spans="1:5" x14ac:dyDescent="0.35">
      <c r="A1634" s="17" t="str">
        <f t="shared" si="50"/>
        <v>successful</v>
      </c>
      <c r="B1634" s="17">
        <f>IFERROR(VLOOKUP("successful",'Kickstarter Data'!F1634:L1634,7,FALSE),"")</f>
        <v>47</v>
      </c>
      <c r="D1634" s="21" t="str">
        <f t="shared" si="51"/>
        <v/>
      </c>
      <c r="E1634" s="21" t="str">
        <f>IFERROR(VLOOKUP("Failed",'Kickstarter Data'!F1634:L1634,7,FALSE),"")</f>
        <v/>
      </c>
    </row>
    <row r="1635" spans="1:5" x14ac:dyDescent="0.35">
      <c r="A1635" s="17" t="str">
        <f t="shared" si="50"/>
        <v>successful</v>
      </c>
      <c r="B1635" s="17">
        <f>IFERROR(VLOOKUP("successful",'Kickstarter Data'!F1635:L1635,7,FALSE),"")</f>
        <v>58</v>
      </c>
      <c r="D1635" s="21" t="str">
        <f t="shared" si="51"/>
        <v/>
      </c>
      <c r="E1635" s="21" t="str">
        <f>IFERROR(VLOOKUP("Failed",'Kickstarter Data'!F1635:L1635,7,FALSE),"")</f>
        <v/>
      </c>
    </row>
    <row r="1636" spans="1:5" x14ac:dyDescent="0.35">
      <c r="A1636" s="17" t="str">
        <f t="shared" si="50"/>
        <v>successful</v>
      </c>
      <c r="B1636" s="17">
        <f>IFERROR(VLOOKUP("successful",'Kickstarter Data'!F1636:L1636,7,FALSE),"")</f>
        <v>32</v>
      </c>
      <c r="D1636" s="21" t="str">
        <f t="shared" si="51"/>
        <v/>
      </c>
      <c r="E1636" s="21" t="str">
        <f>IFERROR(VLOOKUP("Failed",'Kickstarter Data'!F1636:L1636,7,FALSE),"")</f>
        <v/>
      </c>
    </row>
    <row r="1637" spans="1:5" x14ac:dyDescent="0.35">
      <c r="A1637" s="17" t="str">
        <f t="shared" si="50"/>
        <v>successful</v>
      </c>
      <c r="B1637" s="17">
        <f>IFERROR(VLOOKUP("successful",'Kickstarter Data'!F1637:L1637,7,FALSE),"")</f>
        <v>37</v>
      </c>
      <c r="D1637" s="21" t="str">
        <f t="shared" si="51"/>
        <v/>
      </c>
      <c r="E1637" s="21" t="str">
        <f>IFERROR(VLOOKUP("Failed",'Kickstarter Data'!F1637:L1637,7,FALSE),"")</f>
        <v/>
      </c>
    </row>
    <row r="1638" spans="1:5" x14ac:dyDescent="0.35">
      <c r="A1638" s="17" t="str">
        <f t="shared" si="50"/>
        <v>successful</v>
      </c>
      <c r="B1638" s="17">
        <f>IFERROR(VLOOKUP("successful",'Kickstarter Data'!F1638:L1638,7,FALSE),"")</f>
        <v>87</v>
      </c>
      <c r="D1638" s="21" t="str">
        <f t="shared" si="51"/>
        <v/>
      </c>
      <c r="E1638" s="21" t="str">
        <f>IFERROR(VLOOKUP("Failed",'Kickstarter Data'!F1638:L1638,7,FALSE),"")</f>
        <v/>
      </c>
    </row>
    <row r="1639" spans="1:5" x14ac:dyDescent="0.35">
      <c r="A1639" s="17" t="str">
        <f t="shared" si="50"/>
        <v>successful</v>
      </c>
      <c r="B1639" s="17">
        <f>IFERROR(VLOOKUP("successful",'Kickstarter Data'!F1639:L1639,7,FALSE),"")</f>
        <v>15</v>
      </c>
      <c r="D1639" s="21" t="str">
        <f t="shared" si="51"/>
        <v/>
      </c>
      <c r="E1639" s="21" t="str">
        <f>IFERROR(VLOOKUP("Failed",'Kickstarter Data'!F1639:L1639,7,FALSE),"")</f>
        <v/>
      </c>
    </row>
    <row r="1640" spans="1:5" x14ac:dyDescent="0.35">
      <c r="A1640" s="17" t="str">
        <f t="shared" si="50"/>
        <v>successful</v>
      </c>
      <c r="B1640" s="17">
        <f>IFERROR(VLOOKUP("successful",'Kickstarter Data'!F1640:L1640,7,FALSE),"")</f>
        <v>27</v>
      </c>
      <c r="D1640" s="21" t="str">
        <f t="shared" si="51"/>
        <v/>
      </c>
      <c r="E1640" s="21" t="str">
        <f>IFERROR(VLOOKUP("Failed",'Kickstarter Data'!F1640:L1640,7,FALSE),"")</f>
        <v/>
      </c>
    </row>
    <row r="1641" spans="1:5" x14ac:dyDescent="0.35">
      <c r="A1641" s="17" t="str">
        <f t="shared" si="50"/>
        <v>successful</v>
      </c>
      <c r="B1641" s="17">
        <f>IFERROR(VLOOKUP("successful",'Kickstarter Data'!F1641:L1641,7,FALSE),"")</f>
        <v>19</v>
      </c>
      <c r="D1641" s="21" t="str">
        <f t="shared" si="51"/>
        <v/>
      </c>
      <c r="E1641" s="21" t="str">
        <f>IFERROR(VLOOKUP("Failed",'Kickstarter Data'!F1641:L1641,7,FALSE),"")</f>
        <v/>
      </c>
    </row>
    <row r="1642" spans="1:5" x14ac:dyDescent="0.35">
      <c r="A1642" s="17" t="str">
        <f t="shared" si="50"/>
        <v>successful</v>
      </c>
      <c r="B1642" s="17">
        <f>IFERROR(VLOOKUP("successful",'Kickstarter Data'!F1642:L1642,7,FALSE),"")</f>
        <v>17</v>
      </c>
      <c r="D1642" s="21" t="str">
        <f t="shared" si="51"/>
        <v/>
      </c>
      <c r="E1642" s="21" t="str">
        <f>IFERROR(VLOOKUP("Failed",'Kickstarter Data'!F1642:L1642,7,FALSE),"")</f>
        <v/>
      </c>
    </row>
    <row r="1643" spans="1:5" x14ac:dyDescent="0.35">
      <c r="A1643" s="17" t="str">
        <f t="shared" si="50"/>
        <v>successful</v>
      </c>
      <c r="B1643" s="17">
        <f>IFERROR(VLOOKUP("successful",'Kickstarter Data'!F1643:L1643,7,FALSE),"")</f>
        <v>26</v>
      </c>
      <c r="D1643" s="21" t="str">
        <f t="shared" si="51"/>
        <v/>
      </c>
      <c r="E1643" s="21" t="str">
        <f>IFERROR(VLOOKUP("Failed",'Kickstarter Data'!F1643:L1643,7,FALSE),"")</f>
        <v/>
      </c>
    </row>
    <row r="1644" spans="1:5" x14ac:dyDescent="0.35">
      <c r="A1644" s="17" t="str">
        <f t="shared" si="50"/>
        <v>successful</v>
      </c>
      <c r="B1644" s="17">
        <f>IFERROR(VLOOKUP("successful",'Kickstarter Data'!F1644:L1644,7,FALSE),"")</f>
        <v>28</v>
      </c>
      <c r="D1644" s="21" t="str">
        <f t="shared" si="51"/>
        <v/>
      </c>
      <c r="E1644" s="21" t="str">
        <f>IFERROR(VLOOKUP("Failed",'Kickstarter Data'!F1644:L1644,7,FALSE),"")</f>
        <v/>
      </c>
    </row>
    <row r="1645" spans="1:5" x14ac:dyDescent="0.35">
      <c r="A1645" s="17" t="str">
        <f t="shared" si="50"/>
        <v>successful</v>
      </c>
      <c r="B1645" s="17">
        <f>IFERROR(VLOOKUP("successful",'Kickstarter Data'!F1645:L1645,7,FALSE),"")</f>
        <v>37</v>
      </c>
      <c r="D1645" s="21" t="str">
        <f t="shared" si="51"/>
        <v/>
      </c>
      <c r="E1645" s="21" t="str">
        <f>IFERROR(VLOOKUP("Failed",'Kickstarter Data'!F1645:L1645,7,FALSE),"")</f>
        <v/>
      </c>
    </row>
    <row r="1646" spans="1:5" x14ac:dyDescent="0.35">
      <c r="A1646" s="17" t="str">
        <f t="shared" si="50"/>
        <v>successful</v>
      </c>
      <c r="B1646" s="17">
        <f>IFERROR(VLOOKUP("successful",'Kickstarter Data'!F1646:L1646,7,FALSE),"")</f>
        <v>128</v>
      </c>
      <c r="D1646" s="21" t="str">
        <f t="shared" si="51"/>
        <v/>
      </c>
      <c r="E1646" s="21" t="str">
        <f>IFERROR(VLOOKUP("Failed",'Kickstarter Data'!F1646:L1646,7,FALSE),"")</f>
        <v/>
      </c>
    </row>
    <row r="1647" spans="1:5" x14ac:dyDescent="0.35">
      <c r="A1647" s="17" t="str">
        <f t="shared" si="50"/>
        <v>successful</v>
      </c>
      <c r="B1647" s="17">
        <f>IFERROR(VLOOKUP("successful",'Kickstarter Data'!F1647:L1647,7,FALSE),"")</f>
        <v>10</v>
      </c>
      <c r="D1647" s="21" t="str">
        <f t="shared" si="51"/>
        <v/>
      </c>
      <c r="E1647" s="21" t="str">
        <f>IFERROR(VLOOKUP("Failed",'Kickstarter Data'!F1647:L1647,7,FALSE),"")</f>
        <v/>
      </c>
    </row>
    <row r="1648" spans="1:5" x14ac:dyDescent="0.35">
      <c r="A1648" s="17" t="str">
        <f t="shared" si="50"/>
        <v>successful</v>
      </c>
      <c r="B1648" s="17">
        <f>IFERROR(VLOOKUP("successful",'Kickstarter Data'!F1648:L1648,7,FALSE),"")</f>
        <v>83</v>
      </c>
      <c r="D1648" s="21" t="str">
        <f t="shared" si="51"/>
        <v/>
      </c>
      <c r="E1648" s="21" t="str">
        <f>IFERROR(VLOOKUP("Failed",'Kickstarter Data'!F1648:L1648,7,FALSE),"")</f>
        <v/>
      </c>
    </row>
    <row r="1649" spans="1:5" x14ac:dyDescent="0.35">
      <c r="A1649" s="17" t="str">
        <f t="shared" si="50"/>
        <v>successful</v>
      </c>
      <c r="B1649" s="17">
        <f>IFERROR(VLOOKUP("successful",'Kickstarter Data'!F1649:L1649,7,FALSE),"")</f>
        <v>46</v>
      </c>
      <c r="D1649" s="21" t="str">
        <f t="shared" si="51"/>
        <v/>
      </c>
      <c r="E1649" s="21" t="str">
        <f>IFERROR(VLOOKUP("Failed",'Kickstarter Data'!F1649:L1649,7,FALSE),"")</f>
        <v/>
      </c>
    </row>
    <row r="1650" spans="1:5" x14ac:dyDescent="0.35">
      <c r="A1650" s="17" t="str">
        <f t="shared" si="50"/>
        <v>successful</v>
      </c>
      <c r="B1650" s="17">
        <f>IFERROR(VLOOKUP("successful",'Kickstarter Data'!F1650:L1650,7,FALSE),"")</f>
        <v>90</v>
      </c>
      <c r="D1650" s="21" t="str">
        <f t="shared" si="51"/>
        <v/>
      </c>
      <c r="E1650" s="21" t="str">
        <f>IFERROR(VLOOKUP("Failed",'Kickstarter Data'!F1650:L1650,7,FALSE),"")</f>
        <v/>
      </c>
    </row>
    <row r="1651" spans="1:5" x14ac:dyDescent="0.35">
      <c r="A1651" s="17" t="str">
        <f t="shared" si="50"/>
        <v>successful</v>
      </c>
      <c r="B1651" s="17">
        <f>IFERROR(VLOOKUP("successful",'Kickstarter Data'!F1651:L1651,7,FALSE),"")</f>
        <v>81</v>
      </c>
      <c r="D1651" s="21" t="str">
        <f t="shared" si="51"/>
        <v/>
      </c>
      <c r="E1651" s="21" t="str">
        <f>IFERROR(VLOOKUP("Failed",'Kickstarter Data'!F1651:L1651,7,FALSE),"")</f>
        <v/>
      </c>
    </row>
    <row r="1652" spans="1:5" x14ac:dyDescent="0.35">
      <c r="A1652" s="17" t="str">
        <f t="shared" si="50"/>
        <v>successful</v>
      </c>
      <c r="B1652" s="17">
        <f>IFERROR(VLOOKUP("successful",'Kickstarter Data'!F1652:L1652,7,FALSE),"")</f>
        <v>32</v>
      </c>
      <c r="D1652" s="21" t="str">
        <f t="shared" si="51"/>
        <v/>
      </c>
      <c r="E1652" s="21" t="str">
        <f>IFERROR(VLOOKUP("Failed",'Kickstarter Data'!F1652:L1652,7,FALSE),"")</f>
        <v/>
      </c>
    </row>
    <row r="1653" spans="1:5" x14ac:dyDescent="0.35">
      <c r="A1653" s="17" t="str">
        <f t="shared" si="50"/>
        <v>successful</v>
      </c>
      <c r="B1653" s="17">
        <f>IFERROR(VLOOKUP("successful",'Kickstarter Data'!F1653:L1653,7,FALSE),"")</f>
        <v>20</v>
      </c>
      <c r="D1653" s="21" t="str">
        <f t="shared" si="51"/>
        <v/>
      </c>
      <c r="E1653" s="21" t="str">
        <f>IFERROR(VLOOKUP("Failed",'Kickstarter Data'!F1653:L1653,7,FALSE),"")</f>
        <v/>
      </c>
    </row>
    <row r="1654" spans="1:5" x14ac:dyDescent="0.35">
      <c r="A1654" s="17" t="str">
        <f t="shared" si="50"/>
        <v>successful</v>
      </c>
      <c r="B1654" s="17">
        <f>IFERROR(VLOOKUP("successful",'Kickstarter Data'!F1654:L1654,7,FALSE),"")</f>
        <v>70</v>
      </c>
      <c r="D1654" s="21" t="str">
        <f t="shared" si="51"/>
        <v/>
      </c>
      <c r="E1654" s="21" t="str">
        <f>IFERROR(VLOOKUP("Failed",'Kickstarter Data'!F1654:L1654,7,FALSE),"")</f>
        <v/>
      </c>
    </row>
    <row r="1655" spans="1:5" x14ac:dyDescent="0.35">
      <c r="A1655" s="17" t="str">
        <f t="shared" si="50"/>
        <v>successful</v>
      </c>
      <c r="B1655" s="17">
        <f>IFERROR(VLOOKUP("successful",'Kickstarter Data'!F1655:L1655,7,FALSE),"")</f>
        <v>168</v>
      </c>
      <c r="D1655" s="21" t="str">
        <f t="shared" si="51"/>
        <v/>
      </c>
      <c r="E1655" s="21" t="str">
        <f>IFERROR(VLOOKUP("Failed",'Kickstarter Data'!F1655:L1655,7,FALSE),"")</f>
        <v/>
      </c>
    </row>
    <row r="1656" spans="1:5" x14ac:dyDescent="0.35">
      <c r="A1656" s="17" t="str">
        <f t="shared" si="50"/>
        <v>successful</v>
      </c>
      <c r="B1656" s="17">
        <f>IFERROR(VLOOKUP("successful",'Kickstarter Data'!F1656:L1656,7,FALSE),"")</f>
        <v>34</v>
      </c>
      <c r="D1656" s="21" t="str">
        <f t="shared" si="51"/>
        <v/>
      </c>
      <c r="E1656" s="21" t="str">
        <f>IFERROR(VLOOKUP("Failed",'Kickstarter Data'!F1656:L1656,7,FALSE),"")</f>
        <v/>
      </c>
    </row>
    <row r="1657" spans="1:5" x14ac:dyDescent="0.35">
      <c r="A1657" s="17" t="str">
        <f t="shared" si="50"/>
        <v>successful</v>
      </c>
      <c r="B1657" s="17">
        <f>IFERROR(VLOOKUP("successful",'Kickstarter Data'!F1657:L1657,7,FALSE),"")</f>
        <v>48</v>
      </c>
      <c r="D1657" s="21" t="str">
        <f t="shared" si="51"/>
        <v/>
      </c>
      <c r="E1657" s="21" t="str">
        <f>IFERROR(VLOOKUP("Failed",'Kickstarter Data'!F1657:L1657,7,FALSE),"")</f>
        <v/>
      </c>
    </row>
    <row r="1658" spans="1:5" x14ac:dyDescent="0.35">
      <c r="A1658" s="17" t="str">
        <f t="shared" si="50"/>
        <v>successful</v>
      </c>
      <c r="B1658" s="17">
        <f>IFERROR(VLOOKUP("successful",'Kickstarter Data'!F1658:L1658,7,FALSE),"")</f>
        <v>48</v>
      </c>
      <c r="D1658" s="21" t="str">
        <f t="shared" si="51"/>
        <v/>
      </c>
      <c r="E1658" s="21" t="str">
        <f>IFERROR(VLOOKUP("Failed",'Kickstarter Data'!F1658:L1658,7,FALSE),"")</f>
        <v/>
      </c>
    </row>
    <row r="1659" spans="1:5" x14ac:dyDescent="0.35">
      <c r="A1659" s="17" t="str">
        <f t="shared" si="50"/>
        <v>successful</v>
      </c>
      <c r="B1659" s="17">
        <f>IFERROR(VLOOKUP("successful",'Kickstarter Data'!F1659:L1659,7,FALSE),"")</f>
        <v>221</v>
      </c>
      <c r="D1659" s="21" t="str">
        <f t="shared" si="51"/>
        <v/>
      </c>
      <c r="E1659" s="21" t="str">
        <f>IFERROR(VLOOKUP("Failed",'Kickstarter Data'!F1659:L1659,7,FALSE),"")</f>
        <v/>
      </c>
    </row>
    <row r="1660" spans="1:5" x14ac:dyDescent="0.35">
      <c r="A1660" s="17" t="str">
        <f t="shared" si="50"/>
        <v>successful</v>
      </c>
      <c r="B1660" s="17">
        <f>IFERROR(VLOOKUP("successful",'Kickstarter Data'!F1660:L1660,7,FALSE),"")</f>
        <v>107</v>
      </c>
      <c r="D1660" s="21" t="str">
        <f t="shared" si="51"/>
        <v/>
      </c>
      <c r="E1660" s="21" t="str">
        <f>IFERROR(VLOOKUP("Failed",'Kickstarter Data'!F1660:L1660,7,FALSE),"")</f>
        <v/>
      </c>
    </row>
    <row r="1661" spans="1:5" x14ac:dyDescent="0.35">
      <c r="A1661" s="17" t="str">
        <f t="shared" si="50"/>
        <v>successful</v>
      </c>
      <c r="B1661" s="17">
        <f>IFERROR(VLOOKUP("successful",'Kickstarter Data'!F1661:L1661,7,FALSE),"")</f>
        <v>45</v>
      </c>
      <c r="D1661" s="21" t="str">
        <f t="shared" si="51"/>
        <v/>
      </c>
      <c r="E1661" s="21" t="str">
        <f>IFERROR(VLOOKUP("Failed",'Kickstarter Data'!F1661:L1661,7,FALSE),"")</f>
        <v/>
      </c>
    </row>
    <row r="1662" spans="1:5" x14ac:dyDescent="0.35">
      <c r="A1662" s="17" t="str">
        <f t="shared" si="50"/>
        <v>successful</v>
      </c>
      <c r="B1662" s="17">
        <f>IFERROR(VLOOKUP("successful",'Kickstarter Data'!F1662:L1662,7,FALSE),"")</f>
        <v>36</v>
      </c>
      <c r="D1662" s="21" t="str">
        <f t="shared" si="51"/>
        <v/>
      </c>
      <c r="E1662" s="21" t="str">
        <f>IFERROR(VLOOKUP("Failed",'Kickstarter Data'!F1662:L1662,7,FALSE),"")</f>
        <v/>
      </c>
    </row>
    <row r="1663" spans="1:5" x14ac:dyDescent="0.35">
      <c r="A1663" s="17" t="str">
        <f t="shared" si="50"/>
        <v>successful</v>
      </c>
      <c r="B1663" s="17">
        <f>IFERROR(VLOOKUP("successful",'Kickstarter Data'!F1663:L1663,7,FALSE),"")</f>
        <v>101</v>
      </c>
      <c r="D1663" s="21" t="str">
        <f t="shared" si="51"/>
        <v/>
      </c>
      <c r="E1663" s="21" t="str">
        <f>IFERROR(VLOOKUP("Failed",'Kickstarter Data'!F1663:L1663,7,FALSE),"")</f>
        <v/>
      </c>
    </row>
    <row r="1664" spans="1:5" x14ac:dyDescent="0.35">
      <c r="A1664" s="17" t="str">
        <f t="shared" si="50"/>
        <v>successful</v>
      </c>
      <c r="B1664" s="17">
        <f>IFERROR(VLOOKUP("successful",'Kickstarter Data'!F1664:L1664,7,FALSE),"")</f>
        <v>62</v>
      </c>
      <c r="D1664" s="21" t="str">
        <f t="shared" si="51"/>
        <v/>
      </c>
      <c r="E1664" s="21" t="str">
        <f>IFERROR(VLOOKUP("Failed",'Kickstarter Data'!F1664:L1664,7,FALSE),"")</f>
        <v/>
      </c>
    </row>
    <row r="1665" spans="1:5" x14ac:dyDescent="0.35">
      <c r="A1665" s="17" t="str">
        <f t="shared" si="50"/>
        <v>successful</v>
      </c>
      <c r="B1665" s="17">
        <f>IFERROR(VLOOKUP("successful",'Kickstarter Data'!F1665:L1665,7,FALSE),"")</f>
        <v>32</v>
      </c>
      <c r="D1665" s="21" t="str">
        <f t="shared" si="51"/>
        <v/>
      </c>
      <c r="E1665" s="21" t="str">
        <f>IFERROR(VLOOKUP("Failed",'Kickstarter Data'!F1665:L1665,7,FALSE),"")</f>
        <v/>
      </c>
    </row>
    <row r="1666" spans="1:5" x14ac:dyDescent="0.35">
      <c r="A1666" s="17" t="str">
        <f t="shared" ref="A1666:A1729" si="52">IF(B1666="","","successful")</f>
        <v>successful</v>
      </c>
      <c r="B1666" s="17">
        <f>IFERROR(VLOOKUP("successful",'Kickstarter Data'!F1666:L1666,7,FALSE),"")</f>
        <v>89</v>
      </c>
      <c r="D1666" s="21" t="str">
        <f t="shared" ref="D1666:D1729" si="53">IF(E1666="","","Failed")</f>
        <v/>
      </c>
      <c r="E1666" s="21" t="str">
        <f>IFERROR(VLOOKUP("Failed",'Kickstarter Data'!F1666:L1666,7,FALSE),"")</f>
        <v/>
      </c>
    </row>
    <row r="1667" spans="1:5" x14ac:dyDescent="0.35">
      <c r="A1667" s="17" t="str">
        <f t="shared" si="52"/>
        <v>successful</v>
      </c>
      <c r="B1667" s="17">
        <f>IFERROR(VLOOKUP("successful",'Kickstarter Data'!F1667:L1667,7,FALSE),"")</f>
        <v>93</v>
      </c>
      <c r="D1667" s="21" t="str">
        <f t="shared" si="53"/>
        <v/>
      </c>
      <c r="E1667" s="21" t="str">
        <f>IFERROR(VLOOKUP("Failed",'Kickstarter Data'!F1667:L1667,7,FALSE),"")</f>
        <v/>
      </c>
    </row>
    <row r="1668" spans="1:5" x14ac:dyDescent="0.35">
      <c r="A1668" s="17" t="str">
        <f t="shared" si="52"/>
        <v>successful</v>
      </c>
      <c r="B1668" s="17">
        <f>IFERROR(VLOOKUP("successful",'Kickstarter Data'!F1668:L1668,7,FALSE),"")</f>
        <v>98</v>
      </c>
      <c r="D1668" s="21" t="str">
        <f t="shared" si="53"/>
        <v/>
      </c>
      <c r="E1668" s="21" t="str">
        <f>IFERROR(VLOOKUP("Failed",'Kickstarter Data'!F1668:L1668,7,FALSE),"")</f>
        <v/>
      </c>
    </row>
    <row r="1669" spans="1:5" x14ac:dyDescent="0.35">
      <c r="A1669" s="17" t="str">
        <f t="shared" si="52"/>
        <v>successful</v>
      </c>
      <c r="B1669" s="17">
        <f>IFERROR(VLOOKUP("successful",'Kickstarter Data'!F1669:L1669,7,FALSE),"")</f>
        <v>82</v>
      </c>
      <c r="D1669" s="21" t="str">
        <f t="shared" si="53"/>
        <v/>
      </c>
      <c r="E1669" s="21" t="str">
        <f>IFERROR(VLOOKUP("Failed",'Kickstarter Data'!F1669:L1669,7,FALSE),"")</f>
        <v/>
      </c>
    </row>
    <row r="1670" spans="1:5" x14ac:dyDescent="0.35">
      <c r="A1670" s="17" t="str">
        <f t="shared" si="52"/>
        <v>successful</v>
      </c>
      <c r="B1670" s="17">
        <f>IFERROR(VLOOKUP("successful",'Kickstarter Data'!F1670:L1670,7,FALSE),"")</f>
        <v>116</v>
      </c>
      <c r="D1670" s="21" t="str">
        <f t="shared" si="53"/>
        <v/>
      </c>
      <c r="E1670" s="21" t="str">
        <f>IFERROR(VLOOKUP("Failed",'Kickstarter Data'!F1670:L1670,7,FALSE),"")</f>
        <v/>
      </c>
    </row>
    <row r="1671" spans="1:5" x14ac:dyDescent="0.35">
      <c r="A1671" s="17" t="str">
        <f t="shared" si="52"/>
        <v>successful</v>
      </c>
      <c r="B1671" s="17">
        <f>IFERROR(VLOOKUP("successful",'Kickstarter Data'!F1671:L1671,7,FALSE),"")</f>
        <v>52</v>
      </c>
      <c r="D1671" s="21" t="str">
        <f t="shared" si="53"/>
        <v/>
      </c>
      <c r="E1671" s="21" t="str">
        <f>IFERROR(VLOOKUP("Failed",'Kickstarter Data'!F1671:L1671,7,FALSE),"")</f>
        <v/>
      </c>
    </row>
    <row r="1672" spans="1:5" x14ac:dyDescent="0.35">
      <c r="A1672" s="17" t="str">
        <f t="shared" si="52"/>
        <v>successful</v>
      </c>
      <c r="B1672" s="17">
        <f>IFERROR(VLOOKUP("successful",'Kickstarter Data'!F1672:L1672,7,FALSE),"")</f>
        <v>23</v>
      </c>
      <c r="D1672" s="21" t="str">
        <f t="shared" si="53"/>
        <v/>
      </c>
      <c r="E1672" s="21" t="str">
        <f>IFERROR(VLOOKUP("Failed",'Kickstarter Data'!F1672:L1672,7,FALSE),"")</f>
        <v/>
      </c>
    </row>
    <row r="1673" spans="1:5" x14ac:dyDescent="0.35">
      <c r="A1673" s="17" t="str">
        <f t="shared" si="52"/>
        <v>successful</v>
      </c>
      <c r="B1673" s="17">
        <f>IFERROR(VLOOKUP("successful",'Kickstarter Data'!F1673:L1673,7,FALSE),"")</f>
        <v>77</v>
      </c>
      <c r="D1673" s="21" t="str">
        <f t="shared" si="53"/>
        <v/>
      </c>
      <c r="E1673" s="21" t="str">
        <f>IFERROR(VLOOKUP("Failed",'Kickstarter Data'!F1673:L1673,7,FALSE),"")</f>
        <v/>
      </c>
    </row>
    <row r="1674" spans="1:5" x14ac:dyDescent="0.35">
      <c r="A1674" s="17" t="str">
        <f t="shared" si="52"/>
        <v>successful</v>
      </c>
      <c r="B1674" s="17">
        <f>IFERROR(VLOOKUP("successful",'Kickstarter Data'!F1674:L1674,7,FALSE),"")</f>
        <v>49</v>
      </c>
      <c r="D1674" s="21" t="str">
        <f t="shared" si="53"/>
        <v/>
      </c>
      <c r="E1674" s="21" t="str">
        <f>IFERROR(VLOOKUP("Failed",'Kickstarter Data'!F1674:L1674,7,FALSE),"")</f>
        <v/>
      </c>
    </row>
    <row r="1675" spans="1:5" x14ac:dyDescent="0.35">
      <c r="A1675" s="17" t="str">
        <f t="shared" si="52"/>
        <v>successful</v>
      </c>
      <c r="B1675" s="17">
        <f>IFERROR(VLOOKUP("successful",'Kickstarter Data'!F1675:L1675,7,FALSE),"")</f>
        <v>59</v>
      </c>
      <c r="D1675" s="21" t="str">
        <f t="shared" si="53"/>
        <v/>
      </c>
      <c r="E1675" s="21" t="str">
        <f>IFERROR(VLOOKUP("Failed",'Kickstarter Data'!F1675:L1675,7,FALSE),"")</f>
        <v/>
      </c>
    </row>
    <row r="1676" spans="1:5" x14ac:dyDescent="0.35">
      <c r="A1676" s="17" t="str">
        <f t="shared" si="52"/>
        <v>successful</v>
      </c>
      <c r="B1676" s="17">
        <f>IFERROR(VLOOKUP("successful",'Kickstarter Data'!F1676:L1676,7,FALSE),"")</f>
        <v>113</v>
      </c>
      <c r="D1676" s="21" t="str">
        <f t="shared" si="53"/>
        <v/>
      </c>
      <c r="E1676" s="21" t="str">
        <f>IFERROR(VLOOKUP("Failed",'Kickstarter Data'!F1676:L1676,7,FALSE),"")</f>
        <v/>
      </c>
    </row>
    <row r="1677" spans="1:5" x14ac:dyDescent="0.35">
      <c r="A1677" s="17" t="str">
        <f t="shared" si="52"/>
        <v>successful</v>
      </c>
      <c r="B1677" s="17">
        <f>IFERROR(VLOOKUP("successful",'Kickstarter Data'!F1677:L1677,7,FALSE),"")</f>
        <v>34</v>
      </c>
      <c r="D1677" s="21" t="str">
        <f t="shared" si="53"/>
        <v/>
      </c>
      <c r="E1677" s="21" t="str">
        <f>IFERROR(VLOOKUP("Failed",'Kickstarter Data'!F1677:L1677,7,FALSE),"")</f>
        <v/>
      </c>
    </row>
    <row r="1678" spans="1:5" x14ac:dyDescent="0.35">
      <c r="A1678" s="17" t="str">
        <f t="shared" si="52"/>
        <v>successful</v>
      </c>
      <c r="B1678" s="17">
        <f>IFERROR(VLOOKUP("successful",'Kickstarter Data'!F1678:L1678,7,FALSE),"")</f>
        <v>42</v>
      </c>
      <c r="D1678" s="21" t="str">
        <f t="shared" si="53"/>
        <v/>
      </c>
      <c r="E1678" s="21" t="str">
        <f>IFERROR(VLOOKUP("Failed",'Kickstarter Data'!F1678:L1678,7,FALSE),"")</f>
        <v/>
      </c>
    </row>
    <row r="1679" spans="1:5" x14ac:dyDescent="0.35">
      <c r="A1679" s="17" t="str">
        <f t="shared" si="52"/>
        <v>successful</v>
      </c>
      <c r="B1679" s="17">
        <f>IFERROR(VLOOKUP("successful",'Kickstarter Data'!F1679:L1679,7,FALSE),"")</f>
        <v>42</v>
      </c>
      <c r="D1679" s="21" t="str">
        <f t="shared" si="53"/>
        <v/>
      </c>
      <c r="E1679" s="21" t="str">
        <f>IFERROR(VLOOKUP("Failed",'Kickstarter Data'!F1679:L1679,7,FALSE),"")</f>
        <v/>
      </c>
    </row>
    <row r="1680" spans="1:5" x14ac:dyDescent="0.35">
      <c r="A1680" s="17" t="str">
        <f t="shared" si="52"/>
        <v>successful</v>
      </c>
      <c r="B1680" s="17">
        <f>IFERROR(VLOOKUP("successful",'Kickstarter Data'!F1680:L1680,7,FALSE),"")</f>
        <v>49</v>
      </c>
      <c r="D1680" s="21" t="str">
        <f t="shared" si="53"/>
        <v/>
      </c>
      <c r="E1680" s="21" t="str">
        <f>IFERROR(VLOOKUP("Failed",'Kickstarter Data'!F1680:L1680,7,FALSE),"")</f>
        <v/>
      </c>
    </row>
    <row r="1681" spans="1:5" x14ac:dyDescent="0.35">
      <c r="A1681" s="17" t="str">
        <f t="shared" si="52"/>
        <v>successful</v>
      </c>
      <c r="B1681" s="17">
        <f>IFERROR(VLOOKUP("successful",'Kickstarter Data'!F1681:L1681,7,FALSE),"")</f>
        <v>56</v>
      </c>
      <c r="D1681" s="21" t="str">
        <f t="shared" si="53"/>
        <v/>
      </c>
      <c r="E1681" s="21" t="str">
        <f>IFERROR(VLOOKUP("Failed",'Kickstarter Data'!F1681:L1681,7,FALSE),"")</f>
        <v/>
      </c>
    </row>
    <row r="1682" spans="1:5" x14ac:dyDescent="0.35">
      <c r="A1682" s="17" t="str">
        <f t="shared" si="52"/>
        <v>successful</v>
      </c>
      <c r="B1682" s="17">
        <f>IFERROR(VLOOKUP("successful",'Kickstarter Data'!F1682:L1682,7,FALSE),"")</f>
        <v>25</v>
      </c>
      <c r="D1682" s="21" t="str">
        <f t="shared" si="53"/>
        <v/>
      </c>
      <c r="E1682" s="21" t="str">
        <f>IFERROR(VLOOKUP("Failed",'Kickstarter Data'!F1682:L1682,7,FALSE),"")</f>
        <v/>
      </c>
    </row>
    <row r="1683" spans="1:5" x14ac:dyDescent="0.35">
      <c r="A1683" s="17" t="str">
        <f t="shared" si="52"/>
        <v/>
      </c>
      <c r="B1683" s="17" t="str">
        <f>IFERROR(VLOOKUP("successful",'Kickstarter Data'!F1683:L1683,7,FALSE),"")</f>
        <v/>
      </c>
      <c r="D1683" s="21" t="str">
        <f t="shared" si="53"/>
        <v/>
      </c>
      <c r="E1683" s="21" t="str">
        <f>IFERROR(VLOOKUP("Failed",'Kickstarter Data'!F1683:L1683,7,FALSE),"")</f>
        <v/>
      </c>
    </row>
    <row r="1684" spans="1:5" x14ac:dyDescent="0.35">
      <c r="A1684" s="17" t="str">
        <f t="shared" si="52"/>
        <v/>
      </c>
      <c r="B1684" s="17" t="str">
        <f>IFERROR(VLOOKUP("successful",'Kickstarter Data'!F1684:L1684,7,FALSE),"")</f>
        <v/>
      </c>
      <c r="D1684" s="21" t="str">
        <f t="shared" si="53"/>
        <v/>
      </c>
      <c r="E1684" s="21" t="str">
        <f>IFERROR(VLOOKUP("Failed",'Kickstarter Data'!F1684:L1684,7,FALSE),"")</f>
        <v/>
      </c>
    </row>
    <row r="1685" spans="1:5" x14ac:dyDescent="0.35">
      <c r="A1685" s="17" t="str">
        <f t="shared" si="52"/>
        <v/>
      </c>
      <c r="B1685" s="17" t="str">
        <f>IFERROR(VLOOKUP("successful",'Kickstarter Data'!F1685:L1685,7,FALSE),"")</f>
        <v/>
      </c>
      <c r="D1685" s="21" t="str">
        <f t="shared" si="53"/>
        <v/>
      </c>
      <c r="E1685" s="21" t="str">
        <f>IFERROR(VLOOKUP("Failed",'Kickstarter Data'!F1685:L1685,7,FALSE),"")</f>
        <v/>
      </c>
    </row>
    <row r="1686" spans="1:5" x14ac:dyDescent="0.35">
      <c r="A1686" s="17" t="str">
        <f t="shared" si="52"/>
        <v/>
      </c>
      <c r="B1686" s="17" t="str">
        <f>IFERROR(VLOOKUP("successful",'Kickstarter Data'!F1686:L1686,7,FALSE),"")</f>
        <v/>
      </c>
      <c r="D1686" s="21" t="str">
        <f t="shared" si="53"/>
        <v/>
      </c>
      <c r="E1686" s="21" t="str">
        <f>IFERROR(VLOOKUP("Failed",'Kickstarter Data'!F1686:L1686,7,FALSE),"")</f>
        <v/>
      </c>
    </row>
    <row r="1687" spans="1:5" x14ac:dyDescent="0.35">
      <c r="A1687" s="17" t="str">
        <f t="shared" si="52"/>
        <v/>
      </c>
      <c r="B1687" s="17" t="str">
        <f>IFERROR(VLOOKUP("successful",'Kickstarter Data'!F1687:L1687,7,FALSE),"")</f>
        <v/>
      </c>
      <c r="D1687" s="21" t="str">
        <f t="shared" si="53"/>
        <v/>
      </c>
      <c r="E1687" s="21" t="str">
        <f>IFERROR(VLOOKUP("Failed",'Kickstarter Data'!F1687:L1687,7,FALSE),"")</f>
        <v/>
      </c>
    </row>
    <row r="1688" spans="1:5" x14ac:dyDescent="0.35">
      <c r="A1688" s="17" t="str">
        <f t="shared" si="52"/>
        <v/>
      </c>
      <c r="B1688" s="17" t="str">
        <f>IFERROR(VLOOKUP("successful",'Kickstarter Data'!F1688:L1688,7,FALSE),"")</f>
        <v/>
      </c>
      <c r="D1688" s="21" t="str">
        <f t="shared" si="53"/>
        <v/>
      </c>
      <c r="E1688" s="21" t="str">
        <f>IFERROR(VLOOKUP("Failed",'Kickstarter Data'!F1688:L1688,7,FALSE),"")</f>
        <v/>
      </c>
    </row>
    <row r="1689" spans="1:5" x14ac:dyDescent="0.35">
      <c r="A1689" s="17" t="str">
        <f t="shared" si="52"/>
        <v/>
      </c>
      <c r="B1689" s="17" t="str">
        <f>IFERROR(VLOOKUP("successful",'Kickstarter Data'!F1689:L1689,7,FALSE),"")</f>
        <v/>
      </c>
      <c r="D1689" s="21" t="str">
        <f t="shared" si="53"/>
        <v/>
      </c>
      <c r="E1689" s="21" t="str">
        <f>IFERROR(VLOOKUP("Failed",'Kickstarter Data'!F1689:L1689,7,FALSE),"")</f>
        <v/>
      </c>
    </row>
    <row r="1690" spans="1:5" x14ac:dyDescent="0.35">
      <c r="A1690" s="17" t="str">
        <f t="shared" si="52"/>
        <v/>
      </c>
      <c r="B1690" s="17" t="str">
        <f>IFERROR(VLOOKUP("successful",'Kickstarter Data'!F1690:L1690,7,FALSE),"")</f>
        <v/>
      </c>
      <c r="D1690" s="21" t="str">
        <f t="shared" si="53"/>
        <v/>
      </c>
      <c r="E1690" s="21" t="str">
        <f>IFERROR(VLOOKUP("Failed",'Kickstarter Data'!F1690:L1690,7,FALSE),"")</f>
        <v/>
      </c>
    </row>
    <row r="1691" spans="1:5" x14ac:dyDescent="0.35">
      <c r="A1691" s="17" t="str">
        <f t="shared" si="52"/>
        <v/>
      </c>
      <c r="B1691" s="17" t="str">
        <f>IFERROR(VLOOKUP("successful",'Kickstarter Data'!F1691:L1691,7,FALSE),"")</f>
        <v/>
      </c>
      <c r="D1691" s="21" t="str">
        <f t="shared" si="53"/>
        <v/>
      </c>
      <c r="E1691" s="21" t="str">
        <f>IFERROR(VLOOKUP("Failed",'Kickstarter Data'!F1691:L1691,7,FALSE),"")</f>
        <v/>
      </c>
    </row>
    <row r="1692" spans="1:5" x14ac:dyDescent="0.35">
      <c r="A1692" s="17" t="str">
        <f t="shared" si="52"/>
        <v/>
      </c>
      <c r="B1692" s="17" t="str">
        <f>IFERROR(VLOOKUP("successful",'Kickstarter Data'!F1692:L1692,7,FALSE),"")</f>
        <v/>
      </c>
      <c r="D1692" s="21" t="str">
        <f t="shared" si="53"/>
        <v/>
      </c>
      <c r="E1692" s="21" t="str">
        <f>IFERROR(VLOOKUP("Failed",'Kickstarter Data'!F1692:L1692,7,FALSE),"")</f>
        <v/>
      </c>
    </row>
    <row r="1693" spans="1:5" x14ac:dyDescent="0.35">
      <c r="A1693" s="17" t="str">
        <f t="shared" si="52"/>
        <v/>
      </c>
      <c r="B1693" s="17" t="str">
        <f>IFERROR(VLOOKUP("successful",'Kickstarter Data'!F1693:L1693,7,FALSE),"")</f>
        <v/>
      </c>
      <c r="D1693" s="21" t="str">
        <f t="shared" si="53"/>
        <v/>
      </c>
      <c r="E1693" s="21" t="str">
        <f>IFERROR(VLOOKUP("Failed",'Kickstarter Data'!F1693:L1693,7,FALSE),"")</f>
        <v/>
      </c>
    </row>
    <row r="1694" spans="1:5" x14ac:dyDescent="0.35">
      <c r="A1694" s="17" t="str">
        <f t="shared" si="52"/>
        <v/>
      </c>
      <c r="B1694" s="17" t="str">
        <f>IFERROR(VLOOKUP("successful",'Kickstarter Data'!F1694:L1694,7,FALSE),"")</f>
        <v/>
      </c>
      <c r="D1694" s="21" t="str">
        <f t="shared" si="53"/>
        <v/>
      </c>
      <c r="E1694" s="21" t="str">
        <f>IFERROR(VLOOKUP("Failed",'Kickstarter Data'!F1694:L1694,7,FALSE),"")</f>
        <v/>
      </c>
    </row>
    <row r="1695" spans="1:5" x14ac:dyDescent="0.35">
      <c r="A1695" s="17" t="str">
        <f t="shared" si="52"/>
        <v/>
      </c>
      <c r="B1695" s="17" t="str">
        <f>IFERROR(VLOOKUP("successful",'Kickstarter Data'!F1695:L1695,7,FALSE),"")</f>
        <v/>
      </c>
      <c r="D1695" s="21" t="str">
        <f t="shared" si="53"/>
        <v/>
      </c>
      <c r="E1695" s="21" t="str">
        <f>IFERROR(VLOOKUP("Failed",'Kickstarter Data'!F1695:L1695,7,FALSE),"")</f>
        <v/>
      </c>
    </row>
    <row r="1696" spans="1:5" x14ac:dyDescent="0.35">
      <c r="A1696" s="17" t="str">
        <f t="shared" si="52"/>
        <v/>
      </c>
      <c r="B1696" s="17" t="str">
        <f>IFERROR(VLOOKUP("successful",'Kickstarter Data'!F1696:L1696,7,FALSE),"")</f>
        <v/>
      </c>
      <c r="D1696" s="21" t="str">
        <f t="shared" si="53"/>
        <v/>
      </c>
      <c r="E1696" s="21" t="str">
        <f>IFERROR(VLOOKUP("Failed",'Kickstarter Data'!F1696:L1696,7,FALSE),"")</f>
        <v/>
      </c>
    </row>
    <row r="1697" spans="1:5" x14ac:dyDescent="0.35">
      <c r="A1697" s="17" t="str">
        <f t="shared" si="52"/>
        <v/>
      </c>
      <c r="B1697" s="17" t="str">
        <f>IFERROR(VLOOKUP("successful",'Kickstarter Data'!F1697:L1697,7,FALSE),"")</f>
        <v/>
      </c>
      <c r="D1697" s="21" t="str">
        <f t="shared" si="53"/>
        <v/>
      </c>
      <c r="E1697" s="21" t="str">
        <f>IFERROR(VLOOKUP("Failed",'Kickstarter Data'!F1697:L1697,7,FALSE),"")</f>
        <v/>
      </c>
    </row>
    <row r="1698" spans="1:5" x14ac:dyDescent="0.35">
      <c r="A1698" s="17" t="str">
        <f t="shared" si="52"/>
        <v/>
      </c>
      <c r="B1698" s="17" t="str">
        <f>IFERROR(VLOOKUP("successful",'Kickstarter Data'!F1698:L1698,7,FALSE),"")</f>
        <v/>
      </c>
      <c r="D1698" s="21" t="str">
        <f t="shared" si="53"/>
        <v/>
      </c>
      <c r="E1698" s="21" t="str">
        <f>IFERROR(VLOOKUP("Failed",'Kickstarter Data'!F1698:L1698,7,FALSE),"")</f>
        <v/>
      </c>
    </row>
    <row r="1699" spans="1:5" x14ac:dyDescent="0.35">
      <c r="A1699" s="17" t="str">
        <f t="shared" si="52"/>
        <v/>
      </c>
      <c r="B1699" s="17" t="str">
        <f>IFERROR(VLOOKUP("successful",'Kickstarter Data'!F1699:L1699,7,FALSE),"")</f>
        <v/>
      </c>
      <c r="D1699" s="21" t="str">
        <f t="shared" si="53"/>
        <v/>
      </c>
      <c r="E1699" s="21" t="str">
        <f>IFERROR(VLOOKUP("Failed",'Kickstarter Data'!F1699:L1699,7,FALSE),"")</f>
        <v/>
      </c>
    </row>
    <row r="1700" spans="1:5" x14ac:dyDescent="0.35">
      <c r="A1700" s="17" t="str">
        <f t="shared" si="52"/>
        <v/>
      </c>
      <c r="B1700" s="17" t="str">
        <f>IFERROR(VLOOKUP("successful",'Kickstarter Data'!F1700:L1700,7,FALSE),"")</f>
        <v/>
      </c>
      <c r="D1700" s="21" t="str">
        <f t="shared" si="53"/>
        <v/>
      </c>
      <c r="E1700" s="21" t="str">
        <f>IFERROR(VLOOKUP("Failed",'Kickstarter Data'!F1700:L1700,7,FALSE),"")</f>
        <v/>
      </c>
    </row>
    <row r="1701" spans="1:5" x14ac:dyDescent="0.35">
      <c r="A1701" s="17" t="str">
        <f t="shared" si="52"/>
        <v/>
      </c>
      <c r="B1701" s="17" t="str">
        <f>IFERROR(VLOOKUP("successful",'Kickstarter Data'!F1701:L1701,7,FALSE),"")</f>
        <v/>
      </c>
      <c r="D1701" s="21" t="str">
        <f t="shared" si="53"/>
        <v/>
      </c>
      <c r="E1701" s="21" t="str">
        <f>IFERROR(VLOOKUP("Failed",'Kickstarter Data'!F1701:L1701,7,FALSE),"")</f>
        <v/>
      </c>
    </row>
    <row r="1702" spans="1:5" x14ac:dyDescent="0.35">
      <c r="A1702" s="17" t="str">
        <f t="shared" si="52"/>
        <v/>
      </c>
      <c r="B1702" s="17" t="str">
        <f>IFERROR(VLOOKUP("successful",'Kickstarter Data'!F1702:L1702,7,FALSE),"")</f>
        <v/>
      </c>
      <c r="D1702" s="21" t="str">
        <f t="shared" si="53"/>
        <v/>
      </c>
      <c r="E1702" s="21" t="str">
        <f>IFERROR(VLOOKUP("Failed",'Kickstarter Data'!F1702:L1702,7,FALSE),"")</f>
        <v/>
      </c>
    </row>
    <row r="1703" spans="1:5" x14ac:dyDescent="0.35">
      <c r="A1703" s="17" t="str">
        <f t="shared" si="52"/>
        <v/>
      </c>
      <c r="B1703" s="17" t="str">
        <f>IFERROR(VLOOKUP("successful",'Kickstarter Data'!F1703:L1703,7,FALSE),"")</f>
        <v/>
      </c>
      <c r="D1703" s="21" t="str">
        <f t="shared" si="53"/>
        <v>Failed</v>
      </c>
      <c r="E1703" s="21">
        <f>IFERROR(VLOOKUP("Failed",'Kickstarter Data'!F1703:L1703,7,FALSE),"")</f>
        <v>2</v>
      </c>
    </row>
    <row r="1704" spans="1:5" x14ac:dyDescent="0.35">
      <c r="A1704" s="17" t="str">
        <f t="shared" si="52"/>
        <v/>
      </c>
      <c r="B1704" s="17" t="str">
        <f>IFERROR(VLOOKUP("successful",'Kickstarter Data'!F1704:L1704,7,FALSE),"")</f>
        <v/>
      </c>
      <c r="D1704" s="21" t="str">
        <f t="shared" si="53"/>
        <v>Failed</v>
      </c>
      <c r="E1704" s="21">
        <f>IFERROR(VLOOKUP("Failed",'Kickstarter Data'!F1704:L1704,7,FALSE),"")</f>
        <v>1</v>
      </c>
    </row>
    <row r="1705" spans="1:5" x14ac:dyDescent="0.35">
      <c r="A1705" s="17" t="str">
        <f t="shared" si="52"/>
        <v/>
      </c>
      <c r="B1705" s="17" t="str">
        <f>IFERROR(VLOOKUP("successful",'Kickstarter Data'!F1705:L1705,7,FALSE),"")</f>
        <v/>
      </c>
      <c r="D1705" s="21" t="str">
        <f t="shared" si="53"/>
        <v>Failed</v>
      </c>
      <c r="E1705" s="21">
        <f>IFERROR(VLOOKUP("Failed",'Kickstarter Data'!F1705:L1705,7,FALSE),"")</f>
        <v>2</v>
      </c>
    </row>
    <row r="1706" spans="1:5" x14ac:dyDescent="0.35">
      <c r="A1706" s="17" t="str">
        <f t="shared" si="52"/>
        <v/>
      </c>
      <c r="B1706" s="17" t="str">
        <f>IFERROR(VLOOKUP("successful",'Kickstarter Data'!F1706:L1706,7,FALSE),"")</f>
        <v/>
      </c>
      <c r="D1706" s="21" t="str">
        <f t="shared" si="53"/>
        <v>Failed</v>
      </c>
      <c r="E1706" s="21">
        <f>IFERROR(VLOOKUP("Failed",'Kickstarter Data'!F1706:L1706,7,FALSE),"")</f>
        <v>11</v>
      </c>
    </row>
    <row r="1707" spans="1:5" x14ac:dyDescent="0.35">
      <c r="A1707" s="17" t="str">
        <f t="shared" si="52"/>
        <v/>
      </c>
      <c r="B1707" s="17" t="str">
        <f>IFERROR(VLOOKUP("successful",'Kickstarter Data'!F1707:L1707,7,FALSE),"")</f>
        <v/>
      </c>
      <c r="D1707" s="21" t="str">
        <f t="shared" si="53"/>
        <v>Failed</v>
      </c>
      <c r="E1707" s="21">
        <f>IFERROR(VLOOKUP("Failed",'Kickstarter Data'!F1707:L1707,7,FALSE),"")</f>
        <v>0</v>
      </c>
    </row>
    <row r="1708" spans="1:5" x14ac:dyDescent="0.35">
      <c r="A1708" s="17" t="str">
        <f t="shared" si="52"/>
        <v/>
      </c>
      <c r="B1708" s="17" t="str">
        <f>IFERROR(VLOOKUP("successful",'Kickstarter Data'!F1708:L1708,7,FALSE),"")</f>
        <v/>
      </c>
      <c r="D1708" s="21" t="str">
        <f t="shared" si="53"/>
        <v>Failed</v>
      </c>
      <c r="E1708" s="21">
        <f>IFERROR(VLOOKUP("Failed",'Kickstarter Data'!F1708:L1708,7,FALSE),"")</f>
        <v>0</v>
      </c>
    </row>
    <row r="1709" spans="1:5" x14ac:dyDescent="0.35">
      <c r="A1709" s="17" t="str">
        <f t="shared" si="52"/>
        <v/>
      </c>
      <c r="B1709" s="17" t="str">
        <f>IFERROR(VLOOKUP("successful",'Kickstarter Data'!F1709:L1709,7,FALSE),"")</f>
        <v/>
      </c>
      <c r="D1709" s="21" t="str">
        <f t="shared" si="53"/>
        <v>Failed</v>
      </c>
      <c r="E1709" s="21">
        <f>IFERROR(VLOOKUP("Failed",'Kickstarter Data'!F1709:L1709,7,FALSE),"")</f>
        <v>9</v>
      </c>
    </row>
    <row r="1710" spans="1:5" x14ac:dyDescent="0.35">
      <c r="A1710" s="17" t="str">
        <f t="shared" si="52"/>
        <v/>
      </c>
      <c r="B1710" s="17" t="str">
        <f>IFERROR(VLOOKUP("successful",'Kickstarter Data'!F1710:L1710,7,FALSE),"")</f>
        <v/>
      </c>
      <c r="D1710" s="21" t="str">
        <f t="shared" si="53"/>
        <v>Failed</v>
      </c>
      <c r="E1710" s="21">
        <f>IFERROR(VLOOKUP("Failed",'Kickstarter Data'!F1710:L1710,7,FALSE),"")</f>
        <v>0</v>
      </c>
    </row>
    <row r="1711" spans="1:5" x14ac:dyDescent="0.35">
      <c r="A1711" s="17" t="str">
        <f t="shared" si="52"/>
        <v/>
      </c>
      <c r="B1711" s="17" t="str">
        <f>IFERROR(VLOOKUP("successful",'Kickstarter Data'!F1711:L1711,7,FALSE),"")</f>
        <v/>
      </c>
      <c r="D1711" s="21" t="str">
        <f t="shared" si="53"/>
        <v>Failed</v>
      </c>
      <c r="E1711" s="21">
        <f>IFERROR(VLOOKUP("Failed",'Kickstarter Data'!F1711:L1711,7,FALSE),"")</f>
        <v>4</v>
      </c>
    </row>
    <row r="1712" spans="1:5" x14ac:dyDescent="0.35">
      <c r="A1712" s="17" t="str">
        <f t="shared" si="52"/>
        <v/>
      </c>
      <c r="B1712" s="17" t="str">
        <f>IFERROR(VLOOKUP("successful",'Kickstarter Data'!F1712:L1712,7,FALSE),"")</f>
        <v/>
      </c>
      <c r="D1712" s="21" t="str">
        <f t="shared" si="53"/>
        <v>Failed</v>
      </c>
      <c r="E1712" s="21">
        <f>IFERROR(VLOOKUP("Failed",'Kickstarter Data'!F1712:L1712,7,FALSE),"")</f>
        <v>1</v>
      </c>
    </row>
    <row r="1713" spans="1:5" x14ac:dyDescent="0.35">
      <c r="A1713" s="17" t="str">
        <f t="shared" si="52"/>
        <v/>
      </c>
      <c r="B1713" s="17" t="str">
        <f>IFERROR(VLOOKUP("successful",'Kickstarter Data'!F1713:L1713,7,FALSE),"")</f>
        <v/>
      </c>
      <c r="D1713" s="21" t="str">
        <f t="shared" si="53"/>
        <v>Failed</v>
      </c>
      <c r="E1713" s="21">
        <f>IFERROR(VLOOKUP("Failed",'Kickstarter Data'!F1713:L1713,7,FALSE),"")</f>
        <v>2</v>
      </c>
    </row>
    <row r="1714" spans="1:5" x14ac:dyDescent="0.35">
      <c r="A1714" s="17" t="str">
        <f t="shared" si="52"/>
        <v/>
      </c>
      <c r="B1714" s="17" t="str">
        <f>IFERROR(VLOOKUP("successful",'Kickstarter Data'!F1714:L1714,7,FALSE),"")</f>
        <v/>
      </c>
      <c r="D1714" s="21" t="str">
        <f t="shared" si="53"/>
        <v>Failed</v>
      </c>
      <c r="E1714" s="21">
        <f>IFERROR(VLOOKUP("Failed",'Kickstarter Data'!F1714:L1714,7,FALSE),"")</f>
        <v>0</v>
      </c>
    </row>
    <row r="1715" spans="1:5" x14ac:dyDescent="0.35">
      <c r="A1715" s="17" t="str">
        <f t="shared" si="52"/>
        <v/>
      </c>
      <c r="B1715" s="17" t="str">
        <f>IFERROR(VLOOKUP("successful",'Kickstarter Data'!F1715:L1715,7,FALSE),"")</f>
        <v/>
      </c>
      <c r="D1715" s="21" t="str">
        <f t="shared" si="53"/>
        <v>Failed</v>
      </c>
      <c r="E1715" s="21">
        <f>IFERROR(VLOOKUP("Failed",'Kickstarter Data'!F1715:L1715,7,FALSE),"")</f>
        <v>1</v>
      </c>
    </row>
    <row r="1716" spans="1:5" x14ac:dyDescent="0.35">
      <c r="A1716" s="17" t="str">
        <f t="shared" si="52"/>
        <v/>
      </c>
      <c r="B1716" s="17" t="str">
        <f>IFERROR(VLOOKUP("successful",'Kickstarter Data'!F1716:L1716,7,FALSE),"")</f>
        <v/>
      </c>
      <c r="D1716" s="21" t="str">
        <f t="shared" si="53"/>
        <v>Failed</v>
      </c>
      <c r="E1716" s="21">
        <f>IFERROR(VLOOKUP("Failed",'Kickstarter Data'!F1716:L1716,7,FALSE),"")</f>
        <v>17</v>
      </c>
    </row>
    <row r="1717" spans="1:5" x14ac:dyDescent="0.35">
      <c r="A1717" s="17" t="str">
        <f t="shared" si="52"/>
        <v/>
      </c>
      <c r="B1717" s="17" t="str">
        <f>IFERROR(VLOOKUP("successful",'Kickstarter Data'!F1717:L1717,7,FALSE),"")</f>
        <v/>
      </c>
      <c r="D1717" s="21" t="str">
        <f t="shared" si="53"/>
        <v>Failed</v>
      </c>
      <c r="E1717" s="21">
        <f>IFERROR(VLOOKUP("Failed",'Kickstarter Data'!F1717:L1717,7,FALSE),"")</f>
        <v>2</v>
      </c>
    </row>
    <row r="1718" spans="1:5" x14ac:dyDescent="0.35">
      <c r="A1718" s="17" t="str">
        <f t="shared" si="52"/>
        <v/>
      </c>
      <c r="B1718" s="17" t="str">
        <f>IFERROR(VLOOKUP("successful",'Kickstarter Data'!F1718:L1718,7,FALSE),"")</f>
        <v/>
      </c>
      <c r="D1718" s="21" t="str">
        <f t="shared" si="53"/>
        <v>Failed</v>
      </c>
      <c r="E1718" s="21">
        <f>IFERROR(VLOOKUP("Failed",'Kickstarter Data'!F1718:L1718,7,FALSE),"")</f>
        <v>3</v>
      </c>
    </row>
    <row r="1719" spans="1:5" x14ac:dyDescent="0.35">
      <c r="A1719" s="17" t="str">
        <f t="shared" si="52"/>
        <v/>
      </c>
      <c r="B1719" s="17" t="str">
        <f>IFERROR(VLOOKUP("successful",'Kickstarter Data'!F1719:L1719,7,FALSE),"")</f>
        <v/>
      </c>
      <c r="D1719" s="21" t="str">
        <f t="shared" si="53"/>
        <v>Failed</v>
      </c>
      <c r="E1719" s="21">
        <f>IFERROR(VLOOKUP("Failed",'Kickstarter Data'!F1719:L1719,7,FALSE),"")</f>
        <v>41</v>
      </c>
    </row>
    <row r="1720" spans="1:5" x14ac:dyDescent="0.35">
      <c r="A1720" s="17" t="str">
        <f t="shared" si="52"/>
        <v/>
      </c>
      <c r="B1720" s="17" t="str">
        <f>IFERROR(VLOOKUP("successful",'Kickstarter Data'!F1720:L1720,7,FALSE),"")</f>
        <v/>
      </c>
      <c r="D1720" s="21" t="str">
        <f t="shared" si="53"/>
        <v>Failed</v>
      </c>
      <c r="E1720" s="21">
        <f>IFERROR(VLOOKUP("Failed",'Kickstarter Data'!F1720:L1720,7,FALSE),"")</f>
        <v>2</v>
      </c>
    </row>
    <row r="1721" spans="1:5" x14ac:dyDescent="0.35">
      <c r="A1721" s="17" t="str">
        <f t="shared" si="52"/>
        <v/>
      </c>
      <c r="B1721" s="17" t="str">
        <f>IFERROR(VLOOKUP("successful",'Kickstarter Data'!F1721:L1721,7,FALSE),"")</f>
        <v/>
      </c>
      <c r="D1721" s="21" t="str">
        <f t="shared" si="53"/>
        <v>Failed</v>
      </c>
      <c r="E1721" s="21">
        <f>IFERROR(VLOOKUP("Failed",'Kickstarter Data'!F1721:L1721,7,FALSE),"")</f>
        <v>3</v>
      </c>
    </row>
    <row r="1722" spans="1:5" x14ac:dyDescent="0.35">
      <c r="A1722" s="17" t="str">
        <f t="shared" si="52"/>
        <v/>
      </c>
      <c r="B1722" s="17" t="str">
        <f>IFERROR(VLOOKUP("successful",'Kickstarter Data'!F1722:L1722,7,FALSE),"")</f>
        <v/>
      </c>
      <c r="D1722" s="21" t="str">
        <f t="shared" si="53"/>
        <v>Failed</v>
      </c>
      <c r="E1722" s="21">
        <f>IFERROR(VLOOKUP("Failed",'Kickstarter Data'!F1722:L1722,7,FALSE),"")</f>
        <v>8</v>
      </c>
    </row>
    <row r="1723" spans="1:5" x14ac:dyDescent="0.35">
      <c r="A1723" s="17" t="str">
        <f t="shared" si="52"/>
        <v/>
      </c>
      <c r="B1723" s="17" t="str">
        <f>IFERROR(VLOOKUP("successful",'Kickstarter Data'!F1723:L1723,7,FALSE),"")</f>
        <v/>
      </c>
      <c r="D1723" s="21" t="str">
        <f t="shared" si="53"/>
        <v>Failed</v>
      </c>
      <c r="E1723" s="21">
        <f>IFERROR(VLOOKUP("Failed",'Kickstarter Data'!F1723:L1723,7,FALSE),"")</f>
        <v>0</v>
      </c>
    </row>
    <row r="1724" spans="1:5" x14ac:dyDescent="0.35">
      <c r="A1724" s="17" t="str">
        <f t="shared" si="52"/>
        <v/>
      </c>
      <c r="B1724" s="17" t="str">
        <f>IFERROR(VLOOKUP("successful",'Kickstarter Data'!F1724:L1724,7,FALSE),"")</f>
        <v/>
      </c>
      <c r="D1724" s="21" t="str">
        <f t="shared" si="53"/>
        <v>Failed</v>
      </c>
      <c r="E1724" s="21">
        <f>IFERROR(VLOOKUP("Failed",'Kickstarter Data'!F1724:L1724,7,FALSE),"")</f>
        <v>1</v>
      </c>
    </row>
    <row r="1725" spans="1:5" x14ac:dyDescent="0.35">
      <c r="A1725" s="17" t="str">
        <f t="shared" si="52"/>
        <v/>
      </c>
      <c r="B1725" s="17" t="str">
        <f>IFERROR(VLOOKUP("successful",'Kickstarter Data'!F1725:L1725,7,FALSE),"")</f>
        <v/>
      </c>
      <c r="D1725" s="21" t="str">
        <f t="shared" si="53"/>
        <v>Failed</v>
      </c>
      <c r="E1725" s="21">
        <f>IFERROR(VLOOKUP("Failed",'Kickstarter Data'!F1725:L1725,7,FALSE),"")</f>
        <v>3</v>
      </c>
    </row>
    <row r="1726" spans="1:5" x14ac:dyDescent="0.35">
      <c r="A1726" s="17" t="str">
        <f t="shared" si="52"/>
        <v/>
      </c>
      <c r="B1726" s="17" t="str">
        <f>IFERROR(VLOOKUP("successful",'Kickstarter Data'!F1726:L1726,7,FALSE),"")</f>
        <v/>
      </c>
      <c r="D1726" s="21" t="str">
        <f t="shared" si="53"/>
        <v>Failed</v>
      </c>
      <c r="E1726" s="21">
        <f>IFERROR(VLOOKUP("Failed",'Kickstarter Data'!F1726:L1726,7,FALSE),"")</f>
        <v>4</v>
      </c>
    </row>
    <row r="1727" spans="1:5" x14ac:dyDescent="0.35">
      <c r="A1727" s="17" t="str">
        <f t="shared" si="52"/>
        <v/>
      </c>
      <c r="B1727" s="17" t="str">
        <f>IFERROR(VLOOKUP("successful",'Kickstarter Data'!F1727:L1727,7,FALSE),"")</f>
        <v/>
      </c>
      <c r="D1727" s="21" t="str">
        <f t="shared" si="53"/>
        <v>Failed</v>
      </c>
      <c r="E1727" s="21">
        <f>IFERROR(VLOOKUP("Failed",'Kickstarter Data'!F1727:L1727,7,FALSE),"")</f>
        <v>9</v>
      </c>
    </row>
    <row r="1728" spans="1:5" x14ac:dyDescent="0.35">
      <c r="A1728" s="17" t="str">
        <f t="shared" si="52"/>
        <v/>
      </c>
      <c r="B1728" s="17" t="str">
        <f>IFERROR(VLOOKUP("successful",'Kickstarter Data'!F1728:L1728,7,FALSE),"")</f>
        <v/>
      </c>
      <c r="D1728" s="21" t="str">
        <f t="shared" si="53"/>
        <v>Failed</v>
      </c>
      <c r="E1728" s="21">
        <f>IFERROR(VLOOKUP("Failed",'Kickstarter Data'!F1728:L1728,7,FALSE),"")</f>
        <v>16</v>
      </c>
    </row>
    <row r="1729" spans="1:5" x14ac:dyDescent="0.35">
      <c r="A1729" s="17" t="str">
        <f t="shared" si="52"/>
        <v/>
      </c>
      <c r="B1729" s="17" t="str">
        <f>IFERROR(VLOOKUP("successful",'Kickstarter Data'!F1729:L1729,7,FALSE),"")</f>
        <v/>
      </c>
      <c r="D1729" s="21" t="str">
        <f t="shared" si="53"/>
        <v>Failed</v>
      </c>
      <c r="E1729" s="21">
        <f>IFERROR(VLOOKUP("Failed",'Kickstarter Data'!F1729:L1729,7,FALSE),"")</f>
        <v>1</v>
      </c>
    </row>
    <row r="1730" spans="1:5" x14ac:dyDescent="0.35">
      <c r="A1730" s="17" t="str">
        <f t="shared" ref="A1730:A1793" si="54">IF(B1730="","","successful")</f>
        <v/>
      </c>
      <c r="B1730" s="17" t="str">
        <f>IFERROR(VLOOKUP("successful",'Kickstarter Data'!F1730:L1730,7,FALSE),"")</f>
        <v/>
      </c>
      <c r="D1730" s="21" t="str">
        <f t="shared" ref="D1730:D1793" si="55">IF(E1730="","","Failed")</f>
        <v>Failed</v>
      </c>
      <c r="E1730" s="21">
        <f>IFERROR(VLOOKUP("Failed",'Kickstarter Data'!F1730:L1730,7,FALSE),"")</f>
        <v>7</v>
      </c>
    </row>
    <row r="1731" spans="1:5" x14ac:dyDescent="0.35">
      <c r="A1731" s="17" t="str">
        <f t="shared" si="54"/>
        <v/>
      </c>
      <c r="B1731" s="17" t="str">
        <f>IFERROR(VLOOKUP("successful",'Kickstarter Data'!F1731:L1731,7,FALSE),"")</f>
        <v/>
      </c>
      <c r="D1731" s="21" t="str">
        <f t="shared" si="55"/>
        <v>Failed</v>
      </c>
      <c r="E1731" s="21">
        <f>IFERROR(VLOOKUP("Failed",'Kickstarter Data'!F1731:L1731,7,FALSE),"")</f>
        <v>0</v>
      </c>
    </row>
    <row r="1732" spans="1:5" x14ac:dyDescent="0.35">
      <c r="A1732" s="17" t="str">
        <f t="shared" si="54"/>
        <v/>
      </c>
      <c r="B1732" s="17" t="str">
        <f>IFERROR(VLOOKUP("successful",'Kickstarter Data'!F1732:L1732,7,FALSE),"")</f>
        <v/>
      </c>
      <c r="D1732" s="21" t="str">
        <f t="shared" si="55"/>
        <v>Failed</v>
      </c>
      <c r="E1732" s="21">
        <f>IFERROR(VLOOKUP("Failed",'Kickstarter Data'!F1732:L1732,7,FALSE),"")</f>
        <v>0</v>
      </c>
    </row>
    <row r="1733" spans="1:5" x14ac:dyDescent="0.35">
      <c r="A1733" s="17" t="str">
        <f t="shared" si="54"/>
        <v/>
      </c>
      <c r="B1733" s="17" t="str">
        <f>IFERROR(VLOOKUP("successful",'Kickstarter Data'!F1733:L1733,7,FALSE),"")</f>
        <v/>
      </c>
      <c r="D1733" s="21" t="str">
        <f t="shared" si="55"/>
        <v>Failed</v>
      </c>
      <c r="E1733" s="21">
        <f>IFERROR(VLOOKUP("Failed",'Kickstarter Data'!F1733:L1733,7,FALSE),"")</f>
        <v>0</v>
      </c>
    </row>
    <row r="1734" spans="1:5" x14ac:dyDescent="0.35">
      <c r="A1734" s="17" t="str">
        <f t="shared" si="54"/>
        <v/>
      </c>
      <c r="B1734" s="17" t="str">
        <f>IFERROR(VLOOKUP("successful",'Kickstarter Data'!F1734:L1734,7,FALSE),"")</f>
        <v/>
      </c>
      <c r="D1734" s="21" t="str">
        <f t="shared" si="55"/>
        <v>Failed</v>
      </c>
      <c r="E1734" s="21">
        <f>IFERROR(VLOOKUP("Failed",'Kickstarter Data'!F1734:L1734,7,FALSE),"")</f>
        <v>0</v>
      </c>
    </row>
    <row r="1735" spans="1:5" x14ac:dyDescent="0.35">
      <c r="A1735" s="17" t="str">
        <f t="shared" si="54"/>
        <v/>
      </c>
      <c r="B1735" s="17" t="str">
        <f>IFERROR(VLOOKUP("successful",'Kickstarter Data'!F1735:L1735,7,FALSE),"")</f>
        <v/>
      </c>
      <c r="D1735" s="21" t="str">
        <f t="shared" si="55"/>
        <v>Failed</v>
      </c>
      <c r="E1735" s="21">
        <f>IFERROR(VLOOKUP("Failed",'Kickstarter Data'!F1735:L1735,7,FALSE),"")</f>
        <v>0</v>
      </c>
    </row>
    <row r="1736" spans="1:5" x14ac:dyDescent="0.35">
      <c r="A1736" s="17" t="str">
        <f t="shared" si="54"/>
        <v/>
      </c>
      <c r="B1736" s="17" t="str">
        <f>IFERROR(VLOOKUP("successful",'Kickstarter Data'!F1736:L1736,7,FALSE),"")</f>
        <v/>
      </c>
      <c r="D1736" s="21" t="str">
        <f t="shared" si="55"/>
        <v>Failed</v>
      </c>
      <c r="E1736" s="21">
        <f>IFERROR(VLOOKUP("Failed",'Kickstarter Data'!F1736:L1736,7,FALSE),"")</f>
        <v>1</v>
      </c>
    </row>
    <row r="1737" spans="1:5" x14ac:dyDescent="0.35">
      <c r="A1737" s="17" t="str">
        <f t="shared" si="54"/>
        <v/>
      </c>
      <c r="B1737" s="17" t="str">
        <f>IFERROR(VLOOKUP("successful",'Kickstarter Data'!F1737:L1737,7,FALSE),"")</f>
        <v/>
      </c>
      <c r="D1737" s="21" t="str">
        <f t="shared" si="55"/>
        <v>Failed</v>
      </c>
      <c r="E1737" s="21">
        <f>IFERROR(VLOOKUP("Failed",'Kickstarter Data'!F1737:L1737,7,FALSE),"")</f>
        <v>2</v>
      </c>
    </row>
    <row r="1738" spans="1:5" x14ac:dyDescent="0.35">
      <c r="A1738" s="17" t="str">
        <f t="shared" si="54"/>
        <v/>
      </c>
      <c r="B1738" s="17" t="str">
        <f>IFERROR(VLOOKUP("successful",'Kickstarter Data'!F1738:L1738,7,FALSE),"")</f>
        <v/>
      </c>
      <c r="D1738" s="21" t="str">
        <f t="shared" si="55"/>
        <v>Failed</v>
      </c>
      <c r="E1738" s="21">
        <f>IFERROR(VLOOKUP("Failed",'Kickstarter Data'!F1738:L1738,7,FALSE),"")</f>
        <v>1</v>
      </c>
    </row>
    <row r="1739" spans="1:5" x14ac:dyDescent="0.35">
      <c r="A1739" s="17" t="str">
        <f t="shared" si="54"/>
        <v/>
      </c>
      <c r="B1739" s="17" t="str">
        <f>IFERROR(VLOOKUP("successful",'Kickstarter Data'!F1739:L1739,7,FALSE),"")</f>
        <v/>
      </c>
      <c r="D1739" s="21" t="str">
        <f t="shared" si="55"/>
        <v>Failed</v>
      </c>
      <c r="E1739" s="21">
        <f>IFERROR(VLOOKUP("Failed",'Kickstarter Data'!F1739:L1739,7,FALSE),"")</f>
        <v>15</v>
      </c>
    </row>
    <row r="1740" spans="1:5" x14ac:dyDescent="0.35">
      <c r="A1740" s="17" t="str">
        <f t="shared" si="54"/>
        <v/>
      </c>
      <c r="B1740" s="17" t="str">
        <f>IFERROR(VLOOKUP("successful",'Kickstarter Data'!F1740:L1740,7,FALSE),"")</f>
        <v/>
      </c>
      <c r="D1740" s="21" t="str">
        <f t="shared" si="55"/>
        <v>Failed</v>
      </c>
      <c r="E1740" s="21">
        <f>IFERROR(VLOOKUP("Failed",'Kickstarter Data'!F1740:L1740,7,FALSE),"")</f>
        <v>1</v>
      </c>
    </row>
    <row r="1741" spans="1:5" x14ac:dyDescent="0.35">
      <c r="A1741" s="17" t="str">
        <f t="shared" si="54"/>
        <v/>
      </c>
      <c r="B1741" s="17" t="str">
        <f>IFERROR(VLOOKUP("successful",'Kickstarter Data'!F1741:L1741,7,FALSE),"")</f>
        <v/>
      </c>
      <c r="D1741" s="21" t="str">
        <f t="shared" si="55"/>
        <v>Failed</v>
      </c>
      <c r="E1741" s="21">
        <f>IFERROR(VLOOKUP("Failed",'Kickstarter Data'!F1741:L1741,7,FALSE),"")</f>
        <v>1</v>
      </c>
    </row>
    <row r="1742" spans="1:5" x14ac:dyDescent="0.35">
      <c r="A1742" s="17" t="str">
        <f t="shared" si="54"/>
        <v/>
      </c>
      <c r="B1742" s="17" t="str">
        <f>IFERROR(VLOOKUP("successful",'Kickstarter Data'!F1742:L1742,7,FALSE),"")</f>
        <v/>
      </c>
      <c r="D1742" s="21" t="str">
        <f t="shared" si="55"/>
        <v>Failed</v>
      </c>
      <c r="E1742" s="21">
        <f>IFERROR(VLOOKUP("Failed",'Kickstarter Data'!F1742:L1742,7,FALSE),"")</f>
        <v>0</v>
      </c>
    </row>
    <row r="1743" spans="1:5" x14ac:dyDescent="0.35">
      <c r="A1743" s="17" t="str">
        <f t="shared" si="54"/>
        <v>successful</v>
      </c>
      <c r="B1743" s="17">
        <f>IFERROR(VLOOKUP("successful",'Kickstarter Data'!F1743:L1743,7,FALSE),"")</f>
        <v>52</v>
      </c>
      <c r="D1743" s="21" t="str">
        <f t="shared" si="55"/>
        <v/>
      </c>
      <c r="E1743" s="21" t="str">
        <f>IFERROR(VLOOKUP("Failed",'Kickstarter Data'!F1743:L1743,7,FALSE),"")</f>
        <v/>
      </c>
    </row>
    <row r="1744" spans="1:5" x14ac:dyDescent="0.35">
      <c r="A1744" s="17" t="str">
        <f t="shared" si="54"/>
        <v>successful</v>
      </c>
      <c r="B1744" s="17">
        <f>IFERROR(VLOOKUP("successful",'Kickstarter Data'!F1744:L1744,7,FALSE),"")</f>
        <v>34</v>
      </c>
      <c r="D1744" s="21" t="str">
        <f t="shared" si="55"/>
        <v/>
      </c>
      <c r="E1744" s="21" t="str">
        <f>IFERROR(VLOOKUP("Failed",'Kickstarter Data'!F1744:L1744,7,FALSE),"")</f>
        <v/>
      </c>
    </row>
    <row r="1745" spans="1:5" x14ac:dyDescent="0.35">
      <c r="A1745" s="17" t="str">
        <f t="shared" si="54"/>
        <v>successful</v>
      </c>
      <c r="B1745" s="17">
        <f>IFERROR(VLOOKUP("successful",'Kickstarter Data'!F1745:L1745,7,FALSE),"")</f>
        <v>67</v>
      </c>
      <c r="D1745" s="21" t="str">
        <f t="shared" si="55"/>
        <v/>
      </c>
      <c r="E1745" s="21" t="str">
        <f>IFERROR(VLOOKUP("Failed",'Kickstarter Data'!F1745:L1745,7,FALSE),"")</f>
        <v/>
      </c>
    </row>
    <row r="1746" spans="1:5" x14ac:dyDescent="0.35">
      <c r="A1746" s="17" t="str">
        <f t="shared" si="54"/>
        <v>successful</v>
      </c>
      <c r="B1746" s="17">
        <f>IFERROR(VLOOKUP("successful",'Kickstarter Data'!F1746:L1746,7,FALSE),"")</f>
        <v>70</v>
      </c>
      <c r="D1746" s="21" t="str">
        <f t="shared" si="55"/>
        <v/>
      </c>
      <c r="E1746" s="21" t="str">
        <f>IFERROR(VLOOKUP("Failed",'Kickstarter Data'!F1746:L1746,7,FALSE),"")</f>
        <v/>
      </c>
    </row>
    <row r="1747" spans="1:5" x14ac:dyDescent="0.35">
      <c r="A1747" s="17" t="str">
        <f t="shared" si="54"/>
        <v>successful</v>
      </c>
      <c r="B1747" s="17">
        <f>IFERROR(VLOOKUP("successful",'Kickstarter Data'!F1747:L1747,7,FALSE),"")</f>
        <v>89</v>
      </c>
      <c r="D1747" s="21" t="str">
        <f t="shared" si="55"/>
        <v/>
      </c>
      <c r="E1747" s="21" t="str">
        <f>IFERROR(VLOOKUP("Failed",'Kickstarter Data'!F1747:L1747,7,FALSE),"")</f>
        <v/>
      </c>
    </row>
    <row r="1748" spans="1:5" x14ac:dyDescent="0.35">
      <c r="A1748" s="17" t="str">
        <f t="shared" si="54"/>
        <v>successful</v>
      </c>
      <c r="B1748" s="17">
        <f>IFERROR(VLOOKUP("successful",'Kickstarter Data'!F1748:L1748,7,FALSE),"")</f>
        <v>107</v>
      </c>
      <c r="D1748" s="21" t="str">
        <f t="shared" si="55"/>
        <v/>
      </c>
      <c r="E1748" s="21" t="str">
        <f>IFERROR(VLOOKUP("Failed",'Kickstarter Data'!F1748:L1748,7,FALSE),"")</f>
        <v/>
      </c>
    </row>
    <row r="1749" spans="1:5" x14ac:dyDescent="0.35">
      <c r="A1749" s="17" t="str">
        <f t="shared" si="54"/>
        <v>successful</v>
      </c>
      <c r="B1749" s="17">
        <f>IFERROR(VLOOKUP("successful",'Kickstarter Data'!F1749:L1749,7,FALSE),"")</f>
        <v>159</v>
      </c>
      <c r="D1749" s="21" t="str">
        <f t="shared" si="55"/>
        <v/>
      </c>
      <c r="E1749" s="21" t="str">
        <f>IFERROR(VLOOKUP("Failed",'Kickstarter Data'!F1749:L1749,7,FALSE),"")</f>
        <v/>
      </c>
    </row>
    <row r="1750" spans="1:5" x14ac:dyDescent="0.35">
      <c r="A1750" s="17" t="str">
        <f t="shared" si="54"/>
        <v>successful</v>
      </c>
      <c r="B1750" s="17">
        <f>IFERROR(VLOOKUP("successful",'Kickstarter Data'!F1750:L1750,7,FALSE),"")</f>
        <v>181</v>
      </c>
      <c r="D1750" s="21" t="str">
        <f t="shared" si="55"/>
        <v/>
      </c>
      <c r="E1750" s="21" t="str">
        <f>IFERROR(VLOOKUP("Failed",'Kickstarter Data'!F1750:L1750,7,FALSE),"")</f>
        <v/>
      </c>
    </row>
    <row r="1751" spans="1:5" x14ac:dyDescent="0.35">
      <c r="A1751" s="17" t="str">
        <f t="shared" si="54"/>
        <v>successful</v>
      </c>
      <c r="B1751" s="17">
        <f>IFERROR(VLOOKUP("successful",'Kickstarter Data'!F1751:L1751,7,FALSE),"")</f>
        <v>131</v>
      </c>
      <c r="D1751" s="21" t="str">
        <f t="shared" si="55"/>
        <v/>
      </c>
      <c r="E1751" s="21" t="str">
        <f>IFERROR(VLOOKUP("Failed",'Kickstarter Data'!F1751:L1751,7,FALSE),"")</f>
        <v/>
      </c>
    </row>
    <row r="1752" spans="1:5" x14ac:dyDescent="0.35">
      <c r="A1752" s="17" t="str">
        <f t="shared" si="54"/>
        <v>successful</v>
      </c>
      <c r="B1752" s="17">
        <f>IFERROR(VLOOKUP("successful",'Kickstarter Data'!F1752:L1752,7,FALSE),"")</f>
        <v>125</v>
      </c>
      <c r="D1752" s="21" t="str">
        <f t="shared" si="55"/>
        <v/>
      </c>
      <c r="E1752" s="21" t="str">
        <f>IFERROR(VLOOKUP("Failed",'Kickstarter Data'!F1752:L1752,7,FALSE),"")</f>
        <v/>
      </c>
    </row>
    <row r="1753" spans="1:5" x14ac:dyDescent="0.35">
      <c r="A1753" s="17" t="str">
        <f t="shared" si="54"/>
        <v>successful</v>
      </c>
      <c r="B1753" s="17">
        <f>IFERROR(VLOOKUP("successful",'Kickstarter Data'!F1753:L1753,7,FALSE),"")</f>
        <v>61</v>
      </c>
      <c r="D1753" s="21" t="str">
        <f t="shared" si="55"/>
        <v/>
      </c>
      <c r="E1753" s="21" t="str">
        <f>IFERROR(VLOOKUP("Failed",'Kickstarter Data'!F1753:L1753,7,FALSE),"")</f>
        <v/>
      </c>
    </row>
    <row r="1754" spans="1:5" x14ac:dyDescent="0.35">
      <c r="A1754" s="17" t="str">
        <f t="shared" si="54"/>
        <v>successful</v>
      </c>
      <c r="B1754" s="17">
        <f>IFERROR(VLOOKUP("successful",'Kickstarter Data'!F1754:L1754,7,FALSE),"")</f>
        <v>90</v>
      </c>
      <c r="D1754" s="21" t="str">
        <f t="shared" si="55"/>
        <v/>
      </c>
      <c r="E1754" s="21" t="str">
        <f>IFERROR(VLOOKUP("Failed",'Kickstarter Data'!F1754:L1754,7,FALSE),"")</f>
        <v/>
      </c>
    </row>
    <row r="1755" spans="1:5" x14ac:dyDescent="0.35">
      <c r="A1755" s="17" t="str">
        <f t="shared" si="54"/>
        <v>successful</v>
      </c>
      <c r="B1755" s="17">
        <f>IFERROR(VLOOKUP("successful",'Kickstarter Data'!F1755:L1755,7,FALSE),"")</f>
        <v>35</v>
      </c>
      <c r="D1755" s="21" t="str">
        <f t="shared" si="55"/>
        <v/>
      </c>
      <c r="E1755" s="21" t="str">
        <f>IFERROR(VLOOKUP("Failed",'Kickstarter Data'!F1755:L1755,7,FALSE),"")</f>
        <v/>
      </c>
    </row>
    <row r="1756" spans="1:5" x14ac:dyDescent="0.35">
      <c r="A1756" s="17" t="str">
        <f t="shared" si="54"/>
        <v>successful</v>
      </c>
      <c r="B1756" s="17">
        <f>IFERROR(VLOOKUP("successful",'Kickstarter Data'!F1756:L1756,7,FALSE),"")</f>
        <v>90</v>
      </c>
      <c r="D1756" s="21" t="str">
        <f t="shared" si="55"/>
        <v/>
      </c>
      <c r="E1756" s="21" t="str">
        <f>IFERROR(VLOOKUP("Failed",'Kickstarter Data'!F1756:L1756,7,FALSE),"")</f>
        <v/>
      </c>
    </row>
    <row r="1757" spans="1:5" x14ac:dyDescent="0.35">
      <c r="A1757" s="17" t="str">
        <f t="shared" si="54"/>
        <v>successful</v>
      </c>
      <c r="B1757" s="17">
        <f>IFERROR(VLOOKUP("successful",'Kickstarter Data'!F1757:L1757,7,FALSE),"")</f>
        <v>4</v>
      </c>
      <c r="D1757" s="21" t="str">
        <f t="shared" si="55"/>
        <v/>
      </c>
      <c r="E1757" s="21" t="str">
        <f>IFERROR(VLOOKUP("Failed",'Kickstarter Data'!F1757:L1757,7,FALSE),"")</f>
        <v/>
      </c>
    </row>
    <row r="1758" spans="1:5" x14ac:dyDescent="0.35">
      <c r="A1758" s="17" t="str">
        <f t="shared" si="54"/>
        <v>successful</v>
      </c>
      <c r="B1758" s="17">
        <f>IFERROR(VLOOKUP("successful",'Kickstarter Data'!F1758:L1758,7,FALSE),"")</f>
        <v>120</v>
      </c>
      <c r="D1758" s="21" t="str">
        <f t="shared" si="55"/>
        <v/>
      </c>
      <c r="E1758" s="21" t="str">
        <f>IFERROR(VLOOKUP("Failed",'Kickstarter Data'!F1758:L1758,7,FALSE),"")</f>
        <v/>
      </c>
    </row>
    <row r="1759" spans="1:5" x14ac:dyDescent="0.35">
      <c r="A1759" s="17" t="str">
        <f t="shared" si="54"/>
        <v>successful</v>
      </c>
      <c r="B1759" s="17">
        <f>IFERROR(VLOOKUP("successful",'Kickstarter Data'!F1759:L1759,7,FALSE),"")</f>
        <v>14</v>
      </c>
      <c r="D1759" s="21" t="str">
        <f t="shared" si="55"/>
        <v/>
      </c>
      <c r="E1759" s="21" t="str">
        <f>IFERROR(VLOOKUP("Failed",'Kickstarter Data'!F1759:L1759,7,FALSE),"")</f>
        <v/>
      </c>
    </row>
    <row r="1760" spans="1:5" x14ac:dyDescent="0.35">
      <c r="A1760" s="17" t="str">
        <f t="shared" si="54"/>
        <v>successful</v>
      </c>
      <c r="B1760" s="17">
        <f>IFERROR(VLOOKUP("successful",'Kickstarter Data'!F1760:L1760,7,FALSE),"")</f>
        <v>27</v>
      </c>
      <c r="D1760" s="21" t="str">
        <f t="shared" si="55"/>
        <v/>
      </c>
      <c r="E1760" s="21" t="str">
        <f>IFERROR(VLOOKUP("Failed",'Kickstarter Data'!F1760:L1760,7,FALSE),"")</f>
        <v/>
      </c>
    </row>
    <row r="1761" spans="1:5" x14ac:dyDescent="0.35">
      <c r="A1761" s="17" t="str">
        <f t="shared" si="54"/>
        <v>successful</v>
      </c>
      <c r="B1761" s="17">
        <f>IFERROR(VLOOKUP("successful",'Kickstarter Data'!F1761:L1761,7,FALSE),"")</f>
        <v>49</v>
      </c>
      <c r="D1761" s="21" t="str">
        <f t="shared" si="55"/>
        <v/>
      </c>
      <c r="E1761" s="21" t="str">
        <f>IFERROR(VLOOKUP("Failed",'Kickstarter Data'!F1761:L1761,7,FALSE),"")</f>
        <v/>
      </c>
    </row>
    <row r="1762" spans="1:5" x14ac:dyDescent="0.35">
      <c r="A1762" s="17" t="str">
        <f t="shared" si="54"/>
        <v>successful</v>
      </c>
      <c r="B1762" s="17">
        <f>IFERROR(VLOOKUP("successful",'Kickstarter Data'!F1762:L1762,7,FALSE),"")</f>
        <v>102</v>
      </c>
      <c r="D1762" s="21" t="str">
        <f t="shared" si="55"/>
        <v/>
      </c>
      <c r="E1762" s="21" t="str">
        <f>IFERROR(VLOOKUP("Failed",'Kickstarter Data'!F1762:L1762,7,FALSE),"")</f>
        <v/>
      </c>
    </row>
    <row r="1763" spans="1:5" x14ac:dyDescent="0.35">
      <c r="A1763" s="17" t="str">
        <f t="shared" si="54"/>
        <v>successful</v>
      </c>
      <c r="B1763" s="17">
        <f>IFERROR(VLOOKUP("successful",'Kickstarter Data'!F1763:L1763,7,FALSE),"")</f>
        <v>3</v>
      </c>
      <c r="D1763" s="21" t="str">
        <f t="shared" si="55"/>
        <v/>
      </c>
      <c r="E1763" s="21" t="str">
        <f>IFERROR(VLOOKUP("Failed",'Kickstarter Data'!F1763:L1763,7,FALSE),"")</f>
        <v/>
      </c>
    </row>
    <row r="1764" spans="1:5" x14ac:dyDescent="0.35">
      <c r="A1764" s="17" t="str">
        <f t="shared" si="54"/>
        <v>successful</v>
      </c>
      <c r="B1764" s="17">
        <f>IFERROR(VLOOKUP("successful",'Kickstarter Data'!F1764:L1764,7,FALSE),"")</f>
        <v>25</v>
      </c>
      <c r="D1764" s="21" t="str">
        <f t="shared" si="55"/>
        <v/>
      </c>
      <c r="E1764" s="21" t="str">
        <f>IFERROR(VLOOKUP("Failed",'Kickstarter Data'!F1764:L1764,7,FALSE),"")</f>
        <v/>
      </c>
    </row>
    <row r="1765" spans="1:5" x14ac:dyDescent="0.35">
      <c r="A1765" s="17" t="str">
        <f t="shared" si="54"/>
        <v>successful</v>
      </c>
      <c r="B1765" s="17">
        <f>IFERROR(VLOOKUP("successful",'Kickstarter Data'!F1765:L1765,7,FALSE),"")</f>
        <v>118</v>
      </c>
      <c r="D1765" s="21" t="str">
        <f t="shared" si="55"/>
        <v/>
      </c>
      <c r="E1765" s="21" t="str">
        <f>IFERROR(VLOOKUP("Failed",'Kickstarter Data'!F1765:L1765,7,FALSE),"")</f>
        <v/>
      </c>
    </row>
    <row r="1766" spans="1:5" x14ac:dyDescent="0.35">
      <c r="A1766" s="17" t="str">
        <f t="shared" si="54"/>
        <v/>
      </c>
      <c r="B1766" s="17" t="str">
        <f>IFERROR(VLOOKUP("successful",'Kickstarter Data'!F1766:L1766,7,FALSE),"")</f>
        <v/>
      </c>
      <c r="D1766" s="21" t="str">
        <f t="shared" si="55"/>
        <v>Failed</v>
      </c>
      <c r="E1766" s="21">
        <f>IFERROR(VLOOKUP("Failed",'Kickstarter Data'!F1766:L1766,7,FALSE),"")</f>
        <v>39</v>
      </c>
    </row>
    <row r="1767" spans="1:5" x14ac:dyDescent="0.35">
      <c r="A1767" s="17" t="str">
        <f t="shared" si="54"/>
        <v/>
      </c>
      <c r="B1767" s="17" t="str">
        <f>IFERROR(VLOOKUP("successful",'Kickstarter Data'!F1767:L1767,7,FALSE),"")</f>
        <v/>
      </c>
      <c r="D1767" s="21" t="str">
        <f t="shared" si="55"/>
        <v>Failed</v>
      </c>
      <c r="E1767" s="21">
        <f>IFERROR(VLOOKUP("Failed",'Kickstarter Data'!F1767:L1767,7,FALSE),"")</f>
        <v>103</v>
      </c>
    </row>
    <row r="1768" spans="1:5" x14ac:dyDescent="0.35">
      <c r="A1768" s="17" t="str">
        <f t="shared" si="54"/>
        <v/>
      </c>
      <c r="B1768" s="17" t="str">
        <f>IFERROR(VLOOKUP("successful",'Kickstarter Data'!F1768:L1768,7,FALSE),"")</f>
        <v/>
      </c>
      <c r="D1768" s="21" t="str">
        <f t="shared" si="55"/>
        <v>Failed</v>
      </c>
      <c r="E1768" s="21">
        <f>IFERROR(VLOOKUP("Failed",'Kickstarter Data'!F1768:L1768,7,FALSE),"")</f>
        <v>0</v>
      </c>
    </row>
    <row r="1769" spans="1:5" x14ac:dyDescent="0.35">
      <c r="A1769" s="17" t="str">
        <f t="shared" si="54"/>
        <v/>
      </c>
      <c r="B1769" s="17" t="str">
        <f>IFERROR(VLOOKUP("successful",'Kickstarter Data'!F1769:L1769,7,FALSE),"")</f>
        <v/>
      </c>
      <c r="D1769" s="21" t="str">
        <f t="shared" si="55"/>
        <v>Failed</v>
      </c>
      <c r="E1769" s="21">
        <f>IFERROR(VLOOKUP("Failed",'Kickstarter Data'!F1769:L1769,7,FALSE),"")</f>
        <v>39</v>
      </c>
    </row>
    <row r="1770" spans="1:5" x14ac:dyDescent="0.35">
      <c r="A1770" s="17" t="str">
        <f t="shared" si="54"/>
        <v/>
      </c>
      <c r="B1770" s="17" t="str">
        <f>IFERROR(VLOOKUP("successful",'Kickstarter Data'!F1770:L1770,7,FALSE),"")</f>
        <v/>
      </c>
      <c r="D1770" s="21" t="str">
        <f t="shared" si="55"/>
        <v>Failed</v>
      </c>
      <c r="E1770" s="21">
        <f>IFERROR(VLOOKUP("Failed",'Kickstarter Data'!F1770:L1770,7,FALSE),"")</f>
        <v>15</v>
      </c>
    </row>
    <row r="1771" spans="1:5" x14ac:dyDescent="0.35">
      <c r="A1771" s="17" t="str">
        <f t="shared" si="54"/>
        <v/>
      </c>
      <c r="B1771" s="17" t="str">
        <f>IFERROR(VLOOKUP("successful",'Kickstarter Data'!F1771:L1771,7,FALSE),"")</f>
        <v/>
      </c>
      <c r="D1771" s="21" t="str">
        <f t="shared" si="55"/>
        <v>Failed</v>
      </c>
      <c r="E1771" s="21">
        <f>IFERROR(VLOOKUP("Failed",'Kickstarter Data'!F1771:L1771,7,FALSE),"")</f>
        <v>22</v>
      </c>
    </row>
    <row r="1772" spans="1:5" x14ac:dyDescent="0.35">
      <c r="A1772" s="17" t="str">
        <f t="shared" si="54"/>
        <v/>
      </c>
      <c r="B1772" s="17" t="str">
        <f>IFERROR(VLOOKUP("successful",'Kickstarter Data'!F1772:L1772,7,FALSE),"")</f>
        <v/>
      </c>
      <c r="D1772" s="21" t="str">
        <f t="shared" si="55"/>
        <v>Failed</v>
      </c>
      <c r="E1772" s="21">
        <f>IFERROR(VLOOKUP("Failed",'Kickstarter Data'!F1772:L1772,7,FALSE),"")</f>
        <v>92</v>
      </c>
    </row>
    <row r="1773" spans="1:5" x14ac:dyDescent="0.35">
      <c r="A1773" s="17" t="str">
        <f t="shared" si="54"/>
        <v/>
      </c>
      <c r="B1773" s="17" t="str">
        <f>IFERROR(VLOOKUP("successful",'Kickstarter Data'!F1773:L1773,7,FALSE),"")</f>
        <v/>
      </c>
      <c r="D1773" s="21" t="str">
        <f t="shared" si="55"/>
        <v>Failed</v>
      </c>
      <c r="E1773" s="21">
        <f>IFERROR(VLOOKUP("Failed",'Kickstarter Data'!F1773:L1773,7,FALSE),"")</f>
        <v>25</v>
      </c>
    </row>
    <row r="1774" spans="1:5" x14ac:dyDescent="0.35">
      <c r="A1774" s="17" t="str">
        <f t="shared" si="54"/>
        <v/>
      </c>
      <c r="B1774" s="17" t="str">
        <f>IFERROR(VLOOKUP("successful",'Kickstarter Data'!F1774:L1774,7,FALSE),"")</f>
        <v/>
      </c>
      <c r="D1774" s="21" t="str">
        <f t="shared" si="55"/>
        <v>Failed</v>
      </c>
      <c r="E1774" s="21">
        <f>IFERROR(VLOOKUP("Failed",'Kickstarter Data'!F1774:L1774,7,FALSE),"")</f>
        <v>19</v>
      </c>
    </row>
    <row r="1775" spans="1:5" x14ac:dyDescent="0.35">
      <c r="A1775" s="17" t="str">
        <f t="shared" si="54"/>
        <v/>
      </c>
      <c r="B1775" s="17" t="str">
        <f>IFERROR(VLOOKUP("successful",'Kickstarter Data'!F1775:L1775,7,FALSE),"")</f>
        <v/>
      </c>
      <c r="D1775" s="21" t="str">
        <f t="shared" si="55"/>
        <v>Failed</v>
      </c>
      <c r="E1775" s="21">
        <f>IFERROR(VLOOKUP("Failed",'Kickstarter Data'!F1775:L1775,7,FALSE),"")</f>
        <v>19</v>
      </c>
    </row>
    <row r="1776" spans="1:5" x14ac:dyDescent="0.35">
      <c r="A1776" s="17" t="str">
        <f t="shared" si="54"/>
        <v/>
      </c>
      <c r="B1776" s="17" t="str">
        <f>IFERROR(VLOOKUP("successful",'Kickstarter Data'!F1776:L1776,7,FALSE),"")</f>
        <v/>
      </c>
      <c r="D1776" s="21" t="str">
        <f t="shared" si="55"/>
        <v>Failed</v>
      </c>
      <c r="E1776" s="21">
        <f>IFERROR(VLOOKUP("Failed",'Kickstarter Data'!F1776:L1776,7,FALSE),"")</f>
        <v>13</v>
      </c>
    </row>
    <row r="1777" spans="1:5" x14ac:dyDescent="0.35">
      <c r="A1777" s="17" t="str">
        <f t="shared" si="54"/>
        <v/>
      </c>
      <c r="B1777" s="17" t="str">
        <f>IFERROR(VLOOKUP("successful",'Kickstarter Data'!F1777:L1777,7,FALSE),"")</f>
        <v/>
      </c>
      <c r="D1777" s="21" t="str">
        <f t="shared" si="55"/>
        <v>Failed</v>
      </c>
      <c r="E1777" s="21">
        <f>IFERROR(VLOOKUP("Failed",'Kickstarter Data'!F1777:L1777,7,FALSE),"")</f>
        <v>124</v>
      </c>
    </row>
    <row r="1778" spans="1:5" x14ac:dyDescent="0.35">
      <c r="A1778" s="17" t="str">
        <f t="shared" si="54"/>
        <v/>
      </c>
      <c r="B1778" s="17" t="str">
        <f>IFERROR(VLOOKUP("successful",'Kickstarter Data'!F1778:L1778,7,FALSE),"")</f>
        <v/>
      </c>
      <c r="D1778" s="21" t="str">
        <f t="shared" si="55"/>
        <v>Failed</v>
      </c>
      <c r="E1778" s="21">
        <f>IFERROR(VLOOKUP("Failed",'Kickstarter Data'!F1778:L1778,7,FALSE),"")</f>
        <v>4</v>
      </c>
    </row>
    <row r="1779" spans="1:5" x14ac:dyDescent="0.35">
      <c r="A1779" s="17" t="str">
        <f t="shared" si="54"/>
        <v/>
      </c>
      <c r="B1779" s="17" t="str">
        <f>IFERROR(VLOOKUP("successful",'Kickstarter Data'!F1779:L1779,7,FALSE),"")</f>
        <v/>
      </c>
      <c r="D1779" s="21" t="str">
        <f t="shared" si="55"/>
        <v>Failed</v>
      </c>
      <c r="E1779" s="21">
        <f>IFERROR(VLOOKUP("Failed",'Kickstarter Data'!F1779:L1779,7,FALSE),"")</f>
        <v>10</v>
      </c>
    </row>
    <row r="1780" spans="1:5" x14ac:dyDescent="0.35">
      <c r="A1780" s="17" t="str">
        <f t="shared" si="54"/>
        <v/>
      </c>
      <c r="B1780" s="17" t="str">
        <f>IFERROR(VLOOKUP("successful",'Kickstarter Data'!F1780:L1780,7,FALSE),"")</f>
        <v/>
      </c>
      <c r="D1780" s="21" t="str">
        <f t="shared" si="55"/>
        <v>Failed</v>
      </c>
      <c r="E1780" s="21">
        <f>IFERROR(VLOOKUP("Failed",'Kickstarter Data'!F1780:L1780,7,FALSE),"")</f>
        <v>15</v>
      </c>
    </row>
    <row r="1781" spans="1:5" x14ac:dyDescent="0.35">
      <c r="A1781" s="17" t="str">
        <f t="shared" si="54"/>
        <v/>
      </c>
      <c r="B1781" s="17" t="str">
        <f>IFERROR(VLOOKUP("successful",'Kickstarter Data'!F1781:L1781,7,FALSE),"")</f>
        <v/>
      </c>
      <c r="D1781" s="21" t="str">
        <f t="shared" si="55"/>
        <v>Failed</v>
      </c>
      <c r="E1781" s="21">
        <f>IFERROR(VLOOKUP("Failed",'Kickstarter Data'!F1781:L1781,7,FALSE),"")</f>
        <v>38</v>
      </c>
    </row>
    <row r="1782" spans="1:5" x14ac:dyDescent="0.35">
      <c r="A1782" s="17" t="str">
        <f t="shared" si="54"/>
        <v/>
      </c>
      <c r="B1782" s="17" t="str">
        <f>IFERROR(VLOOKUP("successful",'Kickstarter Data'!F1782:L1782,7,FALSE),"")</f>
        <v/>
      </c>
      <c r="D1782" s="21" t="str">
        <f t="shared" si="55"/>
        <v>Failed</v>
      </c>
      <c r="E1782" s="21">
        <f>IFERROR(VLOOKUP("Failed",'Kickstarter Data'!F1782:L1782,7,FALSE),"")</f>
        <v>152</v>
      </c>
    </row>
    <row r="1783" spans="1:5" x14ac:dyDescent="0.35">
      <c r="A1783" s="17" t="str">
        <f t="shared" si="54"/>
        <v/>
      </c>
      <c r="B1783" s="17" t="str">
        <f>IFERROR(VLOOKUP("successful",'Kickstarter Data'!F1783:L1783,7,FALSE),"")</f>
        <v/>
      </c>
      <c r="D1783" s="21" t="str">
        <f t="shared" si="55"/>
        <v>Failed</v>
      </c>
      <c r="E1783" s="21">
        <f>IFERROR(VLOOKUP("Failed",'Kickstarter Data'!F1783:L1783,7,FALSE),"")</f>
        <v>24</v>
      </c>
    </row>
    <row r="1784" spans="1:5" x14ac:dyDescent="0.35">
      <c r="A1784" s="17" t="str">
        <f t="shared" si="54"/>
        <v/>
      </c>
      <c r="B1784" s="17" t="str">
        <f>IFERROR(VLOOKUP("successful",'Kickstarter Data'!F1784:L1784,7,FALSE),"")</f>
        <v/>
      </c>
      <c r="D1784" s="21" t="str">
        <f t="shared" si="55"/>
        <v>Failed</v>
      </c>
      <c r="E1784" s="21">
        <f>IFERROR(VLOOKUP("Failed",'Kickstarter Data'!F1784:L1784,7,FALSE),"")</f>
        <v>76</v>
      </c>
    </row>
    <row r="1785" spans="1:5" x14ac:dyDescent="0.35">
      <c r="A1785" s="17" t="str">
        <f t="shared" si="54"/>
        <v/>
      </c>
      <c r="B1785" s="17" t="str">
        <f>IFERROR(VLOOKUP("successful",'Kickstarter Data'!F1785:L1785,7,FALSE),"")</f>
        <v/>
      </c>
      <c r="D1785" s="21" t="str">
        <f t="shared" si="55"/>
        <v>Failed</v>
      </c>
      <c r="E1785" s="21">
        <f>IFERROR(VLOOKUP("Failed",'Kickstarter Data'!F1785:L1785,7,FALSE),"")</f>
        <v>185</v>
      </c>
    </row>
    <row r="1786" spans="1:5" x14ac:dyDescent="0.35">
      <c r="A1786" s="17" t="str">
        <f t="shared" si="54"/>
        <v/>
      </c>
      <c r="B1786" s="17" t="str">
        <f>IFERROR(VLOOKUP("successful",'Kickstarter Data'!F1786:L1786,7,FALSE),"")</f>
        <v/>
      </c>
      <c r="D1786" s="21" t="str">
        <f t="shared" si="55"/>
        <v>Failed</v>
      </c>
      <c r="E1786" s="21">
        <f>IFERROR(VLOOKUP("Failed",'Kickstarter Data'!F1786:L1786,7,FALSE),"")</f>
        <v>33</v>
      </c>
    </row>
    <row r="1787" spans="1:5" x14ac:dyDescent="0.35">
      <c r="A1787" s="17" t="str">
        <f t="shared" si="54"/>
        <v/>
      </c>
      <c r="B1787" s="17" t="str">
        <f>IFERROR(VLOOKUP("successful",'Kickstarter Data'!F1787:L1787,7,FALSE),"")</f>
        <v/>
      </c>
      <c r="D1787" s="21" t="str">
        <f t="shared" si="55"/>
        <v>Failed</v>
      </c>
      <c r="E1787" s="21">
        <f>IFERROR(VLOOKUP("Failed",'Kickstarter Data'!F1787:L1787,7,FALSE),"")</f>
        <v>108</v>
      </c>
    </row>
    <row r="1788" spans="1:5" x14ac:dyDescent="0.35">
      <c r="A1788" s="17" t="str">
        <f t="shared" si="54"/>
        <v/>
      </c>
      <c r="B1788" s="17" t="str">
        <f>IFERROR(VLOOKUP("successful",'Kickstarter Data'!F1788:L1788,7,FALSE),"")</f>
        <v/>
      </c>
      <c r="D1788" s="21" t="str">
        <f t="shared" si="55"/>
        <v>Failed</v>
      </c>
      <c r="E1788" s="21">
        <f>IFERROR(VLOOKUP("Failed",'Kickstarter Data'!F1788:L1788,7,FALSE),"")</f>
        <v>29</v>
      </c>
    </row>
    <row r="1789" spans="1:5" x14ac:dyDescent="0.35">
      <c r="A1789" s="17" t="str">
        <f t="shared" si="54"/>
        <v/>
      </c>
      <c r="B1789" s="17" t="str">
        <f>IFERROR(VLOOKUP("successful",'Kickstarter Data'!F1789:L1789,7,FALSE),"")</f>
        <v/>
      </c>
      <c r="D1789" s="21" t="str">
        <f t="shared" si="55"/>
        <v>Failed</v>
      </c>
      <c r="E1789" s="21">
        <f>IFERROR(VLOOKUP("Failed",'Kickstarter Data'!F1789:L1789,7,FALSE),"")</f>
        <v>24</v>
      </c>
    </row>
    <row r="1790" spans="1:5" x14ac:dyDescent="0.35">
      <c r="A1790" s="17" t="str">
        <f t="shared" si="54"/>
        <v/>
      </c>
      <c r="B1790" s="17" t="str">
        <f>IFERROR(VLOOKUP("successful",'Kickstarter Data'!F1790:L1790,7,FALSE),"")</f>
        <v/>
      </c>
      <c r="D1790" s="21" t="str">
        <f t="shared" si="55"/>
        <v>Failed</v>
      </c>
      <c r="E1790" s="21">
        <f>IFERROR(VLOOKUP("Failed",'Kickstarter Data'!F1790:L1790,7,FALSE),"")</f>
        <v>4</v>
      </c>
    </row>
    <row r="1791" spans="1:5" x14ac:dyDescent="0.35">
      <c r="A1791" s="17" t="str">
        <f t="shared" si="54"/>
        <v/>
      </c>
      <c r="B1791" s="17" t="str">
        <f>IFERROR(VLOOKUP("successful",'Kickstarter Data'!F1791:L1791,7,FALSE),"")</f>
        <v/>
      </c>
      <c r="D1791" s="21" t="str">
        <f t="shared" si="55"/>
        <v>Failed</v>
      </c>
      <c r="E1791" s="21">
        <f>IFERROR(VLOOKUP("Failed",'Kickstarter Data'!F1791:L1791,7,FALSE),"")</f>
        <v>4</v>
      </c>
    </row>
    <row r="1792" spans="1:5" x14ac:dyDescent="0.35">
      <c r="A1792" s="17" t="str">
        <f t="shared" si="54"/>
        <v/>
      </c>
      <c r="B1792" s="17" t="str">
        <f>IFERROR(VLOOKUP("successful",'Kickstarter Data'!F1792:L1792,7,FALSE),"")</f>
        <v/>
      </c>
      <c r="D1792" s="21" t="str">
        <f t="shared" si="55"/>
        <v>Failed</v>
      </c>
      <c r="E1792" s="21">
        <f>IFERROR(VLOOKUP("Failed",'Kickstarter Data'!F1792:L1792,7,FALSE),"")</f>
        <v>15</v>
      </c>
    </row>
    <row r="1793" spans="1:5" x14ac:dyDescent="0.35">
      <c r="A1793" s="17" t="str">
        <f t="shared" si="54"/>
        <v/>
      </c>
      <c r="B1793" s="17" t="str">
        <f>IFERROR(VLOOKUP("successful",'Kickstarter Data'!F1793:L1793,7,FALSE),"")</f>
        <v/>
      </c>
      <c r="D1793" s="21" t="str">
        <f t="shared" si="55"/>
        <v>Failed</v>
      </c>
      <c r="E1793" s="21">
        <f>IFERROR(VLOOKUP("Failed",'Kickstarter Data'!F1793:L1793,7,FALSE),"")</f>
        <v>4</v>
      </c>
    </row>
    <row r="1794" spans="1:5" x14ac:dyDescent="0.35">
      <c r="A1794" s="17" t="str">
        <f t="shared" ref="A1794:A1857" si="56">IF(B1794="","","successful")</f>
        <v/>
      </c>
      <c r="B1794" s="17" t="str">
        <f>IFERROR(VLOOKUP("successful",'Kickstarter Data'!F1794:L1794,7,FALSE),"")</f>
        <v/>
      </c>
      <c r="D1794" s="21" t="str">
        <f t="shared" ref="D1794:D1857" si="57">IF(E1794="","","Failed")</f>
        <v>Failed</v>
      </c>
      <c r="E1794" s="21">
        <f>IFERROR(VLOOKUP("Failed",'Kickstarter Data'!F1794:L1794,7,FALSE),"")</f>
        <v>139</v>
      </c>
    </row>
    <row r="1795" spans="1:5" x14ac:dyDescent="0.35">
      <c r="A1795" s="17" t="str">
        <f t="shared" si="56"/>
        <v/>
      </c>
      <c r="B1795" s="17" t="str">
        <f>IFERROR(VLOOKUP("successful",'Kickstarter Data'!F1795:L1795,7,FALSE),"")</f>
        <v/>
      </c>
      <c r="D1795" s="21" t="str">
        <f t="shared" si="57"/>
        <v>Failed</v>
      </c>
      <c r="E1795" s="21">
        <f>IFERROR(VLOOKUP("Failed",'Kickstarter Data'!F1795:L1795,7,FALSE),"")</f>
        <v>2</v>
      </c>
    </row>
    <row r="1796" spans="1:5" x14ac:dyDescent="0.35">
      <c r="A1796" s="17" t="str">
        <f t="shared" si="56"/>
        <v/>
      </c>
      <c r="B1796" s="17" t="str">
        <f>IFERROR(VLOOKUP("successful",'Kickstarter Data'!F1796:L1796,7,FALSE),"")</f>
        <v/>
      </c>
      <c r="D1796" s="21" t="str">
        <f t="shared" si="57"/>
        <v>Failed</v>
      </c>
      <c r="E1796" s="21">
        <f>IFERROR(VLOOKUP("Failed",'Kickstarter Data'!F1796:L1796,7,FALSE),"")</f>
        <v>18</v>
      </c>
    </row>
    <row r="1797" spans="1:5" x14ac:dyDescent="0.35">
      <c r="A1797" s="17" t="str">
        <f t="shared" si="56"/>
        <v/>
      </c>
      <c r="B1797" s="17" t="str">
        <f>IFERROR(VLOOKUP("successful",'Kickstarter Data'!F1797:L1797,7,FALSE),"")</f>
        <v/>
      </c>
      <c r="D1797" s="21" t="str">
        <f t="shared" si="57"/>
        <v>Failed</v>
      </c>
      <c r="E1797" s="21">
        <f>IFERROR(VLOOKUP("Failed",'Kickstarter Data'!F1797:L1797,7,FALSE),"")</f>
        <v>81</v>
      </c>
    </row>
    <row r="1798" spans="1:5" x14ac:dyDescent="0.35">
      <c r="A1798" s="17" t="str">
        <f t="shared" si="56"/>
        <v/>
      </c>
      <c r="B1798" s="17" t="str">
        <f>IFERROR(VLOOKUP("successful",'Kickstarter Data'!F1798:L1798,7,FALSE),"")</f>
        <v/>
      </c>
      <c r="D1798" s="21" t="str">
        <f t="shared" si="57"/>
        <v>Failed</v>
      </c>
      <c r="E1798" s="21">
        <f>IFERROR(VLOOKUP("Failed",'Kickstarter Data'!F1798:L1798,7,FALSE),"")</f>
        <v>86</v>
      </c>
    </row>
    <row r="1799" spans="1:5" x14ac:dyDescent="0.35">
      <c r="A1799" s="17" t="str">
        <f t="shared" si="56"/>
        <v/>
      </c>
      <c r="B1799" s="17" t="str">
        <f>IFERROR(VLOOKUP("successful",'Kickstarter Data'!F1799:L1799,7,FALSE),"")</f>
        <v/>
      </c>
      <c r="D1799" s="21" t="str">
        <f t="shared" si="57"/>
        <v>Failed</v>
      </c>
      <c r="E1799" s="21">
        <f>IFERROR(VLOOKUP("Failed",'Kickstarter Data'!F1799:L1799,7,FALSE),"")</f>
        <v>140</v>
      </c>
    </row>
    <row r="1800" spans="1:5" x14ac:dyDescent="0.35">
      <c r="A1800" s="17" t="str">
        <f t="shared" si="56"/>
        <v/>
      </c>
      <c r="B1800" s="17" t="str">
        <f>IFERROR(VLOOKUP("successful",'Kickstarter Data'!F1800:L1800,7,FALSE),"")</f>
        <v/>
      </c>
      <c r="D1800" s="21" t="str">
        <f t="shared" si="57"/>
        <v>Failed</v>
      </c>
      <c r="E1800" s="21">
        <f>IFERROR(VLOOKUP("Failed",'Kickstarter Data'!F1800:L1800,7,FALSE),"")</f>
        <v>37</v>
      </c>
    </row>
    <row r="1801" spans="1:5" x14ac:dyDescent="0.35">
      <c r="A1801" s="17" t="str">
        <f t="shared" si="56"/>
        <v/>
      </c>
      <c r="B1801" s="17" t="str">
        <f>IFERROR(VLOOKUP("successful",'Kickstarter Data'!F1801:L1801,7,FALSE),"")</f>
        <v/>
      </c>
      <c r="D1801" s="21" t="str">
        <f t="shared" si="57"/>
        <v>Failed</v>
      </c>
      <c r="E1801" s="21">
        <f>IFERROR(VLOOKUP("Failed",'Kickstarter Data'!F1801:L1801,7,FALSE),"")</f>
        <v>6</v>
      </c>
    </row>
    <row r="1802" spans="1:5" x14ac:dyDescent="0.35">
      <c r="A1802" s="17" t="str">
        <f t="shared" si="56"/>
        <v/>
      </c>
      <c r="B1802" s="17" t="str">
        <f>IFERROR(VLOOKUP("successful",'Kickstarter Data'!F1802:L1802,7,FALSE),"")</f>
        <v/>
      </c>
      <c r="D1802" s="21" t="str">
        <f t="shared" si="57"/>
        <v>Failed</v>
      </c>
      <c r="E1802" s="21">
        <f>IFERROR(VLOOKUP("Failed",'Kickstarter Data'!F1802:L1802,7,FALSE),"")</f>
        <v>113</v>
      </c>
    </row>
    <row r="1803" spans="1:5" x14ac:dyDescent="0.35">
      <c r="A1803" s="17" t="str">
        <f t="shared" si="56"/>
        <v/>
      </c>
      <c r="B1803" s="17" t="str">
        <f>IFERROR(VLOOKUP("successful",'Kickstarter Data'!F1803:L1803,7,FALSE),"")</f>
        <v/>
      </c>
      <c r="D1803" s="21" t="str">
        <f t="shared" si="57"/>
        <v>Failed</v>
      </c>
      <c r="E1803" s="21">
        <f>IFERROR(VLOOKUP("Failed",'Kickstarter Data'!F1803:L1803,7,FALSE),"")</f>
        <v>37</v>
      </c>
    </row>
    <row r="1804" spans="1:5" x14ac:dyDescent="0.35">
      <c r="A1804" s="17" t="str">
        <f t="shared" si="56"/>
        <v/>
      </c>
      <c r="B1804" s="17" t="str">
        <f>IFERROR(VLOOKUP("successful",'Kickstarter Data'!F1804:L1804,7,FALSE),"")</f>
        <v/>
      </c>
      <c r="D1804" s="21" t="str">
        <f t="shared" si="57"/>
        <v>Failed</v>
      </c>
      <c r="E1804" s="21">
        <f>IFERROR(VLOOKUP("Failed",'Kickstarter Data'!F1804:L1804,7,FALSE),"")</f>
        <v>18</v>
      </c>
    </row>
    <row r="1805" spans="1:5" x14ac:dyDescent="0.35">
      <c r="A1805" s="17" t="str">
        <f t="shared" si="56"/>
        <v/>
      </c>
      <c r="B1805" s="17" t="str">
        <f>IFERROR(VLOOKUP("successful",'Kickstarter Data'!F1805:L1805,7,FALSE),"")</f>
        <v/>
      </c>
      <c r="D1805" s="21" t="str">
        <f t="shared" si="57"/>
        <v>Failed</v>
      </c>
      <c r="E1805" s="21">
        <f>IFERROR(VLOOKUP("Failed",'Kickstarter Data'!F1805:L1805,7,FALSE),"")</f>
        <v>75</v>
      </c>
    </row>
    <row r="1806" spans="1:5" x14ac:dyDescent="0.35">
      <c r="A1806" s="17" t="str">
        <f t="shared" si="56"/>
        <v/>
      </c>
      <c r="B1806" s="17" t="str">
        <f>IFERROR(VLOOKUP("successful",'Kickstarter Data'!F1806:L1806,7,FALSE),"")</f>
        <v/>
      </c>
      <c r="D1806" s="21" t="str">
        <f t="shared" si="57"/>
        <v>Failed</v>
      </c>
      <c r="E1806" s="21">
        <f>IFERROR(VLOOKUP("Failed",'Kickstarter Data'!F1806:L1806,7,FALSE),"")</f>
        <v>52</v>
      </c>
    </row>
    <row r="1807" spans="1:5" x14ac:dyDescent="0.35">
      <c r="A1807" s="17" t="str">
        <f t="shared" si="56"/>
        <v/>
      </c>
      <c r="B1807" s="17" t="str">
        <f>IFERROR(VLOOKUP("successful",'Kickstarter Data'!F1807:L1807,7,FALSE),"")</f>
        <v/>
      </c>
      <c r="D1807" s="21" t="str">
        <f t="shared" si="57"/>
        <v>Failed</v>
      </c>
      <c r="E1807" s="21">
        <f>IFERROR(VLOOKUP("Failed",'Kickstarter Data'!F1807:L1807,7,FALSE),"")</f>
        <v>122</v>
      </c>
    </row>
    <row r="1808" spans="1:5" x14ac:dyDescent="0.35">
      <c r="A1808" s="17" t="str">
        <f t="shared" si="56"/>
        <v/>
      </c>
      <c r="B1808" s="17" t="str">
        <f>IFERROR(VLOOKUP("successful",'Kickstarter Data'!F1808:L1808,7,FALSE),"")</f>
        <v/>
      </c>
      <c r="D1808" s="21" t="str">
        <f t="shared" si="57"/>
        <v>Failed</v>
      </c>
      <c r="E1808" s="21">
        <f>IFERROR(VLOOKUP("Failed",'Kickstarter Data'!F1808:L1808,7,FALSE),"")</f>
        <v>8</v>
      </c>
    </row>
    <row r="1809" spans="1:5" x14ac:dyDescent="0.35">
      <c r="A1809" s="17" t="str">
        <f t="shared" si="56"/>
        <v/>
      </c>
      <c r="B1809" s="17" t="str">
        <f>IFERROR(VLOOKUP("successful",'Kickstarter Data'!F1809:L1809,7,FALSE),"")</f>
        <v/>
      </c>
      <c r="D1809" s="21" t="str">
        <f t="shared" si="57"/>
        <v>Failed</v>
      </c>
      <c r="E1809" s="21">
        <f>IFERROR(VLOOKUP("Failed",'Kickstarter Data'!F1809:L1809,7,FALSE),"")</f>
        <v>8</v>
      </c>
    </row>
    <row r="1810" spans="1:5" x14ac:dyDescent="0.35">
      <c r="A1810" s="17" t="str">
        <f t="shared" si="56"/>
        <v/>
      </c>
      <c r="B1810" s="17" t="str">
        <f>IFERROR(VLOOKUP("successful",'Kickstarter Data'!F1810:L1810,7,FALSE),"")</f>
        <v/>
      </c>
      <c r="D1810" s="21" t="str">
        <f t="shared" si="57"/>
        <v>Failed</v>
      </c>
      <c r="E1810" s="21">
        <f>IFERROR(VLOOKUP("Failed",'Kickstarter Data'!F1810:L1810,7,FALSE),"")</f>
        <v>96</v>
      </c>
    </row>
    <row r="1811" spans="1:5" x14ac:dyDescent="0.35">
      <c r="A1811" s="17" t="str">
        <f t="shared" si="56"/>
        <v/>
      </c>
      <c r="B1811" s="17" t="str">
        <f>IFERROR(VLOOKUP("successful",'Kickstarter Data'!F1811:L1811,7,FALSE),"")</f>
        <v/>
      </c>
      <c r="D1811" s="21" t="str">
        <f t="shared" si="57"/>
        <v>Failed</v>
      </c>
      <c r="E1811" s="21">
        <f>IFERROR(VLOOKUP("Failed",'Kickstarter Data'!F1811:L1811,7,FALSE),"")</f>
        <v>9</v>
      </c>
    </row>
    <row r="1812" spans="1:5" x14ac:dyDescent="0.35">
      <c r="A1812" s="17" t="str">
        <f t="shared" si="56"/>
        <v/>
      </c>
      <c r="B1812" s="17" t="str">
        <f>IFERROR(VLOOKUP("successful",'Kickstarter Data'!F1812:L1812,7,FALSE),"")</f>
        <v/>
      </c>
      <c r="D1812" s="21" t="str">
        <f t="shared" si="57"/>
        <v>Failed</v>
      </c>
      <c r="E1812" s="21">
        <f>IFERROR(VLOOKUP("Failed",'Kickstarter Data'!F1812:L1812,7,FALSE),"")</f>
        <v>2</v>
      </c>
    </row>
    <row r="1813" spans="1:5" x14ac:dyDescent="0.35">
      <c r="A1813" s="17" t="str">
        <f t="shared" si="56"/>
        <v/>
      </c>
      <c r="B1813" s="17" t="str">
        <f>IFERROR(VLOOKUP("successful",'Kickstarter Data'!F1813:L1813,7,FALSE),"")</f>
        <v/>
      </c>
      <c r="D1813" s="21" t="str">
        <f t="shared" si="57"/>
        <v>Failed</v>
      </c>
      <c r="E1813" s="21">
        <f>IFERROR(VLOOKUP("Failed",'Kickstarter Data'!F1813:L1813,7,FALSE),"")</f>
        <v>26</v>
      </c>
    </row>
    <row r="1814" spans="1:5" x14ac:dyDescent="0.35">
      <c r="A1814" s="17" t="str">
        <f t="shared" si="56"/>
        <v/>
      </c>
      <c r="B1814" s="17" t="str">
        <f>IFERROR(VLOOKUP("successful",'Kickstarter Data'!F1814:L1814,7,FALSE),"")</f>
        <v/>
      </c>
      <c r="D1814" s="21" t="str">
        <f t="shared" si="57"/>
        <v>Failed</v>
      </c>
      <c r="E1814" s="21">
        <f>IFERROR(VLOOKUP("Failed",'Kickstarter Data'!F1814:L1814,7,FALSE),"")</f>
        <v>23</v>
      </c>
    </row>
    <row r="1815" spans="1:5" x14ac:dyDescent="0.35">
      <c r="A1815" s="17" t="str">
        <f t="shared" si="56"/>
        <v/>
      </c>
      <c r="B1815" s="17" t="str">
        <f>IFERROR(VLOOKUP("successful",'Kickstarter Data'!F1815:L1815,7,FALSE),"")</f>
        <v/>
      </c>
      <c r="D1815" s="21" t="str">
        <f t="shared" si="57"/>
        <v>Failed</v>
      </c>
      <c r="E1815" s="21">
        <f>IFERROR(VLOOKUP("Failed",'Kickstarter Data'!F1815:L1815,7,FALSE),"")</f>
        <v>0</v>
      </c>
    </row>
    <row r="1816" spans="1:5" x14ac:dyDescent="0.35">
      <c r="A1816" s="17" t="str">
        <f t="shared" si="56"/>
        <v/>
      </c>
      <c r="B1816" s="17" t="str">
        <f>IFERROR(VLOOKUP("successful",'Kickstarter Data'!F1816:L1816,7,FALSE),"")</f>
        <v/>
      </c>
      <c r="D1816" s="21" t="str">
        <f t="shared" si="57"/>
        <v>Failed</v>
      </c>
      <c r="E1816" s="21">
        <f>IFERROR(VLOOKUP("Failed",'Kickstarter Data'!F1816:L1816,7,FALSE),"")</f>
        <v>140</v>
      </c>
    </row>
    <row r="1817" spans="1:5" x14ac:dyDescent="0.35">
      <c r="A1817" s="17" t="str">
        <f t="shared" si="56"/>
        <v/>
      </c>
      <c r="B1817" s="17" t="str">
        <f>IFERROR(VLOOKUP("successful",'Kickstarter Data'!F1817:L1817,7,FALSE),"")</f>
        <v/>
      </c>
      <c r="D1817" s="21" t="str">
        <f t="shared" si="57"/>
        <v>Failed</v>
      </c>
      <c r="E1817" s="21">
        <f>IFERROR(VLOOKUP("Failed",'Kickstarter Data'!F1817:L1817,7,FALSE),"")</f>
        <v>0</v>
      </c>
    </row>
    <row r="1818" spans="1:5" x14ac:dyDescent="0.35">
      <c r="A1818" s="17" t="str">
        <f t="shared" si="56"/>
        <v/>
      </c>
      <c r="B1818" s="17" t="str">
        <f>IFERROR(VLOOKUP("successful",'Kickstarter Data'!F1818:L1818,7,FALSE),"")</f>
        <v/>
      </c>
      <c r="D1818" s="21" t="str">
        <f t="shared" si="57"/>
        <v>Failed</v>
      </c>
      <c r="E1818" s="21">
        <f>IFERROR(VLOOKUP("Failed",'Kickstarter Data'!F1818:L1818,7,FALSE),"")</f>
        <v>6</v>
      </c>
    </row>
    <row r="1819" spans="1:5" x14ac:dyDescent="0.35">
      <c r="A1819" s="17" t="str">
        <f t="shared" si="56"/>
        <v/>
      </c>
      <c r="B1819" s="17" t="str">
        <f>IFERROR(VLOOKUP("successful",'Kickstarter Data'!F1819:L1819,7,FALSE),"")</f>
        <v/>
      </c>
      <c r="D1819" s="21" t="str">
        <f t="shared" si="57"/>
        <v>Failed</v>
      </c>
      <c r="E1819" s="21">
        <f>IFERROR(VLOOKUP("Failed",'Kickstarter Data'!F1819:L1819,7,FALSE),"")</f>
        <v>100</v>
      </c>
    </row>
    <row r="1820" spans="1:5" x14ac:dyDescent="0.35">
      <c r="A1820" s="17" t="str">
        <f t="shared" si="56"/>
        <v/>
      </c>
      <c r="B1820" s="17" t="str">
        <f>IFERROR(VLOOKUP("successful",'Kickstarter Data'!F1820:L1820,7,FALSE),"")</f>
        <v/>
      </c>
      <c r="D1820" s="21" t="str">
        <f t="shared" si="57"/>
        <v>Failed</v>
      </c>
      <c r="E1820" s="21">
        <f>IFERROR(VLOOKUP("Failed",'Kickstarter Data'!F1820:L1820,7,FALSE),"")</f>
        <v>0</v>
      </c>
    </row>
    <row r="1821" spans="1:5" x14ac:dyDescent="0.35">
      <c r="A1821" s="17" t="str">
        <f t="shared" si="56"/>
        <v/>
      </c>
      <c r="B1821" s="17" t="str">
        <f>IFERROR(VLOOKUP("successful",'Kickstarter Data'!F1821:L1821,7,FALSE),"")</f>
        <v/>
      </c>
      <c r="D1821" s="21" t="str">
        <f t="shared" si="57"/>
        <v>Failed</v>
      </c>
      <c r="E1821" s="21">
        <f>IFERROR(VLOOKUP("Failed",'Kickstarter Data'!F1821:L1821,7,FALSE),"")</f>
        <v>4</v>
      </c>
    </row>
    <row r="1822" spans="1:5" x14ac:dyDescent="0.35">
      <c r="A1822" s="17" t="str">
        <f t="shared" si="56"/>
        <v/>
      </c>
      <c r="B1822" s="17" t="str">
        <f>IFERROR(VLOOKUP("successful",'Kickstarter Data'!F1822:L1822,7,FALSE),"")</f>
        <v/>
      </c>
      <c r="D1822" s="21" t="str">
        <f t="shared" si="57"/>
        <v>Failed</v>
      </c>
      <c r="E1822" s="21">
        <f>IFERROR(VLOOKUP("Failed",'Kickstarter Data'!F1822:L1822,7,FALSE),"")</f>
        <v>8</v>
      </c>
    </row>
    <row r="1823" spans="1:5" x14ac:dyDescent="0.35">
      <c r="A1823" s="17" t="str">
        <f t="shared" si="56"/>
        <v>successful</v>
      </c>
      <c r="B1823" s="17">
        <f>IFERROR(VLOOKUP("successful",'Kickstarter Data'!F1823:L1823,7,FALSE),"")</f>
        <v>57</v>
      </c>
      <c r="D1823" s="21" t="str">
        <f t="shared" si="57"/>
        <v/>
      </c>
      <c r="E1823" s="21" t="str">
        <f>IFERROR(VLOOKUP("Failed",'Kickstarter Data'!F1823:L1823,7,FALSE),"")</f>
        <v/>
      </c>
    </row>
    <row r="1824" spans="1:5" x14ac:dyDescent="0.35">
      <c r="A1824" s="17" t="str">
        <f t="shared" si="56"/>
        <v>successful</v>
      </c>
      <c r="B1824" s="17">
        <f>IFERROR(VLOOKUP("successful",'Kickstarter Data'!F1824:L1824,7,FALSE),"")</f>
        <v>11</v>
      </c>
      <c r="D1824" s="21" t="str">
        <f t="shared" si="57"/>
        <v/>
      </c>
      <c r="E1824" s="21" t="str">
        <f>IFERROR(VLOOKUP("Failed",'Kickstarter Data'!F1824:L1824,7,FALSE),"")</f>
        <v/>
      </c>
    </row>
    <row r="1825" spans="1:5" x14ac:dyDescent="0.35">
      <c r="A1825" s="17" t="str">
        <f t="shared" si="56"/>
        <v>successful</v>
      </c>
      <c r="B1825" s="17">
        <f>IFERROR(VLOOKUP("successful",'Kickstarter Data'!F1825:L1825,7,FALSE),"")</f>
        <v>33</v>
      </c>
      <c r="D1825" s="21" t="str">
        <f t="shared" si="57"/>
        <v/>
      </c>
      <c r="E1825" s="21" t="str">
        <f>IFERROR(VLOOKUP("Failed",'Kickstarter Data'!F1825:L1825,7,FALSE),"")</f>
        <v/>
      </c>
    </row>
    <row r="1826" spans="1:5" x14ac:dyDescent="0.35">
      <c r="A1826" s="17" t="str">
        <f t="shared" si="56"/>
        <v>successful</v>
      </c>
      <c r="B1826" s="17">
        <f>IFERROR(VLOOKUP("successful",'Kickstarter Data'!F1826:L1826,7,FALSE),"")</f>
        <v>40</v>
      </c>
      <c r="D1826" s="21" t="str">
        <f t="shared" si="57"/>
        <v/>
      </c>
      <c r="E1826" s="21" t="str">
        <f>IFERROR(VLOOKUP("Failed",'Kickstarter Data'!F1826:L1826,7,FALSE),"")</f>
        <v/>
      </c>
    </row>
    <row r="1827" spans="1:5" x14ac:dyDescent="0.35">
      <c r="A1827" s="17" t="str">
        <f t="shared" si="56"/>
        <v>successful</v>
      </c>
      <c r="B1827" s="17">
        <f>IFERROR(VLOOKUP("successful",'Kickstarter Data'!F1827:L1827,7,FALSE),"")</f>
        <v>50</v>
      </c>
      <c r="D1827" s="21" t="str">
        <f t="shared" si="57"/>
        <v/>
      </c>
      <c r="E1827" s="21" t="str">
        <f>IFERROR(VLOOKUP("Failed",'Kickstarter Data'!F1827:L1827,7,FALSE),"")</f>
        <v/>
      </c>
    </row>
    <row r="1828" spans="1:5" x14ac:dyDescent="0.35">
      <c r="A1828" s="17" t="str">
        <f t="shared" si="56"/>
        <v>successful</v>
      </c>
      <c r="B1828" s="17">
        <f>IFERROR(VLOOKUP("successful",'Kickstarter Data'!F1828:L1828,7,FALSE),"")</f>
        <v>38</v>
      </c>
      <c r="D1828" s="21" t="str">
        <f t="shared" si="57"/>
        <v/>
      </c>
      <c r="E1828" s="21" t="str">
        <f>IFERROR(VLOOKUP("Failed",'Kickstarter Data'!F1828:L1828,7,FALSE),"")</f>
        <v/>
      </c>
    </row>
    <row r="1829" spans="1:5" x14ac:dyDescent="0.35">
      <c r="A1829" s="17" t="str">
        <f t="shared" si="56"/>
        <v>successful</v>
      </c>
      <c r="B1829" s="17">
        <f>IFERROR(VLOOKUP("successful",'Kickstarter Data'!F1829:L1829,7,FALSE),"")</f>
        <v>96</v>
      </c>
      <c r="D1829" s="21" t="str">
        <f t="shared" si="57"/>
        <v/>
      </c>
      <c r="E1829" s="21" t="str">
        <f>IFERROR(VLOOKUP("Failed",'Kickstarter Data'!F1829:L1829,7,FALSE),"")</f>
        <v/>
      </c>
    </row>
    <row r="1830" spans="1:5" x14ac:dyDescent="0.35">
      <c r="A1830" s="17" t="str">
        <f t="shared" si="56"/>
        <v>successful</v>
      </c>
      <c r="B1830" s="17">
        <f>IFERROR(VLOOKUP("successful",'Kickstarter Data'!F1830:L1830,7,FALSE),"")</f>
        <v>48</v>
      </c>
      <c r="D1830" s="21" t="str">
        <f t="shared" si="57"/>
        <v/>
      </c>
      <c r="E1830" s="21" t="str">
        <f>IFERROR(VLOOKUP("Failed",'Kickstarter Data'!F1830:L1830,7,FALSE),"")</f>
        <v/>
      </c>
    </row>
    <row r="1831" spans="1:5" x14ac:dyDescent="0.35">
      <c r="A1831" s="17" t="str">
        <f t="shared" si="56"/>
        <v>successful</v>
      </c>
      <c r="B1831" s="17">
        <f>IFERROR(VLOOKUP("successful",'Kickstarter Data'!F1831:L1831,7,FALSE),"")</f>
        <v>33</v>
      </c>
      <c r="D1831" s="21" t="str">
        <f t="shared" si="57"/>
        <v/>
      </c>
      <c r="E1831" s="21" t="str">
        <f>IFERROR(VLOOKUP("Failed",'Kickstarter Data'!F1831:L1831,7,FALSE),"")</f>
        <v/>
      </c>
    </row>
    <row r="1832" spans="1:5" x14ac:dyDescent="0.35">
      <c r="A1832" s="17" t="str">
        <f t="shared" si="56"/>
        <v>successful</v>
      </c>
      <c r="B1832" s="17">
        <f>IFERROR(VLOOKUP("successful",'Kickstarter Data'!F1832:L1832,7,FALSE),"")</f>
        <v>226</v>
      </c>
      <c r="D1832" s="21" t="str">
        <f t="shared" si="57"/>
        <v/>
      </c>
      <c r="E1832" s="21" t="str">
        <f>IFERROR(VLOOKUP("Failed",'Kickstarter Data'!F1832:L1832,7,FALSE),"")</f>
        <v/>
      </c>
    </row>
    <row r="1833" spans="1:5" x14ac:dyDescent="0.35">
      <c r="A1833" s="17" t="str">
        <f t="shared" si="56"/>
        <v>successful</v>
      </c>
      <c r="B1833" s="17">
        <f>IFERROR(VLOOKUP("successful",'Kickstarter Data'!F1833:L1833,7,FALSE),"")</f>
        <v>14</v>
      </c>
      <c r="D1833" s="21" t="str">
        <f t="shared" si="57"/>
        <v/>
      </c>
      <c r="E1833" s="21" t="str">
        <f>IFERROR(VLOOKUP("Failed",'Kickstarter Data'!F1833:L1833,7,FALSE),"")</f>
        <v/>
      </c>
    </row>
    <row r="1834" spans="1:5" x14ac:dyDescent="0.35">
      <c r="A1834" s="17" t="str">
        <f t="shared" si="56"/>
        <v>successful</v>
      </c>
      <c r="B1834" s="17">
        <f>IFERROR(VLOOKUP("successful",'Kickstarter Data'!F1834:L1834,7,FALSE),"")</f>
        <v>20</v>
      </c>
      <c r="D1834" s="21" t="str">
        <f t="shared" si="57"/>
        <v/>
      </c>
      <c r="E1834" s="21" t="str">
        <f>IFERROR(VLOOKUP("Failed",'Kickstarter Data'!F1834:L1834,7,FALSE),"")</f>
        <v/>
      </c>
    </row>
    <row r="1835" spans="1:5" x14ac:dyDescent="0.35">
      <c r="A1835" s="17" t="str">
        <f t="shared" si="56"/>
        <v>successful</v>
      </c>
      <c r="B1835" s="17">
        <f>IFERROR(VLOOKUP("successful",'Kickstarter Data'!F1835:L1835,7,FALSE),"")</f>
        <v>25</v>
      </c>
      <c r="D1835" s="21" t="str">
        <f t="shared" si="57"/>
        <v/>
      </c>
      <c r="E1835" s="21" t="str">
        <f>IFERROR(VLOOKUP("Failed",'Kickstarter Data'!F1835:L1835,7,FALSE),"")</f>
        <v/>
      </c>
    </row>
    <row r="1836" spans="1:5" x14ac:dyDescent="0.35">
      <c r="A1836" s="17" t="str">
        <f t="shared" si="56"/>
        <v>successful</v>
      </c>
      <c r="B1836" s="17">
        <f>IFERROR(VLOOKUP("successful",'Kickstarter Data'!F1836:L1836,7,FALSE),"")</f>
        <v>90</v>
      </c>
      <c r="D1836" s="21" t="str">
        <f t="shared" si="57"/>
        <v/>
      </c>
      <c r="E1836" s="21" t="str">
        <f>IFERROR(VLOOKUP("Failed",'Kickstarter Data'!F1836:L1836,7,FALSE),"")</f>
        <v/>
      </c>
    </row>
    <row r="1837" spans="1:5" x14ac:dyDescent="0.35">
      <c r="A1837" s="17" t="str">
        <f t="shared" si="56"/>
        <v>successful</v>
      </c>
      <c r="B1837" s="17">
        <f>IFERROR(VLOOKUP("successful",'Kickstarter Data'!F1837:L1837,7,FALSE),"")</f>
        <v>11</v>
      </c>
      <c r="D1837" s="21" t="str">
        <f t="shared" si="57"/>
        <v/>
      </c>
      <c r="E1837" s="21" t="str">
        <f>IFERROR(VLOOKUP("Failed",'Kickstarter Data'!F1837:L1837,7,FALSE),"")</f>
        <v/>
      </c>
    </row>
    <row r="1838" spans="1:5" x14ac:dyDescent="0.35">
      <c r="A1838" s="17" t="str">
        <f t="shared" si="56"/>
        <v>successful</v>
      </c>
      <c r="B1838" s="17">
        <f>IFERROR(VLOOKUP("successful",'Kickstarter Data'!F1838:L1838,7,FALSE),"")</f>
        <v>55</v>
      </c>
      <c r="D1838" s="21" t="str">
        <f t="shared" si="57"/>
        <v/>
      </c>
      <c r="E1838" s="21" t="str">
        <f>IFERROR(VLOOKUP("Failed",'Kickstarter Data'!F1838:L1838,7,FALSE),"")</f>
        <v/>
      </c>
    </row>
    <row r="1839" spans="1:5" x14ac:dyDescent="0.35">
      <c r="A1839" s="17" t="str">
        <f t="shared" si="56"/>
        <v>successful</v>
      </c>
      <c r="B1839" s="17">
        <f>IFERROR(VLOOKUP("successful",'Kickstarter Data'!F1839:L1839,7,FALSE),"")</f>
        <v>30</v>
      </c>
      <c r="D1839" s="21" t="str">
        <f t="shared" si="57"/>
        <v/>
      </c>
      <c r="E1839" s="21" t="str">
        <f>IFERROR(VLOOKUP("Failed",'Kickstarter Data'!F1839:L1839,7,FALSE),"")</f>
        <v/>
      </c>
    </row>
    <row r="1840" spans="1:5" x14ac:dyDescent="0.35">
      <c r="A1840" s="17" t="str">
        <f t="shared" si="56"/>
        <v>successful</v>
      </c>
      <c r="B1840" s="17">
        <f>IFERROR(VLOOKUP("successful",'Kickstarter Data'!F1840:L1840,7,FALSE),"")</f>
        <v>28</v>
      </c>
      <c r="D1840" s="21" t="str">
        <f t="shared" si="57"/>
        <v/>
      </c>
      <c r="E1840" s="21" t="str">
        <f>IFERROR(VLOOKUP("Failed",'Kickstarter Data'!F1840:L1840,7,FALSE),"")</f>
        <v/>
      </c>
    </row>
    <row r="1841" spans="1:5" x14ac:dyDescent="0.35">
      <c r="A1841" s="17" t="str">
        <f t="shared" si="56"/>
        <v>successful</v>
      </c>
      <c r="B1841" s="17">
        <f>IFERROR(VLOOKUP("successful",'Kickstarter Data'!F1841:L1841,7,FALSE),"")</f>
        <v>45</v>
      </c>
      <c r="D1841" s="21" t="str">
        <f t="shared" si="57"/>
        <v/>
      </c>
      <c r="E1841" s="21" t="str">
        <f>IFERROR(VLOOKUP("Failed",'Kickstarter Data'!F1841:L1841,7,FALSE),"")</f>
        <v/>
      </c>
    </row>
    <row r="1842" spans="1:5" x14ac:dyDescent="0.35">
      <c r="A1842" s="17" t="str">
        <f t="shared" si="56"/>
        <v>successful</v>
      </c>
      <c r="B1842" s="17">
        <f>IFERROR(VLOOKUP("successful",'Kickstarter Data'!F1842:L1842,7,FALSE),"")</f>
        <v>13</v>
      </c>
      <c r="D1842" s="21" t="str">
        <f t="shared" si="57"/>
        <v/>
      </c>
      <c r="E1842" s="21" t="str">
        <f>IFERROR(VLOOKUP("Failed",'Kickstarter Data'!F1842:L1842,7,FALSE),"")</f>
        <v/>
      </c>
    </row>
    <row r="1843" spans="1:5" x14ac:dyDescent="0.35">
      <c r="A1843" s="17" t="str">
        <f t="shared" si="56"/>
        <v>successful</v>
      </c>
      <c r="B1843" s="17">
        <f>IFERROR(VLOOKUP("successful",'Kickstarter Data'!F1843:L1843,7,FALSE),"")</f>
        <v>40</v>
      </c>
      <c r="D1843" s="21" t="str">
        <f t="shared" si="57"/>
        <v/>
      </c>
      <c r="E1843" s="21" t="str">
        <f>IFERROR(VLOOKUP("Failed",'Kickstarter Data'!F1843:L1843,7,FALSE),"")</f>
        <v/>
      </c>
    </row>
    <row r="1844" spans="1:5" x14ac:dyDescent="0.35">
      <c r="A1844" s="17" t="str">
        <f t="shared" si="56"/>
        <v>successful</v>
      </c>
      <c r="B1844" s="17">
        <f>IFERROR(VLOOKUP("successful",'Kickstarter Data'!F1844:L1844,7,FALSE),"")</f>
        <v>21</v>
      </c>
      <c r="D1844" s="21" t="str">
        <f t="shared" si="57"/>
        <v/>
      </c>
      <c r="E1844" s="21" t="str">
        <f>IFERROR(VLOOKUP("Failed",'Kickstarter Data'!F1844:L1844,7,FALSE),"")</f>
        <v/>
      </c>
    </row>
    <row r="1845" spans="1:5" x14ac:dyDescent="0.35">
      <c r="A1845" s="17" t="str">
        <f t="shared" si="56"/>
        <v>successful</v>
      </c>
      <c r="B1845" s="17">
        <f>IFERROR(VLOOKUP("successful",'Kickstarter Data'!F1845:L1845,7,FALSE),"")</f>
        <v>134</v>
      </c>
      <c r="D1845" s="21" t="str">
        <f t="shared" si="57"/>
        <v/>
      </c>
      <c r="E1845" s="21" t="str">
        <f>IFERROR(VLOOKUP("Failed",'Kickstarter Data'!F1845:L1845,7,FALSE),"")</f>
        <v/>
      </c>
    </row>
    <row r="1846" spans="1:5" x14ac:dyDescent="0.35">
      <c r="A1846" s="17" t="str">
        <f t="shared" si="56"/>
        <v>successful</v>
      </c>
      <c r="B1846" s="17">
        <f>IFERROR(VLOOKUP("successful",'Kickstarter Data'!F1846:L1846,7,FALSE),"")</f>
        <v>20</v>
      </c>
      <c r="D1846" s="21" t="str">
        <f t="shared" si="57"/>
        <v/>
      </c>
      <c r="E1846" s="21" t="str">
        <f>IFERROR(VLOOKUP("Failed",'Kickstarter Data'!F1846:L1846,7,FALSE),"")</f>
        <v/>
      </c>
    </row>
    <row r="1847" spans="1:5" x14ac:dyDescent="0.35">
      <c r="A1847" s="17" t="str">
        <f t="shared" si="56"/>
        <v>successful</v>
      </c>
      <c r="B1847" s="17">
        <f>IFERROR(VLOOKUP("successful",'Kickstarter Data'!F1847:L1847,7,FALSE),"")</f>
        <v>19</v>
      </c>
      <c r="D1847" s="21" t="str">
        <f t="shared" si="57"/>
        <v/>
      </c>
      <c r="E1847" s="21" t="str">
        <f>IFERROR(VLOOKUP("Failed",'Kickstarter Data'!F1847:L1847,7,FALSE),"")</f>
        <v/>
      </c>
    </row>
    <row r="1848" spans="1:5" x14ac:dyDescent="0.35">
      <c r="A1848" s="17" t="str">
        <f t="shared" si="56"/>
        <v>successful</v>
      </c>
      <c r="B1848" s="17">
        <f>IFERROR(VLOOKUP("successful",'Kickstarter Data'!F1848:L1848,7,FALSE),"")</f>
        <v>209</v>
      </c>
      <c r="D1848" s="21" t="str">
        <f t="shared" si="57"/>
        <v/>
      </c>
      <c r="E1848" s="21" t="str">
        <f>IFERROR(VLOOKUP("Failed",'Kickstarter Data'!F1848:L1848,7,FALSE),"")</f>
        <v/>
      </c>
    </row>
    <row r="1849" spans="1:5" x14ac:dyDescent="0.35">
      <c r="A1849" s="17" t="str">
        <f t="shared" si="56"/>
        <v>successful</v>
      </c>
      <c r="B1849" s="17">
        <f>IFERROR(VLOOKUP("successful",'Kickstarter Data'!F1849:L1849,7,FALSE),"")</f>
        <v>38</v>
      </c>
      <c r="D1849" s="21" t="str">
        <f t="shared" si="57"/>
        <v/>
      </c>
      <c r="E1849" s="21" t="str">
        <f>IFERROR(VLOOKUP("Failed",'Kickstarter Data'!F1849:L1849,7,FALSE),"")</f>
        <v/>
      </c>
    </row>
    <row r="1850" spans="1:5" x14ac:dyDescent="0.35">
      <c r="A1850" s="17" t="str">
        <f t="shared" si="56"/>
        <v>successful</v>
      </c>
      <c r="B1850" s="17">
        <f>IFERROR(VLOOKUP("successful",'Kickstarter Data'!F1850:L1850,7,FALSE),"")</f>
        <v>24</v>
      </c>
      <c r="D1850" s="21" t="str">
        <f t="shared" si="57"/>
        <v/>
      </c>
      <c r="E1850" s="21" t="str">
        <f>IFERROR(VLOOKUP("Failed",'Kickstarter Data'!F1850:L1850,7,FALSE),"")</f>
        <v/>
      </c>
    </row>
    <row r="1851" spans="1:5" x14ac:dyDescent="0.35">
      <c r="A1851" s="17" t="str">
        <f t="shared" si="56"/>
        <v>successful</v>
      </c>
      <c r="B1851" s="17">
        <f>IFERROR(VLOOKUP("successful",'Kickstarter Data'!F1851:L1851,7,FALSE),"")</f>
        <v>8</v>
      </c>
      <c r="D1851" s="21" t="str">
        <f t="shared" si="57"/>
        <v/>
      </c>
      <c r="E1851" s="21" t="str">
        <f>IFERROR(VLOOKUP("Failed",'Kickstarter Data'!F1851:L1851,7,FALSE),"")</f>
        <v/>
      </c>
    </row>
    <row r="1852" spans="1:5" x14ac:dyDescent="0.35">
      <c r="A1852" s="17" t="str">
        <f t="shared" si="56"/>
        <v>successful</v>
      </c>
      <c r="B1852" s="17">
        <f>IFERROR(VLOOKUP("successful",'Kickstarter Data'!F1852:L1852,7,FALSE),"")</f>
        <v>179</v>
      </c>
      <c r="D1852" s="21" t="str">
        <f t="shared" si="57"/>
        <v/>
      </c>
      <c r="E1852" s="21" t="str">
        <f>IFERROR(VLOOKUP("Failed",'Kickstarter Data'!F1852:L1852,7,FALSE),"")</f>
        <v/>
      </c>
    </row>
    <row r="1853" spans="1:5" x14ac:dyDescent="0.35">
      <c r="A1853" s="17" t="str">
        <f t="shared" si="56"/>
        <v>successful</v>
      </c>
      <c r="B1853" s="17">
        <f>IFERROR(VLOOKUP("successful",'Kickstarter Data'!F1853:L1853,7,FALSE),"")</f>
        <v>26</v>
      </c>
      <c r="D1853" s="21" t="str">
        <f t="shared" si="57"/>
        <v/>
      </c>
      <c r="E1853" s="21" t="str">
        <f>IFERROR(VLOOKUP("Failed",'Kickstarter Data'!F1853:L1853,7,FALSE),"")</f>
        <v/>
      </c>
    </row>
    <row r="1854" spans="1:5" x14ac:dyDescent="0.35">
      <c r="A1854" s="17" t="str">
        <f t="shared" si="56"/>
        <v>successful</v>
      </c>
      <c r="B1854" s="17">
        <f>IFERROR(VLOOKUP("successful",'Kickstarter Data'!F1854:L1854,7,FALSE),"")</f>
        <v>131</v>
      </c>
      <c r="D1854" s="21" t="str">
        <f t="shared" si="57"/>
        <v/>
      </c>
      <c r="E1854" s="21" t="str">
        <f>IFERROR(VLOOKUP("Failed",'Kickstarter Data'!F1854:L1854,7,FALSE),"")</f>
        <v/>
      </c>
    </row>
    <row r="1855" spans="1:5" x14ac:dyDescent="0.35">
      <c r="A1855" s="17" t="str">
        <f t="shared" si="56"/>
        <v>successful</v>
      </c>
      <c r="B1855" s="17">
        <f>IFERROR(VLOOKUP("successful",'Kickstarter Data'!F1855:L1855,7,FALSE),"")</f>
        <v>14</v>
      </c>
      <c r="D1855" s="21" t="str">
        <f t="shared" si="57"/>
        <v/>
      </c>
      <c r="E1855" s="21" t="str">
        <f>IFERROR(VLOOKUP("Failed",'Kickstarter Data'!F1855:L1855,7,FALSE),"")</f>
        <v/>
      </c>
    </row>
    <row r="1856" spans="1:5" x14ac:dyDescent="0.35">
      <c r="A1856" s="17" t="str">
        <f t="shared" si="56"/>
        <v>successful</v>
      </c>
      <c r="B1856" s="17">
        <f>IFERROR(VLOOKUP("successful",'Kickstarter Data'!F1856:L1856,7,FALSE),"")</f>
        <v>174</v>
      </c>
      <c r="D1856" s="21" t="str">
        <f t="shared" si="57"/>
        <v/>
      </c>
      <c r="E1856" s="21" t="str">
        <f>IFERROR(VLOOKUP("Failed",'Kickstarter Data'!F1856:L1856,7,FALSE),"")</f>
        <v/>
      </c>
    </row>
    <row r="1857" spans="1:5" x14ac:dyDescent="0.35">
      <c r="A1857" s="17" t="str">
        <f t="shared" si="56"/>
        <v>successful</v>
      </c>
      <c r="B1857" s="17">
        <f>IFERROR(VLOOKUP("successful",'Kickstarter Data'!F1857:L1857,7,FALSE),"")</f>
        <v>191</v>
      </c>
      <c r="D1857" s="21" t="str">
        <f t="shared" si="57"/>
        <v/>
      </c>
      <c r="E1857" s="21" t="str">
        <f>IFERROR(VLOOKUP("Failed",'Kickstarter Data'!F1857:L1857,7,FALSE),"")</f>
        <v/>
      </c>
    </row>
    <row r="1858" spans="1:5" x14ac:dyDescent="0.35">
      <c r="A1858" s="17" t="str">
        <f t="shared" ref="A1858:A1921" si="58">IF(B1858="","","successful")</f>
        <v>successful</v>
      </c>
      <c r="B1858" s="17">
        <f>IFERROR(VLOOKUP("successful",'Kickstarter Data'!F1858:L1858,7,FALSE),"")</f>
        <v>38</v>
      </c>
      <c r="D1858" s="21" t="str">
        <f t="shared" ref="D1858:D1921" si="59">IF(E1858="","","Failed")</f>
        <v/>
      </c>
      <c r="E1858" s="21" t="str">
        <f>IFERROR(VLOOKUP("Failed",'Kickstarter Data'!F1858:L1858,7,FALSE),"")</f>
        <v/>
      </c>
    </row>
    <row r="1859" spans="1:5" x14ac:dyDescent="0.35">
      <c r="A1859" s="17" t="str">
        <f t="shared" si="58"/>
        <v>successful</v>
      </c>
      <c r="B1859" s="17">
        <f>IFERROR(VLOOKUP("successful",'Kickstarter Data'!F1859:L1859,7,FALSE),"")</f>
        <v>22</v>
      </c>
      <c r="D1859" s="21" t="str">
        <f t="shared" si="59"/>
        <v/>
      </c>
      <c r="E1859" s="21" t="str">
        <f>IFERROR(VLOOKUP("Failed",'Kickstarter Data'!F1859:L1859,7,FALSE),"")</f>
        <v/>
      </c>
    </row>
    <row r="1860" spans="1:5" x14ac:dyDescent="0.35">
      <c r="A1860" s="17" t="str">
        <f t="shared" si="58"/>
        <v>successful</v>
      </c>
      <c r="B1860" s="17">
        <f>IFERROR(VLOOKUP("successful",'Kickstarter Data'!F1860:L1860,7,FALSE),"")</f>
        <v>149</v>
      </c>
      <c r="D1860" s="21" t="str">
        <f t="shared" si="59"/>
        <v/>
      </c>
      <c r="E1860" s="21" t="str">
        <f>IFERROR(VLOOKUP("Failed",'Kickstarter Data'!F1860:L1860,7,FALSE),"")</f>
        <v/>
      </c>
    </row>
    <row r="1861" spans="1:5" x14ac:dyDescent="0.35">
      <c r="A1861" s="17" t="str">
        <f t="shared" si="58"/>
        <v>successful</v>
      </c>
      <c r="B1861" s="17">
        <f>IFERROR(VLOOKUP("successful",'Kickstarter Data'!F1861:L1861,7,FALSE),"")</f>
        <v>56</v>
      </c>
      <c r="D1861" s="21" t="str">
        <f t="shared" si="59"/>
        <v/>
      </c>
      <c r="E1861" s="21" t="str">
        <f>IFERROR(VLOOKUP("Failed",'Kickstarter Data'!F1861:L1861,7,FALSE),"")</f>
        <v/>
      </c>
    </row>
    <row r="1862" spans="1:5" x14ac:dyDescent="0.35">
      <c r="A1862" s="17" t="str">
        <f t="shared" si="58"/>
        <v>successful</v>
      </c>
      <c r="B1862" s="17">
        <f>IFERROR(VLOOKUP("successful",'Kickstarter Data'!F1862:L1862,7,FALSE),"")</f>
        <v>19</v>
      </c>
      <c r="D1862" s="21" t="str">
        <f t="shared" si="59"/>
        <v/>
      </c>
      <c r="E1862" s="21" t="str">
        <f>IFERROR(VLOOKUP("Failed",'Kickstarter Data'!F1862:L1862,7,FALSE),"")</f>
        <v/>
      </c>
    </row>
    <row r="1863" spans="1:5" x14ac:dyDescent="0.35">
      <c r="A1863" s="17" t="str">
        <f t="shared" si="58"/>
        <v/>
      </c>
      <c r="B1863" s="17" t="str">
        <f>IFERROR(VLOOKUP("successful",'Kickstarter Data'!F1863:L1863,7,FALSE),"")</f>
        <v/>
      </c>
      <c r="D1863" s="21" t="str">
        <f t="shared" si="59"/>
        <v>Failed</v>
      </c>
      <c r="E1863" s="21">
        <f>IFERROR(VLOOKUP("Failed",'Kickstarter Data'!F1863:L1863,7,FALSE),"")</f>
        <v>0</v>
      </c>
    </row>
    <row r="1864" spans="1:5" x14ac:dyDescent="0.35">
      <c r="A1864" s="17" t="str">
        <f t="shared" si="58"/>
        <v/>
      </c>
      <c r="B1864" s="17" t="str">
        <f>IFERROR(VLOOKUP("successful",'Kickstarter Data'!F1864:L1864,7,FALSE),"")</f>
        <v/>
      </c>
      <c r="D1864" s="21" t="str">
        <f t="shared" si="59"/>
        <v>Failed</v>
      </c>
      <c r="E1864" s="21">
        <f>IFERROR(VLOOKUP("Failed",'Kickstarter Data'!F1864:L1864,7,FALSE),"")</f>
        <v>16</v>
      </c>
    </row>
    <row r="1865" spans="1:5" x14ac:dyDescent="0.35">
      <c r="A1865" s="17" t="str">
        <f t="shared" si="58"/>
        <v/>
      </c>
      <c r="B1865" s="17" t="str">
        <f>IFERROR(VLOOKUP("successful",'Kickstarter Data'!F1865:L1865,7,FALSE),"")</f>
        <v/>
      </c>
      <c r="D1865" s="21" t="str">
        <f t="shared" si="59"/>
        <v>Failed</v>
      </c>
      <c r="E1865" s="21">
        <f>IFERROR(VLOOKUP("Failed",'Kickstarter Data'!F1865:L1865,7,FALSE),"")</f>
        <v>2</v>
      </c>
    </row>
    <row r="1866" spans="1:5" x14ac:dyDescent="0.35">
      <c r="A1866" s="17" t="str">
        <f t="shared" si="58"/>
        <v/>
      </c>
      <c r="B1866" s="17" t="str">
        <f>IFERROR(VLOOKUP("successful",'Kickstarter Data'!F1866:L1866,7,FALSE),"")</f>
        <v/>
      </c>
      <c r="D1866" s="21" t="str">
        <f t="shared" si="59"/>
        <v>Failed</v>
      </c>
      <c r="E1866" s="21">
        <f>IFERROR(VLOOKUP("Failed",'Kickstarter Data'!F1866:L1866,7,FALSE),"")</f>
        <v>48</v>
      </c>
    </row>
    <row r="1867" spans="1:5" x14ac:dyDescent="0.35">
      <c r="A1867" s="17" t="str">
        <f t="shared" si="58"/>
        <v/>
      </c>
      <c r="B1867" s="17" t="str">
        <f>IFERROR(VLOOKUP("successful",'Kickstarter Data'!F1867:L1867,7,FALSE),"")</f>
        <v/>
      </c>
      <c r="D1867" s="21" t="str">
        <f t="shared" si="59"/>
        <v>Failed</v>
      </c>
      <c r="E1867" s="21">
        <f>IFERROR(VLOOKUP("Failed",'Kickstarter Data'!F1867:L1867,7,FALSE),"")</f>
        <v>2</v>
      </c>
    </row>
    <row r="1868" spans="1:5" x14ac:dyDescent="0.35">
      <c r="A1868" s="17" t="str">
        <f t="shared" si="58"/>
        <v/>
      </c>
      <c r="B1868" s="17" t="str">
        <f>IFERROR(VLOOKUP("successful",'Kickstarter Data'!F1868:L1868,7,FALSE),"")</f>
        <v/>
      </c>
      <c r="D1868" s="21" t="str">
        <f t="shared" si="59"/>
        <v>Failed</v>
      </c>
      <c r="E1868" s="21">
        <f>IFERROR(VLOOKUP("Failed",'Kickstarter Data'!F1868:L1868,7,FALSE),"")</f>
        <v>2</v>
      </c>
    </row>
    <row r="1869" spans="1:5" x14ac:dyDescent="0.35">
      <c r="A1869" s="17" t="str">
        <f t="shared" si="58"/>
        <v/>
      </c>
      <c r="B1869" s="17" t="str">
        <f>IFERROR(VLOOKUP("successful",'Kickstarter Data'!F1869:L1869,7,FALSE),"")</f>
        <v/>
      </c>
      <c r="D1869" s="21" t="str">
        <f t="shared" si="59"/>
        <v>Failed</v>
      </c>
      <c r="E1869" s="21">
        <f>IFERROR(VLOOKUP("Failed",'Kickstarter Data'!F1869:L1869,7,FALSE),"")</f>
        <v>1</v>
      </c>
    </row>
    <row r="1870" spans="1:5" x14ac:dyDescent="0.35">
      <c r="A1870" s="17" t="str">
        <f t="shared" si="58"/>
        <v/>
      </c>
      <c r="B1870" s="17" t="str">
        <f>IFERROR(VLOOKUP("successful",'Kickstarter Data'!F1870:L1870,7,FALSE),"")</f>
        <v/>
      </c>
      <c r="D1870" s="21" t="str">
        <f t="shared" si="59"/>
        <v>Failed</v>
      </c>
      <c r="E1870" s="21">
        <f>IFERROR(VLOOKUP("Failed",'Kickstarter Data'!F1870:L1870,7,FALSE),"")</f>
        <v>17</v>
      </c>
    </row>
    <row r="1871" spans="1:5" x14ac:dyDescent="0.35">
      <c r="A1871" s="17" t="str">
        <f t="shared" si="58"/>
        <v/>
      </c>
      <c r="B1871" s="17" t="str">
        <f>IFERROR(VLOOKUP("successful",'Kickstarter Data'!F1871:L1871,7,FALSE),"")</f>
        <v/>
      </c>
      <c r="D1871" s="21" t="str">
        <f t="shared" si="59"/>
        <v>Failed</v>
      </c>
      <c r="E1871" s="21">
        <f>IFERROR(VLOOKUP("Failed",'Kickstarter Data'!F1871:L1871,7,FALSE),"")</f>
        <v>0</v>
      </c>
    </row>
    <row r="1872" spans="1:5" x14ac:dyDescent="0.35">
      <c r="A1872" s="17" t="str">
        <f t="shared" si="58"/>
        <v/>
      </c>
      <c r="B1872" s="17" t="str">
        <f>IFERROR(VLOOKUP("successful",'Kickstarter Data'!F1872:L1872,7,FALSE),"")</f>
        <v/>
      </c>
      <c r="D1872" s="21" t="str">
        <f t="shared" si="59"/>
        <v>Failed</v>
      </c>
      <c r="E1872" s="21">
        <f>IFERROR(VLOOKUP("Failed",'Kickstarter Data'!F1872:L1872,7,FALSE),"")</f>
        <v>11</v>
      </c>
    </row>
    <row r="1873" spans="1:5" x14ac:dyDescent="0.35">
      <c r="A1873" s="17" t="str">
        <f t="shared" si="58"/>
        <v/>
      </c>
      <c r="B1873" s="17" t="str">
        <f>IFERROR(VLOOKUP("successful",'Kickstarter Data'!F1873:L1873,7,FALSE),"")</f>
        <v/>
      </c>
      <c r="D1873" s="21" t="str">
        <f t="shared" si="59"/>
        <v>Failed</v>
      </c>
      <c r="E1873" s="21">
        <f>IFERROR(VLOOKUP("Failed",'Kickstarter Data'!F1873:L1873,7,FALSE),"")</f>
        <v>95</v>
      </c>
    </row>
    <row r="1874" spans="1:5" x14ac:dyDescent="0.35">
      <c r="A1874" s="17" t="str">
        <f t="shared" si="58"/>
        <v/>
      </c>
      <c r="B1874" s="17" t="str">
        <f>IFERROR(VLOOKUP("successful",'Kickstarter Data'!F1874:L1874,7,FALSE),"")</f>
        <v/>
      </c>
      <c r="D1874" s="21" t="str">
        <f t="shared" si="59"/>
        <v>Failed</v>
      </c>
      <c r="E1874" s="21">
        <f>IFERROR(VLOOKUP("Failed",'Kickstarter Data'!F1874:L1874,7,FALSE),"")</f>
        <v>13</v>
      </c>
    </row>
    <row r="1875" spans="1:5" x14ac:dyDescent="0.35">
      <c r="A1875" s="17" t="str">
        <f t="shared" si="58"/>
        <v/>
      </c>
      <c r="B1875" s="17" t="str">
        <f>IFERROR(VLOOKUP("successful",'Kickstarter Data'!F1875:L1875,7,FALSE),"")</f>
        <v/>
      </c>
      <c r="D1875" s="21" t="str">
        <f t="shared" si="59"/>
        <v>Failed</v>
      </c>
      <c r="E1875" s="21">
        <f>IFERROR(VLOOKUP("Failed",'Kickstarter Data'!F1875:L1875,7,FALSE),"")</f>
        <v>2</v>
      </c>
    </row>
    <row r="1876" spans="1:5" x14ac:dyDescent="0.35">
      <c r="A1876" s="17" t="str">
        <f t="shared" si="58"/>
        <v/>
      </c>
      <c r="B1876" s="17" t="str">
        <f>IFERROR(VLOOKUP("successful",'Kickstarter Data'!F1876:L1876,7,FALSE),"")</f>
        <v/>
      </c>
      <c r="D1876" s="21" t="str">
        <f t="shared" si="59"/>
        <v>Failed</v>
      </c>
      <c r="E1876" s="21">
        <f>IFERROR(VLOOKUP("Failed",'Kickstarter Data'!F1876:L1876,7,FALSE),"")</f>
        <v>2</v>
      </c>
    </row>
    <row r="1877" spans="1:5" x14ac:dyDescent="0.35">
      <c r="A1877" s="17" t="str">
        <f t="shared" si="58"/>
        <v/>
      </c>
      <c r="B1877" s="17" t="str">
        <f>IFERROR(VLOOKUP("successful",'Kickstarter Data'!F1877:L1877,7,FALSE),"")</f>
        <v/>
      </c>
      <c r="D1877" s="21" t="str">
        <f t="shared" si="59"/>
        <v>Failed</v>
      </c>
      <c r="E1877" s="21">
        <f>IFERROR(VLOOKUP("Failed",'Kickstarter Data'!F1877:L1877,7,FALSE),"")</f>
        <v>3</v>
      </c>
    </row>
    <row r="1878" spans="1:5" x14ac:dyDescent="0.35">
      <c r="A1878" s="17" t="str">
        <f t="shared" si="58"/>
        <v/>
      </c>
      <c r="B1878" s="17" t="str">
        <f>IFERROR(VLOOKUP("successful",'Kickstarter Data'!F1878:L1878,7,FALSE),"")</f>
        <v/>
      </c>
      <c r="D1878" s="21" t="str">
        <f t="shared" si="59"/>
        <v>Failed</v>
      </c>
      <c r="E1878" s="21">
        <f>IFERROR(VLOOKUP("Failed",'Kickstarter Data'!F1878:L1878,7,FALSE),"")</f>
        <v>0</v>
      </c>
    </row>
    <row r="1879" spans="1:5" x14ac:dyDescent="0.35">
      <c r="A1879" s="17" t="str">
        <f t="shared" si="58"/>
        <v/>
      </c>
      <c r="B1879" s="17" t="str">
        <f>IFERROR(VLOOKUP("successful",'Kickstarter Data'!F1879:L1879,7,FALSE),"")</f>
        <v/>
      </c>
      <c r="D1879" s="21" t="str">
        <f t="shared" si="59"/>
        <v>Failed</v>
      </c>
      <c r="E1879" s="21">
        <f>IFERROR(VLOOKUP("Failed",'Kickstarter Data'!F1879:L1879,7,FALSE),"")</f>
        <v>0</v>
      </c>
    </row>
    <row r="1880" spans="1:5" x14ac:dyDescent="0.35">
      <c r="A1880" s="17" t="str">
        <f t="shared" si="58"/>
        <v/>
      </c>
      <c r="B1880" s="17" t="str">
        <f>IFERROR(VLOOKUP("successful",'Kickstarter Data'!F1880:L1880,7,FALSE),"")</f>
        <v/>
      </c>
      <c r="D1880" s="21" t="str">
        <f t="shared" si="59"/>
        <v>Failed</v>
      </c>
      <c r="E1880" s="21">
        <f>IFERROR(VLOOKUP("Failed",'Kickstarter Data'!F1880:L1880,7,FALSE),"")</f>
        <v>0</v>
      </c>
    </row>
    <row r="1881" spans="1:5" x14ac:dyDescent="0.35">
      <c r="A1881" s="17" t="str">
        <f t="shared" si="58"/>
        <v/>
      </c>
      <c r="B1881" s="17" t="str">
        <f>IFERROR(VLOOKUP("successful",'Kickstarter Data'!F1881:L1881,7,FALSE),"")</f>
        <v/>
      </c>
      <c r="D1881" s="21" t="str">
        <f t="shared" si="59"/>
        <v>Failed</v>
      </c>
      <c r="E1881" s="21">
        <f>IFERROR(VLOOKUP("Failed",'Kickstarter Data'!F1881:L1881,7,FALSE),"")</f>
        <v>2</v>
      </c>
    </row>
    <row r="1882" spans="1:5" x14ac:dyDescent="0.35">
      <c r="A1882" s="17" t="str">
        <f t="shared" si="58"/>
        <v/>
      </c>
      <c r="B1882" s="17" t="str">
        <f>IFERROR(VLOOKUP("successful",'Kickstarter Data'!F1882:L1882,7,FALSE),"")</f>
        <v/>
      </c>
      <c r="D1882" s="21" t="str">
        <f t="shared" si="59"/>
        <v>Failed</v>
      </c>
      <c r="E1882" s="21">
        <f>IFERROR(VLOOKUP("Failed",'Kickstarter Data'!F1882:L1882,7,FALSE),"")</f>
        <v>24</v>
      </c>
    </row>
    <row r="1883" spans="1:5" x14ac:dyDescent="0.35">
      <c r="A1883" s="17" t="str">
        <f t="shared" si="58"/>
        <v>successful</v>
      </c>
      <c r="B1883" s="17">
        <f>IFERROR(VLOOKUP("successful",'Kickstarter Data'!F1883:L1883,7,FALSE),"")</f>
        <v>70</v>
      </c>
      <c r="D1883" s="21" t="str">
        <f t="shared" si="59"/>
        <v/>
      </c>
      <c r="E1883" s="21" t="str">
        <f>IFERROR(VLOOKUP("Failed",'Kickstarter Data'!F1883:L1883,7,FALSE),"")</f>
        <v/>
      </c>
    </row>
    <row r="1884" spans="1:5" x14ac:dyDescent="0.35">
      <c r="A1884" s="17" t="str">
        <f t="shared" si="58"/>
        <v>successful</v>
      </c>
      <c r="B1884" s="17">
        <f>IFERROR(VLOOKUP("successful",'Kickstarter Data'!F1884:L1884,7,FALSE),"")</f>
        <v>81</v>
      </c>
      <c r="D1884" s="21" t="str">
        <f t="shared" si="59"/>
        <v/>
      </c>
      <c r="E1884" s="21" t="str">
        <f>IFERROR(VLOOKUP("Failed",'Kickstarter Data'!F1884:L1884,7,FALSE),"")</f>
        <v/>
      </c>
    </row>
    <row r="1885" spans="1:5" x14ac:dyDescent="0.35">
      <c r="A1885" s="17" t="str">
        <f t="shared" si="58"/>
        <v>successful</v>
      </c>
      <c r="B1885" s="17">
        <f>IFERROR(VLOOKUP("successful",'Kickstarter Data'!F1885:L1885,7,FALSE),"")</f>
        <v>32</v>
      </c>
      <c r="D1885" s="21" t="str">
        <f t="shared" si="59"/>
        <v/>
      </c>
      <c r="E1885" s="21" t="str">
        <f>IFERROR(VLOOKUP("Failed",'Kickstarter Data'!F1885:L1885,7,FALSE),"")</f>
        <v/>
      </c>
    </row>
    <row r="1886" spans="1:5" x14ac:dyDescent="0.35">
      <c r="A1886" s="17" t="str">
        <f t="shared" si="58"/>
        <v>successful</v>
      </c>
      <c r="B1886" s="17">
        <f>IFERROR(VLOOKUP("successful",'Kickstarter Data'!F1886:L1886,7,FALSE),"")</f>
        <v>26</v>
      </c>
      <c r="D1886" s="21" t="str">
        <f t="shared" si="59"/>
        <v/>
      </c>
      <c r="E1886" s="21" t="str">
        <f>IFERROR(VLOOKUP("Failed",'Kickstarter Data'!F1886:L1886,7,FALSE),"")</f>
        <v/>
      </c>
    </row>
    <row r="1887" spans="1:5" x14ac:dyDescent="0.35">
      <c r="A1887" s="17" t="str">
        <f t="shared" si="58"/>
        <v>successful</v>
      </c>
      <c r="B1887" s="17">
        <f>IFERROR(VLOOKUP("successful",'Kickstarter Data'!F1887:L1887,7,FALSE),"")</f>
        <v>105</v>
      </c>
      <c r="D1887" s="21" t="str">
        <f t="shared" si="59"/>
        <v/>
      </c>
      <c r="E1887" s="21" t="str">
        <f>IFERROR(VLOOKUP("Failed",'Kickstarter Data'!F1887:L1887,7,FALSE),"")</f>
        <v/>
      </c>
    </row>
    <row r="1888" spans="1:5" x14ac:dyDescent="0.35">
      <c r="A1888" s="17" t="str">
        <f t="shared" si="58"/>
        <v>successful</v>
      </c>
      <c r="B1888" s="17">
        <f>IFERROR(VLOOKUP("successful",'Kickstarter Data'!F1888:L1888,7,FALSE),"")</f>
        <v>29</v>
      </c>
      <c r="D1888" s="21" t="str">
        <f t="shared" si="59"/>
        <v/>
      </c>
      <c r="E1888" s="21" t="str">
        <f>IFERROR(VLOOKUP("Failed",'Kickstarter Data'!F1888:L1888,7,FALSE),"")</f>
        <v/>
      </c>
    </row>
    <row r="1889" spans="1:5" x14ac:dyDescent="0.35">
      <c r="A1889" s="17" t="str">
        <f t="shared" si="58"/>
        <v>successful</v>
      </c>
      <c r="B1889" s="17">
        <f>IFERROR(VLOOKUP("successful",'Kickstarter Data'!F1889:L1889,7,FALSE),"")</f>
        <v>8</v>
      </c>
      <c r="D1889" s="21" t="str">
        <f t="shared" si="59"/>
        <v/>
      </c>
      <c r="E1889" s="21" t="str">
        <f>IFERROR(VLOOKUP("Failed",'Kickstarter Data'!F1889:L1889,7,FALSE),"")</f>
        <v/>
      </c>
    </row>
    <row r="1890" spans="1:5" x14ac:dyDescent="0.35">
      <c r="A1890" s="17" t="str">
        <f t="shared" si="58"/>
        <v>successful</v>
      </c>
      <c r="B1890" s="17">
        <f>IFERROR(VLOOKUP("successful",'Kickstarter Data'!F1890:L1890,7,FALSE),"")</f>
        <v>89</v>
      </c>
      <c r="D1890" s="21" t="str">
        <f t="shared" si="59"/>
        <v/>
      </c>
      <c r="E1890" s="21" t="str">
        <f>IFERROR(VLOOKUP("Failed",'Kickstarter Data'!F1890:L1890,7,FALSE),"")</f>
        <v/>
      </c>
    </row>
    <row r="1891" spans="1:5" x14ac:dyDescent="0.35">
      <c r="A1891" s="17" t="str">
        <f t="shared" si="58"/>
        <v>successful</v>
      </c>
      <c r="B1891" s="17">
        <f>IFERROR(VLOOKUP("successful",'Kickstarter Data'!F1891:L1891,7,FALSE),"")</f>
        <v>44</v>
      </c>
      <c r="D1891" s="21" t="str">
        <f t="shared" si="59"/>
        <v/>
      </c>
      <c r="E1891" s="21" t="str">
        <f>IFERROR(VLOOKUP("Failed",'Kickstarter Data'!F1891:L1891,7,FALSE),"")</f>
        <v/>
      </c>
    </row>
    <row r="1892" spans="1:5" x14ac:dyDescent="0.35">
      <c r="A1892" s="17" t="str">
        <f t="shared" si="58"/>
        <v>successful</v>
      </c>
      <c r="B1892" s="17">
        <f>IFERROR(VLOOKUP("successful",'Kickstarter Data'!F1892:L1892,7,FALSE),"")</f>
        <v>246</v>
      </c>
      <c r="D1892" s="21" t="str">
        <f t="shared" si="59"/>
        <v/>
      </c>
      <c r="E1892" s="21" t="str">
        <f>IFERROR(VLOOKUP("Failed",'Kickstarter Data'!F1892:L1892,7,FALSE),"")</f>
        <v/>
      </c>
    </row>
    <row r="1893" spans="1:5" x14ac:dyDescent="0.35">
      <c r="A1893" s="17" t="str">
        <f t="shared" si="58"/>
        <v>successful</v>
      </c>
      <c r="B1893" s="17">
        <f>IFERROR(VLOOKUP("successful",'Kickstarter Data'!F1893:L1893,7,FALSE),"")</f>
        <v>120</v>
      </c>
      <c r="D1893" s="21" t="str">
        <f t="shared" si="59"/>
        <v/>
      </c>
      <c r="E1893" s="21" t="str">
        <f>IFERROR(VLOOKUP("Failed",'Kickstarter Data'!F1893:L1893,7,FALSE),"")</f>
        <v/>
      </c>
    </row>
    <row r="1894" spans="1:5" x14ac:dyDescent="0.35">
      <c r="A1894" s="17" t="str">
        <f t="shared" si="58"/>
        <v>successful</v>
      </c>
      <c r="B1894" s="17">
        <f>IFERROR(VLOOKUP("successful",'Kickstarter Data'!F1894:L1894,7,FALSE),"")</f>
        <v>26</v>
      </c>
      <c r="D1894" s="21" t="str">
        <f t="shared" si="59"/>
        <v/>
      </c>
      <c r="E1894" s="21" t="str">
        <f>IFERROR(VLOOKUP("Failed",'Kickstarter Data'!F1894:L1894,7,FALSE),"")</f>
        <v/>
      </c>
    </row>
    <row r="1895" spans="1:5" x14ac:dyDescent="0.35">
      <c r="A1895" s="17" t="str">
        <f t="shared" si="58"/>
        <v>successful</v>
      </c>
      <c r="B1895" s="17">
        <f>IFERROR(VLOOKUP("successful",'Kickstarter Data'!F1895:L1895,7,FALSE),"")</f>
        <v>45</v>
      </c>
      <c r="D1895" s="21" t="str">
        <f t="shared" si="59"/>
        <v/>
      </c>
      <c r="E1895" s="21" t="str">
        <f>IFERROR(VLOOKUP("Failed",'Kickstarter Data'!F1895:L1895,7,FALSE),"")</f>
        <v/>
      </c>
    </row>
    <row r="1896" spans="1:5" x14ac:dyDescent="0.35">
      <c r="A1896" s="17" t="str">
        <f t="shared" si="58"/>
        <v>successful</v>
      </c>
      <c r="B1896" s="17">
        <f>IFERROR(VLOOKUP("successful",'Kickstarter Data'!F1896:L1896,7,FALSE),"")</f>
        <v>20</v>
      </c>
      <c r="D1896" s="21" t="str">
        <f t="shared" si="59"/>
        <v/>
      </c>
      <c r="E1896" s="21" t="str">
        <f>IFERROR(VLOOKUP("Failed",'Kickstarter Data'!F1896:L1896,7,FALSE),"")</f>
        <v/>
      </c>
    </row>
    <row r="1897" spans="1:5" x14ac:dyDescent="0.35">
      <c r="A1897" s="17" t="str">
        <f t="shared" si="58"/>
        <v>successful</v>
      </c>
      <c r="B1897" s="17">
        <f>IFERROR(VLOOKUP("successful",'Kickstarter Data'!F1897:L1897,7,FALSE),"")</f>
        <v>47</v>
      </c>
      <c r="D1897" s="21" t="str">
        <f t="shared" si="59"/>
        <v/>
      </c>
      <c r="E1897" s="21" t="str">
        <f>IFERROR(VLOOKUP("Failed",'Kickstarter Data'!F1897:L1897,7,FALSE),"")</f>
        <v/>
      </c>
    </row>
    <row r="1898" spans="1:5" x14ac:dyDescent="0.35">
      <c r="A1898" s="17" t="str">
        <f t="shared" si="58"/>
        <v>successful</v>
      </c>
      <c r="B1898" s="17">
        <f>IFERROR(VLOOKUP("successful",'Kickstarter Data'!F1898:L1898,7,FALSE),"")</f>
        <v>13</v>
      </c>
      <c r="D1898" s="21" t="str">
        <f t="shared" si="59"/>
        <v/>
      </c>
      <c r="E1898" s="21" t="str">
        <f>IFERROR(VLOOKUP("Failed",'Kickstarter Data'!F1898:L1898,7,FALSE),"")</f>
        <v/>
      </c>
    </row>
    <row r="1899" spans="1:5" x14ac:dyDescent="0.35">
      <c r="A1899" s="17" t="str">
        <f t="shared" si="58"/>
        <v>successful</v>
      </c>
      <c r="B1899" s="17">
        <f>IFERROR(VLOOKUP("successful",'Kickstarter Data'!F1899:L1899,7,FALSE),"")</f>
        <v>183</v>
      </c>
      <c r="D1899" s="21" t="str">
        <f t="shared" si="59"/>
        <v/>
      </c>
      <c r="E1899" s="21" t="str">
        <f>IFERROR(VLOOKUP("Failed",'Kickstarter Data'!F1899:L1899,7,FALSE),"")</f>
        <v/>
      </c>
    </row>
    <row r="1900" spans="1:5" x14ac:dyDescent="0.35">
      <c r="A1900" s="17" t="str">
        <f t="shared" si="58"/>
        <v>successful</v>
      </c>
      <c r="B1900" s="17">
        <f>IFERROR(VLOOKUP("successful",'Kickstarter Data'!F1900:L1900,7,FALSE),"")</f>
        <v>21</v>
      </c>
      <c r="D1900" s="21" t="str">
        <f t="shared" si="59"/>
        <v/>
      </c>
      <c r="E1900" s="21" t="str">
        <f>IFERROR(VLOOKUP("Failed",'Kickstarter Data'!F1900:L1900,7,FALSE),"")</f>
        <v/>
      </c>
    </row>
    <row r="1901" spans="1:5" x14ac:dyDescent="0.35">
      <c r="A1901" s="17" t="str">
        <f t="shared" si="58"/>
        <v>successful</v>
      </c>
      <c r="B1901" s="17">
        <f>IFERROR(VLOOKUP("successful",'Kickstarter Data'!F1901:L1901,7,FALSE),"")</f>
        <v>42</v>
      </c>
      <c r="D1901" s="21" t="str">
        <f t="shared" si="59"/>
        <v/>
      </c>
      <c r="E1901" s="21" t="str">
        <f>IFERROR(VLOOKUP("Failed",'Kickstarter Data'!F1901:L1901,7,FALSE),"")</f>
        <v/>
      </c>
    </row>
    <row r="1902" spans="1:5" x14ac:dyDescent="0.35">
      <c r="A1902" s="17" t="str">
        <f t="shared" si="58"/>
        <v>successful</v>
      </c>
      <c r="B1902" s="17">
        <f>IFERROR(VLOOKUP("successful",'Kickstarter Data'!F1902:L1902,7,FALSE),"")</f>
        <v>54</v>
      </c>
      <c r="D1902" s="21" t="str">
        <f t="shared" si="59"/>
        <v/>
      </c>
      <c r="E1902" s="21" t="str">
        <f>IFERROR(VLOOKUP("Failed",'Kickstarter Data'!F1902:L1902,7,FALSE),"")</f>
        <v/>
      </c>
    </row>
    <row r="1903" spans="1:5" x14ac:dyDescent="0.35">
      <c r="A1903" s="17" t="str">
        <f t="shared" si="58"/>
        <v/>
      </c>
      <c r="B1903" s="17" t="str">
        <f>IFERROR(VLOOKUP("successful",'Kickstarter Data'!F1903:L1903,7,FALSE),"")</f>
        <v/>
      </c>
      <c r="D1903" s="21" t="str">
        <f t="shared" si="59"/>
        <v>Failed</v>
      </c>
      <c r="E1903" s="21">
        <f>IFERROR(VLOOKUP("Failed",'Kickstarter Data'!F1903:L1903,7,FALSE),"")</f>
        <v>25</v>
      </c>
    </row>
    <row r="1904" spans="1:5" x14ac:dyDescent="0.35">
      <c r="A1904" s="17" t="str">
        <f t="shared" si="58"/>
        <v/>
      </c>
      <c r="B1904" s="17" t="str">
        <f>IFERROR(VLOOKUP("successful",'Kickstarter Data'!F1904:L1904,7,FALSE),"")</f>
        <v/>
      </c>
      <c r="D1904" s="21" t="str">
        <f t="shared" si="59"/>
        <v>Failed</v>
      </c>
      <c r="E1904" s="21">
        <f>IFERROR(VLOOKUP("Failed",'Kickstarter Data'!F1904:L1904,7,FALSE),"")</f>
        <v>3</v>
      </c>
    </row>
    <row r="1905" spans="1:5" x14ac:dyDescent="0.35">
      <c r="A1905" s="17" t="str">
        <f t="shared" si="58"/>
        <v/>
      </c>
      <c r="B1905" s="17" t="str">
        <f>IFERROR(VLOOKUP("successful",'Kickstarter Data'!F1905:L1905,7,FALSE),"")</f>
        <v/>
      </c>
      <c r="D1905" s="21" t="str">
        <f t="shared" si="59"/>
        <v>Failed</v>
      </c>
      <c r="E1905" s="21">
        <f>IFERROR(VLOOKUP("Failed",'Kickstarter Data'!F1905:L1905,7,FALSE),"")</f>
        <v>41</v>
      </c>
    </row>
    <row r="1906" spans="1:5" x14ac:dyDescent="0.35">
      <c r="A1906" s="17" t="str">
        <f t="shared" si="58"/>
        <v/>
      </c>
      <c r="B1906" s="17" t="str">
        <f>IFERROR(VLOOKUP("successful",'Kickstarter Data'!F1906:L1906,7,FALSE),"")</f>
        <v/>
      </c>
      <c r="D1906" s="21" t="str">
        <f t="shared" si="59"/>
        <v>Failed</v>
      </c>
      <c r="E1906" s="21">
        <f>IFERROR(VLOOKUP("Failed",'Kickstarter Data'!F1906:L1906,7,FALSE),"")</f>
        <v>2</v>
      </c>
    </row>
    <row r="1907" spans="1:5" x14ac:dyDescent="0.35">
      <c r="A1907" s="17" t="str">
        <f t="shared" si="58"/>
        <v/>
      </c>
      <c r="B1907" s="17" t="str">
        <f>IFERROR(VLOOKUP("successful",'Kickstarter Data'!F1907:L1907,7,FALSE),"")</f>
        <v/>
      </c>
      <c r="D1907" s="21" t="str">
        <f t="shared" si="59"/>
        <v>Failed</v>
      </c>
      <c r="E1907" s="21">
        <f>IFERROR(VLOOKUP("Failed",'Kickstarter Data'!F1907:L1907,7,FALSE),"")</f>
        <v>4</v>
      </c>
    </row>
    <row r="1908" spans="1:5" x14ac:dyDescent="0.35">
      <c r="A1908" s="17" t="str">
        <f t="shared" si="58"/>
        <v/>
      </c>
      <c r="B1908" s="17" t="str">
        <f>IFERROR(VLOOKUP("successful",'Kickstarter Data'!F1908:L1908,7,FALSE),"")</f>
        <v/>
      </c>
      <c r="D1908" s="21" t="str">
        <f t="shared" si="59"/>
        <v>Failed</v>
      </c>
      <c r="E1908" s="21">
        <f>IFERROR(VLOOKUP("Failed",'Kickstarter Data'!F1908:L1908,7,FALSE),"")</f>
        <v>99</v>
      </c>
    </row>
    <row r="1909" spans="1:5" x14ac:dyDescent="0.35">
      <c r="A1909" s="17" t="str">
        <f t="shared" si="58"/>
        <v/>
      </c>
      <c r="B1909" s="17" t="str">
        <f>IFERROR(VLOOKUP("successful",'Kickstarter Data'!F1909:L1909,7,FALSE),"")</f>
        <v/>
      </c>
      <c r="D1909" s="21" t="str">
        <f t="shared" si="59"/>
        <v>Failed</v>
      </c>
      <c r="E1909" s="21">
        <f>IFERROR(VLOOKUP("Failed",'Kickstarter Data'!F1909:L1909,7,FALSE),"")</f>
        <v>4</v>
      </c>
    </row>
    <row r="1910" spans="1:5" x14ac:dyDescent="0.35">
      <c r="A1910" s="17" t="str">
        <f t="shared" si="58"/>
        <v/>
      </c>
      <c r="B1910" s="17" t="str">
        <f>IFERROR(VLOOKUP("successful",'Kickstarter Data'!F1910:L1910,7,FALSE),"")</f>
        <v/>
      </c>
      <c r="D1910" s="21" t="str">
        <f t="shared" si="59"/>
        <v>Failed</v>
      </c>
      <c r="E1910" s="21">
        <f>IFERROR(VLOOKUP("Failed",'Kickstarter Data'!F1910:L1910,7,FALSE),"")</f>
        <v>4</v>
      </c>
    </row>
    <row r="1911" spans="1:5" x14ac:dyDescent="0.35">
      <c r="A1911" s="17" t="str">
        <f t="shared" si="58"/>
        <v/>
      </c>
      <c r="B1911" s="17" t="str">
        <f>IFERROR(VLOOKUP("successful",'Kickstarter Data'!F1911:L1911,7,FALSE),"")</f>
        <v/>
      </c>
      <c r="D1911" s="21" t="str">
        <f t="shared" si="59"/>
        <v>Failed</v>
      </c>
      <c r="E1911" s="21">
        <f>IFERROR(VLOOKUP("Failed",'Kickstarter Data'!F1911:L1911,7,FALSE),"")</f>
        <v>38</v>
      </c>
    </row>
    <row r="1912" spans="1:5" x14ac:dyDescent="0.35">
      <c r="A1912" s="17" t="str">
        <f t="shared" si="58"/>
        <v/>
      </c>
      <c r="B1912" s="17" t="str">
        <f>IFERROR(VLOOKUP("successful",'Kickstarter Data'!F1912:L1912,7,FALSE),"")</f>
        <v/>
      </c>
      <c r="D1912" s="21" t="str">
        <f t="shared" si="59"/>
        <v>Failed</v>
      </c>
      <c r="E1912" s="21">
        <f>IFERROR(VLOOKUP("Failed",'Kickstarter Data'!F1912:L1912,7,FALSE),"")</f>
        <v>285</v>
      </c>
    </row>
    <row r="1913" spans="1:5" x14ac:dyDescent="0.35">
      <c r="A1913" s="17" t="str">
        <f t="shared" si="58"/>
        <v/>
      </c>
      <c r="B1913" s="17" t="str">
        <f>IFERROR(VLOOKUP("successful",'Kickstarter Data'!F1913:L1913,7,FALSE),"")</f>
        <v/>
      </c>
      <c r="D1913" s="21" t="str">
        <f t="shared" si="59"/>
        <v>Failed</v>
      </c>
      <c r="E1913" s="21">
        <f>IFERROR(VLOOKUP("Failed",'Kickstarter Data'!F1913:L1913,7,FALSE),"")</f>
        <v>1</v>
      </c>
    </row>
    <row r="1914" spans="1:5" x14ac:dyDescent="0.35">
      <c r="A1914" s="17" t="str">
        <f t="shared" si="58"/>
        <v/>
      </c>
      <c r="B1914" s="17" t="str">
        <f>IFERROR(VLOOKUP("successful",'Kickstarter Data'!F1914:L1914,7,FALSE),"")</f>
        <v/>
      </c>
      <c r="D1914" s="21" t="str">
        <f t="shared" si="59"/>
        <v>Failed</v>
      </c>
      <c r="E1914" s="21">
        <f>IFERROR(VLOOKUP("Failed",'Kickstarter Data'!F1914:L1914,7,FALSE),"")</f>
        <v>42</v>
      </c>
    </row>
    <row r="1915" spans="1:5" x14ac:dyDescent="0.35">
      <c r="A1915" s="17" t="str">
        <f t="shared" si="58"/>
        <v/>
      </c>
      <c r="B1915" s="17" t="str">
        <f>IFERROR(VLOOKUP("successful",'Kickstarter Data'!F1915:L1915,7,FALSE),"")</f>
        <v/>
      </c>
      <c r="D1915" s="21" t="str">
        <f t="shared" si="59"/>
        <v>Failed</v>
      </c>
      <c r="E1915" s="21">
        <f>IFERROR(VLOOKUP("Failed",'Kickstarter Data'!F1915:L1915,7,FALSE),"")</f>
        <v>26</v>
      </c>
    </row>
    <row r="1916" spans="1:5" x14ac:dyDescent="0.35">
      <c r="A1916" s="17" t="str">
        <f t="shared" si="58"/>
        <v/>
      </c>
      <c r="B1916" s="17" t="str">
        <f>IFERROR(VLOOKUP("successful",'Kickstarter Data'!F1916:L1916,7,FALSE),"")</f>
        <v/>
      </c>
      <c r="D1916" s="21" t="str">
        <f t="shared" si="59"/>
        <v>Failed</v>
      </c>
      <c r="E1916" s="21">
        <f>IFERROR(VLOOKUP("Failed",'Kickstarter Data'!F1916:L1916,7,FALSE),"")</f>
        <v>2</v>
      </c>
    </row>
    <row r="1917" spans="1:5" x14ac:dyDescent="0.35">
      <c r="A1917" s="17" t="str">
        <f t="shared" si="58"/>
        <v/>
      </c>
      <c r="B1917" s="17" t="str">
        <f>IFERROR(VLOOKUP("successful",'Kickstarter Data'!F1917:L1917,7,FALSE),"")</f>
        <v/>
      </c>
      <c r="D1917" s="21" t="str">
        <f t="shared" si="59"/>
        <v>Failed</v>
      </c>
      <c r="E1917" s="21">
        <f>IFERROR(VLOOKUP("Failed",'Kickstarter Data'!F1917:L1917,7,FALSE),"")</f>
        <v>4</v>
      </c>
    </row>
    <row r="1918" spans="1:5" x14ac:dyDescent="0.35">
      <c r="A1918" s="17" t="str">
        <f t="shared" si="58"/>
        <v/>
      </c>
      <c r="B1918" s="17" t="str">
        <f>IFERROR(VLOOKUP("successful",'Kickstarter Data'!F1918:L1918,7,FALSE),"")</f>
        <v/>
      </c>
      <c r="D1918" s="21" t="str">
        <f t="shared" si="59"/>
        <v>Failed</v>
      </c>
      <c r="E1918" s="21">
        <f>IFERROR(VLOOKUP("Failed",'Kickstarter Data'!F1918:L1918,7,FALSE),"")</f>
        <v>6</v>
      </c>
    </row>
    <row r="1919" spans="1:5" x14ac:dyDescent="0.35">
      <c r="A1919" s="17" t="str">
        <f t="shared" si="58"/>
        <v/>
      </c>
      <c r="B1919" s="17" t="str">
        <f>IFERROR(VLOOKUP("successful",'Kickstarter Data'!F1919:L1919,7,FALSE),"")</f>
        <v/>
      </c>
      <c r="D1919" s="21" t="str">
        <f t="shared" si="59"/>
        <v>Failed</v>
      </c>
      <c r="E1919" s="21">
        <f>IFERROR(VLOOKUP("Failed",'Kickstarter Data'!F1919:L1919,7,FALSE),"")</f>
        <v>70</v>
      </c>
    </row>
    <row r="1920" spans="1:5" x14ac:dyDescent="0.35">
      <c r="A1920" s="17" t="str">
        <f t="shared" si="58"/>
        <v/>
      </c>
      <c r="B1920" s="17" t="str">
        <f>IFERROR(VLOOKUP("successful",'Kickstarter Data'!F1920:L1920,7,FALSE),"")</f>
        <v/>
      </c>
      <c r="D1920" s="21" t="str">
        <f t="shared" si="59"/>
        <v>Failed</v>
      </c>
      <c r="E1920" s="21">
        <f>IFERROR(VLOOKUP("Failed",'Kickstarter Data'!F1920:L1920,7,FALSE),"")</f>
        <v>9</v>
      </c>
    </row>
    <row r="1921" spans="1:5" x14ac:dyDescent="0.35">
      <c r="A1921" s="17" t="str">
        <f t="shared" si="58"/>
        <v/>
      </c>
      <c r="B1921" s="17" t="str">
        <f>IFERROR(VLOOKUP("successful",'Kickstarter Data'!F1921:L1921,7,FALSE),"")</f>
        <v/>
      </c>
      <c r="D1921" s="21" t="str">
        <f t="shared" si="59"/>
        <v>Failed</v>
      </c>
      <c r="E1921" s="21">
        <f>IFERROR(VLOOKUP("Failed",'Kickstarter Data'!F1921:L1921,7,FALSE),"")</f>
        <v>8</v>
      </c>
    </row>
    <row r="1922" spans="1:5" x14ac:dyDescent="0.35">
      <c r="A1922" s="17" t="str">
        <f t="shared" ref="A1922:A1985" si="60">IF(B1922="","","successful")</f>
        <v/>
      </c>
      <c r="B1922" s="17" t="str">
        <f>IFERROR(VLOOKUP("successful",'Kickstarter Data'!F1922:L1922,7,FALSE),"")</f>
        <v/>
      </c>
      <c r="D1922" s="21" t="str">
        <f t="shared" ref="D1922:D1985" si="61">IF(E1922="","","Failed")</f>
        <v>Failed</v>
      </c>
      <c r="E1922" s="21">
        <f>IFERROR(VLOOKUP("Failed",'Kickstarter Data'!F1922:L1922,7,FALSE),"")</f>
        <v>105</v>
      </c>
    </row>
    <row r="1923" spans="1:5" x14ac:dyDescent="0.35">
      <c r="A1923" s="17" t="str">
        <f t="shared" si="60"/>
        <v>successful</v>
      </c>
      <c r="B1923" s="17">
        <f>IFERROR(VLOOKUP("successful",'Kickstarter Data'!F1923:L1923,7,FALSE),"")</f>
        <v>38</v>
      </c>
      <c r="D1923" s="21" t="str">
        <f t="shared" si="61"/>
        <v/>
      </c>
      <c r="E1923" s="21" t="str">
        <f>IFERROR(VLOOKUP("Failed",'Kickstarter Data'!F1923:L1923,7,FALSE),"")</f>
        <v/>
      </c>
    </row>
    <row r="1924" spans="1:5" x14ac:dyDescent="0.35">
      <c r="A1924" s="17" t="str">
        <f t="shared" si="60"/>
        <v>successful</v>
      </c>
      <c r="B1924" s="17">
        <f>IFERROR(VLOOKUP("successful",'Kickstarter Data'!F1924:L1924,7,FALSE),"")</f>
        <v>64</v>
      </c>
      <c r="D1924" s="21" t="str">
        <f t="shared" si="61"/>
        <v/>
      </c>
      <c r="E1924" s="21" t="str">
        <f>IFERROR(VLOOKUP("Failed",'Kickstarter Data'!F1924:L1924,7,FALSE),"")</f>
        <v/>
      </c>
    </row>
    <row r="1925" spans="1:5" x14ac:dyDescent="0.35">
      <c r="A1925" s="17" t="str">
        <f t="shared" si="60"/>
        <v>successful</v>
      </c>
      <c r="B1925" s="17">
        <f>IFERROR(VLOOKUP("successful",'Kickstarter Data'!F1925:L1925,7,FALSE),"")</f>
        <v>13</v>
      </c>
      <c r="D1925" s="21" t="str">
        <f t="shared" si="61"/>
        <v/>
      </c>
      <c r="E1925" s="21" t="str">
        <f>IFERROR(VLOOKUP("Failed",'Kickstarter Data'!F1925:L1925,7,FALSE),"")</f>
        <v/>
      </c>
    </row>
    <row r="1926" spans="1:5" x14ac:dyDescent="0.35">
      <c r="A1926" s="17" t="str">
        <f t="shared" si="60"/>
        <v>successful</v>
      </c>
      <c r="B1926" s="17">
        <f>IFERROR(VLOOKUP("successful",'Kickstarter Data'!F1926:L1926,7,FALSE),"")</f>
        <v>33</v>
      </c>
      <c r="D1926" s="21" t="str">
        <f t="shared" si="61"/>
        <v/>
      </c>
      <c r="E1926" s="21" t="str">
        <f>IFERROR(VLOOKUP("Failed",'Kickstarter Data'!F1926:L1926,7,FALSE),"")</f>
        <v/>
      </c>
    </row>
    <row r="1927" spans="1:5" x14ac:dyDescent="0.35">
      <c r="A1927" s="17" t="str">
        <f t="shared" si="60"/>
        <v>successful</v>
      </c>
      <c r="B1927" s="17">
        <f>IFERROR(VLOOKUP("successful",'Kickstarter Data'!F1927:L1927,7,FALSE),"")</f>
        <v>52</v>
      </c>
      <c r="D1927" s="21" t="str">
        <f t="shared" si="61"/>
        <v/>
      </c>
      <c r="E1927" s="21" t="str">
        <f>IFERROR(VLOOKUP("Failed",'Kickstarter Data'!F1927:L1927,7,FALSE),"")</f>
        <v/>
      </c>
    </row>
    <row r="1928" spans="1:5" x14ac:dyDescent="0.35">
      <c r="A1928" s="17" t="str">
        <f t="shared" si="60"/>
        <v>successful</v>
      </c>
      <c r="B1928" s="17">
        <f>IFERROR(VLOOKUP("successful",'Kickstarter Data'!F1928:L1928,7,FALSE),"")</f>
        <v>107</v>
      </c>
      <c r="D1928" s="21" t="str">
        <f t="shared" si="61"/>
        <v/>
      </c>
      <c r="E1928" s="21" t="str">
        <f>IFERROR(VLOOKUP("Failed",'Kickstarter Data'!F1928:L1928,7,FALSE),"")</f>
        <v/>
      </c>
    </row>
    <row r="1929" spans="1:5" x14ac:dyDescent="0.35">
      <c r="A1929" s="17" t="str">
        <f t="shared" si="60"/>
        <v>successful</v>
      </c>
      <c r="B1929" s="17">
        <f>IFERROR(VLOOKUP("successful",'Kickstarter Data'!F1929:L1929,7,FALSE),"")</f>
        <v>11</v>
      </c>
      <c r="D1929" s="21" t="str">
        <f t="shared" si="61"/>
        <v/>
      </c>
      <c r="E1929" s="21" t="str">
        <f>IFERROR(VLOOKUP("Failed",'Kickstarter Data'!F1929:L1929,7,FALSE),"")</f>
        <v/>
      </c>
    </row>
    <row r="1930" spans="1:5" x14ac:dyDescent="0.35">
      <c r="A1930" s="17" t="str">
        <f t="shared" si="60"/>
        <v>successful</v>
      </c>
      <c r="B1930" s="17">
        <f>IFERROR(VLOOKUP("successful",'Kickstarter Data'!F1930:L1930,7,FALSE),"")</f>
        <v>34</v>
      </c>
      <c r="D1930" s="21" t="str">
        <f t="shared" si="61"/>
        <v/>
      </c>
      <c r="E1930" s="21" t="str">
        <f>IFERROR(VLOOKUP("Failed",'Kickstarter Data'!F1930:L1930,7,FALSE),"")</f>
        <v/>
      </c>
    </row>
    <row r="1931" spans="1:5" x14ac:dyDescent="0.35">
      <c r="A1931" s="17" t="str">
        <f t="shared" si="60"/>
        <v>successful</v>
      </c>
      <c r="B1931" s="17">
        <f>IFERROR(VLOOKUP("successful",'Kickstarter Data'!F1931:L1931,7,FALSE),"")</f>
        <v>75</v>
      </c>
      <c r="D1931" s="21" t="str">
        <f t="shared" si="61"/>
        <v/>
      </c>
      <c r="E1931" s="21" t="str">
        <f>IFERROR(VLOOKUP("Failed",'Kickstarter Data'!F1931:L1931,7,FALSE),"")</f>
        <v/>
      </c>
    </row>
    <row r="1932" spans="1:5" x14ac:dyDescent="0.35">
      <c r="A1932" s="17" t="str">
        <f t="shared" si="60"/>
        <v>successful</v>
      </c>
      <c r="B1932" s="17">
        <f>IFERROR(VLOOKUP("successful",'Kickstarter Data'!F1932:L1932,7,FALSE),"")</f>
        <v>26</v>
      </c>
      <c r="D1932" s="21" t="str">
        <f t="shared" si="61"/>
        <v/>
      </c>
      <c r="E1932" s="21" t="str">
        <f>IFERROR(VLOOKUP("Failed",'Kickstarter Data'!F1932:L1932,7,FALSE),"")</f>
        <v/>
      </c>
    </row>
    <row r="1933" spans="1:5" x14ac:dyDescent="0.35">
      <c r="A1933" s="17" t="str">
        <f t="shared" si="60"/>
        <v>successful</v>
      </c>
      <c r="B1933" s="17">
        <f>IFERROR(VLOOKUP("successful",'Kickstarter Data'!F1933:L1933,7,FALSE),"")</f>
        <v>50</v>
      </c>
      <c r="D1933" s="21" t="str">
        <f t="shared" si="61"/>
        <v/>
      </c>
      <c r="E1933" s="21" t="str">
        <f>IFERROR(VLOOKUP("Failed",'Kickstarter Data'!F1933:L1933,7,FALSE),"")</f>
        <v/>
      </c>
    </row>
    <row r="1934" spans="1:5" x14ac:dyDescent="0.35">
      <c r="A1934" s="17" t="str">
        <f t="shared" si="60"/>
        <v>successful</v>
      </c>
      <c r="B1934" s="17">
        <f>IFERROR(VLOOKUP("successful",'Kickstarter Data'!F1934:L1934,7,FALSE),"")</f>
        <v>80</v>
      </c>
      <c r="D1934" s="21" t="str">
        <f t="shared" si="61"/>
        <v/>
      </c>
      <c r="E1934" s="21" t="str">
        <f>IFERROR(VLOOKUP("Failed",'Kickstarter Data'!F1934:L1934,7,FALSE),"")</f>
        <v/>
      </c>
    </row>
    <row r="1935" spans="1:5" x14ac:dyDescent="0.35">
      <c r="A1935" s="17" t="str">
        <f t="shared" si="60"/>
        <v>successful</v>
      </c>
      <c r="B1935" s="17">
        <f>IFERROR(VLOOKUP("successful",'Kickstarter Data'!F1935:L1935,7,FALSE),"")</f>
        <v>110</v>
      </c>
      <c r="D1935" s="21" t="str">
        <f t="shared" si="61"/>
        <v/>
      </c>
      <c r="E1935" s="21" t="str">
        <f>IFERROR(VLOOKUP("Failed",'Kickstarter Data'!F1935:L1935,7,FALSE),"")</f>
        <v/>
      </c>
    </row>
    <row r="1936" spans="1:5" x14ac:dyDescent="0.35">
      <c r="A1936" s="17" t="str">
        <f t="shared" si="60"/>
        <v>successful</v>
      </c>
      <c r="B1936" s="17">
        <f>IFERROR(VLOOKUP("successful",'Kickstarter Data'!F1936:L1936,7,FALSE),"")</f>
        <v>77</v>
      </c>
      <c r="D1936" s="21" t="str">
        <f t="shared" si="61"/>
        <v/>
      </c>
      <c r="E1936" s="21" t="str">
        <f>IFERROR(VLOOKUP("Failed",'Kickstarter Data'!F1936:L1936,7,FALSE),"")</f>
        <v/>
      </c>
    </row>
    <row r="1937" spans="1:5" x14ac:dyDescent="0.35">
      <c r="A1937" s="17" t="str">
        <f t="shared" si="60"/>
        <v>successful</v>
      </c>
      <c r="B1937" s="17">
        <f>IFERROR(VLOOKUP("successful",'Kickstarter Data'!F1937:L1937,7,FALSE),"")</f>
        <v>50</v>
      </c>
      <c r="D1937" s="21" t="str">
        <f t="shared" si="61"/>
        <v/>
      </c>
      <c r="E1937" s="21" t="str">
        <f>IFERROR(VLOOKUP("Failed",'Kickstarter Data'!F1937:L1937,7,FALSE),"")</f>
        <v/>
      </c>
    </row>
    <row r="1938" spans="1:5" x14ac:dyDescent="0.35">
      <c r="A1938" s="17" t="str">
        <f t="shared" si="60"/>
        <v>successful</v>
      </c>
      <c r="B1938" s="17">
        <f>IFERROR(VLOOKUP("successful",'Kickstarter Data'!F1938:L1938,7,FALSE),"")</f>
        <v>145</v>
      </c>
      <c r="D1938" s="21" t="str">
        <f t="shared" si="61"/>
        <v/>
      </c>
      <c r="E1938" s="21" t="str">
        <f>IFERROR(VLOOKUP("Failed",'Kickstarter Data'!F1938:L1938,7,FALSE),"")</f>
        <v/>
      </c>
    </row>
    <row r="1939" spans="1:5" x14ac:dyDescent="0.35">
      <c r="A1939" s="17" t="str">
        <f t="shared" si="60"/>
        <v>successful</v>
      </c>
      <c r="B1939" s="17">
        <f>IFERROR(VLOOKUP("successful",'Kickstarter Data'!F1939:L1939,7,FALSE),"")</f>
        <v>29</v>
      </c>
      <c r="D1939" s="21" t="str">
        <f t="shared" si="61"/>
        <v/>
      </c>
      <c r="E1939" s="21" t="str">
        <f>IFERROR(VLOOKUP("Failed",'Kickstarter Data'!F1939:L1939,7,FALSE),"")</f>
        <v/>
      </c>
    </row>
    <row r="1940" spans="1:5" x14ac:dyDescent="0.35">
      <c r="A1940" s="17" t="str">
        <f t="shared" si="60"/>
        <v>successful</v>
      </c>
      <c r="B1940" s="17">
        <f>IFERROR(VLOOKUP("successful",'Kickstarter Data'!F1940:L1940,7,FALSE),"")</f>
        <v>114</v>
      </c>
      <c r="D1940" s="21" t="str">
        <f t="shared" si="61"/>
        <v/>
      </c>
      <c r="E1940" s="21" t="str">
        <f>IFERROR(VLOOKUP("Failed",'Kickstarter Data'!F1940:L1940,7,FALSE),"")</f>
        <v/>
      </c>
    </row>
    <row r="1941" spans="1:5" x14ac:dyDescent="0.35">
      <c r="A1941" s="17" t="str">
        <f t="shared" si="60"/>
        <v>successful</v>
      </c>
      <c r="B1941" s="17">
        <f>IFERROR(VLOOKUP("successful",'Kickstarter Data'!F1941:L1941,7,FALSE),"")</f>
        <v>96</v>
      </c>
      <c r="D1941" s="21" t="str">
        <f t="shared" si="61"/>
        <v/>
      </c>
      <c r="E1941" s="21" t="str">
        <f>IFERROR(VLOOKUP("Failed",'Kickstarter Data'!F1941:L1941,7,FALSE),"")</f>
        <v/>
      </c>
    </row>
    <row r="1942" spans="1:5" x14ac:dyDescent="0.35">
      <c r="A1942" s="17" t="str">
        <f t="shared" si="60"/>
        <v>successful</v>
      </c>
      <c r="B1942" s="17">
        <f>IFERROR(VLOOKUP("successful",'Kickstarter Data'!F1942:L1942,7,FALSE),"")</f>
        <v>31</v>
      </c>
      <c r="D1942" s="21" t="str">
        <f t="shared" si="61"/>
        <v/>
      </c>
      <c r="E1942" s="21" t="str">
        <f>IFERROR(VLOOKUP("Failed",'Kickstarter Data'!F1942:L1942,7,FALSE),"")</f>
        <v/>
      </c>
    </row>
    <row r="1943" spans="1:5" x14ac:dyDescent="0.35">
      <c r="A1943" s="17" t="str">
        <f t="shared" si="60"/>
        <v>successful</v>
      </c>
      <c r="B1943" s="17">
        <f>IFERROR(VLOOKUP("successful",'Kickstarter Data'!F1943:L1943,7,FALSE),"")</f>
        <v>4883</v>
      </c>
      <c r="D1943" s="21" t="str">
        <f t="shared" si="61"/>
        <v/>
      </c>
      <c r="E1943" s="21" t="str">
        <f>IFERROR(VLOOKUP("Failed",'Kickstarter Data'!F1943:L1943,7,FALSE),"")</f>
        <v/>
      </c>
    </row>
    <row r="1944" spans="1:5" x14ac:dyDescent="0.35">
      <c r="A1944" s="17" t="str">
        <f t="shared" si="60"/>
        <v>successful</v>
      </c>
      <c r="B1944" s="17">
        <f>IFERROR(VLOOKUP("successful",'Kickstarter Data'!F1944:L1944,7,FALSE),"")</f>
        <v>95</v>
      </c>
      <c r="D1944" s="21" t="str">
        <f t="shared" si="61"/>
        <v/>
      </c>
      <c r="E1944" s="21" t="str">
        <f>IFERROR(VLOOKUP("Failed",'Kickstarter Data'!F1944:L1944,7,FALSE),"")</f>
        <v/>
      </c>
    </row>
    <row r="1945" spans="1:5" x14ac:dyDescent="0.35">
      <c r="A1945" s="17" t="str">
        <f t="shared" si="60"/>
        <v>successful</v>
      </c>
      <c r="B1945" s="17">
        <f>IFERROR(VLOOKUP("successful",'Kickstarter Data'!F1945:L1945,7,FALSE),"")</f>
        <v>2478</v>
      </c>
      <c r="D1945" s="21" t="str">
        <f t="shared" si="61"/>
        <v/>
      </c>
      <c r="E1945" s="21" t="str">
        <f>IFERROR(VLOOKUP("Failed",'Kickstarter Data'!F1945:L1945,7,FALSE),"")</f>
        <v/>
      </c>
    </row>
    <row r="1946" spans="1:5" x14ac:dyDescent="0.35">
      <c r="A1946" s="17" t="str">
        <f t="shared" si="60"/>
        <v>successful</v>
      </c>
      <c r="B1946" s="17">
        <f>IFERROR(VLOOKUP("successful",'Kickstarter Data'!F1946:L1946,7,FALSE),"")</f>
        <v>1789</v>
      </c>
      <c r="D1946" s="21" t="str">
        <f t="shared" si="61"/>
        <v/>
      </c>
      <c r="E1946" s="21" t="str">
        <f>IFERROR(VLOOKUP("Failed",'Kickstarter Data'!F1946:L1946,7,FALSE),"")</f>
        <v/>
      </c>
    </row>
    <row r="1947" spans="1:5" x14ac:dyDescent="0.35">
      <c r="A1947" s="17" t="str">
        <f t="shared" si="60"/>
        <v>successful</v>
      </c>
      <c r="B1947" s="17">
        <f>IFERROR(VLOOKUP("successful",'Kickstarter Data'!F1947:L1947,7,FALSE),"")</f>
        <v>680</v>
      </c>
      <c r="D1947" s="21" t="str">
        <f t="shared" si="61"/>
        <v/>
      </c>
      <c r="E1947" s="21" t="str">
        <f>IFERROR(VLOOKUP("Failed",'Kickstarter Data'!F1947:L1947,7,FALSE),"")</f>
        <v/>
      </c>
    </row>
    <row r="1948" spans="1:5" x14ac:dyDescent="0.35">
      <c r="A1948" s="17" t="str">
        <f t="shared" si="60"/>
        <v>successful</v>
      </c>
      <c r="B1948" s="17">
        <f>IFERROR(VLOOKUP("successful",'Kickstarter Data'!F1948:L1948,7,FALSE),"")</f>
        <v>70</v>
      </c>
      <c r="D1948" s="21" t="str">
        <f t="shared" si="61"/>
        <v/>
      </c>
      <c r="E1948" s="21" t="str">
        <f>IFERROR(VLOOKUP("Failed",'Kickstarter Data'!F1948:L1948,7,FALSE),"")</f>
        <v/>
      </c>
    </row>
    <row r="1949" spans="1:5" x14ac:dyDescent="0.35">
      <c r="A1949" s="17" t="str">
        <f t="shared" si="60"/>
        <v>successful</v>
      </c>
      <c r="B1949" s="17">
        <f>IFERROR(VLOOKUP("successful",'Kickstarter Data'!F1949:L1949,7,FALSE),"")</f>
        <v>23</v>
      </c>
      <c r="D1949" s="21" t="str">
        <f t="shared" si="61"/>
        <v/>
      </c>
      <c r="E1949" s="21" t="str">
        <f>IFERROR(VLOOKUP("Failed",'Kickstarter Data'!F1949:L1949,7,FALSE),"")</f>
        <v/>
      </c>
    </row>
    <row r="1950" spans="1:5" x14ac:dyDescent="0.35">
      <c r="A1950" s="17" t="str">
        <f t="shared" si="60"/>
        <v>successful</v>
      </c>
      <c r="B1950" s="17">
        <f>IFERROR(VLOOKUP("successful",'Kickstarter Data'!F1950:L1950,7,FALSE),"")</f>
        <v>4245</v>
      </c>
      <c r="D1950" s="21" t="str">
        <f t="shared" si="61"/>
        <v/>
      </c>
      <c r="E1950" s="21" t="str">
        <f>IFERROR(VLOOKUP("Failed",'Kickstarter Data'!F1950:L1950,7,FALSE),"")</f>
        <v/>
      </c>
    </row>
    <row r="1951" spans="1:5" x14ac:dyDescent="0.35">
      <c r="A1951" s="17" t="str">
        <f t="shared" si="60"/>
        <v>successful</v>
      </c>
      <c r="B1951" s="17">
        <f>IFERROR(VLOOKUP("successful",'Kickstarter Data'!F1951:L1951,7,FALSE),"")</f>
        <v>943</v>
      </c>
      <c r="D1951" s="21" t="str">
        <f t="shared" si="61"/>
        <v/>
      </c>
      <c r="E1951" s="21" t="str">
        <f>IFERROR(VLOOKUP("Failed",'Kickstarter Data'!F1951:L1951,7,FALSE),"")</f>
        <v/>
      </c>
    </row>
    <row r="1952" spans="1:5" x14ac:dyDescent="0.35">
      <c r="A1952" s="17" t="str">
        <f t="shared" si="60"/>
        <v>successful</v>
      </c>
      <c r="B1952" s="17">
        <f>IFERROR(VLOOKUP("successful",'Kickstarter Data'!F1952:L1952,7,FALSE),"")</f>
        <v>1876</v>
      </c>
      <c r="D1952" s="21" t="str">
        <f t="shared" si="61"/>
        <v/>
      </c>
      <c r="E1952" s="21" t="str">
        <f>IFERROR(VLOOKUP("Failed",'Kickstarter Data'!F1952:L1952,7,FALSE),"")</f>
        <v/>
      </c>
    </row>
    <row r="1953" spans="1:5" x14ac:dyDescent="0.35">
      <c r="A1953" s="17" t="str">
        <f t="shared" si="60"/>
        <v>successful</v>
      </c>
      <c r="B1953" s="17">
        <f>IFERROR(VLOOKUP("successful",'Kickstarter Data'!F1953:L1953,7,FALSE),"")</f>
        <v>834</v>
      </c>
      <c r="D1953" s="21" t="str">
        <f t="shared" si="61"/>
        <v/>
      </c>
      <c r="E1953" s="21" t="str">
        <f>IFERROR(VLOOKUP("Failed",'Kickstarter Data'!F1953:L1953,7,FALSE),"")</f>
        <v/>
      </c>
    </row>
    <row r="1954" spans="1:5" x14ac:dyDescent="0.35">
      <c r="A1954" s="17" t="str">
        <f t="shared" si="60"/>
        <v>successful</v>
      </c>
      <c r="B1954" s="17">
        <f>IFERROR(VLOOKUP("successful",'Kickstarter Data'!F1954:L1954,7,FALSE),"")</f>
        <v>682</v>
      </c>
      <c r="D1954" s="21" t="str">
        <f t="shared" si="61"/>
        <v/>
      </c>
      <c r="E1954" s="21" t="str">
        <f>IFERROR(VLOOKUP("Failed",'Kickstarter Data'!F1954:L1954,7,FALSE),"")</f>
        <v/>
      </c>
    </row>
    <row r="1955" spans="1:5" x14ac:dyDescent="0.35">
      <c r="A1955" s="17" t="str">
        <f t="shared" si="60"/>
        <v>successful</v>
      </c>
      <c r="B1955" s="17">
        <f>IFERROR(VLOOKUP("successful",'Kickstarter Data'!F1955:L1955,7,FALSE),"")</f>
        <v>147</v>
      </c>
      <c r="D1955" s="21" t="str">
        <f t="shared" si="61"/>
        <v/>
      </c>
      <c r="E1955" s="21" t="str">
        <f>IFERROR(VLOOKUP("Failed",'Kickstarter Data'!F1955:L1955,7,FALSE),"")</f>
        <v/>
      </c>
    </row>
    <row r="1956" spans="1:5" x14ac:dyDescent="0.35">
      <c r="A1956" s="17" t="str">
        <f t="shared" si="60"/>
        <v>successful</v>
      </c>
      <c r="B1956" s="17">
        <f>IFERROR(VLOOKUP("successful",'Kickstarter Data'!F1956:L1956,7,FALSE),"")</f>
        <v>415</v>
      </c>
      <c r="D1956" s="21" t="str">
        <f t="shared" si="61"/>
        <v/>
      </c>
      <c r="E1956" s="21" t="str">
        <f>IFERROR(VLOOKUP("Failed",'Kickstarter Data'!F1956:L1956,7,FALSE),"")</f>
        <v/>
      </c>
    </row>
    <row r="1957" spans="1:5" x14ac:dyDescent="0.35">
      <c r="A1957" s="17" t="str">
        <f t="shared" si="60"/>
        <v>successful</v>
      </c>
      <c r="B1957" s="17">
        <f>IFERROR(VLOOKUP("successful",'Kickstarter Data'!F1957:L1957,7,FALSE),"")</f>
        <v>290</v>
      </c>
      <c r="D1957" s="21" t="str">
        <f t="shared" si="61"/>
        <v/>
      </c>
      <c r="E1957" s="21" t="str">
        <f>IFERROR(VLOOKUP("Failed",'Kickstarter Data'!F1957:L1957,7,FALSE),"")</f>
        <v/>
      </c>
    </row>
    <row r="1958" spans="1:5" x14ac:dyDescent="0.35">
      <c r="A1958" s="17" t="str">
        <f t="shared" si="60"/>
        <v>successful</v>
      </c>
      <c r="B1958" s="17">
        <f>IFERROR(VLOOKUP("successful",'Kickstarter Data'!F1958:L1958,7,FALSE),"")</f>
        <v>365</v>
      </c>
      <c r="D1958" s="21" t="str">
        <f t="shared" si="61"/>
        <v/>
      </c>
      <c r="E1958" s="21" t="str">
        <f>IFERROR(VLOOKUP("Failed",'Kickstarter Data'!F1958:L1958,7,FALSE),"")</f>
        <v/>
      </c>
    </row>
    <row r="1959" spans="1:5" x14ac:dyDescent="0.35">
      <c r="A1959" s="17" t="str">
        <f t="shared" si="60"/>
        <v>successful</v>
      </c>
      <c r="B1959" s="17">
        <f>IFERROR(VLOOKUP("successful",'Kickstarter Data'!F1959:L1959,7,FALSE),"")</f>
        <v>660</v>
      </c>
      <c r="D1959" s="21" t="str">
        <f t="shared" si="61"/>
        <v/>
      </c>
      <c r="E1959" s="21" t="str">
        <f>IFERROR(VLOOKUP("Failed",'Kickstarter Data'!F1959:L1959,7,FALSE),"")</f>
        <v/>
      </c>
    </row>
    <row r="1960" spans="1:5" x14ac:dyDescent="0.35">
      <c r="A1960" s="17" t="str">
        <f t="shared" si="60"/>
        <v>successful</v>
      </c>
      <c r="B1960" s="17">
        <f>IFERROR(VLOOKUP("successful",'Kickstarter Data'!F1960:L1960,7,FALSE),"")</f>
        <v>1356</v>
      </c>
      <c r="D1960" s="21" t="str">
        <f t="shared" si="61"/>
        <v/>
      </c>
      <c r="E1960" s="21" t="str">
        <f>IFERROR(VLOOKUP("Failed",'Kickstarter Data'!F1960:L1960,7,FALSE),"")</f>
        <v/>
      </c>
    </row>
    <row r="1961" spans="1:5" x14ac:dyDescent="0.35">
      <c r="A1961" s="17" t="str">
        <f t="shared" si="60"/>
        <v>successful</v>
      </c>
      <c r="B1961" s="17">
        <f>IFERROR(VLOOKUP("successful",'Kickstarter Data'!F1961:L1961,7,FALSE),"")</f>
        <v>424</v>
      </c>
      <c r="D1961" s="21" t="str">
        <f t="shared" si="61"/>
        <v/>
      </c>
      <c r="E1961" s="21" t="str">
        <f>IFERROR(VLOOKUP("Failed",'Kickstarter Data'!F1961:L1961,7,FALSE),"")</f>
        <v/>
      </c>
    </row>
    <row r="1962" spans="1:5" x14ac:dyDescent="0.35">
      <c r="A1962" s="17" t="str">
        <f t="shared" si="60"/>
        <v>successful</v>
      </c>
      <c r="B1962" s="17">
        <f>IFERROR(VLOOKUP("successful",'Kickstarter Data'!F1962:L1962,7,FALSE),"")</f>
        <v>33</v>
      </c>
      <c r="D1962" s="21" t="str">
        <f t="shared" si="61"/>
        <v/>
      </c>
      <c r="E1962" s="21" t="str">
        <f>IFERROR(VLOOKUP("Failed",'Kickstarter Data'!F1962:L1962,7,FALSE),"")</f>
        <v/>
      </c>
    </row>
    <row r="1963" spans="1:5" x14ac:dyDescent="0.35">
      <c r="A1963" s="17" t="str">
        <f t="shared" si="60"/>
        <v>successful</v>
      </c>
      <c r="B1963" s="17">
        <f>IFERROR(VLOOKUP("successful",'Kickstarter Data'!F1963:L1963,7,FALSE),"")</f>
        <v>1633</v>
      </c>
      <c r="D1963" s="21" t="str">
        <f t="shared" si="61"/>
        <v/>
      </c>
      <c r="E1963" s="21" t="str">
        <f>IFERROR(VLOOKUP("Failed",'Kickstarter Data'!F1963:L1963,7,FALSE),"")</f>
        <v/>
      </c>
    </row>
    <row r="1964" spans="1:5" x14ac:dyDescent="0.35">
      <c r="A1964" s="17" t="str">
        <f t="shared" si="60"/>
        <v>successful</v>
      </c>
      <c r="B1964" s="17">
        <f>IFERROR(VLOOKUP("successful",'Kickstarter Data'!F1964:L1964,7,FALSE),"")</f>
        <v>306</v>
      </c>
      <c r="D1964" s="21" t="str">
        <f t="shared" si="61"/>
        <v/>
      </c>
      <c r="E1964" s="21" t="str">
        <f>IFERROR(VLOOKUP("Failed",'Kickstarter Data'!F1964:L1964,7,FALSE),"")</f>
        <v/>
      </c>
    </row>
    <row r="1965" spans="1:5" x14ac:dyDescent="0.35">
      <c r="A1965" s="17" t="str">
        <f t="shared" si="60"/>
        <v>successful</v>
      </c>
      <c r="B1965" s="17">
        <f>IFERROR(VLOOKUP("successful",'Kickstarter Data'!F1965:L1965,7,FALSE),"")</f>
        <v>205</v>
      </c>
      <c r="D1965" s="21" t="str">
        <f t="shared" si="61"/>
        <v/>
      </c>
      <c r="E1965" s="21" t="str">
        <f>IFERROR(VLOOKUP("Failed",'Kickstarter Data'!F1965:L1965,7,FALSE),"")</f>
        <v/>
      </c>
    </row>
    <row r="1966" spans="1:5" x14ac:dyDescent="0.35">
      <c r="A1966" s="17" t="str">
        <f t="shared" si="60"/>
        <v>successful</v>
      </c>
      <c r="B1966" s="17">
        <f>IFERROR(VLOOKUP("successful",'Kickstarter Data'!F1966:L1966,7,FALSE),"")</f>
        <v>1281</v>
      </c>
      <c r="D1966" s="21" t="str">
        <f t="shared" si="61"/>
        <v/>
      </c>
      <c r="E1966" s="21" t="str">
        <f>IFERROR(VLOOKUP("Failed",'Kickstarter Data'!F1966:L1966,7,FALSE),"")</f>
        <v/>
      </c>
    </row>
    <row r="1967" spans="1:5" x14ac:dyDescent="0.35">
      <c r="A1967" s="17" t="str">
        <f t="shared" si="60"/>
        <v>successful</v>
      </c>
      <c r="B1967" s="17">
        <f>IFERROR(VLOOKUP("successful",'Kickstarter Data'!F1967:L1967,7,FALSE),"")</f>
        <v>103</v>
      </c>
      <c r="D1967" s="21" t="str">
        <f t="shared" si="61"/>
        <v/>
      </c>
      <c r="E1967" s="21" t="str">
        <f>IFERROR(VLOOKUP("Failed",'Kickstarter Data'!F1967:L1967,7,FALSE),"")</f>
        <v/>
      </c>
    </row>
    <row r="1968" spans="1:5" x14ac:dyDescent="0.35">
      <c r="A1968" s="17" t="str">
        <f t="shared" si="60"/>
        <v>successful</v>
      </c>
      <c r="B1968" s="17">
        <f>IFERROR(VLOOKUP("successful",'Kickstarter Data'!F1968:L1968,7,FALSE),"")</f>
        <v>1513</v>
      </c>
      <c r="D1968" s="21" t="str">
        <f t="shared" si="61"/>
        <v/>
      </c>
      <c r="E1968" s="21" t="str">
        <f>IFERROR(VLOOKUP("Failed",'Kickstarter Data'!F1968:L1968,7,FALSE),"")</f>
        <v/>
      </c>
    </row>
    <row r="1969" spans="1:5" x14ac:dyDescent="0.35">
      <c r="A1969" s="17" t="str">
        <f t="shared" si="60"/>
        <v>successful</v>
      </c>
      <c r="B1969" s="17">
        <f>IFERROR(VLOOKUP("successful",'Kickstarter Data'!F1969:L1969,7,FALSE),"")</f>
        <v>405</v>
      </c>
      <c r="D1969" s="21" t="str">
        <f t="shared" si="61"/>
        <v/>
      </c>
      <c r="E1969" s="21" t="str">
        <f>IFERROR(VLOOKUP("Failed",'Kickstarter Data'!F1969:L1969,7,FALSE),"")</f>
        <v/>
      </c>
    </row>
    <row r="1970" spans="1:5" x14ac:dyDescent="0.35">
      <c r="A1970" s="17" t="str">
        <f t="shared" si="60"/>
        <v>successful</v>
      </c>
      <c r="B1970" s="17">
        <f>IFERROR(VLOOKUP("successful",'Kickstarter Data'!F1970:L1970,7,FALSE),"")</f>
        <v>510</v>
      </c>
      <c r="D1970" s="21" t="str">
        <f t="shared" si="61"/>
        <v/>
      </c>
      <c r="E1970" s="21" t="str">
        <f>IFERROR(VLOOKUP("Failed",'Kickstarter Data'!F1970:L1970,7,FALSE),"")</f>
        <v/>
      </c>
    </row>
    <row r="1971" spans="1:5" x14ac:dyDescent="0.35">
      <c r="A1971" s="17" t="str">
        <f t="shared" si="60"/>
        <v>successful</v>
      </c>
      <c r="B1971" s="17">
        <f>IFERROR(VLOOKUP("successful",'Kickstarter Data'!F1971:L1971,7,FALSE),"")</f>
        <v>1887</v>
      </c>
      <c r="D1971" s="21" t="str">
        <f t="shared" si="61"/>
        <v/>
      </c>
      <c r="E1971" s="21" t="str">
        <f>IFERROR(VLOOKUP("Failed",'Kickstarter Data'!F1971:L1971,7,FALSE),"")</f>
        <v/>
      </c>
    </row>
    <row r="1972" spans="1:5" x14ac:dyDescent="0.35">
      <c r="A1972" s="17" t="str">
        <f t="shared" si="60"/>
        <v>successful</v>
      </c>
      <c r="B1972" s="17">
        <f>IFERROR(VLOOKUP("successful",'Kickstarter Data'!F1972:L1972,7,FALSE),"")</f>
        <v>701</v>
      </c>
      <c r="D1972" s="21" t="str">
        <f t="shared" si="61"/>
        <v/>
      </c>
      <c r="E1972" s="21" t="str">
        <f>IFERROR(VLOOKUP("Failed",'Kickstarter Data'!F1972:L1972,7,FALSE),"")</f>
        <v/>
      </c>
    </row>
    <row r="1973" spans="1:5" x14ac:dyDescent="0.35">
      <c r="A1973" s="17" t="str">
        <f t="shared" si="60"/>
        <v>successful</v>
      </c>
      <c r="B1973" s="17">
        <f>IFERROR(VLOOKUP("successful",'Kickstarter Data'!F1973:L1973,7,FALSE),"")</f>
        <v>3863</v>
      </c>
      <c r="D1973" s="21" t="str">
        <f t="shared" si="61"/>
        <v/>
      </c>
      <c r="E1973" s="21" t="str">
        <f>IFERROR(VLOOKUP("Failed",'Kickstarter Data'!F1973:L1973,7,FALSE),"")</f>
        <v/>
      </c>
    </row>
    <row r="1974" spans="1:5" x14ac:dyDescent="0.35">
      <c r="A1974" s="17" t="str">
        <f t="shared" si="60"/>
        <v>successful</v>
      </c>
      <c r="B1974" s="17">
        <f>IFERROR(VLOOKUP("successful",'Kickstarter Data'!F1974:L1974,7,FALSE),"")</f>
        <v>238</v>
      </c>
      <c r="D1974" s="21" t="str">
        <f t="shared" si="61"/>
        <v/>
      </c>
      <c r="E1974" s="21" t="str">
        <f>IFERROR(VLOOKUP("Failed",'Kickstarter Data'!F1974:L1974,7,FALSE),"")</f>
        <v/>
      </c>
    </row>
    <row r="1975" spans="1:5" x14ac:dyDescent="0.35">
      <c r="A1975" s="17" t="str">
        <f t="shared" si="60"/>
        <v>successful</v>
      </c>
      <c r="B1975" s="17">
        <f>IFERROR(VLOOKUP("successful",'Kickstarter Data'!F1975:L1975,7,FALSE),"")</f>
        <v>2051</v>
      </c>
      <c r="D1975" s="21" t="str">
        <f t="shared" si="61"/>
        <v/>
      </c>
      <c r="E1975" s="21" t="str">
        <f>IFERROR(VLOOKUP("Failed",'Kickstarter Data'!F1975:L1975,7,FALSE),"")</f>
        <v/>
      </c>
    </row>
    <row r="1976" spans="1:5" x14ac:dyDescent="0.35">
      <c r="A1976" s="17" t="str">
        <f t="shared" si="60"/>
        <v>successful</v>
      </c>
      <c r="B1976" s="17">
        <f>IFERROR(VLOOKUP("successful",'Kickstarter Data'!F1976:L1976,7,FALSE),"")</f>
        <v>402</v>
      </c>
      <c r="D1976" s="21" t="str">
        <f t="shared" si="61"/>
        <v/>
      </c>
      <c r="E1976" s="21" t="str">
        <f>IFERROR(VLOOKUP("Failed",'Kickstarter Data'!F1976:L1976,7,FALSE),"")</f>
        <v/>
      </c>
    </row>
    <row r="1977" spans="1:5" x14ac:dyDescent="0.35">
      <c r="A1977" s="17" t="str">
        <f t="shared" si="60"/>
        <v>successful</v>
      </c>
      <c r="B1977" s="17">
        <f>IFERROR(VLOOKUP("successful",'Kickstarter Data'!F1977:L1977,7,FALSE),"")</f>
        <v>253</v>
      </c>
      <c r="D1977" s="21" t="str">
        <f t="shared" si="61"/>
        <v/>
      </c>
      <c r="E1977" s="21" t="str">
        <f>IFERROR(VLOOKUP("Failed",'Kickstarter Data'!F1977:L1977,7,FALSE),"")</f>
        <v/>
      </c>
    </row>
    <row r="1978" spans="1:5" x14ac:dyDescent="0.35">
      <c r="A1978" s="17" t="str">
        <f t="shared" si="60"/>
        <v>successful</v>
      </c>
      <c r="B1978" s="17">
        <f>IFERROR(VLOOKUP("successful",'Kickstarter Data'!F1978:L1978,7,FALSE),"")</f>
        <v>473</v>
      </c>
      <c r="D1978" s="21" t="str">
        <f t="shared" si="61"/>
        <v/>
      </c>
      <c r="E1978" s="21" t="str">
        <f>IFERROR(VLOOKUP("Failed",'Kickstarter Data'!F1978:L1978,7,FALSE),"")</f>
        <v/>
      </c>
    </row>
    <row r="1979" spans="1:5" x14ac:dyDescent="0.35">
      <c r="A1979" s="17" t="str">
        <f t="shared" si="60"/>
        <v>successful</v>
      </c>
      <c r="B1979" s="17">
        <f>IFERROR(VLOOKUP("successful",'Kickstarter Data'!F1979:L1979,7,FALSE),"")</f>
        <v>821</v>
      </c>
      <c r="D1979" s="21" t="str">
        <f t="shared" si="61"/>
        <v/>
      </c>
      <c r="E1979" s="21" t="str">
        <f>IFERROR(VLOOKUP("Failed",'Kickstarter Data'!F1979:L1979,7,FALSE),"")</f>
        <v/>
      </c>
    </row>
    <row r="1980" spans="1:5" x14ac:dyDescent="0.35">
      <c r="A1980" s="17" t="str">
        <f t="shared" si="60"/>
        <v>successful</v>
      </c>
      <c r="B1980" s="17">
        <f>IFERROR(VLOOKUP("successful",'Kickstarter Data'!F1980:L1980,7,FALSE),"")</f>
        <v>388</v>
      </c>
      <c r="D1980" s="21" t="str">
        <f t="shared" si="61"/>
        <v/>
      </c>
      <c r="E1980" s="21" t="str">
        <f>IFERROR(VLOOKUP("Failed",'Kickstarter Data'!F1980:L1980,7,FALSE),"")</f>
        <v/>
      </c>
    </row>
    <row r="1981" spans="1:5" x14ac:dyDescent="0.35">
      <c r="A1981" s="17" t="str">
        <f t="shared" si="60"/>
        <v>successful</v>
      </c>
      <c r="B1981" s="17">
        <f>IFERROR(VLOOKUP("successful",'Kickstarter Data'!F1981:L1981,7,FALSE),"")</f>
        <v>813</v>
      </c>
      <c r="D1981" s="21" t="str">
        <f t="shared" si="61"/>
        <v/>
      </c>
      <c r="E1981" s="21" t="str">
        <f>IFERROR(VLOOKUP("Failed",'Kickstarter Data'!F1981:L1981,7,FALSE),"")</f>
        <v/>
      </c>
    </row>
    <row r="1982" spans="1:5" x14ac:dyDescent="0.35">
      <c r="A1982" s="17" t="str">
        <f t="shared" si="60"/>
        <v>successful</v>
      </c>
      <c r="B1982" s="17">
        <f>IFERROR(VLOOKUP("successful",'Kickstarter Data'!F1982:L1982,7,FALSE),"")</f>
        <v>1945</v>
      </c>
      <c r="D1982" s="21" t="str">
        <f t="shared" si="61"/>
        <v/>
      </c>
      <c r="E1982" s="21" t="str">
        <f>IFERROR(VLOOKUP("Failed",'Kickstarter Data'!F1982:L1982,7,FALSE),"")</f>
        <v/>
      </c>
    </row>
    <row r="1983" spans="1:5" x14ac:dyDescent="0.35">
      <c r="A1983" s="17" t="str">
        <f t="shared" si="60"/>
        <v/>
      </c>
      <c r="B1983" s="17" t="str">
        <f>IFERROR(VLOOKUP("successful",'Kickstarter Data'!F1983:L1983,7,FALSE),"")</f>
        <v/>
      </c>
      <c r="D1983" s="21" t="str">
        <f t="shared" si="61"/>
        <v>Failed</v>
      </c>
      <c r="E1983" s="21">
        <f>IFERROR(VLOOKUP("Failed",'Kickstarter Data'!F1983:L1983,7,FALSE),"")</f>
        <v>12</v>
      </c>
    </row>
    <row r="1984" spans="1:5" x14ac:dyDescent="0.35">
      <c r="A1984" s="17" t="str">
        <f t="shared" si="60"/>
        <v/>
      </c>
      <c r="B1984" s="17" t="str">
        <f>IFERROR(VLOOKUP("successful",'Kickstarter Data'!F1984:L1984,7,FALSE),"")</f>
        <v/>
      </c>
      <c r="D1984" s="21" t="str">
        <f t="shared" si="61"/>
        <v>Failed</v>
      </c>
      <c r="E1984" s="21">
        <f>IFERROR(VLOOKUP("Failed",'Kickstarter Data'!F1984:L1984,7,FALSE),"")</f>
        <v>0</v>
      </c>
    </row>
    <row r="1985" spans="1:5" x14ac:dyDescent="0.35">
      <c r="A1985" s="17" t="str">
        <f t="shared" si="60"/>
        <v/>
      </c>
      <c r="B1985" s="17" t="str">
        <f>IFERROR(VLOOKUP("successful",'Kickstarter Data'!F1985:L1985,7,FALSE),"")</f>
        <v/>
      </c>
      <c r="D1985" s="21" t="str">
        <f t="shared" si="61"/>
        <v>Failed</v>
      </c>
      <c r="E1985" s="21">
        <f>IFERROR(VLOOKUP("Failed",'Kickstarter Data'!F1985:L1985,7,FALSE),"")</f>
        <v>16</v>
      </c>
    </row>
    <row r="1986" spans="1:5" x14ac:dyDescent="0.35">
      <c r="A1986" s="17" t="str">
        <f t="shared" ref="A1986:A2049" si="62">IF(B1986="","","successful")</f>
        <v/>
      </c>
      <c r="B1986" s="17" t="str">
        <f>IFERROR(VLOOKUP("successful",'Kickstarter Data'!F1986:L1986,7,FALSE),"")</f>
        <v/>
      </c>
      <c r="D1986" s="21" t="str">
        <f t="shared" ref="D1986:D2049" si="63">IF(E1986="","","Failed")</f>
        <v>Failed</v>
      </c>
      <c r="E1986" s="21">
        <f>IFERROR(VLOOKUP("Failed",'Kickstarter Data'!F1986:L1986,7,FALSE),"")</f>
        <v>7</v>
      </c>
    </row>
    <row r="1987" spans="1:5" x14ac:dyDescent="0.35">
      <c r="A1987" s="17" t="str">
        <f t="shared" si="62"/>
        <v/>
      </c>
      <c r="B1987" s="17" t="str">
        <f>IFERROR(VLOOKUP("successful",'Kickstarter Data'!F1987:L1987,7,FALSE),"")</f>
        <v/>
      </c>
      <c r="D1987" s="21" t="str">
        <f t="shared" si="63"/>
        <v>Failed</v>
      </c>
      <c r="E1987" s="21">
        <f>IFERROR(VLOOKUP("Failed",'Kickstarter Data'!F1987:L1987,7,FALSE),"")</f>
        <v>4</v>
      </c>
    </row>
    <row r="1988" spans="1:5" x14ac:dyDescent="0.35">
      <c r="A1988" s="17" t="str">
        <f t="shared" si="62"/>
        <v/>
      </c>
      <c r="B1988" s="17" t="str">
        <f>IFERROR(VLOOKUP("successful",'Kickstarter Data'!F1988:L1988,7,FALSE),"")</f>
        <v/>
      </c>
      <c r="D1988" s="21" t="str">
        <f t="shared" si="63"/>
        <v>Failed</v>
      </c>
      <c r="E1988" s="21">
        <f>IFERROR(VLOOKUP("Failed",'Kickstarter Data'!F1988:L1988,7,FALSE),"")</f>
        <v>1</v>
      </c>
    </row>
    <row r="1989" spans="1:5" x14ac:dyDescent="0.35">
      <c r="A1989" s="17" t="str">
        <f t="shared" si="62"/>
        <v/>
      </c>
      <c r="B1989" s="17" t="str">
        <f>IFERROR(VLOOKUP("successful",'Kickstarter Data'!F1989:L1989,7,FALSE),"")</f>
        <v/>
      </c>
      <c r="D1989" s="21" t="str">
        <f t="shared" si="63"/>
        <v>Failed</v>
      </c>
      <c r="E1989" s="21">
        <f>IFERROR(VLOOKUP("Failed",'Kickstarter Data'!F1989:L1989,7,FALSE),"")</f>
        <v>28</v>
      </c>
    </row>
    <row r="1990" spans="1:5" x14ac:dyDescent="0.35">
      <c r="A1990" s="17" t="str">
        <f t="shared" si="62"/>
        <v/>
      </c>
      <c r="B1990" s="17" t="str">
        <f>IFERROR(VLOOKUP("successful",'Kickstarter Data'!F1990:L1990,7,FALSE),"")</f>
        <v/>
      </c>
      <c r="D1990" s="21" t="str">
        <f t="shared" si="63"/>
        <v>Failed</v>
      </c>
      <c r="E1990" s="21">
        <f>IFERROR(VLOOKUP("Failed",'Kickstarter Data'!F1990:L1990,7,FALSE),"")</f>
        <v>1</v>
      </c>
    </row>
    <row r="1991" spans="1:5" x14ac:dyDescent="0.35">
      <c r="A1991" s="17" t="str">
        <f t="shared" si="62"/>
        <v/>
      </c>
      <c r="B1991" s="17" t="str">
        <f>IFERROR(VLOOKUP("successful",'Kickstarter Data'!F1991:L1991,7,FALSE),"")</f>
        <v/>
      </c>
      <c r="D1991" s="21" t="str">
        <f t="shared" si="63"/>
        <v>Failed</v>
      </c>
      <c r="E1991" s="21">
        <f>IFERROR(VLOOKUP("Failed",'Kickstarter Data'!F1991:L1991,7,FALSE),"")</f>
        <v>1</v>
      </c>
    </row>
    <row r="1992" spans="1:5" x14ac:dyDescent="0.35">
      <c r="A1992" s="17" t="str">
        <f t="shared" si="62"/>
        <v/>
      </c>
      <c r="B1992" s="17" t="str">
        <f>IFERROR(VLOOKUP("successful",'Kickstarter Data'!F1992:L1992,7,FALSE),"")</f>
        <v/>
      </c>
      <c r="D1992" s="21" t="str">
        <f t="shared" si="63"/>
        <v>Failed</v>
      </c>
      <c r="E1992" s="21">
        <f>IFERROR(VLOOKUP("Failed",'Kickstarter Data'!F1992:L1992,7,FALSE),"")</f>
        <v>5</v>
      </c>
    </row>
    <row r="1993" spans="1:5" x14ac:dyDescent="0.35">
      <c r="A1993" s="17" t="str">
        <f t="shared" si="62"/>
        <v/>
      </c>
      <c r="B1993" s="17" t="str">
        <f>IFERROR(VLOOKUP("successful",'Kickstarter Data'!F1993:L1993,7,FALSE),"")</f>
        <v/>
      </c>
      <c r="D1993" s="21" t="str">
        <f t="shared" si="63"/>
        <v>Failed</v>
      </c>
      <c r="E1993" s="21">
        <f>IFERROR(VLOOKUP("Failed",'Kickstarter Data'!F1993:L1993,7,FALSE),"")</f>
        <v>3</v>
      </c>
    </row>
    <row r="1994" spans="1:5" x14ac:dyDescent="0.35">
      <c r="A1994" s="17" t="str">
        <f t="shared" si="62"/>
        <v/>
      </c>
      <c r="B1994" s="17" t="str">
        <f>IFERROR(VLOOKUP("successful",'Kickstarter Data'!F1994:L1994,7,FALSE),"")</f>
        <v/>
      </c>
      <c r="D1994" s="21" t="str">
        <f t="shared" si="63"/>
        <v>Failed</v>
      </c>
      <c r="E1994" s="21">
        <f>IFERROR(VLOOKUP("Failed",'Kickstarter Data'!F1994:L1994,7,FALSE),"")</f>
        <v>2</v>
      </c>
    </row>
    <row r="1995" spans="1:5" x14ac:dyDescent="0.35">
      <c r="A1995" s="17" t="str">
        <f t="shared" si="62"/>
        <v/>
      </c>
      <c r="B1995" s="17" t="str">
        <f>IFERROR(VLOOKUP("successful",'Kickstarter Data'!F1995:L1995,7,FALSE),"")</f>
        <v/>
      </c>
      <c r="D1995" s="21" t="str">
        <f t="shared" si="63"/>
        <v>Failed</v>
      </c>
      <c r="E1995" s="21">
        <f>IFERROR(VLOOKUP("Failed",'Kickstarter Data'!F1995:L1995,7,FALSE),"")</f>
        <v>0</v>
      </c>
    </row>
    <row r="1996" spans="1:5" x14ac:dyDescent="0.35">
      <c r="A1996" s="17" t="str">
        <f t="shared" si="62"/>
        <v/>
      </c>
      <c r="B1996" s="17" t="str">
        <f>IFERROR(VLOOKUP("successful",'Kickstarter Data'!F1996:L1996,7,FALSE),"")</f>
        <v/>
      </c>
      <c r="D1996" s="21" t="str">
        <f t="shared" si="63"/>
        <v>Failed</v>
      </c>
      <c r="E1996" s="21">
        <f>IFERROR(VLOOKUP("Failed",'Kickstarter Data'!F1996:L1996,7,FALSE),"")</f>
        <v>0</v>
      </c>
    </row>
    <row r="1997" spans="1:5" x14ac:dyDescent="0.35">
      <c r="A1997" s="17" t="str">
        <f t="shared" si="62"/>
        <v/>
      </c>
      <c r="B1997" s="17" t="str">
        <f>IFERROR(VLOOKUP("successful",'Kickstarter Data'!F1997:L1997,7,FALSE),"")</f>
        <v/>
      </c>
      <c r="D1997" s="21" t="str">
        <f t="shared" si="63"/>
        <v>Failed</v>
      </c>
      <c r="E1997" s="21">
        <f>IFERROR(VLOOKUP("Failed",'Kickstarter Data'!F1997:L1997,7,FALSE),"")</f>
        <v>3</v>
      </c>
    </row>
    <row r="1998" spans="1:5" x14ac:dyDescent="0.35">
      <c r="A1998" s="17" t="str">
        <f t="shared" si="62"/>
        <v/>
      </c>
      <c r="B1998" s="17" t="str">
        <f>IFERROR(VLOOKUP("successful",'Kickstarter Data'!F1998:L1998,7,FALSE),"")</f>
        <v/>
      </c>
      <c r="D1998" s="21" t="str">
        <f t="shared" si="63"/>
        <v>Failed</v>
      </c>
      <c r="E1998" s="21">
        <f>IFERROR(VLOOKUP("Failed",'Kickstarter Data'!F1998:L1998,7,FALSE),"")</f>
        <v>0</v>
      </c>
    </row>
    <row r="1999" spans="1:5" x14ac:dyDescent="0.35">
      <c r="A1999" s="17" t="str">
        <f t="shared" si="62"/>
        <v/>
      </c>
      <c r="B1999" s="17" t="str">
        <f>IFERROR(VLOOKUP("successful",'Kickstarter Data'!F1999:L1999,7,FALSE),"")</f>
        <v/>
      </c>
      <c r="D1999" s="21" t="str">
        <f t="shared" si="63"/>
        <v>Failed</v>
      </c>
      <c r="E1999" s="21">
        <f>IFERROR(VLOOKUP("Failed",'Kickstarter Data'!F1999:L1999,7,FALSE),"")</f>
        <v>0</v>
      </c>
    </row>
    <row r="2000" spans="1:5" x14ac:dyDescent="0.35">
      <c r="A2000" s="17" t="str">
        <f t="shared" si="62"/>
        <v/>
      </c>
      <c r="B2000" s="17" t="str">
        <f>IFERROR(VLOOKUP("successful",'Kickstarter Data'!F2000:L2000,7,FALSE),"")</f>
        <v/>
      </c>
      <c r="D2000" s="21" t="str">
        <f t="shared" si="63"/>
        <v>Failed</v>
      </c>
      <c r="E2000" s="21">
        <f>IFERROR(VLOOKUP("Failed",'Kickstarter Data'!F2000:L2000,7,FALSE),"")</f>
        <v>3</v>
      </c>
    </row>
    <row r="2001" spans="1:5" x14ac:dyDescent="0.35">
      <c r="A2001" s="17" t="str">
        <f t="shared" si="62"/>
        <v/>
      </c>
      <c r="B2001" s="17" t="str">
        <f>IFERROR(VLOOKUP("successful",'Kickstarter Data'!F2001:L2001,7,FALSE),"")</f>
        <v/>
      </c>
      <c r="D2001" s="21" t="str">
        <f t="shared" si="63"/>
        <v>Failed</v>
      </c>
      <c r="E2001" s="21">
        <f>IFERROR(VLOOKUP("Failed",'Kickstarter Data'!F2001:L2001,7,FALSE),"")</f>
        <v>7</v>
      </c>
    </row>
    <row r="2002" spans="1:5" x14ac:dyDescent="0.35">
      <c r="A2002" s="17" t="str">
        <f t="shared" si="62"/>
        <v/>
      </c>
      <c r="B2002" s="17" t="str">
        <f>IFERROR(VLOOKUP("successful",'Kickstarter Data'!F2002:L2002,7,FALSE),"")</f>
        <v/>
      </c>
      <c r="D2002" s="21" t="str">
        <f t="shared" si="63"/>
        <v>Failed</v>
      </c>
      <c r="E2002" s="21">
        <f>IFERROR(VLOOKUP("Failed",'Kickstarter Data'!F2002:L2002,7,FALSE),"")</f>
        <v>25</v>
      </c>
    </row>
    <row r="2003" spans="1:5" x14ac:dyDescent="0.35">
      <c r="A2003" s="17" t="str">
        <f t="shared" si="62"/>
        <v>successful</v>
      </c>
      <c r="B2003" s="17">
        <f>IFERROR(VLOOKUP("successful",'Kickstarter Data'!F2003:L2003,7,FALSE),"")</f>
        <v>1637</v>
      </c>
      <c r="D2003" s="21" t="str">
        <f t="shared" si="63"/>
        <v/>
      </c>
      <c r="E2003" s="21" t="str">
        <f>IFERROR(VLOOKUP("Failed",'Kickstarter Data'!F2003:L2003,7,FALSE),"")</f>
        <v/>
      </c>
    </row>
    <row r="2004" spans="1:5" x14ac:dyDescent="0.35">
      <c r="A2004" s="17" t="str">
        <f t="shared" si="62"/>
        <v>successful</v>
      </c>
      <c r="B2004" s="17">
        <f>IFERROR(VLOOKUP("successful",'Kickstarter Data'!F2004:L2004,7,FALSE),"")</f>
        <v>1375</v>
      </c>
      <c r="D2004" s="21" t="str">
        <f t="shared" si="63"/>
        <v/>
      </c>
      <c r="E2004" s="21" t="str">
        <f>IFERROR(VLOOKUP("Failed",'Kickstarter Data'!F2004:L2004,7,FALSE),"")</f>
        <v/>
      </c>
    </row>
    <row r="2005" spans="1:5" x14ac:dyDescent="0.35">
      <c r="A2005" s="17" t="str">
        <f t="shared" si="62"/>
        <v>successful</v>
      </c>
      <c r="B2005" s="17">
        <f>IFERROR(VLOOKUP("successful",'Kickstarter Data'!F2005:L2005,7,FALSE),"")</f>
        <v>17</v>
      </c>
      <c r="D2005" s="21" t="str">
        <f t="shared" si="63"/>
        <v/>
      </c>
      <c r="E2005" s="21" t="str">
        <f>IFERROR(VLOOKUP("Failed",'Kickstarter Data'!F2005:L2005,7,FALSE),"")</f>
        <v/>
      </c>
    </row>
    <row r="2006" spans="1:5" x14ac:dyDescent="0.35">
      <c r="A2006" s="17" t="str">
        <f t="shared" si="62"/>
        <v>successful</v>
      </c>
      <c r="B2006" s="17">
        <f>IFERROR(VLOOKUP("successful",'Kickstarter Data'!F2006:L2006,7,FALSE),"")</f>
        <v>354</v>
      </c>
      <c r="D2006" s="21" t="str">
        <f t="shared" si="63"/>
        <v/>
      </c>
      <c r="E2006" s="21" t="str">
        <f>IFERROR(VLOOKUP("Failed",'Kickstarter Data'!F2006:L2006,7,FALSE),"")</f>
        <v/>
      </c>
    </row>
    <row r="2007" spans="1:5" x14ac:dyDescent="0.35">
      <c r="A2007" s="17" t="str">
        <f t="shared" si="62"/>
        <v>successful</v>
      </c>
      <c r="B2007" s="17">
        <f>IFERROR(VLOOKUP("successful",'Kickstarter Data'!F2007:L2007,7,FALSE),"")</f>
        <v>191</v>
      </c>
      <c r="D2007" s="21" t="str">
        <f t="shared" si="63"/>
        <v/>
      </c>
      <c r="E2007" s="21" t="str">
        <f>IFERROR(VLOOKUP("Failed",'Kickstarter Data'!F2007:L2007,7,FALSE),"")</f>
        <v/>
      </c>
    </row>
    <row r="2008" spans="1:5" x14ac:dyDescent="0.35">
      <c r="A2008" s="17" t="str">
        <f t="shared" si="62"/>
        <v>successful</v>
      </c>
      <c r="B2008" s="17">
        <f>IFERROR(VLOOKUP("successful",'Kickstarter Data'!F2008:L2008,7,FALSE),"")</f>
        <v>303</v>
      </c>
      <c r="D2008" s="21" t="str">
        <f t="shared" si="63"/>
        <v/>
      </c>
      <c r="E2008" s="21" t="str">
        <f>IFERROR(VLOOKUP("Failed",'Kickstarter Data'!F2008:L2008,7,FALSE),"")</f>
        <v/>
      </c>
    </row>
    <row r="2009" spans="1:5" x14ac:dyDescent="0.35">
      <c r="A2009" s="17" t="str">
        <f t="shared" si="62"/>
        <v>successful</v>
      </c>
      <c r="B2009" s="17">
        <f>IFERROR(VLOOKUP("successful",'Kickstarter Data'!F2009:L2009,7,FALSE),"")</f>
        <v>137</v>
      </c>
      <c r="D2009" s="21" t="str">
        <f t="shared" si="63"/>
        <v/>
      </c>
      <c r="E2009" s="21" t="str">
        <f>IFERROR(VLOOKUP("Failed",'Kickstarter Data'!F2009:L2009,7,FALSE),"")</f>
        <v/>
      </c>
    </row>
    <row r="2010" spans="1:5" x14ac:dyDescent="0.35">
      <c r="A2010" s="17" t="str">
        <f t="shared" si="62"/>
        <v>successful</v>
      </c>
      <c r="B2010" s="17">
        <f>IFERROR(VLOOKUP("successful",'Kickstarter Data'!F2010:L2010,7,FALSE),"")</f>
        <v>41</v>
      </c>
      <c r="D2010" s="21" t="str">
        <f t="shared" si="63"/>
        <v/>
      </c>
      <c r="E2010" s="21" t="str">
        <f>IFERROR(VLOOKUP("Failed",'Kickstarter Data'!F2010:L2010,7,FALSE),"")</f>
        <v/>
      </c>
    </row>
    <row r="2011" spans="1:5" x14ac:dyDescent="0.35">
      <c r="A2011" s="17" t="str">
        <f t="shared" si="62"/>
        <v>successful</v>
      </c>
      <c r="B2011" s="17">
        <f>IFERROR(VLOOKUP("successful",'Kickstarter Data'!F2011:L2011,7,FALSE),"")</f>
        <v>398</v>
      </c>
      <c r="D2011" s="21" t="str">
        <f t="shared" si="63"/>
        <v/>
      </c>
      <c r="E2011" s="21" t="str">
        <f>IFERROR(VLOOKUP("Failed",'Kickstarter Data'!F2011:L2011,7,FALSE),"")</f>
        <v/>
      </c>
    </row>
    <row r="2012" spans="1:5" x14ac:dyDescent="0.35">
      <c r="A2012" s="17" t="str">
        <f t="shared" si="62"/>
        <v>successful</v>
      </c>
      <c r="B2012" s="17">
        <f>IFERROR(VLOOKUP("successful",'Kickstarter Data'!F2012:L2012,7,FALSE),"")</f>
        <v>1737</v>
      </c>
      <c r="D2012" s="21" t="str">
        <f t="shared" si="63"/>
        <v/>
      </c>
      <c r="E2012" s="21" t="str">
        <f>IFERROR(VLOOKUP("Failed",'Kickstarter Data'!F2012:L2012,7,FALSE),"")</f>
        <v/>
      </c>
    </row>
    <row r="2013" spans="1:5" x14ac:dyDescent="0.35">
      <c r="A2013" s="17" t="str">
        <f t="shared" si="62"/>
        <v>successful</v>
      </c>
      <c r="B2013" s="17">
        <f>IFERROR(VLOOKUP("successful",'Kickstarter Data'!F2013:L2013,7,FALSE),"")</f>
        <v>971</v>
      </c>
      <c r="D2013" s="21" t="str">
        <f t="shared" si="63"/>
        <v/>
      </c>
      <c r="E2013" s="21" t="str">
        <f>IFERROR(VLOOKUP("Failed",'Kickstarter Data'!F2013:L2013,7,FALSE),"")</f>
        <v/>
      </c>
    </row>
    <row r="2014" spans="1:5" x14ac:dyDescent="0.35">
      <c r="A2014" s="17" t="str">
        <f t="shared" si="62"/>
        <v>successful</v>
      </c>
      <c r="B2014" s="17">
        <f>IFERROR(VLOOKUP("successful",'Kickstarter Data'!F2014:L2014,7,FALSE),"")</f>
        <v>183</v>
      </c>
      <c r="D2014" s="21" t="str">
        <f t="shared" si="63"/>
        <v/>
      </c>
      <c r="E2014" s="21" t="str">
        <f>IFERROR(VLOOKUP("Failed",'Kickstarter Data'!F2014:L2014,7,FALSE),"")</f>
        <v/>
      </c>
    </row>
    <row r="2015" spans="1:5" x14ac:dyDescent="0.35">
      <c r="A2015" s="17" t="str">
        <f t="shared" si="62"/>
        <v>successful</v>
      </c>
      <c r="B2015" s="17">
        <f>IFERROR(VLOOKUP("successful",'Kickstarter Data'!F2015:L2015,7,FALSE),"")</f>
        <v>4562</v>
      </c>
      <c r="D2015" s="21" t="str">
        <f t="shared" si="63"/>
        <v/>
      </c>
      <c r="E2015" s="21" t="str">
        <f>IFERROR(VLOOKUP("Failed",'Kickstarter Data'!F2015:L2015,7,FALSE),"")</f>
        <v/>
      </c>
    </row>
    <row r="2016" spans="1:5" x14ac:dyDescent="0.35">
      <c r="A2016" s="17" t="str">
        <f t="shared" si="62"/>
        <v>successful</v>
      </c>
      <c r="B2016" s="17">
        <f>IFERROR(VLOOKUP("successful",'Kickstarter Data'!F2016:L2016,7,FALSE),"")</f>
        <v>26457</v>
      </c>
      <c r="D2016" s="21" t="str">
        <f t="shared" si="63"/>
        <v/>
      </c>
      <c r="E2016" s="21" t="str">
        <f>IFERROR(VLOOKUP("Failed",'Kickstarter Data'!F2016:L2016,7,FALSE),"")</f>
        <v/>
      </c>
    </row>
    <row r="2017" spans="1:5" x14ac:dyDescent="0.35">
      <c r="A2017" s="17" t="str">
        <f t="shared" si="62"/>
        <v>successful</v>
      </c>
      <c r="B2017" s="17">
        <f>IFERROR(VLOOKUP("successful",'Kickstarter Data'!F2017:L2017,7,FALSE),"")</f>
        <v>162</v>
      </c>
      <c r="D2017" s="21" t="str">
        <f t="shared" si="63"/>
        <v/>
      </c>
      <c r="E2017" s="21" t="str">
        <f>IFERROR(VLOOKUP("Failed",'Kickstarter Data'!F2017:L2017,7,FALSE),"")</f>
        <v/>
      </c>
    </row>
    <row r="2018" spans="1:5" x14ac:dyDescent="0.35">
      <c r="A2018" s="17" t="str">
        <f t="shared" si="62"/>
        <v>successful</v>
      </c>
      <c r="B2018" s="17">
        <f>IFERROR(VLOOKUP("successful",'Kickstarter Data'!F2018:L2018,7,FALSE),"")</f>
        <v>479</v>
      </c>
      <c r="D2018" s="21" t="str">
        <f t="shared" si="63"/>
        <v/>
      </c>
      <c r="E2018" s="21" t="str">
        <f>IFERROR(VLOOKUP("Failed",'Kickstarter Data'!F2018:L2018,7,FALSE),"")</f>
        <v/>
      </c>
    </row>
    <row r="2019" spans="1:5" x14ac:dyDescent="0.35">
      <c r="A2019" s="17" t="str">
        <f t="shared" si="62"/>
        <v>successful</v>
      </c>
      <c r="B2019" s="17">
        <f>IFERROR(VLOOKUP("successful",'Kickstarter Data'!F2019:L2019,7,FALSE),"")</f>
        <v>426</v>
      </c>
      <c r="D2019" s="21" t="str">
        <f t="shared" si="63"/>
        <v/>
      </c>
      <c r="E2019" s="21" t="str">
        <f>IFERROR(VLOOKUP("Failed",'Kickstarter Data'!F2019:L2019,7,FALSE),"")</f>
        <v/>
      </c>
    </row>
    <row r="2020" spans="1:5" x14ac:dyDescent="0.35">
      <c r="A2020" s="17" t="str">
        <f t="shared" si="62"/>
        <v>successful</v>
      </c>
      <c r="B2020" s="17">
        <f>IFERROR(VLOOKUP("successful",'Kickstarter Data'!F2020:L2020,7,FALSE),"")</f>
        <v>450</v>
      </c>
      <c r="D2020" s="21" t="str">
        <f t="shared" si="63"/>
        <v/>
      </c>
      <c r="E2020" s="21" t="str">
        <f>IFERROR(VLOOKUP("Failed",'Kickstarter Data'!F2020:L2020,7,FALSE),"")</f>
        <v/>
      </c>
    </row>
    <row r="2021" spans="1:5" x14ac:dyDescent="0.35">
      <c r="A2021" s="17" t="str">
        <f t="shared" si="62"/>
        <v>successful</v>
      </c>
      <c r="B2021" s="17">
        <f>IFERROR(VLOOKUP("successful",'Kickstarter Data'!F2021:L2021,7,FALSE),"")</f>
        <v>1780</v>
      </c>
      <c r="D2021" s="21" t="str">
        <f t="shared" si="63"/>
        <v/>
      </c>
      <c r="E2021" s="21" t="str">
        <f>IFERROR(VLOOKUP("Failed",'Kickstarter Data'!F2021:L2021,7,FALSE),"")</f>
        <v/>
      </c>
    </row>
    <row r="2022" spans="1:5" x14ac:dyDescent="0.35">
      <c r="A2022" s="17" t="str">
        <f t="shared" si="62"/>
        <v>successful</v>
      </c>
      <c r="B2022" s="17">
        <f>IFERROR(VLOOKUP("successful",'Kickstarter Data'!F2022:L2022,7,FALSE),"")</f>
        <v>122</v>
      </c>
      <c r="D2022" s="21" t="str">
        <f t="shared" si="63"/>
        <v/>
      </c>
      <c r="E2022" s="21" t="str">
        <f>IFERROR(VLOOKUP("Failed",'Kickstarter Data'!F2022:L2022,7,FALSE),"")</f>
        <v/>
      </c>
    </row>
    <row r="2023" spans="1:5" x14ac:dyDescent="0.35">
      <c r="A2023" s="17" t="str">
        <f t="shared" si="62"/>
        <v>successful</v>
      </c>
      <c r="B2023" s="17">
        <f>IFERROR(VLOOKUP("successful",'Kickstarter Data'!F2023:L2023,7,FALSE),"")</f>
        <v>95</v>
      </c>
      <c r="D2023" s="21" t="str">
        <f t="shared" si="63"/>
        <v/>
      </c>
      <c r="E2023" s="21" t="str">
        <f>IFERROR(VLOOKUP("Failed",'Kickstarter Data'!F2023:L2023,7,FALSE),"")</f>
        <v/>
      </c>
    </row>
    <row r="2024" spans="1:5" x14ac:dyDescent="0.35">
      <c r="A2024" s="17" t="str">
        <f t="shared" si="62"/>
        <v>successful</v>
      </c>
      <c r="B2024" s="17">
        <f>IFERROR(VLOOKUP("successful",'Kickstarter Data'!F2024:L2024,7,FALSE),"")</f>
        <v>325</v>
      </c>
      <c r="D2024" s="21" t="str">
        <f t="shared" si="63"/>
        <v/>
      </c>
      <c r="E2024" s="21" t="str">
        <f>IFERROR(VLOOKUP("Failed",'Kickstarter Data'!F2024:L2024,7,FALSE),"")</f>
        <v/>
      </c>
    </row>
    <row r="2025" spans="1:5" x14ac:dyDescent="0.35">
      <c r="A2025" s="17" t="str">
        <f t="shared" si="62"/>
        <v>successful</v>
      </c>
      <c r="B2025" s="17">
        <f>IFERROR(VLOOKUP("successful",'Kickstarter Data'!F2025:L2025,7,FALSE),"")</f>
        <v>353</v>
      </c>
      <c r="D2025" s="21" t="str">
        <f t="shared" si="63"/>
        <v/>
      </c>
      <c r="E2025" s="21" t="str">
        <f>IFERROR(VLOOKUP("Failed",'Kickstarter Data'!F2025:L2025,7,FALSE),"")</f>
        <v/>
      </c>
    </row>
    <row r="2026" spans="1:5" x14ac:dyDescent="0.35">
      <c r="A2026" s="17" t="str">
        <f t="shared" si="62"/>
        <v>successful</v>
      </c>
      <c r="B2026" s="17">
        <f>IFERROR(VLOOKUP("successful",'Kickstarter Data'!F2026:L2026,7,FALSE),"")</f>
        <v>105</v>
      </c>
      <c r="D2026" s="21" t="str">
        <f t="shared" si="63"/>
        <v/>
      </c>
      <c r="E2026" s="21" t="str">
        <f>IFERROR(VLOOKUP("Failed",'Kickstarter Data'!F2026:L2026,7,FALSE),"")</f>
        <v/>
      </c>
    </row>
    <row r="2027" spans="1:5" x14ac:dyDescent="0.35">
      <c r="A2027" s="17" t="str">
        <f t="shared" si="62"/>
        <v>successful</v>
      </c>
      <c r="B2027" s="17">
        <f>IFERROR(VLOOKUP("successful",'Kickstarter Data'!F2027:L2027,7,FALSE),"")</f>
        <v>729</v>
      </c>
      <c r="D2027" s="21" t="str">
        <f t="shared" si="63"/>
        <v/>
      </c>
      <c r="E2027" s="21" t="str">
        <f>IFERROR(VLOOKUP("Failed",'Kickstarter Data'!F2027:L2027,7,FALSE),"")</f>
        <v/>
      </c>
    </row>
    <row r="2028" spans="1:5" x14ac:dyDescent="0.35">
      <c r="A2028" s="17" t="str">
        <f t="shared" si="62"/>
        <v>successful</v>
      </c>
      <c r="B2028" s="17">
        <f>IFERROR(VLOOKUP("successful",'Kickstarter Data'!F2028:L2028,7,FALSE),"")</f>
        <v>454</v>
      </c>
      <c r="D2028" s="21" t="str">
        <f t="shared" si="63"/>
        <v/>
      </c>
      <c r="E2028" s="21" t="str">
        <f>IFERROR(VLOOKUP("Failed",'Kickstarter Data'!F2028:L2028,7,FALSE),"")</f>
        <v/>
      </c>
    </row>
    <row r="2029" spans="1:5" x14ac:dyDescent="0.35">
      <c r="A2029" s="17" t="str">
        <f t="shared" si="62"/>
        <v>successful</v>
      </c>
      <c r="B2029" s="17">
        <f>IFERROR(VLOOKUP("successful",'Kickstarter Data'!F2029:L2029,7,FALSE),"")</f>
        <v>539</v>
      </c>
      <c r="D2029" s="21" t="str">
        <f t="shared" si="63"/>
        <v/>
      </c>
      <c r="E2029" s="21" t="str">
        <f>IFERROR(VLOOKUP("Failed",'Kickstarter Data'!F2029:L2029,7,FALSE),"")</f>
        <v/>
      </c>
    </row>
    <row r="2030" spans="1:5" x14ac:dyDescent="0.35">
      <c r="A2030" s="17" t="str">
        <f t="shared" si="62"/>
        <v>successful</v>
      </c>
      <c r="B2030" s="17">
        <f>IFERROR(VLOOKUP("successful",'Kickstarter Data'!F2030:L2030,7,FALSE),"")</f>
        <v>79</v>
      </c>
      <c r="D2030" s="21" t="str">
        <f t="shared" si="63"/>
        <v/>
      </c>
      <c r="E2030" s="21" t="str">
        <f>IFERROR(VLOOKUP("Failed",'Kickstarter Data'!F2030:L2030,7,FALSE),"")</f>
        <v/>
      </c>
    </row>
    <row r="2031" spans="1:5" x14ac:dyDescent="0.35">
      <c r="A2031" s="17" t="str">
        <f t="shared" si="62"/>
        <v>successful</v>
      </c>
      <c r="B2031" s="17">
        <f>IFERROR(VLOOKUP("successful",'Kickstarter Data'!F2031:L2031,7,FALSE),"")</f>
        <v>94</v>
      </c>
      <c r="D2031" s="21" t="str">
        <f t="shared" si="63"/>
        <v/>
      </c>
      <c r="E2031" s="21" t="str">
        <f>IFERROR(VLOOKUP("Failed",'Kickstarter Data'!F2031:L2031,7,FALSE),"")</f>
        <v/>
      </c>
    </row>
    <row r="2032" spans="1:5" x14ac:dyDescent="0.35">
      <c r="A2032" s="17" t="str">
        <f t="shared" si="62"/>
        <v>successful</v>
      </c>
      <c r="B2032" s="17">
        <f>IFERROR(VLOOKUP("successful",'Kickstarter Data'!F2032:L2032,7,FALSE),"")</f>
        <v>625</v>
      </c>
      <c r="D2032" s="21" t="str">
        <f t="shared" si="63"/>
        <v/>
      </c>
      <c r="E2032" s="21" t="str">
        <f>IFERROR(VLOOKUP("Failed",'Kickstarter Data'!F2032:L2032,7,FALSE),"")</f>
        <v/>
      </c>
    </row>
    <row r="2033" spans="1:5" x14ac:dyDescent="0.35">
      <c r="A2033" s="17" t="str">
        <f t="shared" si="62"/>
        <v>successful</v>
      </c>
      <c r="B2033" s="17">
        <f>IFERROR(VLOOKUP("successful",'Kickstarter Data'!F2033:L2033,7,FALSE),"")</f>
        <v>508</v>
      </c>
      <c r="D2033" s="21" t="str">
        <f t="shared" si="63"/>
        <v/>
      </c>
      <c r="E2033" s="21" t="str">
        <f>IFERROR(VLOOKUP("Failed",'Kickstarter Data'!F2033:L2033,7,FALSE),"")</f>
        <v/>
      </c>
    </row>
    <row r="2034" spans="1:5" x14ac:dyDescent="0.35">
      <c r="A2034" s="17" t="str">
        <f t="shared" si="62"/>
        <v>successful</v>
      </c>
      <c r="B2034" s="17">
        <f>IFERROR(VLOOKUP("successful",'Kickstarter Data'!F2034:L2034,7,FALSE),"")</f>
        <v>531</v>
      </c>
      <c r="D2034" s="21" t="str">
        <f t="shared" si="63"/>
        <v/>
      </c>
      <c r="E2034" s="21" t="str">
        <f>IFERROR(VLOOKUP("Failed",'Kickstarter Data'!F2034:L2034,7,FALSE),"")</f>
        <v/>
      </c>
    </row>
    <row r="2035" spans="1:5" x14ac:dyDescent="0.35">
      <c r="A2035" s="17" t="str">
        <f t="shared" si="62"/>
        <v>successful</v>
      </c>
      <c r="B2035" s="17">
        <f>IFERROR(VLOOKUP("successful",'Kickstarter Data'!F2035:L2035,7,FALSE),"")</f>
        <v>158</v>
      </c>
      <c r="D2035" s="21" t="str">
        <f t="shared" si="63"/>
        <v/>
      </c>
      <c r="E2035" s="21" t="str">
        <f>IFERROR(VLOOKUP("Failed",'Kickstarter Data'!F2035:L2035,7,FALSE),"")</f>
        <v/>
      </c>
    </row>
    <row r="2036" spans="1:5" x14ac:dyDescent="0.35">
      <c r="A2036" s="17" t="str">
        <f t="shared" si="62"/>
        <v>successful</v>
      </c>
      <c r="B2036" s="17">
        <f>IFERROR(VLOOKUP("successful",'Kickstarter Data'!F2036:L2036,7,FALSE),"")</f>
        <v>508</v>
      </c>
      <c r="D2036" s="21" t="str">
        <f t="shared" si="63"/>
        <v/>
      </c>
      <c r="E2036" s="21" t="str">
        <f>IFERROR(VLOOKUP("Failed",'Kickstarter Data'!F2036:L2036,7,FALSE),"")</f>
        <v/>
      </c>
    </row>
    <row r="2037" spans="1:5" x14ac:dyDescent="0.35">
      <c r="A2037" s="17" t="str">
        <f t="shared" si="62"/>
        <v>successful</v>
      </c>
      <c r="B2037" s="17">
        <f>IFERROR(VLOOKUP("successful",'Kickstarter Data'!F2037:L2037,7,FALSE),"")</f>
        <v>644</v>
      </c>
      <c r="D2037" s="21" t="str">
        <f t="shared" si="63"/>
        <v/>
      </c>
      <c r="E2037" s="21" t="str">
        <f>IFERROR(VLOOKUP("Failed",'Kickstarter Data'!F2037:L2037,7,FALSE),"")</f>
        <v/>
      </c>
    </row>
    <row r="2038" spans="1:5" x14ac:dyDescent="0.35">
      <c r="A2038" s="17" t="str">
        <f t="shared" si="62"/>
        <v>successful</v>
      </c>
      <c r="B2038" s="17">
        <f>IFERROR(VLOOKUP("successful",'Kickstarter Data'!F2038:L2038,7,FALSE),"")</f>
        <v>848</v>
      </c>
      <c r="D2038" s="21" t="str">
        <f t="shared" si="63"/>
        <v/>
      </c>
      <c r="E2038" s="21" t="str">
        <f>IFERROR(VLOOKUP("Failed",'Kickstarter Data'!F2038:L2038,7,FALSE),"")</f>
        <v/>
      </c>
    </row>
    <row r="2039" spans="1:5" x14ac:dyDescent="0.35">
      <c r="A2039" s="17" t="str">
        <f t="shared" si="62"/>
        <v>successful</v>
      </c>
      <c r="B2039" s="17">
        <f>IFERROR(VLOOKUP("successful",'Kickstarter Data'!F2039:L2039,7,FALSE),"")</f>
        <v>429</v>
      </c>
      <c r="D2039" s="21" t="str">
        <f t="shared" si="63"/>
        <v/>
      </c>
      <c r="E2039" s="21" t="str">
        <f>IFERROR(VLOOKUP("Failed",'Kickstarter Data'!F2039:L2039,7,FALSE),"")</f>
        <v/>
      </c>
    </row>
    <row r="2040" spans="1:5" x14ac:dyDescent="0.35">
      <c r="A2040" s="17" t="str">
        <f t="shared" si="62"/>
        <v>successful</v>
      </c>
      <c r="B2040" s="17">
        <f>IFERROR(VLOOKUP("successful",'Kickstarter Data'!F2040:L2040,7,FALSE),"")</f>
        <v>204</v>
      </c>
      <c r="D2040" s="21" t="str">
        <f t="shared" si="63"/>
        <v/>
      </c>
      <c r="E2040" s="21" t="str">
        <f>IFERROR(VLOOKUP("Failed",'Kickstarter Data'!F2040:L2040,7,FALSE),"")</f>
        <v/>
      </c>
    </row>
    <row r="2041" spans="1:5" x14ac:dyDescent="0.35">
      <c r="A2041" s="17" t="str">
        <f t="shared" si="62"/>
        <v>successful</v>
      </c>
      <c r="B2041" s="17">
        <f>IFERROR(VLOOKUP("successful",'Kickstarter Data'!F2041:L2041,7,FALSE),"")</f>
        <v>379</v>
      </c>
      <c r="D2041" s="21" t="str">
        <f t="shared" si="63"/>
        <v/>
      </c>
      <c r="E2041" s="21" t="str">
        <f>IFERROR(VLOOKUP("Failed",'Kickstarter Data'!F2041:L2041,7,FALSE),"")</f>
        <v/>
      </c>
    </row>
    <row r="2042" spans="1:5" x14ac:dyDescent="0.35">
      <c r="A2042" s="17" t="str">
        <f t="shared" si="62"/>
        <v>successful</v>
      </c>
      <c r="B2042" s="17">
        <f>IFERROR(VLOOKUP("successful",'Kickstarter Data'!F2042:L2042,7,FALSE),"")</f>
        <v>271</v>
      </c>
      <c r="D2042" s="21" t="str">
        <f t="shared" si="63"/>
        <v/>
      </c>
      <c r="E2042" s="21" t="str">
        <f>IFERROR(VLOOKUP("Failed",'Kickstarter Data'!F2042:L2042,7,FALSE),"")</f>
        <v/>
      </c>
    </row>
    <row r="2043" spans="1:5" x14ac:dyDescent="0.35">
      <c r="A2043" s="17" t="str">
        <f t="shared" si="62"/>
        <v>successful</v>
      </c>
      <c r="B2043" s="17">
        <f>IFERROR(VLOOKUP("successful",'Kickstarter Data'!F2043:L2043,7,FALSE),"")</f>
        <v>120</v>
      </c>
      <c r="D2043" s="21" t="str">
        <f t="shared" si="63"/>
        <v/>
      </c>
      <c r="E2043" s="21" t="str">
        <f>IFERROR(VLOOKUP("Failed",'Kickstarter Data'!F2043:L2043,7,FALSE),"")</f>
        <v/>
      </c>
    </row>
    <row r="2044" spans="1:5" x14ac:dyDescent="0.35">
      <c r="A2044" s="17" t="str">
        <f t="shared" si="62"/>
        <v>successful</v>
      </c>
      <c r="B2044" s="17">
        <f>IFERROR(VLOOKUP("successful",'Kickstarter Data'!F2044:L2044,7,FALSE),"")</f>
        <v>140</v>
      </c>
      <c r="D2044" s="21" t="str">
        <f t="shared" si="63"/>
        <v/>
      </c>
      <c r="E2044" s="21" t="str">
        <f>IFERROR(VLOOKUP("Failed",'Kickstarter Data'!F2044:L2044,7,FALSE),"")</f>
        <v/>
      </c>
    </row>
    <row r="2045" spans="1:5" x14ac:dyDescent="0.35">
      <c r="A2045" s="17" t="str">
        <f t="shared" si="62"/>
        <v>successful</v>
      </c>
      <c r="B2045" s="17">
        <f>IFERROR(VLOOKUP("successful",'Kickstarter Data'!F2045:L2045,7,FALSE),"")</f>
        <v>193</v>
      </c>
      <c r="D2045" s="21" t="str">
        <f t="shared" si="63"/>
        <v/>
      </c>
      <c r="E2045" s="21" t="str">
        <f>IFERROR(VLOOKUP("Failed",'Kickstarter Data'!F2045:L2045,7,FALSE),"")</f>
        <v/>
      </c>
    </row>
    <row r="2046" spans="1:5" x14ac:dyDescent="0.35">
      <c r="A2046" s="17" t="str">
        <f t="shared" si="62"/>
        <v>successful</v>
      </c>
      <c r="B2046" s="17">
        <f>IFERROR(VLOOKUP("successful",'Kickstarter Data'!F2046:L2046,7,FALSE),"")</f>
        <v>180</v>
      </c>
      <c r="D2046" s="21" t="str">
        <f t="shared" si="63"/>
        <v/>
      </c>
      <c r="E2046" s="21" t="str">
        <f>IFERROR(VLOOKUP("Failed",'Kickstarter Data'!F2046:L2046,7,FALSE),"")</f>
        <v/>
      </c>
    </row>
    <row r="2047" spans="1:5" x14ac:dyDescent="0.35">
      <c r="A2047" s="17" t="str">
        <f t="shared" si="62"/>
        <v>successful</v>
      </c>
      <c r="B2047" s="17">
        <f>IFERROR(VLOOKUP("successful",'Kickstarter Data'!F2047:L2047,7,FALSE),"")</f>
        <v>263</v>
      </c>
      <c r="D2047" s="21" t="str">
        <f t="shared" si="63"/>
        <v/>
      </c>
      <c r="E2047" s="21" t="str">
        <f>IFERROR(VLOOKUP("Failed",'Kickstarter Data'!F2047:L2047,7,FALSE),"")</f>
        <v/>
      </c>
    </row>
    <row r="2048" spans="1:5" x14ac:dyDescent="0.35">
      <c r="A2048" s="17" t="str">
        <f t="shared" si="62"/>
        <v>successful</v>
      </c>
      <c r="B2048" s="17">
        <f>IFERROR(VLOOKUP("successful",'Kickstarter Data'!F2048:L2048,7,FALSE),"")</f>
        <v>217</v>
      </c>
      <c r="D2048" s="21" t="str">
        <f t="shared" si="63"/>
        <v/>
      </c>
      <c r="E2048" s="21" t="str">
        <f>IFERROR(VLOOKUP("Failed",'Kickstarter Data'!F2048:L2048,7,FALSE),"")</f>
        <v/>
      </c>
    </row>
    <row r="2049" spans="1:5" x14ac:dyDescent="0.35">
      <c r="A2049" s="17" t="str">
        <f t="shared" si="62"/>
        <v>successful</v>
      </c>
      <c r="B2049" s="17">
        <f>IFERROR(VLOOKUP("successful",'Kickstarter Data'!F2049:L2049,7,FALSE),"")</f>
        <v>443</v>
      </c>
      <c r="D2049" s="21" t="str">
        <f t="shared" si="63"/>
        <v/>
      </c>
      <c r="E2049" s="21" t="str">
        <f>IFERROR(VLOOKUP("Failed",'Kickstarter Data'!F2049:L2049,7,FALSE),"")</f>
        <v/>
      </c>
    </row>
    <row r="2050" spans="1:5" x14ac:dyDescent="0.35">
      <c r="A2050" s="17" t="str">
        <f t="shared" ref="A2050:A2113" si="64">IF(B2050="","","successful")</f>
        <v>successful</v>
      </c>
      <c r="B2050" s="17">
        <f>IFERROR(VLOOKUP("successful",'Kickstarter Data'!F2050:L2050,7,FALSE),"")</f>
        <v>1373</v>
      </c>
      <c r="D2050" s="21" t="str">
        <f t="shared" ref="D2050:D2113" si="65">IF(E2050="","","Failed")</f>
        <v/>
      </c>
      <c r="E2050" s="21" t="str">
        <f>IFERROR(VLOOKUP("Failed",'Kickstarter Data'!F2050:L2050,7,FALSE),"")</f>
        <v/>
      </c>
    </row>
    <row r="2051" spans="1:5" x14ac:dyDescent="0.35">
      <c r="A2051" s="17" t="str">
        <f t="shared" si="64"/>
        <v>successful</v>
      </c>
      <c r="B2051" s="17">
        <f>IFERROR(VLOOKUP("successful",'Kickstarter Data'!F2051:L2051,7,FALSE),"")</f>
        <v>742</v>
      </c>
      <c r="D2051" s="21" t="str">
        <f t="shared" si="65"/>
        <v/>
      </c>
      <c r="E2051" s="21" t="str">
        <f>IFERROR(VLOOKUP("Failed",'Kickstarter Data'!F2051:L2051,7,FALSE),"")</f>
        <v/>
      </c>
    </row>
    <row r="2052" spans="1:5" x14ac:dyDescent="0.35">
      <c r="A2052" s="17" t="str">
        <f t="shared" si="64"/>
        <v>successful</v>
      </c>
      <c r="B2052" s="17">
        <f>IFERROR(VLOOKUP("successful",'Kickstarter Data'!F2052:L2052,7,FALSE),"")</f>
        <v>170</v>
      </c>
      <c r="D2052" s="21" t="str">
        <f t="shared" si="65"/>
        <v/>
      </c>
      <c r="E2052" s="21" t="str">
        <f>IFERROR(VLOOKUP("Failed",'Kickstarter Data'!F2052:L2052,7,FALSE),"")</f>
        <v/>
      </c>
    </row>
    <row r="2053" spans="1:5" x14ac:dyDescent="0.35">
      <c r="A2053" s="17" t="str">
        <f t="shared" si="64"/>
        <v>successful</v>
      </c>
      <c r="B2053" s="17">
        <f>IFERROR(VLOOKUP("successful",'Kickstarter Data'!F2053:L2053,7,FALSE),"")</f>
        <v>242</v>
      </c>
      <c r="D2053" s="21" t="str">
        <f t="shared" si="65"/>
        <v/>
      </c>
      <c r="E2053" s="21" t="str">
        <f>IFERROR(VLOOKUP("Failed",'Kickstarter Data'!F2053:L2053,7,FALSE),"")</f>
        <v/>
      </c>
    </row>
    <row r="2054" spans="1:5" x14ac:dyDescent="0.35">
      <c r="A2054" s="17" t="str">
        <f t="shared" si="64"/>
        <v>successful</v>
      </c>
      <c r="B2054" s="17">
        <f>IFERROR(VLOOKUP("successful",'Kickstarter Data'!F2054:L2054,7,FALSE),"")</f>
        <v>541</v>
      </c>
      <c r="D2054" s="21" t="str">
        <f t="shared" si="65"/>
        <v/>
      </c>
      <c r="E2054" s="21" t="str">
        <f>IFERROR(VLOOKUP("Failed",'Kickstarter Data'!F2054:L2054,7,FALSE),"")</f>
        <v/>
      </c>
    </row>
    <row r="2055" spans="1:5" x14ac:dyDescent="0.35">
      <c r="A2055" s="17" t="str">
        <f t="shared" si="64"/>
        <v>successful</v>
      </c>
      <c r="B2055" s="17">
        <f>IFERROR(VLOOKUP("successful",'Kickstarter Data'!F2055:L2055,7,FALSE),"")</f>
        <v>121</v>
      </c>
      <c r="D2055" s="21" t="str">
        <f t="shared" si="65"/>
        <v/>
      </c>
      <c r="E2055" s="21" t="str">
        <f>IFERROR(VLOOKUP("Failed",'Kickstarter Data'!F2055:L2055,7,FALSE),"")</f>
        <v/>
      </c>
    </row>
    <row r="2056" spans="1:5" x14ac:dyDescent="0.35">
      <c r="A2056" s="17" t="str">
        <f t="shared" si="64"/>
        <v>successful</v>
      </c>
      <c r="B2056" s="17">
        <f>IFERROR(VLOOKUP("successful",'Kickstarter Data'!F2056:L2056,7,FALSE),"")</f>
        <v>621</v>
      </c>
      <c r="D2056" s="21" t="str">
        <f t="shared" si="65"/>
        <v/>
      </c>
      <c r="E2056" s="21" t="str">
        <f>IFERROR(VLOOKUP("Failed",'Kickstarter Data'!F2056:L2056,7,FALSE),"")</f>
        <v/>
      </c>
    </row>
    <row r="2057" spans="1:5" x14ac:dyDescent="0.35">
      <c r="A2057" s="17" t="str">
        <f t="shared" si="64"/>
        <v>successful</v>
      </c>
      <c r="B2057" s="17">
        <f>IFERROR(VLOOKUP("successful",'Kickstarter Data'!F2057:L2057,7,FALSE),"")</f>
        <v>101</v>
      </c>
      <c r="D2057" s="21" t="str">
        <f t="shared" si="65"/>
        <v/>
      </c>
      <c r="E2057" s="21" t="str">
        <f>IFERROR(VLOOKUP("Failed",'Kickstarter Data'!F2057:L2057,7,FALSE),"")</f>
        <v/>
      </c>
    </row>
    <row r="2058" spans="1:5" x14ac:dyDescent="0.35">
      <c r="A2058" s="17" t="str">
        <f t="shared" si="64"/>
        <v>successful</v>
      </c>
      <c r="B2058" s="17">
        <f>IFERROR(VLOOKUP("successful",'Kickstarter Data'!F2058:L2058,7,FALSE),"")</f>
        <v>554</v>
      </c>
      <c r="D2058" s="21" t="str">
        <f t="shared" si="65"/>
        <v/>
      </c>
      <c r="E2058" s="21" t="str">
        <f>IFERROR(VLOOKUP("Failed",'Kickstarter Data'!F2058:L2058,7,FALSE),"")</f>
        <v/>
      </c>
    </row>
    <row r="2059" spans="1:5" x14ac:dyDescent="0.35">
      <c r="A2059" s="17" t="str">
        <f t="shared" si="64"/>
        <v>successful</v>
      </c>
      <c r="B2059" s="17">
        <f>IFERROR(VLOOKUP("successful",'Kickstarter Data'!F2059:L2059,7,FALSE),"")</f>
        <v>666</v>
      </c>
      <c r="D2059" s="21" t="str">
        <f t="shared" si="65"/>
        <v/>
      </c>
      <c r="E2059" s="21" t="str">
        <f>IFERROR(VLOOKUP("Failed",'Kickstarter Data'!F2059:L2059,7,FALSE),"")</f>
        <v/>
      </c>
    </row>
    <row r="2060" spans="1:5" x14ac:dyDescent="0.35">
      <c r="A2060" s="17" t="str">
        <f t="shared" si="64"/>
        <v>successful</v>
      </c>
      <c r="B2060" s="17">
        <f>IFERROR(VLOOKUP("successful",'Kickstarter Data'!F2060:L2060,7,FALSE),"")</f>
        <v>410</v>
      </c>
      <c r="D2060" s="21" t="str">
        <f t="shared" si="65"/>
        <v/>
      </c>
      <c r="E2060" s="21" t="str">
        <f>IFERROR(VLOOKUP("Failed",'Kickstarter Data'!F2060:L2060,7,FALSE),"")</f>
        <v/>
      </c>
    </row>
    <row r="2061" spans="1:5" x14ac:dyDescent="0.35">
      <c r="A2061" s="17" t="str">
        <f t="shared" si="64"/>
        <v>successful</v>
      </c>
      <c r="B2061" s="17">
        <f>IFERROR(VLOOKUP("successful",'Kickstarter Data'!F2061:L2061,7,FALSE),"")</f>
        <v>375</v>
      </c>
      <c r="D2061" s="21" t="str">
        <f t="shared" si="65"/>
        <v/>
      </c>
      <c r="E2061" s="21" t="str">
        <f>IFERROR(VLOOKUP("Failed",'Kickstarter Data'!F2061:L2061,7,FALSE),"")</f>
        <v/>
      </c>
    </row>
    <row r="2062" spans="1:5" x14ac:dyDescent="0.35">
      <c r="A2062" s="17" t="str">
        <f t="shared" si="64"/>
        <v>successful</v>
      </c>
      <c r="B2062" s="17">
        <f>IFERROR(VLOOKUP("successful",'Kickstarter Data'!F2062:L2062,7,FALSE),"")</f>
        <v>1364</v>
      </c>
      <c r="D2062" s="21" t="str">
        <f t="shared" si="65"/>
        <v/>
      </c>
      <c r="E2062" s="21" t="str">
        <f>IFERROR(VLOOKUP("Failed",'Kickstarter Data'!F2062:L2062,7,FALSE),"")</f>
        <v/>
      </c>
    </row>
    <row r="2063" spans="1:5" x14ac:dyDescent="0.35">
      <c r="A2063" s="17" t="str">
        <f t="shared" si="64"/>
        <v>successful</v>
      </c>
      <c r="B2063" s="17">
        <f>IFERROR(VLOOKUP("successful",'Kickstarter Data'!F2063:L2063,7,FALSE),"")</f>
        <v>35</v>
      </c>
      <c r="D2063" s="21" t="str">
        <f t="shared" si="65"/>
        <v/>
      </c>
      <c r="E2063" s="21" t="str">
        <f>IFERROR(VLOOKUP("Failed",'Kickstarter Data'!F2063:L2063,7,FALSE),"")</f>
        <v/>
      </c>
    </row>
    <row r="2064" spans="1:5" x14ac:dyDescent="0.35">
      <c r="A2064" s="17" t="str">
        <f t="shared" si="64"/>
        <v>successful</v>
      </c>
      <c r="B2064" s="17">
        <f>IFERROR(VLOOKUP("successful",'Kickstarter Data'!F2064:L2064,7,FALSE),"")</f>
        <v>203</v>
      </c>
      <c r="D2064" s="21" t="str">
        <f t="shared" si="65"/>
        <v/>
      </c>
      <c r="E2064" s="21" t="str">
        <f>IFERROR(VLOOKUP("Failed",'Kickstarter Data'!F2064:L2064,7,FALSE),"")</f>
        <v/>
      </c>
    </row>
    <row r="2065" spans="1:5" x14ac:dyDescent="0.35">
      <c r="A2065" s="17" t="str">
        <f t="shared" si="64"/>
        <v>successful</v>
      </c>
      <c r="B2065" s="17">
        <f>IFERROR(VLOOKUP("successful",'Kickstarter Data'!F2065:L2065,7,FALSE),"")</f>
        <v>49</v>
      </c>
      <c r="D2065" s="21" t="str">
        <f t="shared" si="65"/>
        <v/>
      </c>
      <c r="E2065" s="21" t="str">
        <f>IFERROR(VLOOKUP("Failed",'Kickstarter Data'!F2065:L2065,7,FALSE),"")</f>
        <v/>
      </c>
    </row>
    <row r="2066" spans="1:5" x14ac:dyDescent="0.35">
      <c r="A2066" s="17" t="str">
        <f t="shared" si="64"/>
        <v>successful</v>
      </c>
      <c r="B2066" s="17">
        <f>IFERROR(VLOOKUP("successful",'Kickstarter Data'!F2066:L2066,7,FALSE),"")</f>
        <v>5812</v>
      </c>
      <c r="D2066" s="21" t="str">
        <f t="shared" si="65"/>
        <v/>
      </c>
      <c r="E2066" s="21" t="str">
        <f>IFERROR(VLOOKUP("Failed",'Kickstarter Data'!F2066:L2066,7,FALSE),"")</f>
        <v/>
      </c>
    </row>
    <row r="2067" spans="1:5" x14ac:dyDescent="0.35">
      <c r="A2067" s="17" t="str">
        <f t="shared" si="64"/>
        <v>successful</v>
      </c>
      <c r="B2067" s="17">
        <f>IFERROR(VLOOKUP("successful",'Kickstarter Data'!F2067:L2067,7,FALSE),"")</f>
        <v>1556</v>
      </c>
      <c r="D2067" s="21" t="str">
        <f t="shared" si="65"/>
        <v/>
      </c>
      <c r="E2067" s="21" t="str">
        <f>IFERROR(VLOOKUP("Failed",'Kickstarter Data'!F2067:L2067,7,FALSE),"")</f>
        <v/>
      </c>
    </row>
    <row r="2068" spans="1:5" x14ac:dyDescent="0.35">
      <c r="A2068" s="17" t="str">
        <f t="shared" si="64"/>
        <v>successful</v>
      </c>
      <c r="B2068" s="17">
        <f>IFERROR(VLOOKUP("successful",'Kickstarter Data'!F2068:L2068,7,FALSE),"")</f>
        <v>65</v>
      </c>
      <c r="D2068" s="21" t="str">
        <f t="shared" si="65"/>
        <v/>
      </c>
      <c r="E2068" s="21" t="str">
        <f>IFERROR(VLOOKUP("Failed",'Kickstarter Data'!F2068:L2068,7,FALSE),"")</f>
        <v/>
      </c>
    </row>
    <row r="2069" spans="1:5" x14ac:dyDescent="0.35">
      <c r="A2069" s="17" t="str">
        <f t="shared" si="64"/>
        <v>successful</v>
      </c>
      <c r="B2069" s="17">
        <f>IFERROR(VLOOKUP("successful",'Kickstarter Data'!F2069:L2069,7,FALSE),"")</f>
        <v>10</v>
      </c>
      <c r="D2069" s="21" t="str">
        <f t="shared" si="65"/>
        <v/>
      </c>
      <c r="E2069" s="21" t="str">
        <f>IFERROR(VLOOKUP("Failed",'Kickstarter Data'!F2069:L2069,7,FALSE),"")</f>
        <v/>
      </c>
    </row>
    <row r="2070" spans="1:5" x14ac:dyDescent="0.35">
      <c r="A2070" s="17" t="str">
        <f t="shared" si="64"/>
        <v>successful</v>
      </c>
      <c r="B2070" s="17">
        <f>IFERROR(VLOOKUP("successful",'Kickstarter Data'!F2070:L2070,7,FALSE),"")</f>
        <v>76</v>
      </c>
      <c r="D2070" s="21" t="str">
        <f t="shared" si="65"/>
        <v/>
      </c>
      <c r="E2070" s="21" t="str">
        <f>IFERROR(VLOOKUP("Failed",'Kickstarter Data'!F2070:L2070,7,FALSE),"")</f>
        <v/>
      </c>
    </row>
    <row r="2071" spans="1:5" x14ac:dyDescent="0.35">
      <c r="A2071" s="17" t="str">
        <f t="shared" si="64"/>
        <v>successful</v>
      </c>
      <c r="B2071" s="17">
        <f>IFERROR(VLOOKUP("successful",'Kickstarter Data'!F2071:L2071,7,FALSE),"")</f>
        <v>263</v>
      </c>
      <c r="D2071" s="21" t="str">
        <f t="shared" si="65"/>
        <v/>
      </c>
      <c r="E2071" s="21" t="str">
        <f>IFERROR(VLOOKUP("Failed",'Kickstarter Data'!F2071:L2071,7,FALSE),"")</f>
        <v/>
      </c>
    </row>
    <row r="2072" spans="1:5" x14ac:dyDescent="0.35">
      <c r="A2072" s="17" t="str">
        <f t="shared" si="64"/>
        <v>successful</v>
      </c>
      <c r="B2072" s="17">
        <f>IFERROR(VLOOKUP("successful",'Kickstarter Data'!F2072:L2072,7,FALSE),"")</f>
        <v>1530</v>
      </c>
      <c r="D2072" s="21" t="str">
        <f t="shared" si="65"/>
        <v/>
      </c>
      <c r="E2072" s="21" t="str">
        <f>IFERROR(VLOOKUP("Failed",'Kickstarter Data'!F2072:L2072,7,FALSE),"")</f>
        <v/>
      </c>
    </row>
    <row r="2073" spans="1:5" x14ac:dyDescent="0.35">
      <c r="A2073" s="17" t="str">
        <f t="shared" si="64"/>
        <v>successful</v>
      </c>
      <c r="B2073" s="17">
        <f>IFERROR(VLOOKUP("successful",'Kickstarter Data'!F2073:L2073,7,FALSE),"")</f>
        <v>278</v>
      </c>
      <c r="D2073" s="21" t="str">
        <f t="shared" si="65"/>
        <v/>
      </c>
      <c r="E2073" s="21" t="str">
        <f>IFERROR(VLOOKUP("Failed",'Kickstarter Data'!F2073:L2073,7,FALSE),"")</f>
        <v/>
      </c>
    </row>
    <row r="2074" spans="1:5" x14ac:dyDescent="0.35">
      <c r="A2074" s="17" t="str">
        <f t="shared" si="64"/>
        <v>successful</v>
      </c>
      <c r="B2074" s="17">
        <f>IFERROR(VLOOKUP("successful",'Kickstarter Data'!F2074:L2074,7,FALSE),"")</f>
        <v>350</v>
      </c>
      <c r="D2074" s="21" t="str">
        <f t="shared" si="65"/>
        <v/>
      </c>
      <c r="E2074" s="21" t="str">
        <f>IFERROR(VLOOKUP("Failed",'Kickstarter Data'!F2074:L2074,7,FALSE),"")</f>
        <v/>
      </c>
    </row>
    <row r="2075" spans="1:5" x14ac:dyDescent="0.35">
      <c r="A2075" s="17" t="str">
        <f t="shared" si="64"/>
        <v>successful</v>
      </c>
      <c r="B2075" s="17">
        <f>IFERROR(VLOOKUP("successful",'Kickstarter Data'!F2075:L2075,7,FALSE),"")</f>
        <v>470</v>
      </c>
      <c r="D2075" s="21" t="str">
        <f t="shared" si="65"/>
        <v/>
      </c>
      <c r="E2075" s="21" t="str">
        <f>IFERROR(VLOOKUP("Failed",'Kickstarter Data'!F2075:L2075,7,FALSE),"")</f>
        <v/>
      </c>
    </row>
    <row r="2076" spans="1:5" x14ac:dyDescent="0.35">
      <c r="A2076" s="17" t="str">
        <f t="shared" si="64"/>
        <v>successful</v>
      </c>
      <c r="B2076" s="17">
        <f>IFERROR(VLOOKUP("successful",'Kickstarter Data'!F2076:L2076,7,FALSE),"")</f>
        <v>3</v>
      </c>
      <c r="D2076" s="21" t="str">
        <f t="shared" si="65"/>
        <v/>
      </c>
      <c r="E2076" s="21" t="str">
        <f>IFERROR(VLOOKUP("Failed",'Kickstarter Data'!F2076:L2076,7,FALSE),"")</f>
        <v/>
      </c>
    </row>
    <row r="2077" spans="1:5" x14ac:dyDescent="0.35">
      <c r="A2077" s="17" t="str">
        <f t="shared" si="64"/>
        <v>successful</v>
      </c>
      <c r="B2077" s="17">
        <f>IFERROR(VLOOKUP("successful",'Kickstarter Data'!F2077:L2077,7,FALSE),"")</f>
        <v>8200</v>
      </c>
      <c r="D2077" s="21" t="str">
        <f t="shared" si="65"/>
        <v/>
      </c>
      <c r="E2077" s="21" t="str">
        <f>IFERROR(VLOOKUP("Failed",'Kickstarter Data'!F2077:L2077,7,FALSE),"")</f>
        <v/>
      </c>
    </row>
    <row r="2078" spans="1:5" x14ac:dyDescent="0.35">
      <c r="A2078" s="17" t="str">
        <f t="shared" si="64"/>
        <v>successful</v>
      </c>
      <c r="B2078" s="17">
        <f>IFERROR(VLOOKUP("successful",'Kickstarter Data'!F2078:L2078,7,FALSE),"")</f>
        <v>8359</v>
      </c>
      <c r="D2078" s="21" t="str">
        <f t="shared" si="65"/>
        <v/>
      </c>
      <c r="E2078" s="21" t="str">
        <f>IFERROR(VLOOKUP("Failed",'Kickstarter Data'!F2078:L2078,7,FALSE),"")</f>
        <v/>
      </c>
    </row>
    <row r="2079" spans="1:5" x14ac:dyDescent="0.35">
      <c r="A2079" s="17" t="str">
        <f t="shared" si="64"/>
        <v>successful</v>
      </c>
      <c r="B2079" s="17">
        <f>IFERROR(VLOOKUP("successful",'Kickstarter Data'!F2079:L2079,7,FALSE),"")</f>
        <v>188</v>
      </c>
      <c r="D2079" s="21" t="str">
        <f t="shared" si="65"/>
        <v/>
      </c>
      <c r="E2079" s="21" t="str">
        <f>IFERROR(VLOOKUP("Failed",'Kickstarter Data'!F2079:L2079,7,FALSE),"")</f>
        <v/>
      </c>
    </row>
    <row r="2080" spans="1:5" x14ac:dyDescent="0.35">
      <c r="A2080" s="17" t="str">
        <f t="shared" si="64"/>
        <v>successful</v>
      </c>
      <c r="B2080" s="17">
        <f>IFERROR(VLOOKUP("successful",'Kickstarter Data'!F2080:L2080,7,FALSE),"")</f>
        <v>48</v>
      </c>
      <c r="D2080" s="21" t="str">
        <f t="shared" si="65"/>
        <v/>
      </c>
      <c r="E2080" s="21" t="str">
        <f>IFERROR(VLOOKUP("Failed",'Kickstarter Data'!F2080:L2080,7,FALSE),"")</f>
        <v/>
      </c>
    </row>
    <row r="2081" spans="1:5" x14ac:dyDescent="0.35">
      <c r="A2081" s="17" t="str">
        <f t="shared" si="64"/>
        <v>successful</v>
      </c>
      <c r="B2081" s="17">
        <f>IFERROR(VLOOKUP("successful",'Kickstarter Data'!F2081:L2081,7,FALSE),"")</f>
        <v>607</v>
      </c>
      <c r="D2081" s="21" t="str">
        <f t="shared" si="65"/>
        <v/>
      </c>
      <c r="E2081" s="21" t="str">
        <f>IFERROR(VLOOKUP("Failed",'Kickstarter Data'!F2081:L2081,7,FALSE),"")</f>
        <v/>
      </c>
    </row>
    <row r="2082" spans="1:5" x14ac:dyDescent="0.35">
      <c r="A2082" s="17" t="str">
        <f t="shared" si="64"/>
        <v>successful</v>
      </c>
      <c r="B2082" s="17">
        <f>IFERROR(VLOOKUP("successful",'Kickstarter Data'!F2082:L2082,7,FALSE),"")</f>
        <v>50</v>
      </c>
      <c r="D2082" s="21" t="str">
        <f t="shared" si="65"/>
        <v/>
      </c>
      <c r="E2082" s="21" t="str">
        <f>IFERROR(VLOOKUP("Failed",'Kickstarter Data'!F2082:L2082,7,FALSE),"")</f>
        <v/>
      </c>
    </row>
    <row r="2083" spans="1:5" x14ac:dyDescent="0.35">
      <c r="A2083" s="17" t="str">
        <f t="shared" si="64"/>
        <v>successful</v>
      </c>
      <c r="B2083" s="17">
        <f>IFERROR(VLOOKUP("successful",'Kickstarter Data'!F2083:L2083,7,FALSE),"")</f>
        <v>55</v>
      </c>
      <c r="D2083" s="21" t="str">
        <f t="shared" si="65"/>
        <v/>
      </c>
      <c r="E2083" s="21" t="str">
        <f>IFERROR(VLOOKUP("Failed",'Kickstarter Data'!F2083:L2083,7,FALSE),"")</f>
        <v/>
      </c>
    </row>
    <row r="2084" spans="1:5" x14ac:dyDescent="0.35">
      <c r="A2084" s="17" t="str">
        <f t="shared" si="64"/>
        <v>successful</v>
      </c>
      <c r="B2084" s="17">
        <f>IFERROR(VLOOKUP("successful",'Kickstarter Data'!F2084:L2084,7,FALSE),"")</f>
        <v>38</v>
      </c>
      <c r="D2084" s="21" t="str">
        <f t="shared" si="65"/>
        <v/>
      </c>
      <c r="E2084" s="21" t="str">
        <f>IFERROR(VLOOKUP("Failed",'Kickstarter Data'!F2084:L2084,7,FALSE),"")</f>
        <v/>
      </c>
    </row>
    <row r="2085" spans="1:5" x14ac:dyDescent="0.35">
      <c r="A2085" s="17" t="str">
        <f t="shared" si="64"/>
        <v>successful</v>
      </c>
      <c r="B2085" s="17">
        <f>IFERROR(VLOOKUP("successful",'Kickstarter Data'!F2085:L2085,7,FALSE),"")</f>
        <v>25</v>
      </c>
      <c r="D2085" s="21" t="str">
        <f t="shared" si="65"/>
        <v/>
      </c>
      <c r="E2085" s="21" t="str">
        <f>IFERROR(VLOOKUP("Failed",'Kickstarter Data'!F2085:L2085,7,FALSE),"")</f>
        <v/>
      </c>
    </row>
    <row r="2086" spans="1:5" x14ac:dyDescent="0.35">
      <c r="A2086" s="17" t="str">
        <f t="shared" si="64"/>
        <v>successful</v>
      </c>
      <c r="B2086" s="17">
        <f>IFERROR(VLOOKUP("successful",'Kickstarter Data'!F2086:L2086,7,FALSE),"")</f>
        <v>46</v>
      </c>
      <c r="D2086" s="21" t="str">
        <f t="shared" si="65"/>
        <v/>
      </c>
      <c r="E2086" s="21" t="str">
        <f>IFERROR(VLOOKUP("Failed",'Kickstarter Data'!F2086:L2086,7,FALSE),"")</f>
        <v/>
      </c>
    </row>
    <row r="2087" spans="1:5" x14ac:dyDescent="0.35">
      <c r="A2087" s="17" t="str">
        <f t="shared" si="64"/>
        <v>successful</v>
      </c>
      <c r="B2087" s="17">
        <f>IFERROR(VLOOKUP("successful",'Kickstarter Data'!F2087:L2087,7,FALSE),"")</f>
        <v>83</v>
      </c>
      <c r="D2087" s="21" t="str">
        <f t="shared" si="65"/>
        <v/>
      </c>
      <c r="E2087" s="21" t="str">
        <f>IFERROR(VLOOKUP("Failed",'Kickstarter Data'!F2087:L2087,7,FALSE),"")</f>
        <v/>
      </c>
    </row>
    <row r="2088" spans="1:5" x14ac:dyDescent="0.35">
      <c r="A2088" s="17" t="str">
        <f t="shared" si="64"/>
        <v>successful</v>
      </c>
      <c r="B2088" s="17">
        <f>IFERROR(VLOOKUP("successful",'Kickstarter Data'!F2088:L2088,7,FALSE),"")</f>
        <v>35</v>
      </c>
      <c r="D2088" s="21" t="str">
        <f t="shared" si="65"/>
        <v/>
      </c>
      <c r="E2088" s="21" t="str">
        <f>IFERROR(VLOOKUP("Failed",'Kickstarter Data'!F2088:L2088,7,FALSE),"")</f>
        <v/>
      </c>
    </row>
    <row r="2089" spans="1:5" x14ac:dyDescent="0.35">
      <c r="A2089" s="17" t="str">
        <f t="shared" si="64"/>
        <v>successful</v>
      </c>
      <c r="B2089" s="17">
        <f>IFERROR(VLOOKUP("successful",'Kickstarter Data'!F2089:L2089,7,FALSE),"")</f>
        <v>25</v>
      </c>
      <c r="D2089" s="21" t="str">
        <f t="shared" si="65"/>
        <v/>
      </c>
      <c r="E2089" s="21" t="str">
        <f>IFERROR(VLOOKUP("Failed",'Kickstarter Data'!F2089:L2089,7,FALSE),"")</f>
        <v/>
      </c>
    </row>
    <row r="2090" spans="1:5" x14ac:dyDescent="0.35">
      <c r="A2090" s="17" t="str">
        <f t="shared" si="64"/>
        <v>successful</v>
      </c>
      <c r="B2090" s="17">
        <f>IFERROR(VLOOKUP("successful",'Kickstarter Data'!F2090:L2090,7,FALSE),"")</f>
        <v>75</v>
      </c>
      <c r="D2090" s="21" t="str">
        <f t="shared" si="65"/>
        <v/>
      </c>
      <c r="E2090" s="21" t="str">
        <f>IFERROR(VLOOKUP("Failed",'Kickstarter Data'!F2090:L2090,7,FALSE),"")</f>
        <v/>
      </c>
    </row>
    <row r="2091" spans="1:5" x14ac:dyDescent="0.35">
      <c r="A2091" s="17" t="str">
        <f t="shared" si="64"/>
        <v>successful</v>
      </c>
      <c r="B2091" s="17">
        <f>IFERROR(VLOOKUP("successful",'Kickstarter Data'!F2091:L2091,7,FALSE),"")</f>
        <v>62</v>
      </c>
      <c r="D2091" s="21" t="str">
        <f t="shared" si="65"/>
        <v/>
      </c>
      <c r="E2091" s="21" t="str">
        <f>IFERROR(VLOOKUP("Failed",'Kickstarter Data'!F2091:L2091,7,FALSE),"")</f>
        <v/>
      </c>
    </row>
    <row r="2092" spans="1:5" x14ac:dyDescent="0.35">
      <c r="A2092" s="17" t="str">
        <f t="shared" si="64"/>
        <v>successful</v>
      </c>
      <c r="B2092" s="17">
        <f>IFERROR(VLOOKUP("successful",'Kickstarter Data'!F2092:L2092,7,FALSE),"")</f>
        <v>160</v>
      </c>
      <c r="D2092" s="21" t="str">
        <f t="shared" si="65"/>
        <v/>
      </c>
      <c r="E2092" s="21" t="str">
        <f>IFERROR(VLOOKUP("Failed",'Kickstarter Data'!F2092:L2092,7,FALSE),"")</f>
        <v/>
      </c>
    </row>
    <row r="2093" spans="1:5" x14ac:dyDescent="0.35">
      <c r="A2093" s="17" t="str">
        <f t="shared" si="64"/>
        <v>successful</v>
      </c>
      <c r="B2093" s="17">
        <f>IFERROR(VLOOKUP("successful",'Kickstarter Data'!F2093:L2093,7,FALSE),"")</f>
        <v>246</v>
      </c>
      <c r="D2093" s="21" t="str">
        <f t="shared" si="65"/>
        <v/>
      </c>
      <c r="E2093" s="21" t="str">
        <f>IFERROR(VLOOKUP("Failed",'Kickstarter Data'!F2093:L2093,7,FALSE),"")</f>
        <v/>
      </c>
    </row>
    <row r="2094" spans="1:5" x14ac:dyDescent="0.35">
      <c r="A2094" s="17" t="str">
        <f t="shared" si="64"/>
        <v>successful</v>
      </c>
      <c r="B2094" s="17">
        <f>IFERROR(VLOOKUP("successful",'Kickstarter Data'!F2094:L2094,7,FALSE),"")</f>
        <v>55</v>
      </c>
      <c r="D2094" s="21" t="str">
        <f t="shared" si="65"/>
        <v/>
      </c>
      <c r="E2094" s="21" t="str">
        <f>IFERROR(VLOOKUP("Failed",'Kickstarter Data'!F2094:L2094,7,FALSE),"")</f>
        <v/>
      </c>
    </row>
    <row r="2095" spans="1:5" x14ac:dyDescent="0.35">
      <c r="A2095" s="17" t="str">
        <f t="shared" si="64"/>
        <v>successful</v>
      </c>
      <c r="B2095" s="17">
        <f>IFERROR(VLOOKUP("successful",'Kickstarter Data'!F2095:L2095,7,FALSE),"")</f>
        <v>23</v>
      </c>
      <c r="D2095" s="21" t="str">
        <f t="shared" si="65"/>
        <v/>
      </c>
      <c r="E2095" s="21" t="str">
        <f>IFERROR(VLOOKUP("Failed",'Kickstarter Data'!F2095:L2095,7,FALSE),"")</f>
        <v/>
      </c>
    </row>
    <row r="2096" spans="1:5" x14ac:dyDescent="0.35">
      <c r="A2096" s="17" t="str">
        <f t="shared" si="64"/>
        <v>successful</v>
      </c>
      <c r="B2096" s="17">
        <f>IFERROR(VLOOKUP("successful",'Kickstarter Data'!F2096:L2096,7,FALSE),"")</f>
        <v>72</v>
      </c>
      <c r="D2096" s="21" t="str">
        <f t="shared" si="65"/>
        <v/>
      </c>
      <c r="E2096" s="21" t="str">
        <f>IFERROR(VLOOKUP("Failed",'Kickstarter Data'!F2096:L2096,7,FALSE),"")</f>
        <v/>
      </c>
    </row>
    <row r="2097" spans="1:5" x14ac:dyDescent="0.35">
      <c r="A2097" s="17" t="str">
        <f t="shared" si="64"/>
        <v>successful</v>
      </c>
      <c r="B2097" s="17">
        <f>IFERROR(VLOOKUP("successful",'Kickstarter Data'!F2097:L2097,7,FALSE),"")</f>
        <v>22</v>
      </c>
      <c r="D2097" s="21" t="str">
        <f t="shared" si="65"/>
        <v/>
      </c>
      <c r="E2097" s="21" t="str">
        <f>IFERROR(VLOOKUP("Failed",'Kickstarter Data'!F2097:L2097,7,FALSE),"")</f>
        <v/>
      </c>
    </row>
    <row r="2098" spans="1:5" x14ac:dyDescent="0.35">
      <c r="A2098" s="17" t="str">
        <f t="shared" si="64"/>
        <v>successful</v>
      </c>
      <c r="B2098" s="17">
        <f>IFERROR(VLOOKUP("successful",'Kickstarter Data'!F2098:L2098,7,FALSE),"")</f>
        <v>14</v>
      </c>
      <c r="D2098" s="21" t="str">
        <f t="shared" si="65"/>
        <v/>
      </c>
      <c r="E2098" s="21" t="str">
        <f>IFERROR(VLOOKUP("Failed",'Kickstarter Data'!F2098:L2098,7,FALSE),"")</f>
        <v/>
      </c>
    </row>
    <row r="2099" spans="1:5" x14ac:dyDescent="0.35">
      <c r="A2099" s="17" t="str">
        <f t="shared" si="64"/>
        <v>successful</v>
      </c>
      <c r="B2099" s="17">
        <f>IFERROR(VLOOKUP("successful",'Kickstarter Data'!F2099:L2099,7,FALSE),"")</f>
        <v>38</v>
      </c>
      <c r="D2099" s="21" t="str">
        <f t="shared" si="65"/>
        <v/>
      </c>
      <c r="E2099" s="21" t="str">
        <f>IFERROR(VLOOKUP("Failed",'Kickstarter Data'!F2099:L2099,7,FALSE),"")</f>
        <v/>
      </c>
    </row>
    <row r="2100" spans="1:5" x14ac:dyDescent="0.35">
      <c r="A2100" s="17" t="str">
        <f t="shared" si="64"/>
        <v>successful</v>
      </c>
      <c r="B2100" s="17">
        <f>IFERROR(VLOOKUP("successful",'Kickstarter Data'!F2100:L2100,7,FALSE),"")</f>
        <v>32</v>
      </c>
      <c r="D2100" s="21" t="str">
        <f t="shared" si="65"/>
        <v/>
      </c>
      <c r="E2100" s="21" t="str">
        <f>IFERROR(VLOOKUP("Failed",'Kickstarter Data'!F2100:L2100,7,FALSE),"")</f>
        <v/>
      </c>
    </row>
    <row r="2101" spans="1:5" x14ac:dyDescent="0.35">
      <c r="A2101" s="17" t="str">
        <f t="shared" si="64"/>
        <v>successful</v>
      </c>
      <c r="B2101" s="17">
        <f>IFERROR(VLOOKUP("successful",'Kickstarter Data'!F2101:L2101,7,FALSE),"")</f>
        <v>63</v>
      </c>
      <c r="D2101" s="21" t="str">
        <f t="shared" si="65"/>
        <v/>
      </c>
      <c r="E2101" s="21" t="str">
        <f>IFERROR(VLOOKUP("Failed",'Kickstarter Data'!F2101:L2101,7,FALSE),"")</f>
        <v/>
      </c>
    </row>
    <row r="2102" spans="1:5" x14ac:dyDescent="0.35">
      <c r="A2102" s="17" t="str">
        <f t="shared" si="64"/>
        <v>successful</v>
      </c>
      <c r="B2102" s="17">
        <f>IFERROR(VLOOKUP("successful",'Kickstarter Data'!F2102:L2102,7,FALSE),"")</f>
        <v>27</v>
      </c>
      <c r="D2102" s="21" t="str">
        <f t="shared" si="65"/>
        <v/>
      </c>
      <c r="E2102" s="21" t="str">
        <f>IFERROR(VLOOKUP("Failed",'Kickstarter Data'!F2102:L2102,7,FALSE),"")</f>
        <v/>
      </c>
    </row>
    <row r="2103" spans="1:5" x14ac:dyDescent="0.35">
      <c r="A2103" s="17" t="str">
        <f t="shared" si="64"/>
        <v>successful</v>
      </c>
      <c r="B2103" s="17">
        <f>IFERROR(VLOOKUP("successful",'Kickstarter Data'!F2103:L2103,7,FALSE),"")</f>
        <v>44</v>
      </c>
      <c r="D2103" s="21" t="str">
        <f t="shared" si="65"/>
        <v/>
      </c>
      <c r="E2103" s="21" t="str">
        <f>IFERROR(VLOOKUP("Failed",'Kickstarter Data'!F2103:L2103,7,FALSE),"")</f>
        <v/>
      </c>
    </row>
    <row r="2104" spans="1:5" x14ac:dyDescent="0.35">
      <c r="A2104" s="17" t="str">
        <f t="shared" si="64"/>
        <v>successful</v>
      </c>
      <c r="B2104" s="17">
        <f>IFERROR(VLOOKUP("successful",'Kickstarter Data'!F2104:L2104,7,FALSE),"")</f>
        <v>38</v>
      </c>
      <c r="D2104" s="21" t="str">
        <f t="shared" si="65"/>
        <v/>
      </c>
      <c r="E2104" s="21" t="str">
        <f>IFERROR(VLOOKUP("Failed",'Kickstarter Data'!F2104:L2104,7,FALSE),"")</f>
        <v/>
      </c>
    </row>
    <row r="2105" spans="1:5" x14ac:dyDescent="0.35">
      <c r="A2105" s="17" t="str">
        <f t="shared" si="64"/>
        <v>successful</v>
      </c>
      <c r="B2105" s="17">
        <f>IFERROR(VLOOKUP("successful",'Kickstarter Data'!F2105:L2105,7,FALSE),"")</f>
        <v>115</v>
      </c>
      <c r="D2105" s="21" t="str">
        <f t="shared" si="65"/>
        <v/>
      </c>
      <c r="E2105" s="21" t="str">
        <f>IFERROR(VLOOKUP("Failed",'Kickstarter Data'!F2105:L2105,7,FALSE),"")</f>
        <v/>
      </c>
    </row>
    <row r="2106" spans="1:5" x14ac:dyDescent="0.35">
      <c r="A2106" s="17" t="str">
        <f t="shared" si="64"/>
        <v>successful</v>
      </c>
      <c r="B2106" s="17">
        <f>IFERROR(VLOOKUP("successful",'Kickstarter Data'!F2106:L2106,7,FALSE),"")</f>
        <v>37</v>
      </c>
      <c r="D2106" s="21" t="str">
        <f t="shared" si="65"/>
        <v/>
      </c>
      <c r="E2106" s="21" t="str">
        <f>IFERROR(VLOOKUP("Failed",'Kickstarter Data'!F2106:L2106,7,FALSE),"")</f>
        <v/>
      </c>
    </row>
    <row r="2107" spans="1:5" x14ac:dyDescent="0.35">
      <c r="A2107" s="17" t="str">
        <f t="shared" si="64"/>
        <v>successful</v>
      </c>
      <c r="B2107" s="17">
        <f>IFERROR(VLOOKUP("successful",'Kickstarter Data'!F2107:L2107,7,FALSE),"")</f>
        <v>99</v>
      </c>
      <c r="D2107" s="21" t="str">
        <f t="shared" si="65"/>
        <v/>
      </c>
      <c r="E2107" s="21" t="str">
        <f>IFERROR(VLOOKUP("Failed",'Kickstarter Data'!F2107:L2107,7,FALSE),"")</f>
        <v/>
      </c>
    </row>
    <row r="2108" spans="1:5" x14ac:dyDescent="0.35">
      <c r="A2108" s="17" t="str">
        <f t="shared" si="64"/>
        <v>successful</v>
      </c>
      <c r="B2108" s="17">
        <f>IFERROR(VLOOKUP("successful",'Kickstarter Data'!F2108:L2108,7,FALSE),"")</f>
        <v>44</v>
      </c>
      <c r="D2108" s="21" t="str">
        <f t="shared" si="65"/>
        <v/>
      </c>
      <c r="E2108" s="21" t="str">
        <f>IFERROR(VLOOKUP("Failed",'Kickstarter Data'!F2108:L2108,7,FALSE),"")</f>
        <v/>
      </c>
    </row>
    <row r="2109" spans="1:5" x14ac:dyDescent="0.35">
      <c r="A2109" s="17" t="str">
        <f t="shared" si="64"/>
        <v>successful</v>
      </c>
      <c r="B2109" s="17">
        <f>IFERROR(VLOOKUP("successful",'Kickstarter Data'!F2109:L2109,7,FALSE),"")</f>
        <v>58</v>
      </c>
      <c r="D2109" s="21" t="str">
        <f t="shared" si="65"/>
        <v/>
      </c>
      <c r="E2109" s="21" t="str">
        <f>IFERROR(VLOOKUP("Failed",'Kickstarter Data'!F2109:L2109,7,FALSE),"")</f>
        <v/>
      </c>
    </row>
    <row r="2110" spans="1:5" x14ac:dyDescent="0.35">
      <c r="A2110" s="17" t="str">
        <f t="shared" si="64"/>
        <v>successful</v>
      </c>
      <c r="B2110" s="17">
        <f>IFERROR(VLOOKUP("successful",'Kickstarter Data'!F2110:L2110,7,FALSE),"")</f>
        <v>191</v>
      </c>
      <c r="D2110" s="21" t="str">
        <f t="shared" si="65"/>
        <v/>
      </c>
      <c r="E2110" s="21" t="str">
        <f>IFERROR(VLOOKUP("Failed",'Kickstarter Data'!F2110:L2110,7,FALSE),"")</f>
        <v/>
      </c>
    </row>
    <row r="2111" spans="1:5" x14ac:dyDescent="0.35">
      <c r="A2111" s="17" t="str">
        <f t="shared" si="64"/>
        <v>successful</v>
      </c>
      <c r="B2111" s="17">
        <f>IFERROR(VLOOKUP("successful",'Kickstarter Data'!F2111:L2111,7,FALSE),"")</f>
        <v>40</v>
      </c>
      <c r="D2111" s="21" t="str">
        <f t="shared" si="65"/>
        <v/>
      </c>
      <c r="E2111" s="21" t="str">
        <f>IFERROR(VLOOKUP("Failed",'Kickstarter Data'!F2111:L2111,7,FALSE),"")</f>
        <v/>
      </c>
    </row>
    <row r="2112" spans="1:5" x14ac:dyDescent="0.35">
      <c r="A2112" s="17" t="str">
        <f t="shared" si="64"/>
        <v>successful</v>
      </c>
      <c r="B2112" s="17">
        <f>IFERROR(VLOOKUP("successful",'Kickstarter Data'!F2112:L2112,7,FALSE),"")</f>
        <v>38</v>
      </c>
      <c r="D2112" s="21" t="str">
        <f t="shared" si="65"/>
        <v/>
      </c>
      <c r="E2112" s="21" t="str">
        <f>IFERROR(VLOOKUP("Failed",'Kickstarter Data'!F2112:L2112,7,FALSE),"")</f>
        <v/>
      </c>
    </row>
    <row r="2113" spans="1:5" x14ac:dyDescent="0.35">
      <c r="A2113" s="17" t="str">
        <f t="shared" si="64"/>
        <v>successful</v>
      </c>
      <c r="B2113" s="17">
        <f>IFERROR(VLOOKUP("successful",'Kickstarter Data'!F2113:L2113,7,FALSE),"")</f>
        <v>39</v>
      </c>
      <c r="D2113" s="21" t="str">
        <f t="shared" si="65"/>
        <v/>
      </c>
      <c r="E2113" s="21" t="str">
        <f>IFERROR(VLOOKUP("Failed",'Kickstarter Data'!F2113:L2113,7,FALSE),"")</f>
        <v/>
      </c>
    </row>
    <row r="2114" spans="1:5" x14ac:dyDescent="0.35">
      <c r="A2114" s="17" t="str">
        <f t="shared" ref="A2114:A2177" si="66">IF(B2114="","","successful")</f>
        <v>successful</v>
      </c>
      <c r="B2114" s="17">
        <f>IFERROR(VLOOKUP("successful",'Kickstarter Data'!F2114:L2114,7,FALSE),"")</f>
        <v>11</v>
      </c>
      <c r="D2114" s="21" t="str">
        <f t="shared" ref="D2114:D2177" si="67">IF(E2114="","","Failed")</f>
        <v/>
      </c>
      <c r="E2114" s="21" t="str">
        <f>IFERROR(VLOOKUP("Failed",'Kickstarter Data'!F2114:L2114,7,FALSE),"")</f>
        <v/>
      </c>
    </row>
    <row r="2115" spans="1:5" x14ac:dyDescent="0.35">
      <c r="A2115" s="17" t="str">
        <f t="shared" si="66"/>
        <v>successful</v>
      </c>
      <c r="B2115" s="17">
        <f>IFERROR(VLOOKUP("successful",'Kickstarter Data'!F2115:L2115,7,FALSE),"")</f>
        <v>107</v>
      </c>
      <c r="D2115" s="21" t="str">
        <f t="shared" si="67"/>
        <v/>
      </c>
      <c r="E2115" s="21" t="str">
        <f>IFERROR(VLOOKUP("Failed",'Kickstarter Data'!F2115:L2115,7,FALSE),"")</f>
        <v/>
      </c>
    </row>
    <row r="2116" spans="1:5" x14ac:dyDescent="0.35">
      <c r="A2116" s="17" t="str">
        <f t="shared" si="66"/>
        <v>successful</v>
      </c>
      <c r="B2116" s="17">
        <f>IFERROR(VLOOKUP("successful",'Kickstarter Data'!F2116:L2116,7,FALSE),"")</f>
        <v>147</v>
      </c>
      <c r="D2116" s="21" t="str">
        <f t="shared" si="67"/>
        <v/>
      </c>
      <c r="E2116" s="21" t="str">
        <f>IFERROR(VLOOKUP("Failed",'Kickstarter Data'!F2116:L2116,7,FALSE),"")</f>
        <v/>
      </c>
    </row>
    <row r="2117" spans="1:5" x14ac:dyDescent="0.35">
      <c r="A2117" s="17" t="str">
        <f t="shared" si="66"/>
        <v>successful</v>
      </c>
      <c r="B2117" s="17">
        <f>IFERROR(VLOOKUP("successful",'Kickstarter Data'!F2117:L2117,7,FALSE),"")</f>
        <v>36</v>
      </c>
      <c r="D2117" s="21" t="str">
        <f t="shared" si="67"/>
        <v/>
      </c>
      <c r="E2117" s="21" t="str">
        <f>IFERROR(VLOOKUP("Failed",'Kickstarter Data'!F2117:L2117,7,FALSE),"")</f>
        <v/>
      </c>
    </row>
    <row r="2118" spans="1:5" x14ac:dyDescent="0.35">
      <c r="A2118" s="17" t="str">
        <f t="shared" si="66"/>
        <v>successful</v>
      </c>
      <c r="B2118" s="17">
        <f>IFERROR(VLOOKUP("successful",'Kickstarter Data'!F2118:L2118,7,FALSE),"")</f>
        <v>92</v>
      </c>
      <c r="D2118" s="21" t="str">
        <f t="shared" si="67"/>
        <v/>
      </c>
      <c r="E2118" s="21" t="str">
        <f>IFERROR(VLOOKUP("Failed",'Kickstarter Data'!F2118:L2118,7,FALSE),"")</f>
        <v/>
      </c>
    </row>
    <row r="2119" spans="1:5" x14ac:dyDescent="0.35">
      <c r="A2119" s="17" t="str">
        <f t="shared" si="66"/>
        <v>successful</v>
      </c>
      <c r="B2119" s="17">
        <f>IFERROR(VLOOKUP("successful",'Kickstarter Data'!F2119:L2119,7,FALSE),"")</f>
        <v>35</v>
      </c>
      <c r="D2119" s="21" t="str">
        <f t="shared" si="67"/>
        <v/>
      </c>
      <c r="E2119" s="21" t="str">
        <f>IFERROR(VLOOKUP("Failed",'Kickstarter Data'!F2119:L2119,7,FALSE),"")</f>
        <v/>
      </c>
    </row>
    <row r="2120" spans="1:5" x14ac:dyDescent="0.35">
      <c r="A2120" s="17" t="str">
        <f t="shared" si="66"/>
        <v>successful</v>
      </c>
      <c r="B2120" s="17">
        <f>IFERROR(VLOOKUP("successful",'Kickstarter Data'!F2120:L2120,7,FALSE),"")</f>
        <v>17</v>
      </c>
      <c r="D2120" s="21" t="str">
        <f t="shared" si="67"/>
        <v/>
      </c>
      <c r="E2120" s="21" t="str">
        <f>IFERROR(VLOOKUP("Failed",'Kickstarter Data'!F2120:L2120,7,FALSE),"")</f>
        <v/>
      </c>
    </row>
    <row r="2121" spans="1:5" x14ac:dyDescent="0.35">
      <c r="A2121" s="17" t="str">
        <f t="shared" si="66"/>
        <v>successful</v>
      </c>
      <c r="B2121" s="17">
        <f>IFERROR(VLOOKUP("successful",'Kickstarter Data'!F2121:L2121,7,FALSE),"")</f>
        <v>22</v>
      </c>
      <c r="D2121" s="21" t="str">
        <f t="shared" si="67"/>
        <v/>
      </c>
      <c r="E2121" s="21" t="str">
        <f>IFERROR(VLOOKUP("Failed",'Kickstarter Data'!F2121:L2121,7,FALSE),"")</f>
        <v/>
      </c>
    </row>
    <row r="2122" spans="1:5" x14ac:dyDescent="0.35">
      <c r="A2122" s="17" t="str">
        <f t="shared" si="66"/>
        <v>successful</v>
      </c>
      <c r="B2122" s="17">
        <f>IFERROR(VLOOKUP("successful",'Kickstarter Data'!F2122:L2122,7,FALSE),"")</f>
        <v>69</v>
      </c>
      <c r="D2122" s="21" t="str">
        <f t="shared" si="67"/>
        <v/>
      </c>
      <c r="E2122" s="21" t="str">
        <f>IFERROR(VLOOKUP("Failed",'Kickstarter Data'!F2122:L2122,7,FALSE),"")</f>
        <v/>
      </c>
    </row>
    <row r="2123" spans="1:5" x14ac:dyDescent="0.35">
      <c r="A2123" s="17" t="str">
        <f t="shared" si="66"/>
        <v/>
      </c>
      <c r="B2123" s="17" t="str">
        <f>IFERROR(VLOOKUP("successful",'Kickstarter Data'!F2123:L2123,7,FALSE),"")</f>
        <v/>
      </c>
      <c r="D2123" s="21" t="str">
        <f t="shared" si="67"/>
        <v>Failed</v>
      </c>
      <c r="E2123" s="21">
        <f>IFERROR(VLOOKUP("Failed",'Kickstarter Data'!F2123:L2123,7,FALSE),"")</f>
        <v>10</v>
      </c>
    </row>
    <row r="2124" spans="1:5" x14ac:dyDescent="0.35">
      <c r="A2124" s="17" t="str">
        <f t="shared" si="66"/>
        <v/>
      </c>
      <c r="B2124" s="17" t="str">
        <f>IFERROR(VLOOKUP("successful",'Kickstarter Data'!F2124:L2124,7,FALSE),"")</f>
        <v/>
      </c>
      <c r="D2124" s="21" t="str">
        <f t="shared" si="67"/>
        <v>Failed</v>
      </c>
      <c r="E2124" s="21">
        <f>IFERROR(VLOOKUP("Failed",'Kickstarter Data'!F2124:L2124,7,FALSE),"")</f>
        <v>3</v>
      </c>
    </row>
    <row r="2125" spans="1:5" x14ac:dyDescent="0.35">
      <c r="A2125" s="17" t="str">
        <f t="shared" si="66"/>
        <v/>
      </c>
      <c r="B2125" s="17" t="str">
        <f>IFERROR(VLOOKUP("successful",'Kickstarter Data'!F2125:L2125,7,FALSE),"")</f>
        <v/>
      </c>
      <c r="D2125" s="21" t="str">
        <f t="shared" si="67"/>
        <v>Failed</v>
      </c>
      <c r="E2125" s="21">
        <f>IFERROR(VLOOKUP("Failed",'Kickstarter Data'!F2125:L2125,7,FALSE),"")</f>
        <v>5</v>
      </c>
    </row>
    <row r="2126" spans="1:5" x14ac:dyDescent="0.35">
      <c r="A2126" s="17" t="str">
        <f t="shared" si="66"/>
        <v/>
      </c>
      <c r="B2126" s="17" t="str">
        <f>IFERROR(VLOOKUP("successful",'Kickstarter Data'!F2126:L2126,7,FALSE),"")</f>
        <v/>
      </c>
      <c r="D2126" s="21" t="str">
        <f t="shared" si="67"/>
        <v>Failed</v>
      </c>
      <c r="E2126" s="21">
        <f>IFERROR(VLOOKUP("Failed",'Kickstarter Data'!F2126:L2126,7,FALSE),"")</f>
        <v>5</v>
      </c>
    </row>
    <row r="2127" spans="1:5" x14ac:dyDescent="0.35">
      <c r="A2127" s="17" t="str">
        <f t="shared" si="66"/>
        <v/>
      </c>
      <c r="B2127" s="17" t="str">
        <f>IFERROR(VLOOKUP("successful",'Kickstarter Data'!F2127:L2127,7,FALSE),"")</f>
        <v/>
      </c>
      <c r="D2127" s="21" t="str">
        <f t="shared" si="67"/>
        <v>Failed</v>
      </c>
      <c r="E2127" s="21">
        <f>IFERROR(VLOOKUP("Failed",'Kickstarter Data'!F2127:L2127,7,FALSE),"")</f>
        <v>27</v>
      </c>
    </row>
    <row r="2128" spans="1:5" x14ac:dyDescent="0.35">
      <c r="A2128" s="17" t="str">
        <f t="shared" si="66"/>
        <v/>
      </c>
      <c r="B2128" s="17" t="str">
        <f>IFERROR(VLOOKUP("successful",'Kickstarter Data'!F2128:L2128,7,FALSE),"")</f>
        <v/>
      </c>
      <c r="D2128" s="21" t="str">
        <f t="shared" si="67"/>
        <v>Failed</v>
      </c>
      <c r="E2128" s="21">
        <f>IFERROR(VLOOKUP("Failed",'Kickstarter Data'!F2128:L2128,7,FALSE),"")</f>
        <v>2</v>
      </c>
    </row>
    <row r="2129" spans="1:5" x14ac:dyDescent="0.35">
      <c r="A2129" s="17" t="str">
        <f t="shared" si="66"/>
        <v/>
      </c>
      <c r="B2129" s="17" t="str">
        <f>IFERROR(VLOOKUP("successful",'Kickstarter Data'!F2129:L2129,7,FALSE),"")</f>
        <v/>
      </c>
      <c r="D2129" s="21" t="str">
        <f t="shared" si="67"/>
        <v>Failed</v>
      </c>
      <c r="E2129" s="21">
        <f>IFERROR(VLOOKUP("Failed",'Kickstarter Data'!F2129:L2129,7,FALSE),"")</f>
        <v>236</v>
      </c>
    </row>
    <row r="2130" spans="1:5" x14ac:dyDescent="0.35">
      <c r="A2130" s="17" t="str">
        <f t="shared" si="66"/>
        <v/>
      </c>
      <c r="B2130" s="17" t="str">
        <f>IFERROR(VLOOKUP("successful",'Kickstarter Data'!F2130:L2130,7,FALSE),"")</f>
        <v/>
      </c>
      <c r="D2130" s="21" t="str">
        <f t="shared" si="67"/>
        <v>Failed</v>
      </c>
      <c r="E2130" s="21">
        <f>IFERROR(VLOOKUP("Failed",'Kickstarter Data'!F2130:L2130,7,FALSE),"")</f>
        <v>1</v>
      </c>
    </row>
    <row r="2131" spans="1:5" x14ac:dyDescent="0.35">
      <c r="A2131" s="17" t="str">
        <f t="shared" si="66"/>
        <v/>
      </c>
      <c r="B2131" s="17" t="str">
        <f>IFERROR(VLOOKUP("successful",'Kickstarter Data'!F2131:L2131,7,FALSE),"")</f>
        <v/>
      </c>
      <c r="D2131" s="21" t="str">
        <f t="shared" si="67"/>
        <v>Failed</v>
      </c>
      <c r="E2131" s="21">
        <f>IFERROR(VLOOKUP("Failed",'Kickstarter Data'!F2131:L2131,7,FALSE),"")</f>
        <v>12</v>
      </c>
    </row>
    <row r="2132" spans="1:5" x14ac:dyDescent="0.35">
      <c r="A2132" s="17" t="str">
        <f t="shared" si="66"/>
        <v/>
      </c>
      <c r="B2132" s="17" t="str">
        <f>IFERROR(VLOOKUP("successful",'Kickstarter Data'!F2132:L2132,7,FALSE),"")</f>
        <v/>
      </c>
      <c r="D2132" s="21" t="str">
        <f t="shared" si="67"/>
        <v>Failed</v>
      </c>
      <c r="E2132" s="21">
        <f>IFERROR(VLOOKUP("Failed",'Kickstarter Data'!F2132:L2132,7,FALSE),"")</f>
        <v>4</v>
      </c>
    </row>
    <row r="2133" spans="1:5" x14ac:dyDescent="0.35">
      <c r="A2133" s="17" t="str">
        <f t="shared" si="66"/>
        <v/>
      </c>
      <c r="B2133" s="17" t="str">
        <f>IFERROR(VLOOKUP("successful",'Kickstarter Data'!F2133:L2133,7,FALSE),"")</f>
        <v/>
      </c>
      <c r="D2133" s="21" t="str">
        <f t="shared" si="67"/>
        <v>Failed</v>
      </c>
      <c r="E2133" s="21">
        <f>IFERROR(VLOOKUP("Failed",'Kickstarter Data'!F2133:L2133,7,FALSE),"")</f>
        <v>3</v>
      </c>
    </row>
    <row r="2134" spans="1:5" x14ac:dyDescent="0.35">
      <c r="A2134" s="17" t="str">
        <f t="shared" si="66"/>
        <v/>
      </c>
      <c r="B2134" s="17" t="str">
        <f>IFERROR(VLOOKUP("successful",'Kickstarter Data'!F2134:L2134,7,FALSE),"")</f>
        <v/>
      </c>
      <c r="D2134" s="21" t="str">
        <f t="shared" si="67"/>
        <v>Failed</v>
      </c>
      <c r="E2134" s="21">
        <f>IFERROR(VLOOKUP("Failed",'Kickstarter Data'!F2134:L2134,7,FALSE),"")</f>
        <v>99</v>
      </c>
    </row>
    <row r="2135" spans="1:5" x14ac:dyDescent="0.35">
      <c r="A2135" s="17" t="str">
        <f t="shared" si="66"/>
        <v/>
      </c>
      <c r="B2135" s="17" t="str">
        <f>IFERROR(VLOOKUP("successful",'Kickstarter Data'!F2135:L2135,7,FALSE),"")</f>
        <v/>
      </c>
      <c r="D2135" s="21" t="str">
        <f t="shared" si="67"/>
        <v>Failed</v>
      </c>
      <c r="E2135" s="21">
        <f>IFERROR(VLOOKUP("Failed",'Kickstarter Data'!F2135:L2135,7,FALSE),"")</f>
        <v>3</v>
      </c>
    </row>
    <row r="2136" spans="1:5" x14ac:dyDescent="0.35">
      <c r="A2136" s="17" t="str">
        <f t="shared" si="66"/>
        <v/>
      </c>
      <c r="B2136" s="17" t="str">
        <f>IFERROR(VLOOKUP("successful",'Kickstarter Data'!F2136:L2136,7,FALSE),"")</f>
        <v/>
      </c>
      <c r="D2136" s="21" t="str">
        <f t="shared" si="67"/>
        <v>Failed</v>
      </c>
      <c r="E2136" s="21">
        <f>IFERROR(VLOOKUP("Failed",'Kickstarter Data'!F2136:L2136,7,FALSE),"")</f>
        <v>3</v>
      </c>
    </row>
    <row r="2137" spans="1:5" x14ac:dyDescent="0.35">
      <c r="A2137" s="17" t="str">
        <f t="shared" si="66"/>
        <v/>
      </c>
      <c r="B2137" s="17" t="str">
        <f>IFERROR(VLOOKUP("successful",'Kickstarter Data'!F2137:L2137,7,FALSE),"")</f>
        <v/>
      </c>
      <c r="D2137" s="21" t="str">
        <f t="shared" si="67"/>
        <v>Failed</v>
      </c>
      <c r="E2137" s="21">
        <f>IFERROR(VLOOKUP("Failed",'Kickstarter Data'!F2137:L2137,7,FALSE),"")</f>
        <v>22</v>
      </c>
    </row>
    <row r="2138" spans="1:5" x14ac:dyDescent="0.35">
      <c r="A2138" s="17" t="str">
        <f t="shared" si="66"/>
        <v/>
      </c>
      <c r="B2138" s="17" t="str">
        <f>IFERROR(VLOOKUP("successful",'Kickstarter Data'!F2138:L2138,7,FALSE),"")</f>
        <v/>
      </c>
      <c r="D2138" s="21" t="str">
        <f t="shared" si="67"/>
        <v>Failed</v>
      </c>
      <c r="E2138" s="21">
        <f>IFERROR(VLOOKUP("Failed",'Kickstarter Data'!F2138:L2138,7,FALSE),"")</f>
        <v>4</v>
      </c>
    </row>
    <row r="2139" spans="1:5" x14ac:dyDescent="0.35">
      <c r="A2139" s="17" t="str">
        <f t="shared" si="66"/>
        <v/>
      </c>
      <c r="B2139" s="17" t="str">
        <f>IFERROR(VLOOKUP("successful",'Kickstarter Data'!F2139:L2139,7,FALSE),"")</f>
        <v/>
      </c>
      <c r="D2139" s="21" t="str">
        <f t="shared" si="67"/>
        <v>Failed</v>
      </c>
      <c r="E2139" s="21">
        <f>IFERROR(VLOOKUP("Failed",'Kickstarter Data'!F2139:L2139,7,FALSE),"")</f>
        <v>534</v>
      </c>
    </row>
    <row r="2140" spans="1:5" x14ac:dyDescent="0.35">
      <c r="A2140" s="17" t="str">
        <f t="shared" si="66"/>
        <v/>
      </c>
      <c r="B2140" s="17" t="str">
        <f>IFERROR(VLOOKUP("successful",'Kickstarter Data'!F2140:L2140,7,FALSE),"")</f>
        <v/>
      </c>
      <c r="D2140" s="21" t="str">
        <f t="shared" si="67"/>
        <v>Failed</v>
      </c>
      <c r="E2140" s="21">
        <f>IFERROR(VLOOKUP("Failed",'Kickstarter Data'!F2140:L2140,7,FALSE),"")</f>
        <v>12</v>
      </c>
    </row>
    <row r="2141" spans="1:5" x14ac:dyDescent="0.35">
      <c r="A2141" s="17" t="str">
        <f t="shared" si="66"/>
        <v/>
      </c>
      <c r="B2141" s="17" t="str">
        <f>IFERROR(VLOOKUP("successful",'Kickstarter Data'!F2141:L2141,7,FALSE),"")</f>
        <v/>
      </c>
      <c r="D2141" s="21" t="str">
        <f t="shared" si="67"/>
        <v>Failed</v>
      </c>
      <c r="E2141" s="21">
        <f>IFERROR(VLOOKUP("Failed",'Kickstarter Data'!F2141:L2141,7,FALSE),"")</f>
        <v>56</v>
      </c>
    </row>
    <row r="2142" spans="1:5" x14ac:dyDescent="0.35">
      <c r="A2142" s="17" t="str">
        <f t="shared" si="66"/>
        <v/>
      </c>
      <c r="B2142" s="17" t="str">
        <f>IFERROR(VLOOKUP("successful",'Kickstarter Data'!F2142:L2142,7,FALSE),"")</f>
        <v/>
      </c>
      <c r="D2142" s="21" t="str">
        <f t="shared" si="67"/>
        <v>Failed</v>
      </c>
      <c r="E2142" s="21">
        <f>IFERROR(VLOOKUP("Failed",'Kickstarter Data'!F2142:L2142,7,FALSE),"")</f>
        <v>11</v>
      </c>
    </row>
    <row r="2143" spans="1:5" x14ac:dyDescent="0.35">
      <c r="A2143" s="17" t="str">
        <f t="shared" si="66"/>
        <v/>
      </c>
      <c r="B2143" s="17" t="str">
        <f>IFERROR(VLOOKUP("successful",'Kickstarter Data'!F2143:L2143,7,FALSE),"")</f>
        <v/>
      </c>
      <c r="D2143" s="21" t="str">
        <f t="shared" si="67"/>
        <v>Failed</v>
      </c>
      <c r="E2143" s="21">
        <f>IFERROR(VLOOKUP("Failed",'Kickstarter Data'!F2143:L2143,7,FALSE),"")</f>
        <v>0</v>
      </c>
    </row>
    <row r="2144" spans="1:5" x14ac:dyDescent="0.35">
      <c r="A2144" s="17" t="str">
        <f t="shared" si="66"/>
        <v/>
      </c>
      <c r="B2144" s="17" t="str">
        <f>IFERROR(VLOOKUP("successful",'Kickstarter Data'!F2144:L2144,7,FALSE),"")</f>
        <v/>
      </c>
      <c r="D2144" s="21" t="str">
        <f t="shared" si="67"/>
        <v>Failed</v>
      </c>
      <c r="E2144" s="21">
        <f>IFERROR(VLOOKUP("Failed",'Kickstarter Data'!F2144:L2144,7,FALSE),"")</f>
        <v>12</v>
      </c>
    </row>
    <row r="2145" spans="1:5" x14ac:dyDescent="0.35">
      <c r="A2145" s="17" t="str">
        <f t="shared" si="66"/>
        <v/>
      </c>
      <c r="B2145" s="17" t="str">
        <f>IFERROR(VLOOKUP("successful",'Kickstarter Data'!F2145:L2145,7,FALSE),"")</f>
        <v/>
      </c>
      <c r="D2145" s="21" t="str">
        <f t="shared" si="67"/>
        <v>Failed</v>
      </c>
      <c r="E2145" s="21">
        <f>IFERROR(VLOOKUP("Failed",'Kickstarter Data'!F2145:L2145,7,FALSE),"")</f>
        <v>5</v>
      </c>
    </row>
    <row r="2146" spans="1:5" x14ac:dyDescent="0.35">
      <c r="A2146" s="17" t="str">
        <f t="shared" si="66"/>
        <v/>
      </c>
      <c r="B2146" s="17" t="str">
        <f>IFERROR(VLOOKUP("successful",'Kickstarter Data'!F2146:L2146,7,FALSE),"")</f>
        <v/>
      </c>
      <c r="D2146" s="21" t="str">
        <f t="shared" si="67"/>
        <v>Failed</v>
      </c>
      <c r="E2146" s="21">
        <f>IFERROR(VLOOKUP("Failed",'Kickstarter Data'!F2146:L2146,7,FALSE),"")</f>
        <v>24</v>
      </c>
    </row>
    <row r="2147" spans="1:5" x14ac:dyDescent="0.35">
      <c r="A2147" s="17" t="str">
        <f t="shared" si="66"/>
        <v/>
      </c>
      <c r="B2147" s="17" t="str">
        <f>IFERROR(VLOOKUP("successful",'Kickstarter Data'!F2147:L2147,7,FALSE),"")</f>
        <v/>
      </c>
      <c r="D2147" s="21" t="str">
        <f t="shared" si="67"/>
        <v>Failed</v>
      </c>
      <c r="E2147" s="21">
        <f>IFERROR(VLOOKUP("Failed",'Kickstarter Data'!F2147:L2147,7,FALSE),"")</f>
        <v>89</v>
      </c>
    </row>
    <row r="2148" spans="1:5" x14ac:dyDescent="0.35">
      <c r="A2148" s="17" t="str">
        <f t="shared" si="66"/>
        <v/>
      </c>
      <c r="B2148" s="17" t="str">
        <f>IFERROR(VLOOKUP("successful",'Kickstarter Data'!F2148:L2148,7,FALSE),"")</f>
        <v/>
      </c>
      <c r="D2148" s="21" t="str">
        <f t="shared" si="67"/>
        <v>Failed</v>
      </c>
      <c r="E2148" s="21">
        <f>IFERROR(VLOOKUP("Failed",'Kickstarter Data'!F2148:L2148,7,FALSE),"")</f>
        <v>1</v>
      </c>
    </row>
    <row r="2149" spans="1:5" x14ac:dyDescent="0.35">
      <c r="A2149" s="17" t="str">
        <f t="shared" si="66"/>
        <v/>
      </c>
      <c r="B2149" s="17" t="str">
        <f>IFERROR(VLOOKUP("successful",'Kickstarter Data'!F2149:L2149,7,FALSE),"")</f>
        <v/>
      </c>
      <c r="D2149" s="21" t="str">
        <f t="shared" si="67"/>
        <v>Failed</v>
      </c>
      <c r="E2149" s="21">
        <f>IFERROR(VLOOKUP("Failed",'Kickstarter Data'!F2149:L2149,7,FALSE),"")</f>
        <v>55</v>
      </c>
    </row>
    <row r="2150" spans="1:5" x14ac:dyDescent="0.35">
      <c r="A2150" s="17" t="str">
        <f t="shared" si="66"/>
        <v/>
      </c>
      <c r="B2150" s="17" t="str">
        <f>IFERROR(VLOOKUP("successful",'Kickstarter Data'!F2150:L2150,7,FALSE),"")</f>
        <v/>
      </c>
      <c r="D2150" s="21" t="str">
        <f t="shared" si="67"/>
        <v>Failed</v>
      </c>
      <c r="E2150" s="21">
        <f>IFERROR(VLOOKUP("Failed",'Kickstarter Data'!F2150:L2150,7,FALSE),"")</f>
        <v>2</v>
      </c>
    </row>
    <row r="2151" spans="1:5" x14ac:dyDescent="0.35">
      <c r="A2151" s="17" t="str">
        <f t="shared" si="66"/>
        <v/>
      </c>
      <c r="B2151" s="17" t="str">
        <f>IFERROR(VLOOKUP("successful",'Kickstarter Data'!F2151:L2151,7,FALSE),"")</f>
        <v/>
      </c>
      <c r="D2151" s="21" t="str">
        <f t="shared" si="67"/>
        <v>Failed</v>
      </c>
      <c r="E2151" s="21">
        <f>IFERROR(VLOOKUP("Failed",'Kickstarter Data'!F2151:L2151,7,FALSE),"")</f>
        <v>0</v>
      </c>
    </row>
    <row r="2152" spans="1:5" x14ac:dyDescent="0.35">
      <c r="A2152" s="17" t="str">
        <f t="shared" si="66"/>
        <v/>
      </c>
      <c r="B2152" s="17" t="str">
        <f>IFERROR(VLOOKUP("successful",'Kickstarter Data'!F2152:L2152,7,FALSE),"")</f>
        <v/>
      </c>
      <c r="D2152" s="21" t="str">
        <f t="shared" si="67"/>
        <v>Failed</v>
      </c>
      <c r="E2152" s="21">
        <f>IFERROR(VLOOKUP("Failed",'Kickstarter Data'!F2152:L2152,7,FALSE),"")</f>
        <v>4</v>
      </c>
    </row>
    <row r="2153" spans="1:5" x14ac:dyDescent="0.35">
      <c r="A2153" s="17" t="str">
        <f t="shared" si="66"/>
        <v/>
      </c>
      <c r="B2153" s="17" t="str">
        <f>IFERROR(VLOOKUP("successful",'Kickstarter Data'!F2153:L2153,7,FALSE),"")</f>
        <v/>
      </c>
      <c r="D2153" s="21" t="str">
        <f t="shared" si="67"/>
        <v>Failed</v>
      </c>
      <c r="E2153" s="21">
        <f>IFERROR(VLOOKUP("Failed",'Kickstarter Data'!F2153:L2153,7,FALSE),"")</f>
        <v>6</v>
      </c>
    </row>
    <row r="2154" spans="1:5" x14ac:dyDescent="0.35">
      <c r="A2154" s="17" t="str">
        <f t="shared" si="66"/>
        <v/>
      </c>
      <c r="B2154" s="17" t="str">
        <f>IFERROR(VLOOKUP("successful",'Kickstarter Data'!F2154:L2154,7,FALSE),"")</f>
        <v/>
      </c>
      <c r="D2154" s="21" t="str">
        <f t="shared" si="67"/>
        <v>Failed</v>
      </c>
      <c r="E2154" s="21">
        <f>IFERROR(VLOOKUP("Failed",'Kickstarter Data'!F2154:L2154,7,FALSE),"")</f>
        <v>4</v>
      </c>
    </row>
    <row r="2155" spans="1:5" x14ac:dyDescent="0.35">
      <c r="A2155" s="17" t="str">
        <f t="shared" si="66"/>
        <v/>
      </c>
      <c r="B2155" s="17" t="str">
        <f>IFERROR(VLOOKUP("successful",'Kickstarter Data'!F2155:L2155,7,FALSE),"")</f>
        <v/>
      </c>
      <c r="D2155" s="21" t="str">
        <f t="shared" si="67"/>
        <v>Failed</v>
      </c>
      <c r="E2155" s="21">
        <f>IFERROR(VLOOKUP("Failed",'Kickstarter Data'!F2155:L2155,7,FALSE),"")</f>
        <v>4</v>
      </c>
    </row>
    <row r="2156" spans="1:5" x14ac:dyDescent="0.35">
      <c r="A2156" s="17" t="str">
        <f t="shared" si="66"/>
        <v/>
      </c>
      <c r="B2156" s="17" t="str">
        <f>IFERROR(VLOOKUP("successful",'Kickstarter Data'!F2156:L2156,7,FALSE),"")</f>
        <v/>
      </c>
      <c r="D2156" s="21" t="str">
        <f t="shared" si="67"/>
        <v>Failed</v>
      </c>
      <c r="E2156" s="21">
        <f>IFERROR(VLOOKUP("Failed",'Kickstarter Data'!F2156:L2156,7,FALSE),"")</f>
        <v>2</v>
      </c>
    </row>
    <row r="2157" spans="1:5" x14ac:dyDescent="0.35">
      <c r="A2157" s="17" t="str">
        <f t="shared" si="66"/>
        <v/>
      </c>
      <c r="B2157" s="17" t="str">
        <f>IFERROR(VLOOKUP("successful",'Kickstarter Data'!F2157:L2157,7,FALSE),"")</f>
        <v/>
      </c>
      <c r="D2157" s="21" t="str">
        <f t="shared" si="67"/>
        <v>Failed</v>
      </c>
      <c r="E2157" s="21">
        <f>IFERROR(VLOOKUP("Failed",'Kickstarter Data'!F2157:L2157,7,FALSE),"")</f>
        <v>5</v>
      </c>
    </row>
    <row r="2158" spans="1:5" x14ac:dyDescent="0.35">
      <c r="A2158" s="17" t="str">
        <f t="shared" si="66"/>
        <v/>
      </c>
      <c r="B2158" s="17" t="str">
        <f>IFERROR(VLOOKUP("successful",'Kickstarter Data'!F2158:L2158,7,FALSE),"")</f>
        <v/>
      </c>
      <c r="D2158" s="21" t="str">
        <f t="shared" si="67"/>
        <v>Failed</v>
      </c>
      <c r="E2158" s="21">
        <f>IFERROR(VLOOKUP("Failed",'Kickstarter Data'!F2158:L2158,7,FALSE),"")</f>
        <v>83</v>
      </c>
    </row>
    <row r="2159" spans="1:5" x14ac:dyDescent="0.35">
      <c r="A2159" s="17" t="str">
        <f t="shared" si="66"/>
        <v/>
      </c>
      <c r="B2159" s="17" t="str">
        <f>IFERROR(VLOOKUP("successful",'Kickstarter Data'!F2159:L2159,7,FALSE),"")</f>
        <v/>
      </c>
      <c r="D2159" s="21" t="str">
        <f t="shared" si="67"/>
        <v>Failed</v>
      </c>
      <c r="E2159" s="21">
        <f>IFERROR(VLOOKUP("Failed",'Kickstarter Data'!F2159:L2159,7,FALSE),"")</f>
        <v>57</v>
      </c>
    </row>
    <row r="2160" spans="1:5" x14ac:dyDescent="0.35">
      <c r="A2160" s="17" t="str">
        <f t="shared" si="66"/>
        <v/>
      </c>
      <c r="B2160" s="17" t="str">
        <f>IFERROR(VLOOKUP("successful",'Kickstarter Data'!F2160:L2160,7,FALSE),"")</f>
        <v/>
      </c>
      <c r="D2160" s="21" t="str">
        <f t="shared" si="67"/>
        <v>Failed</v>
      </c>
      <c r="E2160" s="21">
        <f>IFERROR(VLOOKUP("Failed",'Kickstarter Data'!F2160:L2160,7,FALSE),"")</f>
        <v>311</v>
      </c>
    </row>
    <row r="2161" spans="1:5" x14ac:dyDescent="0.35">
      <c r="A2161" s="17" t="str">
        <f t="shared" si="66"/>
        <v/>
      </c>
      <c r="B2161" s="17" t="str">
        <f>IFERROR(VLOOKUP("successful",'Kickstarter Data'!F2161:L2161,7,FALSE),"")</f>
        <v/>
      </c>
      <c r="D2161" s="21" t="str">
        <f t="shared" si="67"/>
        <v>Failed</v>
      </c>
      <c r="E2161" s="21">
        <f>IFERROR(VLOOKUP("Failed",'Kickstarter Data'!F2161:L2161,7,FALSE),"")</f>
        <v>2</v>
      </c>
    </row>
    <row r="2162" spans="1:5" x14ac:dyDescent="0.35">
      <c r="A2162" s="17" t="str">
        <f t="shared" si="66"/>
        <v/>
      </c>
      <c r="B2162" s="17" t="str">
        <f>IFERROR(VLOOKUP("successful",'Kickstarter Data'!F2162:L2162,7,FALSE),"")</f>
        <v/>
      </c>
      <c r="D2162" s="21" t="str">
        <f t="shared" si="67"/>
        <v>Failed</v>
      </c>
      <c r="E2162" s="21">
        <f>IFERROR(VLOOKUP("Failed",'Kickstarter Data'!F2162:L2162,7,FALSE),"")</f>
        <v>16</v>
      </c>
    </row>
    <row r="2163" spans="1:5" x14ac:dyDescent="0.35">
      <c r="A2163" s="17" t="str">
        <f t="shared" si="66"/>
        <v>successful</v>
      </c>
      <c r="B2163" s="17">
        <f>IFERROR(VLOOKUP("successful",'Kickstarter Data'!F2163:L2163,7,FALSE),"")</f>
        <v>13</v>
      </c>
      <c r="D2163" s="21" t="str">
        <f t="shared" si="67"/>
        <v/>
      </c>
      <c r="E2163" s="21" t="str">
        <f>IFERROR(VLOOKUP("Failed",'Kickstarter Data'!F2163:L2163,7,FALSE),"")</f>
        <v/>
      </c>
    </row>
    <row r="2164" spans="1:5" x14ac:dyDescent="0.35">
      <c r="A2164" s="17" t="str">
        <f t="shared" si="66"/>
        <v>successful</v>
      </c>
      <c r="B2164" s="17">
        <f>IFERROR(VLOOKUP("successful",'Kickstarter Data'!F2164:L2164,7,FALSE),"")</f>
        <v>58</v>
      </c>
      <c r="D2164" s="21" t="str">
        <f t="shared" si="67"/>
        <v/>
      </c>
      <c r="E2164" s="21" t="str">
        <f>IFERROR(VLOOKUP("Failed",'Kickstarter Data'!F2164:L2164,7,FALSE),"")</f>
        <v/>
      </c>
    </row>
    <row r="2165" spans="1:5" x14ac:dyDescent="0.35">
      <c r="A2165" s="17" t="str">
        <f t="shared" si="66"/>
        <v>successful</v>
      </c>
      <c r="B2165" s="17">
        <f>IFERROR(VLOOKUP("successful",'Kickstarter Data'!F2165:L2165,7,FALSE),"")</f>
        <v>44</v>
      </c>
      <c r="D2165" s="21" t="str">
        <f t="shared" si="67"/>
        <v/>
      </c>
      <c r="E2165" s="21" t="str">
        <f>IFERROR(VLOOKUP("Failed",'Kickstarter Data'!F2165:L2165,7,FALSE),"")</f>
        <v/>
      </c>
    </row>
    <row r="2166" spans="1:5" x14ac:dyDescent="0.35">
      <c r="A2166" s="17" t="str">
        <f t="shared" si="66"/>
        <v>successful</v>
      </c>
      <c r="B2166" s="17">
        <f>IFERROR(VLOOKUP("successful",'Kickstarter Data'!F2166:L2166,7,FALSE),"")</f>
        <v>83</v>
      </c>
      <c r="D2166" s="21" t="str">
        <f t="shared" si="67"/>
        <v/>
      </c>
      <c r="E2166" s="21" t="str">
        <f>IFERROR(VLOOKUP("Failed",'Kickstarter Data'!F2166:L2166,7,FALSE),"")</f>
        <v/>
      </c>
    </row>
    <row r="2167" spans="1:5" x14ac:dyDescent="0.35">
      <c r="A2167" s="17" t="str">
        <f t="shared" si="66"/>
        <v>successful</v>
      </c>
      <c r="B2167" s="17">
        <f>IFERROR(VLOOKUP("successful",'Kickstarter Data'!F2167:L2167,7,FALSE),"")</f>
        <v>117</v>
      </c>
      <c r="D2167" s="21" t="str">
        <f t="shared" si="67"/>
        <v/>
      </c>
      <c r="E2167" s="21" t="str">
        <f>IFERROR(VLOOKUP("Failed",'Kickstarter Data'!F2167:L2167,7,FALSE),"")</f>
        <v/>
      </c>
    </row>
    <row r="2168" spans="1:5" x14ac:dyDescent="0.35">
      <c r="A2168" s="17" t="str">
        <f t="shared" si="66"/>
        <v>successful</v>
      </c>
      <c r="B2168" s="17">
        <f>IFERROR(VLOOKUP("successful",'Kickstarter Data'!F2168:L2168,7,FALSE),"")</f>
        <v>32</v>
      </c>
      <c r="D2168" s="21" t="str">
        <f t="shared" si="67"/>
        <v/>
      </c>
      <c r="E2168" s="21" t="str">
        <f>IFERROR(VLOOKUP("Failed",'Kickstarter Data'!F2168:L2168,7,FALSE),"")</f>
        <v/>
      </c>
    </row>
    <row r="2169" spans="1:5" x14ac:dyDescent="0.35">
      <c r="A2169" s="17" t="str">
        <f t="shared" si="66"/>
        <v>successful</v>
      </c>
      <c r="B2169" s="17">
        <f>IFERROR(VLOOKUP("successful",'Kickstarter Data'!F2169:L2169,7,FALSE),"")</f>
        <v>8</v>
      </c>
      <c r="D2169" s="21" t="str">
        <f t="shared" si="67"/>
        <v/>
      </c>
      <c r="E2169" s="21" t="str">
        <f>IFERROR(VLOOKUP("Failed",'Kickstarter Data'!F2169:L2169,7,FALSE),"")</f>
        <v/>
      </c>
    </row>
    <row r="2170" spans="1:5" x14ac:dyDescent="0.35">
      <c r="A2170" s="17" t="str">
        <f t="shared" si="66"/>
        <v>successful</v>
      </c>
      <c r="B2170" s="17">
        <f>IFERROR(VLOOKUP("successful",'Kickstarter Data'!F2170:L2170,7,FALSE),"")</f>
        <v>340</v>
      </c>
      <c r="D2170" s="21" t="str">
        <f t="shared" si="67"/>
        <v/>
      </c>
      <c r="E2170" s="21" t="str">
        <f>IFERROR(VLOOKUP("Failed",'Kickstarter Data'!F2170:L2170,7,FALSE),"")</f>
        <v/>
      </c>
    </row>
    <row r="2171" spans="1:5" x14ac:dyDescent="0.35">
      <c r="A2171" s="17" t="str">
        <f t="shared" si="66"/>
        <v>successful</v>
      </c>
      <c r="B2171" s="17">
        <f>IFERROR(VLOOKUP("successful",'Kickstarter Data'!F2171:L2171,7,FALSE),"")</f>
        <v>7</v>
      </c>
      <c r="D2171" s="21" t="str">
        <f t="shared" si="67"/>
        <v/>
      </c>
      <c r="E2171" s="21" t="str">
        <f>IFERROR(VLOOKUP("Failed",'Kickstarter Data'!F2171:L2171,7,FALSE),"")</f>
        <v/>
      </c>
    </row>
    <row r="2172" spans="1:5" x14ac:dyDescent="0.35">
      <c r="A2172" s="17" t="str">
        <f t="shared" si="66"/>
        <v>successful</v>
      </c>
      <c r="B2172" s="17">
        <f>IFERROR(VLOOKUP("successful",'Kickstarter Data'!F2172:L2172,7,FALSE),"")</f>
        <v>19</v>
      </c>
      <c r="D2172" s="21" t="str">
        <f t="shared" si="67"/>
        <v/>
      </c>
      <c r="E2172" s="21" t="str">
        <f>IFERROR(VLOOKUP("Failed",'Kickstarter Data'!F2172:L2172,7,FALSE),"")</f>
        <v/>
      </c>
    </row>
    <row r="2173" spans="1:5" x14ac:dyDescent="0.35">
      <c r="A2173" s="17" t="str">
        <f t="shared" si="66"/>
        <v>successful</v>
      </c>
      <c r="B2173" s="17">
        <f>IFERROR(VLOOKUP("successful",'Kickstarter Data'!F2173:L2173,7,FALSE),"")</f>
        <v>47</v>
      </c>
      <c r="D2173" s="21" t="str">
        <f t="shared" si="67"/>
        <v/>
      </c>
      <c r="E2173" s="21" t="str">
        <f>IFERROR(VLOOKUP("Failed",'Kickstarter Data'!F2173:L2173,7,FALSE),"")</f>
        <v/>
      </c>
    </row>
    <row r="2174" spans="1:5" x14ac:dyDescent="0.35">
      <c r="A2174" s="17" t="str">
        <f t="shared" si="66"/>
        <v>successful</v>
      </c>
      <c r="B2174" s="17">
        <f>IFERROR(VLOOKUP("successful",'Kickstarter Data'!F2174:L2174,7,FALSE),"")</f>
        <v>13</v>
      </c>
      <c r="D2174" s="21" t="str">
        <f t="shared" si="67"/>
        <v/>
      </c>
      <c r="E2174" s="21" t="str">
        <f>IFERROR(VLOOKUP("Failed",'Kickstarter Data'!F2174:L2174,7,FALSE),"")</f>
        <v/>
      </c>
    </row>
    <row r="2175" spans="1:5" x14ac:dyDescent="0.35">
      <c r="A2175" s="17" t="str">
        <f t="shared" si="66"/>
        <v>successful</v>
      </c>
      <c r="B2175" s="17">
        <f>IFERROR(VLOOKUP("successful",'Kickstarter Data'!F2175:L2175,7,FALSE),"")</f>
        <v>90</v>
      </c>
      <c r="D2175" s="21" t="str">
        <f t="shared" si="67"/>
        <v/>
      </c>
      <c r="E2175" s="21" t="str">
        <f>IFERROR(VLOOKUP("Failed",'Kickstarter Data'!F2175:L2175,7,FALSE),"")</f>
        <v/>
      </c>
    </row>
    <row r="2176" spans="1:5" x14ac:dyDescent="0.35">
      <c r="A2176" s="17" t="str">
        <f t="shared" si="66"/>
        <v>successful</v>
      </c>
      <c r="B2176" s="17">
        <f>IFERROR(VLOOKUP("successful",'Kickstarter Data'!F2176:L2176,7,FALSE),"")</f>
        <v>63</v>
      </c>
      <c r="D2176" s="21" t="str">
        <f t="shared" si="67"/>
        <v/>
      </c>
      <c r="E2176" s="21" t="str">
        <f>IFERROR(VLOOKUP("Failed",'Kickstarter Data'!F2176:L2176,7,FALSE),"")</f>
        <v/>
      </c>
    </row>
    <row r="2177" spans="1:5" x14ac:dyDescent="0.35">
      <c r="A2177" s="17" t="str">
        <f t="shared" si="66"/>
        <v>successful</v>
      </c>
      <c r="B2177" s="17">
        <f>IFERROR(VLOOKUP("successful",'Kickstarter Data'!F2177:L2177,7,FALSE),"")</f>
        <v>26</v>
      </c>
      <c r="D2177" s="21" t="str">
        <f t="shared" si="67"/>
        <v/>
      </c>
      <c r="E2177" s="21" t="str">
        <f>IFERROR(VLOOKUP("Failed",'Kickstarter Data'!F2177:L2177,7,FALSE),"")</f>
        <v/>
      </c>
    </row>
    <row r="2178" spans="1:5" x14ac:dyDescent="0.35">
      <c r="A2178" s="17" t="str">
        <f t="shared" ref="A2178:A2241" si="68">IF(B2178="","","successful")</f>
        <v>successful</v>
      </c>
      <c r="B2178" s="17">
        <f>IFERROR(VLOOKUP("successful",'Kickstarter Data'!F2178:L2178,7,FALSE),"")</f>
        <v>71</v>
      </c>
      <c r="D2178" s="21" t="str">
        <f t="shared" ref="D2178:D2241" si="69">IF(E2178="","","Failed")</f>
        <v/>
      </c>
      <c r="E2178" s="21" t="str">
        <f>IFERROR(VLOOKUP("Failed",'Kickstarter Data'!F2178:L2178,7,FALSE),"")</f>
        <v/>
      </c>
    </row>
    <row r="2179" spans="1:5" x14ac:dyDescent="0.35">
      <c r="A2179" s="17" t="str">
        <f t="shared" si="68"/>
        <v>successful</v>
      </c>
      <c r="B2179" s="17">
        <f>IFERROR(VLOOKUP("successful",'Kickstarter Data'!F2179:L2179,7,FALSE),"")</f>
        <v>38</v>
      </c>
      <c r="D2179" s="21" t="str">
        <f t="shared" si="69"/>
        <v/>
      </c>
      <c r="E2179" s="21" t="str">
        <f>IFERROR(VLOOKUP("Failed",'Kickstarter Data'!F2179:L2179,7,FALSE),"")</f>
        <v/>
      </c>
    </row>
    <row r="2180" spans="1:5" x14ac:dyDescent="0.35">
      <c r="A2180" s="17" t="str">
        <f t="shared" si="68"/>
        <v>successful</v>
      </c>
      <c r="B2180" s="17">
        <f>IFERROR(VLOOKUP("successful",'Kickstarter Data'!F2180:L2180,7,FALSE),"")</f>
        <v>859</v>
      </c>
      <c r="D2180" s="21" t="str">
        <f t="shared" si="69"/>
        <v/>
      </c>
      <c r="E2180" s="21" t="str">
        <f>IFERROR(VLOOKUP("Failed",'Kickstarter Data'!F2180:L2180,7,FALSE),"")</f>
        <v/>
      </c>
    </row>
    <row r="2181" spans="1:5" x14ac:dyDescent="0.35">
      <c r="A2181" s="17" t="str">
        <f t="shared" si="68"/>
        <v>successful</v>
      </c>
      <c r="B2181" s="17">
        <f>IFERROR(VLOOKUP("successful",'Kickstarter Data'!F2181:L2181,7,FALSE),"")</f>
        <v>21</v>
      </c>
      <c r="D2181" s="21" t="str">
        <f t="shared" si="69"/>
        <v/>
      </c>
      <c r="E2181" s="21" t="str">
        <f>IFERROR(VLOOKUP("Failed",'Kickstarter Data'!F2181:L2181,7,FALSE),"")</f>
        <v/>
      </c>
    </row>
    <row r="2182" spans="1:5" x14ac:dyDescent="0.35">
      <c r="A2182" s="17" t="str">
        <f t="shared" si="68"/>
        <v>successful</v>
      </c>
      <c r="B2182" s="17">
        <f>IFERROR(VLOOKUP("successful",'Kickstarter Data'!F2182:L2182,7,FALSE),"")</f>
        <v>78</v>
      </c>
      <c r="D2182" s="21" t="str">
        <f t="shared" si="69"/>
        <v/>
      </c>
      <c r="E2182" s="21" t="str">
        <f>IFERROR(VLOOKUP("Failed",'Kickstarter Data'!F2182:L2182,7,FALSE),"")</f>
        <v/>
      </c>
    </row>
    <row r="2183" spans="1:5" x14ac:dyDescent="0.35">
      <c r="A2183" s="17" t="str">
        <f t="shared" si="68"/>
        <v>successful</v>
      </c>
      <c r="B2183" s="17">
        <f>IFERROR(VLOOKUP("successful",'Kickstarter Data'!F2183:L2183,7,FALSE),"")</f>
        <v>53</v>
      </c>
      <c r="D2183" s="21" t="str">
        <f t="shared" si="69"/>
        <v/>
      </c>
      <c r="E2183" s="21" t="str">
        <f>IFERROR(VLOOKUP("Failed",'Kickstarter Data'!F2183:L2183,7,FALSE),"")</f>
        <v/>
      </c>
    </row>
    <row r="2184" spans="1:5" x14ac:dyDescent="0.35">
      <c r="A2184" s="17" t="str">
        <f t="shared" si="68"/>
        <v>successful</v>
      </c>
      <c r="B2184" s="17">
        <f>IFERROR(VLOOKUP("successful",'Kickstarter Data'!F2184:L2184,7,FALSE),"")</f>
        <v>356</v>
      </c>
      <c r="D2184" s="21" t="str">
        <f t="shared" si="69"/>
        <v/>
      </c>
      <c r="E2184" s="21" t="str">
        <f>IFERROR(VLOOKUP("Failed",'Kickstarter Data'!F2184:L2184,7,FALSE),"")</f>
        <v/>
      </c>
    </row>
    <row r="2185" spans="1:5" x14ac:dyDescent="0.35">
      <c r="A2185" s="17" t="str">
        <f t="shared" si="68"/>
        <v>successful</v>
      </c>
      <c r="B2185" s="17">
        <f>IFERROR(VLOOKUP("successful",'Kickstarter Data'!F2185:L2185,7,FALSE),"")</f>
        <v>279</v>
      </c>
      <c r="D2185" s="21" t="str">
        <f t="shared" si="69"/>
        <v/>
      </c>
      <c r="E2185" s="21" t="str">
        <f>IFERROR(VLOOKUP("Failed",'Kickstarter Data'!F2185:L2185,7,FALSE),"")</f>
        <v/>
      </c>
    </row>
    <row r="2186" spans="1:5" x14ac:dyDescent="0.35">
      <c r="A2186" s="17" t="str">
        <f t="shared" si="68"/>
        <v>successful</v>
      </c>
      <c r="B2186" s="17">
        <f>IFERROR(VLOOKUP("successful",'Kickstarter Data'!F2186:L2186,7,FALSE),"")</f>
        <v>266</v>
      </c>
      <c r="D2186" s="21" t="str">
        <f t="shared" si="69"/>
        <v/>
      </c>
      <c r="E2186" s="21" t="str">
        <f>IFERROR(VLOOKUP("Failed",'Kickstarter Data'!F2186:L2186,7,FALSE),"")</f>
        <v/>
      </c>
    </row>
    <row r="2187" spans="1:5" x14ac:dyDescent="0.35">
      <c r="A2187" s="17" t="str">
        <f t="shared" si="68"/>
        <v>successful</v>
      </c>
      <c r="B2187" s="17">
        <f>IFERROR(VLOOKUP("successful",'Kickstarter Data'!F2187:L2187,7,FALSE),"")</f>
        <v>623</v>
      </c>
      <c r="D2187" s="21" t="str">
        <f t="shared" si="69"/>
        <v/>
      </c>
      <c r="E2187" s="21" t="str">
        <f>IFERROR(VLOOKUP("Failed",'Kickstarter Data'!F2187:L2187,7,FALSE),"")</f>
        <v/>
      </c>
    </row>
    <row r="2188" spans="1:5" x14ac:dyDescent="0.35">
      <c r="A2188" s="17" t="str">
        <f t="shared" si="68"/>
        <v>successful</v>
      </c>
      <c r="B2188" s="17">
        <f>IFERROR(VLOOKUP("successful",'Kickstarter Data'!F2188:L2188,7,FALSE),"")</f>
        <v>392</v>
      </c>
      <c r="D2188" s="21" t="str">
        <f t="shared" si="69"/>
        <v/>
      </c>
      <c r="E2188" s="21" t="str">
        <f>IFERROR(VLOOKUP("Failed",'Kickstarter Data'!F2188:L2188,7,FALSE),"")</f>
        <v/>
      </c>
    </row>
    <row r="2189" spans="1:5" x14ac:dyDescent="0.35">
      <c r="A2189" s="17" t="str">
        <f t="shared" si="68"/>
        <v>successful</v>
      </c>
      <c r="B2189" s="17">
        <f>IFERROR(VLOOKUP("successful",'Kickstarter Data'!F2189:L2189,7,FALSE),"")</f>
        <v>3562</v>
      </c>
      <c r="D2189" s="21" t="str">
        <f t="shared" si="69"/>
        <v/>
      </c>
      <c r="E2189" s="21" t="str">
        <f>IFERROR(VLOOKUP("Failed",'Kickstarter Data'!F2189:L2189,7,FALSE),"")</f>
        <v/>
      </c>
    </row>
    <row r="2190" spans="1:5" x14ac:dyDescent="0.35">
      <c r="A2190" s="17" t="str">
        <f t="shared" si="68"/>
        <v>successful</v>
      </c>
      <c r="B2190" s="17">
        <f>IFERROR(VLOOKUP("successful",'Kickstarter Data'!F2190:L2190,7,FALSE),"")</f>
        <v>514</v>
      </c>
      <c r="D2190" s="21" t="str">
        <f t="shared" si="69"/>
        <v/>
      </c>
      <c r="E2190" s="21" t="str">
        <f>IFERROR(VLOOKUP("Failed",'Kickstarter Data'!F2190:L2190,7,FALSE),"")</f>
        <v/>
      </c>
    </row>
    <row r="2191" spans="1:5" x14ac:dyDescent="0.35">
      <c r="A2191" s="17" t="str">
        <f t="shared" si="68"/>
        <v>successful</v>
      </c>
      <c r="B2191" s="17">
        <f>IFERROR(VLOOKUP("successful",'Kickstarter Data'!F2191:L2191,7,FALSE),"")</f>
        <v>88</v>
      </c>
      <c r="D2191" s="21" t="str">
        <f t="shared" si="69"/>
        <v/>
      </c>
      <c r="E2191" s="21" t="str">
        <f>IFERROR(VLOOKUP("Failed",'Kickstarter Data'!F2191:L2191,7,FALSE),"")</f>
        <v/>
      </c>
    </row>
    <row r="2192" spans="1:5" x14ac:dyDescent="0.35">
      <c r="A2192" s="17" t="str">
        <f t="shared" si="68"/>
        <v>successful</v>
      </c>
      <c r="B2192" s="17">
        <f>IFERROR(VLOOKUP("successful",'Kickstarter Data'!F2192:L2192,7,FALSE),"")</f>
        <v>537</v>
      </c>
      <c r="D2192" s="21" t="str">
        <f t="shared" si="69"/>
        <v/>
      </c>
      <c r="E2192" s="21" t="str">
        <f>IFERROR(VLOOKUP("Failed",'Kickstarter Data'!F2192:L2192,7,FALSE),"")</f>
        <v/>
      </c>
    </row>
    <row r="2193" spans="1:5" x14ac:dyDescent="0.35">
      <c r="A2193" s="17" t="str">
        <f t="shared" si="68"/>
        <v>successful</v>
      </c>
      <c r="B2193" s="17">
        <f>IFERROR(VLOOKUP("successful",'Kickstarter Data'!F2193:L2193,7,FALSE),"")</f>
        <v>25</v>
      </c>
      <c r="D2193" s="21" t="str">
        <f t="shared" si="69"/>
        <v/>
      </c>
      <c r="E2193" s="21" t="str">
        <f>IFERROR(VLOOKUP("Failed",'Kickstarter Data'!F2193:L2193,7,FALSE),"")</f>
        <v/>
      </c>
    </row>
    <row r="2194" spans="1:5" x14ac:dyDescent="0.35">
      <c r="A2194" s="17" t="str">
        <f t="shared" si="68"/>
        <v>successful</v>
      </c>
      <c r="B2194" s="17">
        <f>IFERROR(VLOOKUP("successful",'Kickstarter Data'!F2194:L2194,7,FALSE),"")</f>
        <v>3238</v>
      </c>
      <c r="D2194" s="21" t="str">
        <f t="shared" si="69"/>
        <v/>
      </c>
      <c r="E2194" s="21" t="str">
        <f>IFERROR(VLOOKUP("Failed",'Kickstarter Data'!F2194:L2194,7,FALSE),"")</f>
        <v/>
      </c>
    </row>
    <row r="2195" spans="1:5" x14ac:dyDescent="0.35">
      <c r="A2195" s="17" t="str">
        <f t="shared" si="68"/>
        <v>successful</v>
      </c>
      <c r="B2195" s="17">
        <f>IFERROR(VLOOKUP("successful",'Kickstarter Data'!F2195:L2195,7,FALSE),"")</f>
        <v>897</v>
      </c>
      <c r="D2195" s="21" t="str">
        <f t="shared" si="69"/>
        <v/>
      </c>
      <c r="E2195" s="21" t="str">
        <f>IFERROR(VLOOKUP("Failed",'Kickstarter Data'!F2195:L2195,7,FALSE),"")</f>
        <v/>
      </c>
    </row>
    <row r="2196" spans="1:5" x14ac:dyDescent="0.35">
      <c r="A2196" s="17" t="str">
        <f t="shared" si="68"/>
        <v>successful</v>
      </c>
      <c r="B2196" s="17">
        <f>IFERROR(VLOOKUP("successful",'Kickstarter Data'!F2196:L2196,7,FALSE),"")</f>
        <v>878</v>
      </c>
      <c r="D2196" s="21" t="str">
        <f t="shared" si="69"/>
        <v/>
      </c>
      <c r="E2196" s="21" t="str">
        <f>IFERROR(VLOOKUP("Failed",'Kickstarter Data'!F2196:L2196,7,FALSE),"")</f>
        <v/>
      </c>
    </row>
    <row r="2197" spans="1:5" x14ac:dyDescent="0.35">
      <c r="A2197" s="17" t="str">
        <f t="shared" si="68"/>
        <v>successful</v>
      </c>
      <c r="B2197" s="17">
        <f>IFERROR(VLOOKUP("successful",'Kickstarter Data'!F2197:L2197,7,FALSE),"")</f>
        <v>115</v>
      </c>
      <c r="D2197" s="21" t="str">
        <f t="shared" si="69"/>
        <v/>
      </c>
      <c r="E2197" s="21" t="str">
        <f>IFERROR(VLOOKUP("Failed",'Kickstarter Data'!F2197:L2197,7,FALSE),"")</f>
        <v/>
      </c>
    </row>
    <row r="2198" spans="1:5" x14ac:dyDescent="0.35">
      <c r="A2198" s="17" t="str">
        <f t="shared" si="68"/>
        <v>successful</v>
      </c>
      <c r="B2198" s="17">
        <f>IFERROR(VLOOKUP("successful",'Kickstarter Data'!F2198:L2198,7,FALSE),"")</f>
        <v>234</v>
      </c>
      <c r="D2198" s="21" t="str">
        <f t="shared" si="69"/>
        <v/>
      </c>
      <c r="E2198" s="21" t="str">
        <f>IFERROR(VLOOKUP("Failed",'Kickstarter Data'!F2198:L2198,7,FALSE),"")</f>
        <v/>
      </c>
    </row>
    <row r="2199" spans="1:5" x14ac:dyDescent="0.35">
      <c r="A2199" s="17" t="str">
        <f t="shared" si="68"/>
        <v>successful</v>
      </c>
      <c r="B2199" s="17">
        <f>IFERROR(VLOOKUP("successful",'Kickstarter Data'!F2199:L2199,7,FALSE),"")</f>
        <v>4330</v>
      </c>
      <c r="D2199" s="21" t="str">
        <f t="shared" si="69"/>
        <v/>
      </c>
      <c r="E2199" s="21" t="str">
        <f>IFERROR(VLOOKUP("Failed",'Kickstarter Data'!F2199:L2199,7,FALSE),"")</f>
        <v/>
      </c>
    </row>
    <row r="2200" spans="1:5" x14ac:dyDescent="0.35">
      <c r="A2200" s="17" t="str">
        <f t="shared" si="68"/>
        <v>successful</v>
      </c>
      <c r="B2200" s="17">
        <f>IFERROR(VLOOKUP("successful",'Kickstarter Data'!F2200:L2200,7,FALSE),"")</f>
        <v>651</v>
      </c>
      <c r="D2200" s="21" t="str">
        <f t="shared" si="69"/>
        <v/>
      </c>
      <c r="E2200" s="21" t="str">
        <f>IFERROR(VLOOKUP("Failed",'Kickstarter Data'!F2200:L2200,7,FALSE),"")</f>
        <v/>
      </c>
    </row>
    <row r="2201" spans="1:5" x14ac:dyDescent="0.35">
      <c r="A2201" s="17" t="str">
        <f t="shared" si="68"/>
        <v>successful</v>
      </c>
      <c r="B2201" s="17">
        <f>IFERROR(VLOOKUP("successful",'Kickstarter Data'!F2201:L2201,7,FALSE),"")</f>
        <v>251</v>
      </c>
      <c r="D2201" s="21" t="str">
        <f t="shared" si="69"/>
        <v/>
      </c>
      <c r="E2201" s="21" t="str">
        <f>IFERROR(VLOOKUP("Failed",'Kickstarter Data'!F2201:L2201,7,FALSE),"")</f>
        <v/>
      </c>
    </row>
    <row r="2202" spans="1:5" x14ac:dyDescent="0.35">
      <c r="A2202" s="17" t="str">
        <f t="shared" si="68"/>
        <v>successful</v>
      </c>
      <c r="B2202" s="17">
        <f>IFERROR(VLOOKUP("successful",'Kickstarter Data'!F2202:L2202,7,FALSE),"")</f>
        <v>263</v>
      </c>
      <c r="D2202" s="21" t="str">
        <f t="shared" si="69"/>
        <v/>
      </c>
      <c r="E2202" s="21" t="str">
        <f>IFERROR(VLOOKUP("Failed",'Kickstarter Data'!F2202:L2202,7,FALSE),"")</f>
        <v/>
      </c>
    </row>
    <row r="2203" spans="1:5" x14ac:dyDescent="0.35">
      <c r="A2203" s="17" t="str">
        <f t="shared" si="68"/>
        <v>successful</v>
      </c>
      <c r="B2203" s="17">
        <f>IFERROR(VLOOKUP("successful",'Kickstarter Data'!F2203:L2203,7,FALSE),"")</f>
        <v>28</v>
      </c>
      <c r="D2203" s="21" t="str">
        <f t="shared" si="69"/>
        <v/>
      </c>
      <c r="E2203" s="21" t="str">
        <f>IFERROR(VLOOKUP("Failed",'Kickstarter Data'!F2203:L2203,7,FALSE),"")</f>
        <v/>
      </c>
    </row>
    <row r="2204" spans="1:5" x14ac:dyDescent="0.35">
      <c r="A2204" s="17" t="str">
        <f t="shared" si="68"/>
        <v>successful</v>
      </c>
      <c r="B2204" s="17">
        <f>IFERROR(VLOOKUP("successful",'Kickstarter Data'!F2204:L2204,7,FALSE),"")</f>
        <v>721</v>
      </c>
      <c r="D2204" s="21" t="str">
        <f t="shared" si="69"/>
        <v/>
      </c>
      <c r="E2204" s="21" t="str">
        <f>IFERROR(VLOOKUP("Failed",'Kickstarter Data'!F2204:L2204,7,FALSE),"")</f>
        <v/>
      </c>
    </row>
    <row r="2205" spans="1:5" x14ac:dyDescent="0.35">
      <c r="A2205" s="17" t="str">
        <f t="shared" si="68"/>
        <v>successful</v>
      </c>
      <c r="B2205" s="17">
        <f>IFERROR(VLOOKUP("successful",'Kickstarter Data'!F2205:L2205,7,FALSE),"")</f>
        <v>50</v>
      </c>
      <c r="D2205" s="21" t="str">
        <f t="shared" si="69"/>
        <v/>
      </c>
      <c r="E2205" s="21" t="str">
        <f>IFERROR(VLOOKUP("Failed",'Kickstarter Data'!F2205:L2205,7,FALSE),"")</f>
        <v/>
      </c>
    </row>
    <row r="2206" spans="1:5" x14ac:dyDescent="0.35">
      <c r="A2206" s="17" t="str">
        <f t="shared" si="68"/>
        <v>successful</v>
      </c>
      <c r="B2206" s="17">
        <f>IFERROR(VLOOKUP("successful",'Kickstarter Data'!F2206:L2206,7,FALSE),"")</f>
        <v>73</v>
      </c>
      <c r="D2206" s="21" t="str">
        <f t="shared" si="69"/>
        <v/>
      </c>
      <c r="E2206" s="21" t="str">
        <f>IFERROR(VLOOKUP("Failed",'Kickstarter Data'!F2206:L2206,7,FALSE),"")</f>
        <v/>
      </c>
    </row>
    <row r="2207" spans="1:5" x14ac:dyDescent="0.35">
      <c r="A2207" s="17" t="str">
        <f t="shared" si="68"/>
        <v>successful</v>
      </c>
      <c r="B2207" s="17">
        <f>IFERROR(VLOOKUP("successful",'Kickstarter Data'!F2207:L2207,7,FALSE),"")</f>
        <v>27</v>
      </c>
      <c r="D2207" s="21" t="str">
        <f t="shared" si="69"/>
        <v/>
      </c>
      <c r="E2207" s="21" t="str">
        <f>IFERROR(VLOOKUP("Failed",'Kickstarter Data'!F2207:L2207,7,FALSE),"")</f>
        <v/>
      </c>
    </row>
    <row r="2208" spans="1:5" x14ac:dyDescent="0.35">
      <c r="A2208" s="17" t="str">
        <f t="shared" si="68"/>
        <v>successful</v>
      </c>
      <c r="B2208" s="17">
        <f>IFERROR(VLOOKUP("successful",'Kickstarter Data'!F2208:L2208,7,FALSE),"")</f>
        <v>34</v>
      </c>
      <c r="D2208" s="21" t="str">
        <f t="shared" si="69"/>
        <v/>
      </c>
      <c r="E2208" s="21" t="str">
        <f>IFERROR(VLOOKUP("Failed",'Kickstarter Data'!F2208:L2208,7,FALSE),"")</f>
        <v/>
      </c>
    </row>
    <row r="2209" spans="1:5" x14ac:dyDescent="0.35">
      <c r="A2209" s="17" t="str">
        <f t="shared" si="68"/>
        <v>successful</v>
      </c>
      <c r="B2209" s="17">
        <f>IFERROR(VLOOKUP("successful",'Kickstarter Data'!F2209:L2209,7,FALSE),"")</f>
        <v>7</v>
      </c>
      <c r="D2209" s="21" t="str">
        <f t="shared" si="69"/>
        <v/>
      </c>
      <c r="E2209" s="21" t="str">
        <f>IFERROR(VLOOKUP("Failed",'Kickstarter Data'!F2209:L2209,7,FALSE),"")</f>
        <v/>
      </c>
    </row>
    <row r="2210" spans="1:5" x14ac:dyDescent="0.35">
      <c r="A2210" s="17" t="str">
        <f t="shared" si="68"/>
        <v>successful</v>
      </c>
      <c r="B2210" s="17">
        <f>IFERROR(VLOOKUP("successful",'Kickstarter Data'!F2210:L2210,7,FALSE),"")</f>
        <v>24</v>
      </c>
      <c r="D2210" s="21" t="str">
        <f t="shared" si="69"/>
        <v/>
      </c>
      <c r="E2210" s="21" t="str">
        <f>IFERROR(VLOOKUP("Failed",'Kickstarter Data'!F2210:L2210,7,FALSE),"")</f>
        <v/>
      </c>
    </row>
    <row r="2211" spans="1:5" x14ac:dyDescent="0.35">
      <c r="A2211" s="17" t="str">
        <f t="shared" si="68"/>
        <v>successful</v>
      </c>
      <c r="B2211" s="17">
        <f>IFERROR(VLOOKUP("successful",'Kickstarter Data'!F2211:L2211,7,FALSE),"")</f>
        <v>15</v>
      </c>
      <c r="D2211" s="21" t="str">
        <f t="shared" si="69"/>
        <v/>
      </c>
      <c r="E2211" s="21" t="str">
        <f>IFERROR(VLOOKUP("Failed",'Kickstarter Data'!F2211:L2211,7,FALSE),"")</f>
        <v/>
      </c>
    </row>
    <row r="2212" spans="1:5" x14ac:dyDescent="0.35">
      <c r="A2212" s="17" t="str">
        <f t="shared" si="68"/>
        <v>successful</v>
      </c>
      <c r="B2212" s="17">
        <f>IFERROR(VLOOKUP("successful",'Kickstarter Data'!F2212:L2212,7,FALSE),"")</f>
        <v>72</v>
      </c>
      <c r="D2212" s="21" t="str">
        <f t="shared" si="69"/>
        <v/>
      </c>
      <c r="E2212" s="21" t="str">
        <f>IFERROR(VLOOKUP("Failed",'Kickstarter Data'!F2212:L2212,7,FALSE),"")</f>
        <v/>
      </c>
    </row>
    <row r="2213" spans="1:5" x14ac:dyDescent="0.35">
      <c r="A2213" s="17" t="str">
        <f t="shared" si="68"/>
        <v>successful</v>
      </c>
      <c r="B2213" s="17">
        <f>IFERROR(VLOOKUP("successful",'Kickstarter Data'!F2213:L2213,7,FALSE),"")</f>
        <v>120</v>
      </c>
      <c r="D2213" s="21" t="str">
        <f t="shared" si="69"/>
        <v/>
      </c>
      <c r="E2213" s="21" t="str">
        <f>IFERROR(VLOOKUP("Failed",'Kickstarter Data'!F2213:L2213,7,FALSE),"")</f>
        <v/>
      </c>
    </row>
    <row r="2214" spans="1:5" x14ac:dyDescent="0.35">
      <c r="A2214" s="17" t="str">
        <f t="shared" si="68"/>
        <v>successful</v>
      </c>
      <c r="B2214" s="17">
        <f>IFERROR(VLOOKUP("successful",'Kickstarter Data'!F2214:L2214,7,FALSE),"")</f>
        <v>123</v>
      </c>
      <c r="D2214" s="21" t="str">
        <f t="shared" si="69"/>
        <v/>
      </c>
      <c r="E2214" s="21" t="str">
        <f>IFERROR(VLOOKUP("Failed",'Kickstarter Data'!F2214:L2214,7,FALSE),"")</f>
        <v/>
      </c>
    </row>
    <row r="2215" spans="1:5" x14ac:dyDescent="0.35">
      <c r="A2215" s="17" t="str">
        <f t="shared" si="68"/>
        <v>successful</v>
      </c>
      <c r="B2215" s="17">
        <f>IFERROR(VLOOKUP("successful",'Kickstarter Data'!F2215:L2215,7,FALSE),"")</f>
        <v>1</v>
      </c>
      <c r="D2215" s="21" t="str">
        <f t="shared" si="69"/>
        <v/>
      </c>
      <c r="E2215" s="21" t="str">
        <f>IFERROR(VLOOKUP("Failed",'Kickstarter Data'!F2215:L2215,7,FALSE),"")</f>
        <v/>
      </c>
    </row>
    <row r="2216" spans="1:5" x14ac:dyDescent="0.35">
      <c r="A2216" s="17" t="str">
        <f t="shared" si="68"/>
        <v>successful</v>
      </c>
      <c r="B2216" s="17">
        <f>IFERROR(VLOOKUP("successful",'Kickstarter Data'!F2216:L2216,7,FALSE),"")</f>
        <v>24</v>
      </c>
      <c r="D2216" s="21" t="str">
        <f t="shared" si="69"/>
        <v/>
      </c>
      <c r="E2216" s="21" t="str">
        <f>IFERROR(VLOOKUP("Failed",'Kickstarter Data'!F2216:L2216,7,FALSE),"")</f>
        <v/>
      </c>
    </row>
    <row r="2217" spans="1:5" x14ac:dyDescent="0.35">
      <c r="A2217" s="17" t="str">
        <f t="shared" si="68"/>
        <v>successful</v>
      </c>
      <c r="B2217" s="17">
        <f>IFERROR(VLOOKUP("successful",'Kickstarter Data'!F2217:L2217,7,FALSE),"")</f>
        <v>33</v>
      </c>
      <c r="D2217" s="21" t="str">
        <f t="shared" si="69"/>
        <v/>
      </c>
      <c r="E2217" s="21" t="str">
        <f>IFERROR(VLOOKUP("Failed",'Kickstarter Data'!F2217:L2217,7,FALSE),"")</f>
        <v/>
      </c>
    </row>
    <row r="2218" spans="1:5" x14ac:dyDescent="0.35">
      <c r="A2218" s="17" t="str">
        <f t="shared" si="68"/>
        <v>successful</v>
      </c>
      <c r="B2218" s="17">
        <f>IFERROR(VLOOKUP("successful",'Kickstarter Data'!F2218:L2218,7,FALSE),"")</f>
        <v>14</v>
      </c>
      <c r="D2218" s="21" t="str">
        <f t="shared" si="69"/>
        <v/>
      </c>
      <c r="E2218" s="21" t="str">
        <f>IFERROR(VLOOKUP("Failed",'Kickstarter Data'!F2218:L2218,7,FALSE),"")</f>
        <v/>
      </c>
    </row>
    <row r="2219" spans="1:5" x14ac:dyDescent="0.35">
      <c r="A2219" s="17" t="str">
        <f t="shared" si="68"/>
        <v>successful</v>
      </c>
      <c r="B2219" s="17">
        <f>IFERROR(VLOOKUP("successful",'Kickstarter Data'!F2219:L2219,7,FALSE),"")</f>
        <v>9</v>
      </c>
      <c r="D2219" s="21" t="str">
        <f t="shared" si="69"/>
        <v/>
      </c>
      <c r="E2219" s="21" t="str">
        <f>IFERROR(VLOOKUP("Failed",'Kickstarter Data'!F2219:L2219,7,FALSE),"")</f>
        <v/>
      </c>
    </row>
    <row r="2220" spans="1:5" x14ac:dyDescent="0.35">
      <c r="A2220" s="17" t="str">
        <f t="shared" si="68"/>
        <v>successful</v>
      </c>
      <c r="B2220" s="17">
        <f>IFERROR(VLOOKUP("successful",'Kickstarter Data'!F2220:L2220,7,FALSE),"")</f>
        <v>76</v>
      </c>
      <c r="D2220" s="21" t="str">
        <f t="shared" si="69"/>
        <v/>
      </c>
      <c r="E2220" s="21" t="str">
        <f>IFERROR(VLOOKUP("Failed",'Kickstarter Data'!F2220:L2220,7,FALSE),"")</f>
        <v/>
      </c>
    </row>
    <row r="2221" spans="1:5" x14ac:dyDescent="0.35">
      <c r="A2221" s="17" t="str">
        <f t="shared" si="68"/>
        <v>successful</v>
      </c>
      <c r="B2221" s="17">
        <f>IFERROR(VLOOKUP("successful",'Kickstarter Data'!F2221:L2221,7,FALSE),"")</f>
        <v>19</v>
      </c>
      <c r="D2221" s="21" t="str">
        <f t="shared" si="69"/>
        <v/>
      </c>
      <c r="E2221" s="21" t="str">
        <f>IFERROR(VLOOKUP("Failed",'Kickstarter Data'!F2221:L2221,7,FALSE),"")</f>
        <v/>
      </c>
    </row>
    <row r="2222" spans="1:5" x14ac:dyDescent="0.35">
      <c r="A2222" s="17" t="str">
        <f t="shared" si="68"/>
        <v>successful</v>
      </c>
      <c r="B2222" s="17">
        <f>IFERROR(VLOOKUP("successful",'Kickstarter Data'!F2222:L2222,7,FALSE),"")</f>
        <v>69</v>
      </c>
      <c r="D2222" s="21" t="str">
        <f t="shared" si="69"/>
        <v/>
      </c>
      <c r="E2222" s="21" t="str">
        <f>IFERROR(VLOOKUP("Failed",'Kickstarter Data'!F2222:L2222,7,FALSE),"")</f>
        <v/>
      </c>
    </row>
    <row r="2223" spans="1:5" x14ac:dyDescent="0.35">
      <c r="A2223" s="17" t="str">
        <f t="shared" si="68"/>
        <v>successful</v>
      </c>
      <c r="B2223" s="17">
        <f>IFERROR(VLOOKUP("successful",'Kickstarter Data'!F2223:L2223,7,FALSE),"")</f>
        <v>218</v>
      </c>
      <c r="D2223" s="21" t="str">
        <f t="shared" si="69"/>
        <v/>
      </c>
      <c r="E2223" s="21" t="str">
        <f>IFERROR(VLOOKUP("Failed",'Kickstarter Data'!F2223:L2223,7,FALSE),"")</f>
        <v/>
      </c>
    </row>
    <row r="2224" spans="1:5" x14ac:dyDescent="0.35">
      <c r="A2224" s="17" t="str">
        <f t="shared" si="68"/>
        <v>successful</v>
      </c>
      <c r="B2224" s="17">
        <f>IFERROR(VLOOKUP("successful",'Kickstarter Data'!F2224:L2224,7,FALSE),"")</f>
        <v>30</v>
      </c>
      <c r="D2224" s="21" t="str">
        <f t="shared" si="69"/>
        <v/>
      </c>
      <c r="E2224" s="21" t="str">
        <f>IFERROR(VLOOKUP("Failed",'Kickstarter Data'!F2224:L2224,7,FALSE),"")</f>
        <v/>
      </c>
    </row>
    <row r="2225" spans="1:5" x14ac:dyDescent="0.35">
      <c r="A2225" s="17" t="str">
        <f t="shared" si="68"/>
        <v>successful</v>
      </c>
      <c r="B2225" s="17">
        <f>IFERROR(VLOOKUP("successful",'Kickstarter Data'!F2225:L2225,7,FALSE),"")</f>
        <v>100</v>
      </c>
      <c r="D2225" s="21" t="str">
        <f t="shared" si="69"/>
        <v/>
      </c>
      <c r="E2225" s="21" t="str">
        <f>IFERROR(VLOOKUP("Failed",'Kickstarter Data'!F2225:L2225,7,FALSE),"")</f>
        <v/>
      </c>
    </row>
    <row r="2226" spans="1:5" x14ac:dyDescent="0.35">
      <c r="A2226" s="17" t="str">
        <f t="shared" si="68"/>
        <v>successful</v>
      </c>
      <c r="B2226" s="17">
        <f>IFERROR(VLOOKUP("successful",'Kickstarter Data'!F2226:L2226,7,FALSE),"")</f>
        <v>296</v>
      </c>
      <c r="D2226" s="21" t="str">
        <f t="shared" si="69"/>
        <v/>
      </c>
      <c r="E2226" s="21" t="str">
        <f>IFERROR(VLOOKUP("Failed",'Kickstarter Data'!F2226:L2226,7,FALSE),"")</f>
        <v/>
      </c>
    </row>
    <row r="2227" spans="1:5" x14ac:dyDescent="0.35">
      <c r="A2227" s="17" t="str">
        <f t="shared" si="68"/>
        <v>successful</v>
      </c>
      <c r="B2227" s="17">
        <f>IFERROR(VLOOKUP("successful",'Kickstarter Data'!F2227:L2227,7,FALSE),"")</f>
        <v>1204</v>
      </c>
      <c r="D2227" s="21" t="str">
        <f t="shared" si="69"/>
        <v/>
      </c>
      <c r="E2227" s="21" t="str">
        <f>IFERROR(VLOOKUP("Failed",'Kickstarter Data'!F2227:L2227,7,FALSE),"")</f>
        <v/>
      </c>
    </row>
    <row r="2228" spans="1:5" x14ac:dyDescent="0.35">
      <c r="A2228" s="17" t="str">
        <f t="shared" si="68"/>
        <v>successful</v>
      </c>
      <c r="B2228" s="17">
        <f>IFERROR(VLOOKUP("successful",'Kickstarter Data'!F2228:L2228,7,FALSE),"")</f>
        <v>321</v>
      </c>
      <c r="D2228" s="21" t="str">
        <f t="shared" si="69"/>
        <v/>
      </c>
      <c r="E2228" s="21" t="str">
        <f>IFERROR(VLOOKUP("Failed",'Kickstarter Data'!F2228:L2228,7,FALSE),"")</f>
        <v/>
      </c>
    </row>
    <row r="2229" spans="1:5" x14ac:dyDescent="0.35">
      <c r="A2229" s="17" t="str">
        <f t="shared" si="68"/>
        <v>successful</v>
      </c>
      <c r="B2229" s="17">
        <f>IFERROR(VLOOKUP("successful",'Kickstarter Data'!F2229:L2229,7,FALSE),"")</f>
        <v>301</v>
      </c>
      <c r="D2229" s="21" t="str">
        <f t="shared" si="69"/>
        <v/>
      </c>
      <c r="E2229" s="21" t="str">
        <f>IFERROR(VLOOKUP("Failed",'Kickstarter Data'!F2229:L2229,7,FALSE),"")</f>
        <v/>
      </c>
    </row>
    <row r="2230" spans="1:5" x14ac:dyDescent="0.35">
      <c r="A2230" s="17" t="str">
        <f t="shared" si="68"/>
        <v>successful</v>
      </c>
      <c r="B2230" s="17">
        <f>IFERROR(VLOOKUP("successful",'Kickstarter Data'!F2230:L2230,7,FALSE),"")</f>
        <v>144</v>
      </c>
      <c r="D2230" s="21" t="str">
        <f t="shared" si="69"/>
        <v/>
      </c>
      <c r="E2230" s="21" t="str">
        <f>IFERROR(VLOOKUP("Failed",'Kickstarter Data'!F2230:L2230,7,FALSE),"")</f>
        <v/>
      </c>
    </row>
    <row r="2231" spans="1:5" x14ac:dyDescent="0.35">
      <c r="A2231" s="17" t="str">
        <f t="shared" si="68"/>
        <v>successful</v>
      </c>
      <c r="B2231" s="17">
        <f>IFERROR(VLOOKUP("successful",'Kickstarter Data'!F2231:L2231,7,FALSE),"")</f>
        <v>539</v>
      </c>
      <c r="D2231" s="21" t="str">
        <f t="shared" si="69"/>
        <v/>
      </c>
      <c r="E2231" s="21" t="str">
        <f>IFERROR(VLOOKUP("Failed",'Kickstarter Data'!F2231:L2231,7,FALSE),"")</f>
        <v/>
      </c>
    </row>
    <row r="2232" spans="1:5" x14ac:dyDescent="0.35">
      <c r="A2232" s="17" t="str">
        <f t="shared" si="68"/>
        <v>successful</v>
      </c>
      <c r="B2232" s="17">
        <f>IFERROR(VLOOKUP("successful",'Kickstarter Data'!F2232:L2232,7,FALSE),"")</f>
        <v>498</v>
      </c>
      <c r="D2232" s="21" t="str">
        <f t="shared" si="69"/>
        <v/>
      </c>
      <c r="E2232" s="21" t="str">
        <f>IFERROR(VLOOKUP("Failed",'Kickstarter Data'!F2232:L2232,7,FALSE),"")</f>
        <v/>
      </c>
    </row>
    <row r="2233" spans="1:5" x14ac:dyDescent="0.35">
      <c r="A2233" s="17" t="str">
        <f t="shared" si="68"/>
        <v>successful</v>
      </c>
      <c r="B2233" s="17">
        <f>IFERROR(VLOOKUP("successful",'Kickstarter Data'!F2233:L2233,7,FALSE),"")</f>
        <v>1113</v>
      </c>
      <c r="D2233" s="21" t="str">
        <f t="shared" si="69"/>
        <v/>
      </c>
      <c r="E2233" s="21" t="str">
        <f>IFERROR(VLOOKUP("Failed",'Kickstarter Data'!F2233:L2233,7,FALSE),"")</f>
        <v/>
      </c>
    </row>
    <row r="2234" spans="1:5" x14ac:dyDescent="0.35">
      <c r="A2234" s="17" t="str">
        <f t="shared" si="68"/>
        <v>successful</v>
      </c>
      <c r="B2234" s="17">
        <f>IFERROR(VLOOKUP("successful",'Kickstarter Data'!F2234:L2234,7,FALSE),"")</f>
        <v>988</v>
      </c>
      <c r="D2234" s="21" t="str">
        <f t="shared" si="69"/>
        <v/>
      </c>
      <c r="E2234" s="21" t="str">
        <f>IFERROR(VLOOKUP("Failed",'Kickstarter Data'!F2234:L2234,7,FALSE),"")</f>
        <v/>
      </c>
    </row>
    <row r="2235" spans="1:5" x14ac:dyDescent="0.35">
      <c r="A2235" s="17" t="str">
        <f t="shared" si="68"/>
        <v>successful</v>
      </c>
      <c r="B2235" s="17">
        <f>IFERROR(VLOOKUP("successful",'Kickstarter Data'!F2235:L2235,7,FALSE),"")</f>
        <v>391</v>
      </c>
      <c r="D2235" s="21" t="str">
        <f t="shared" si="69"/>
        <v/>
      </c>
      <c r="E2235" s="21" t="str">
        <f>IFERROR(VLOOKUP("Failed",'Kickstarter Data'!F2235:L2235,7,FALSE),"")</f>
        <v/>
      </c>
    </row>
    <row r="2236" spans="1:5" x14ac:dyDescent="0.35">
      <c r="A2236" s="17" t="str">
        <f t="shared" si="68"/>
        <v>successful</v>
      </c>
      <c r="B2236" s="17">
        <f>IFERROR(VLOOKUP("successful",'Kickstarter Data'!F2236:L2236,7,FALSE),"")</f>
        <v>28</v>
      </c>
      <c r="D2236" s="21" t="str">
        <f t="shared" si="69"/>
        <v/>
      </c>
      <c r="E2236" s="21" t="str">
        <f>IFERROR(VLOOKUP("Failed",'Kickstarter Data'!F2236:L2236,7,FALSE),"")</f>
        <v/>
      </c>
    </row>
    <row r="2237" spans="1:5" x14ac:dyDescent="0.35">
      <c r="A2237" s="17" t="str">
        <f t="shared" si="68"/>
        <v>successful</v>
      </c>
      <c r="B2237" s="17">
        <f>IFERROR(VLOOKUP("successful",'Kickstarter Data'!F2237:L2237,7,FALSE),"")</f>
        <v>147</v>
      </c>
      <c r="D2237" s="21" t="str">
        <f t="shared" si="69"/>
        <v/>
      </c>
      <c r="E2237" s="21" t="str">
        <f>IFERROR(VLOOKUP("Failed",'Kickstarter Data'!F2237:L2237,7,FALSE),"")</f>
        <v/>
      </c>
    </row>
    <row r="2238" spans="1:5" x14ac:dyDescent="0.35">
      <c r="A2238" s="17" t="str">
        <f t="shared" si="68"/>
        <v>successful</v>
      </c>
      <c r="B2238" s="17">
        <f>IFERROR(VLOOKUP("successful",'Kickstarter Data'!F2238:L2238,7,FALSE),"")</f>
        <v>680</v>
      </c>
      <c r="D2238" s="21" t="str">
        <f t="shared" si="69"/>
        <v/>
      </c>
      <c r="E2238" s="21" t="str">
        <f>IFERROR(VLOOKUP("Failed",'Kickstarter Data'!F2238:L2238,7,FALSE),"")</f>
        <v/>
      </c>
    </row>
    <row r="2239" spans="1:5" x14ac:dyDescent="0.35">
      <c r="A2239" s="17" t="str">
        <f t="shared" si="68"/>
        <v>successful</v>
      </c>
      <c r="B2239" s="17">
        <f>IFERROR(VLOOKUP("successful",'Kickstarter Data'!F2239:L2239,7,FALSE),"")</f>
        <v>983</v>
      </c>
      <c r="D2239" s="21" t="str">
        <f t="shared" si="69"/>
        <v/>
      </c>
      <c r="E2239" s="21" t="str">
        <f>IFERROR(VLOOKUP("Failed",'Kickstarter Data'!F2239:L2239,7,FALSE),"")</f>
        <v/>
      </c>
    </row>
    <row r="2240" spans="1:5" x14ac:dyDescent="0.35">
      <c r="A2240" s="17" t="str">
        <f t="shared" si="68"/>
        <v>successful</v>
      </c>
      <c r="B2240" s="17">
        <f>IFERROR(VLOOKUP("successful",'Kickstarter Data'!F2240:L2240,7,FALSE),"")</f>
        <v>79</v>
      </c>
      <c r="D2240" s="21" t="str">
        <f t="shared" si="69"/>
        <v/>
      </c>
      <c r="E2240" s="21" t="str">
        <f>IFERROR(VLOOKUP("Failed",'Kickstarter Data'!F2240:L2240,7,FALSE),"")</f>
        <v/>
      </c>
    </row>
    <row r="2241" spans="1:5" x14ac:dyDescent="0.35">
      <c r="A2241" s="17" t="str">
        <f t="shared" si="68"/>
        <v>successful</v>
      </c>
      <c r="B2241" s="17">
        <f>IFERROR(VLOOKUP("successful",'Kickstarter Data'!F2241:L2241,7,FALSE),"")</f>
        <v>426</v>
      </c>
      <c r="D2241" s="21" t="str">
        <f t="shared" si="69"/>
        <v/>
      </c>
      <c r="E2241" s="21" t="str">
        <f>IFERROR(VLOOKUP("Failed",'Kickstarter Data'!F2241:L2241,7,FALSE),"")</f>
        <v/>
      </c>
    </row>
    <row r="2242" spans="1:5" x14ac:dyDescent="0.35">
      <c r="A2242" s="17" t="str">
        <f t="shared" ref="A2242:A2305" si="70">IF(B2242="","","successful")</f>
        <v>successful</v>
      </c>
      <c r="B2242" s="17">
        <f>IFERROR(VLOOKUP("successful",'Kickstarter Data'!F2242:L2242,7,FALSE),"")</f>
        <v>96</v>
      </c>
      <c r="D2242" s="21" t="str">
        <f t="shared" ref="D2242:D2305" si="71">IF(E2242="","","Failed")</f>
        <v/>
      </c>
      <c r="E2242" s="21" t="str">
        <f>IFERROR(VLOOKUP("Failed",'Kickstarter Data'!F2242:L2242,7,FALSE),"")</f>
        <v/>
      </c>
    </row>
    <row r="2243" spans="1:5" x14ac:dyDescent="0.35">
      <c r="A2243" s="17" t="str">
        <f t="shared" si="70"/>
        <v>successful</v>
      </c>
      <c r="B2243" s="17">
        <f>IFERROR(VLOOKUP("successful",'Kickstarter Data'!F2243:L2243,7,FALSE),"")</f>
        <v>163</v>
      </c>
      <c r="D2243" s="21" t="str">
        <f t="shared" si="71"/>
        <v/>
      </c>
      <c r="E2243" s="21" t="str">
        <f>IFERROR(VLOOKUP("Failed",'Kickstarter Data'!F2243:L2243,7,FALSE),"")</f>
        <v/>
      </c>
    </row>
    <row r="2244" spans="1:5" x14ac:dyDescent="0.35">
      <c r="A2244" s="17" t="str">
        <f t="shared" si="70"/>
        <v>successful</v>
      </c>
      <c r="B2244" s="17">
        <f>IFERROR(VLOOKUP("successful",'Kickstarter Data'!F2244:L2244,7,FALSE),"")</f>
        <v>2525</v>
      </c>
      <c r="D2244" s="21" t="str">
        <f t="shared" si="71"/>
        <v/>
      </c>
      <c r="E2244" s="21" t="str">
        <f>IFERROR(VLOOKUP("Failed",'Kickstarter Data'!F2244:L2244,7,FALSE),"")</f>
        <v/>
      </c>
    </row>
    <row r="2245" spans="1:5" x14ac:dyDescent="0.35">
      <c r="A2245" s="17" t="str">
        <f t="shared" si="70"/>
        <v>successful</v>
      </c>
      <c r="B2245" s="17">
        <f>IFERROR(VLOOKUP("successful",'Kickstarter Data'!F2245:L2245,7,FALSE),"")</f>
        <v>2035</v>
      </c>
      <c r="D2245" s="21" t="str">
        <f t="shared" si="71"/>
        <v/>
      </c>
      <c r="E2245" s="21" t="str">
        <f>IFERROR(VLOOKUP("Failed",'Kickstarter Data'!F2245:L2245,7,FALSE),"")</f>
        <v/>
      </c>
    </row>
    <row r="2246" spans="1:5" x14ac:dyDescent="0.35">
      <c r="A2246" s="17" t="str">
        <f t="shared" si="70"/>
        <v>successful</v>
      </c>
      <c r="B2246" s="17">
        <f>IFERROR(VLOOKUP("successful",'Kickstarter Data'!F2246:L2246,7,FALSE),"")</f>
        <v>290</v>
      </c>
      <c r="D2246" s="21" t="str">
        <f t="shared" si="71"/>
        <v/>
      </c>
      <c r="E2246" s="21" t="str">
        <f>IFERROR(VLOOKUP("Failed",'Kickstarter Data'!F2246:L2246,7,FALSE),"")</f>
        <v/>
      </c>
    </row>
    <row r="2247" spans="1:5" x14ac:dyDescent="0.35">
      <c r="A2247" s="17" t="str">
        <f t="shared" si="70"/>
        <v>successful</v>
      </c>
      <c r="B2247" s="17">
        <f>IFERROR(VLOOKUP("successful",'Kickstarter Data'!F2247:L2247,7,FALSE),"")</f>
        <v>1980</v>
      </c>
      <c r="D2247" s="21" t="str">
        <f t="shared" si="71"/>
        <v/>
      </c>
      <c r="E2247" s="21" t="str">
        <f>IFERROR(VLOOKUP("Failed",'Kickstarter Data'!F2247:L2247,7,FALSE),"")</f>
        <v/>
      </c>
    </row>
    <row r="2248" spans="1:5" x14ac:dyDescent="0.35">
      <c r="A2248" s="17" t="str">
        <f t="shared" si="70"/>
        <v>successful</v>
      </c>
      <c r="B2248" s="17">
        <f>IFERROR(VLOOKUP("successful",'Kickstarter Data'!F2248:L2248,7,FALSE),"")</f>
        <v>57</v>
      </c>
      <c r="D2248" s="21" t="str">
        <f t="shared" si="71"/>
        <v/>
      </c>
      <c r="E2248" s="21" t="str">
        <f>IFERROR(VLOOKUP("Failed",'Kickstarter Data'!F2248:L2248,7,FALSE),"")</f>
        <v/>
      </c>
    </row>
    <row r="2249" spans="1:5" x14ac:dyDescent="0.35">
      <c r="A2249" s="17" t="str">
        <f t="shared" si="70"/>
        <v>successful</v>
      </c>
      <c r="B2249" s="17">
        <f>IFERROR(VLOOKUP("successful",'Kickstarter Data'!F2249:L2249,7,FALSE),"")</f>
        <v>380</v>
      </c>
      <c r="D2249" s="21" t="str">
        <f t="shared" si="71"/>
        <v/>
      </c>
      <c r="E2249" s="21" t="str">
        <f>IFERROR(VLOOKUP("Failed",'Kickstarter Data'!F2249:L2249,7,FALSE),"")</f>
        <v/>
      </c>
    </row>
    <row r="2250" spans="1:5" x14ac:dyDescent="0.35">
      <c r="A2250" s="17" t="str">
        <f t="shared" si="70"/>
        <v>successful</v>
      </c>
      <c r="B2250" s="17">
        <f>IFERROR(VLOOKUP("successful",'Kickstarter Data'!F2250:L2250,7,FALSE),"")</f>
        <v>128</v>
      </c>
      <c r="D2250" s="21" t="str">
        <f t="shared" si="71"/>
        <v/>
      </c>
      <c r="E2250" s="21" t="str">
        <f>IFERROR(VLOOKUP("Failed",'Kickstarter Data'!F2250:L2250,7,FALSE),"")</f>
        <v/>
      </c>
    </row>
    <row r="2251" spans="1:5" x14ac:dyDescent="0.35">
      <c r="A2251" s="17" t="str">
        <f t="shared" si="70"/>
        <v>successful</v>
      </c>
      <c r="B2251" s="17">
        <f>IFERROR(VLOOKUP("successful",'Kickstarter Data'!F2251:L2251,7,FALSE),"")</f>
        <v>180</v>
      </c>
      <c r="D2251" s="21" t="str">
        <f t="shared" si="71"/>
        <v/>
      </c>
      <c r="E2251" s="21" t="str">
        <f>IFERROR(VLOOKUP("Failed",'Kickstarter Data'!F2251:L2251,7,FALSE),"")</f>
        <v/>
      </c>
    </row>
    <row r="2252" spans="1:5" x14ac:dyDescent="0.35">
      <c r="A2252" s="17" t="str">
        <f t="shared" si="70"/>
        <v>successful</v>
      </c>
      <c r="B2252" s="17">
        <f>IFERROR(VLOOKUP("successful",'Kickstarter Data'!F2252:L2252,7,FALSE),"")</f>
        <v>571</v>
      </c>
      <c r="D2252" s="21" t="str">
        <f t="shared" si="71"/>
        <v/>
      </c>
      <c r="E2252" s="21" t="str">
        <f>IFERROR(VLOOKUP("Failed",'Kickstarter Data'!F2252:L2252,7,FALSE),"")</f>
        <v/>
      </c>
    </row>
    <row r="2253" spans="1:5" x14ac:dyDescent="0.35">
      <c r="A2253" s="17" t="str">
        <f t="shared" si="70"/>
        <v>successful</v>
      </c>
      <c r="B2253" s="17">
        <f>IFERROR(VLOOKUP("successful",'Kickstarter Data'!F2253:L2253,7,FALSE),"")</f>
        <v>480</v>
      </c>
      <c r="D2253" s="21" t="str">
        <f t="shared" si="71"/>
        <v/>
      </c>
      <c r="E2253" s="21" t="str">
        <f>IFERROR(VLOOKUP("Failed",'Kickstarter Data'!F2253:L2253,7,FALSE),"")</f>
        <v/>
      </c>
    </row>
    <row r="2254" spans="1:5" x14ac:dyDescent="0.35">
      <c r="A2254" s="17" t="str">
        <f t="shared" si="70"/>
        <v>successful</v>
      </c>
      <c r="B2254" s="17">
        <f>IFERROR(VLOOKUP("successful",'Kickstarter Data'!F2254:L2254,7,FALSE),"")</f>
        <v>249</v>
      </c>
      <c r="D2254" s="21" t="str">
        <f t="shared" si="71"/>
        <v/>
      </c>
      <c r="E2254" s="21" t="str">
        <f>IFERROR(VLOOKUP("Failed",'Kickstarter Data'!F2254:L2254,7,FALSE),"")</f>
        <v/>
      </c>
    </row>
    <row r="2255" spans="1:5" x14ac:dyDescent="0.35">
      <c r="A2255" s="17" t="str">
        <f t="shared" si="70"/>
        <v>successful</v>
      </c>
      <c r="B2255" s="17">
        <f>IFERROR(VLOOKUP("successful",'Kickstarter Data'!F2255:L2255,7,FALSE),"")</f>
        <v>84</v>
      </c>
      <c r="D2255" s="21" t="str">
        <f t="shared" si="71"/>
        <v/>
      </c>
      <c r="E2255" s="21" t="str">
        <f>IFERROR(VLOOKUP("Failed",'Kickstarter Data'!F2255:L2255,7,FALSE),"")</f>
        <v/>
      </c>
    </row>
    <row r="2256" spans="1:5" x14ac:dyDescent="0.35">
      <c r="A2256" s="17" t="str">
        <f t="shared" si="70"/>
        <v>successful</v>
      </c>
      <c r="B2256" s="17">
        <f>IFERROR(VLOOKUP("successful",'Kickstarter Data'!F2256:L2256,7,FALSE),"")</f>
        <v>197</v>
      </c>
      <c r="D2256" s="21" t="str">
        <f t="shared" si="71"/>
        <v/>
      </c>
      <c r="E2256" s="21" t="str">
        <f>IFERROR(VLOOKUP("Failed",'Kickstarter Data'!F2256:L2256,7,FALSE),"")</f>
        <v/>
      </c>
    </row>
    <row r="2257" spans="1:5" x14ac:dyDescent="0.35">
      <c r="A2257" s="17" t="str">
        <f t="shared" si="70"/>
        <v>successful</v>
      </c>
      <c r="B2257" s="17">
        <f>IFERROR(VLOOKUP("successful",'Kickstarter Data'!F2257:L2257,7,FALSE),"")</f>
        <v>271</v>
      </c>
      <c r="D2257" s="21" t="str">
        <f t="shared" si="71"/>
        <v/>
      </c>
      <c r="E2257" s="21" t="str">
        <f>IFERROR(VLOOKUP("Failed",'Kickstarter Data'!F2257:L2257,7,FALSE),"")</f>
        <v/>
      </c>
    </row>
    <row r="2258" spans="1:5" x14ac:dyDescent="0.35">
      <c r="A2258" s="17" t="str">
        <f t="shared" si="70"/>
        <v>successful</v>
      </c>
      <c r="B2258" s="17">
        <f>IFERROR(VLOOKUP("successful",'Kickstarter Data'!F2258:L2258,7,FALSE),"")</f>
        <v>50</v>
      </c>
      <c r="D2258" s="21" t="str">
        <f t="shared" si="71"/>
        <v/>
      </c>
      <c r="E2258" s="21" t="str">
        <f>IFERROR(VLOOKUP("Failed",'Kickstarter Data'!F2258:L2258,7,FALSE),"")</f>
        <v/>
      </c>
    </row>
    <row r="2259" spans="1:5" x14ac:dyDescent="0.35">
      <c r="A2259" s="17" t="str">
        <f t="shared" si="70"/>
        <v>successful</v>
      </c>
      <c r="B2259" s="17">
        <f>IFERROR(VLOOKUP("successful",'Kickstarter Data'!F2259:L2259,7,FALSE),"")</f>
        <v>169</v>
      </c>
      <c r="D2259" s="21" t="str">
        <f t="shared" si="71"/>
        <v/>
      </c>
      <c r="E2259" s="21" t="str">
        <f>IFERROR(VLOOKUP("Failed",'Kickstarter Data'!F2259:L2259,7,FALSE),"")</f>
        <v/>
      </c>
    </row>
    <row r="2260" spans="1:5" x14ac:dyDescent="0.35">
      <c r="A2260" s="17" t="str">
        <f t="shared" si="70"/>
        <v>successful</v>
      </c>
      <c r="B2260" s="17">
        <f>IFERROR(VLOOKUP("successful",'Kickstarter Data'!F2260:L2260,7,FALSE),"")</f>
        <v>205</v>
      </c>
      <c r="D2260" s="21" t="str">
        <f t="shared" si="71"/>
        <v/>
      </c>
      <c r="E2260" s="21" t="str">
        <f>IFERROR(VLOOKUP("Failed",'Kickstarter Data'!F2260:L2260,7,FALSE),"")</f>
        <v/>
      </c>
    </row>
    <row r="2261" spans="1:5" x14ac:dyDescent="0.35">
      <c r="A2261" s="17" t="str">
        <f t="shared" si="70"/>
        <v>successful</v>
      </c>
      <c r="B2261" s="17">
        <f>IFERROR(VLOOKUP("successful",'Kickstarter Data'!F2261:L2261,7,FALSE),"")</f>
        <v>206</v>
      </c>
      <c r="D2261" s="21" t="str">
        <f t="shared" si="71"/>
        <v/>
      </c>
      <c r="E2261" s="21" t="str">
        <f>IFERROR(VLOOKUP("Failed",'Kickstarter Data'!F2261:L2261,7,FALSE),"")</f>
        <v/>
      </c>
    </row>
    <row r="2262" spans="1:5" x14ac:dyDescent="0.35">
      <c r="A2262" s="17" t="str">
        <f t="shared" si="70"/>
        <v>successful</v>
      </c>
      <c r="B2262" s="17">
        <f>IFERROR(VLOOKUP("successful",'Kickstarter Data'!F2262:L2262,7,FALSE),"")</f>
        <v>84</v>
      </c>
      <c r="D2262" s="21" t="str">
        <f t="shared" si="71"/>
        <v/>
      </c>
      <c r="E2262" s="21" t="str">
        <f>IFERROR(VLOOKUP("Failed",'Kickstarter Data'!F2262:L2262,7,FALSE),"")</f>
        <v/>
      </c>
    </row>
    <row r="2263" spans="1:5" x14ac:dyDescent="0.35">
      <c r="A2263" s="17" t="str">
        <f t="shared" si="70"/>
        <v>successful</v>
      </c>
      <c r="B2263" s="17">
        <f>IFERROR(VLOOKUP("successful",'Kickstarter Data'!F2263:L2263,7,FALSE),"")</f>
        <v>210</v>
      </c>
      <c r="D2263" s="21" t="str">
        <f t="shared" si="71"/>
        <v/>
      </c>
      <c r="E2263" s="21" t="str">
        <f>IFERROR(VLOOKUP("Failed",'Kickstarter Data'!F2263:L2263,7,FALSE),"")</f>
        <v/>
      </c>
    </row>
    <row r="2264" spans="1:5" x14ac:dyDescent="0.35">
      <c r="A2264" s="17" t="str">
        <f t="shared" si="70"/>
        <v>successful</v>
      </c>
      <c r="B2264" s="17">
        <f>IFERROR(VLOOKUP("successful",'Kickstarter Data'!F2264:L2264,7,FALSE),"")</f>
        <v>181</v>
      </c>
      <c r="D2264" s="21" t="str">
        <f t="shared" si="71"/>
        <v/>
      </c>
      <c r="E2264" s="21" t="str">
        <f>IFERROR(VLOOKUP("Failed",'Kickstarter Data'!F2264:L2264,7,FALSE),"")</f>
        <v/>
      </c>
    </row>
    <row r="2265" spans="1:5" x14ac:dyDescent="0.35">
      <c r="A2265" s="17" t="str">
        <f t="shared" si="70"/>
        <v>successful</v>
      </c>
      <c r="B2265" s="17">
        <f>IFERROR(VLOOKUP("successful",'Kickstarter Data'!F2265:L2265,7,FALSE),"")</f>
        <v>60</v>
      </c>
      <c r="D2265" s="21" t="str">
        <f t="shared" si="71"/>
        <v/>
      </c>
      <c r="E2265" s="21" t="str">
        <f>IFERROR(VLOOKUP("Failed",'Kickstarter Data'!F2265:L2265,7,FALSE),"")</f>
        <v/>
      </c>
    </row>
    <row r="2266" spans="1:5" x14ac:dyDescent="0.35">
      <c r="A2266" s="17" t="str">
        <f t="shared" si="70"/>
        <v>successful</v>
      </c>
      <c r="B2266" s="17">
        <f>IFERROR(VLOOKUP("successful",'Kickstarter Data'!F2266:L2266,7,FALSE),"")</f>
        <v>445</v>
      </c>
      <c r="D2266" s="21" t="str">
        <f t="shared" si="71"/>
        <v/>
      </c>
      <c r="E2266" s="21" t="str">
        <f>IFERROR(VLOOKUP("Failed",'Kickstarter Data'!F2266:L2266,7,FALSE),"")</f>
        <v/>
      </c>
    </row>
    <row r="2267" spans="1:5" x14ac:dyDescent="0.35">
      <c r="A2267" s="17" t="str">
        <f t="shared" si="70"/>
        <v>successful</v>
      </c>
      <c r="B2267" s="17">
        <f>IFERROR(VLOOKUP("successful",'Kickstarter Data'!F2267:L2267,7,FALSE),"")</f>
        <v>17</v>
      </c>
      <c r="D2267" s="21" t="str">
        <f t="shared" si="71"/>
        <v/>
      </c>
      <c r="E2267" s="21" t="str">
        <f>IFERROR(VLOOKUP("Failed",'Kickstarter Data'!F2267:L2267,7,FALSE),"")</f>
        <v/>
      </c>
    </row>
    <row r="2268" spans="1:5" x14ac:dyDescent="0.35">
      <c r="A2268" s="17" t="str">
        <f t="shared" si="70"/>
        <v>successful</v>
      </c>
      <c r="B2268" s="17">
        <f>IFERROR(VLOOKUP("successful",'Kickstarter Data'!F2268:L2268,7,FALSE),"")</f>
        <v>194</v>
      </c>
      <c r="D2268" s="21" t="str">
        <f t="shared" si="71"/>
        <v/>
      </c>
      <c r="E2268" s="21" t="str">
        <f>IFERROR(VLOOKUP("Failed",'Kickstarter Data'!F2268:L2268,7,FALSE),"")</f>
        <v/>
      </c>
    </row>
    <row r="2269" spans="1:5" x14ac:dyDescent="0.35">
      <c r="A2269" s="17" t="str">
        <f t="shared" si="70"/>
        <v>successful</v>
      </c>
      <c r="B2269" s="17">
        <f>IFERROR(VLOOKUP("successful",'Kickstarter Data'!F2269:L2269,7,FALSE),"")</f>
        <v>404</v>
      </c>
      <c r="D2269" s="21" t="str">
        <f t="shared" si="71"/>
        <v/>
      </c>
      <c r="E2269" s="21" t="str">
        <f>IFERROR(VLOOKUP("Failed",'Kickstarter Data'!F2269:L2269,7,FALSE),"")</f>
        <v/>
      </c>
    </row>
    <row r="2270" spans="1:5" x14ac:dyDescent="0.35">
      <c r="A2270" s="17" t="str">
        <f t="shared" si="70"/>
        <v>successful</v>
      </c>
      <c r="B2270" s="17">
        <f>IFERROR(VLOOKUP("successful",'Kickstarter Data'!F2270:L2270,7,FALSE),"")</f>
        <v>194</v>
      </c>
      <c r="D2270" s="21" t="str">
        <f t="shared" si="71"/>
        <v/>
      </c>
      <c r="E2270" s="21" t="str">
        <f>IFERROR(VLOOKUP("Failed",'Kickstarter Data'!F2270:L2270,7,FALSE),"")</f>
        <v/>
      </c>
    </row>
    <row r="2271" spans="1:5" x14ac:dyDescent="0.35">
      <c r="A2271" s="17" t="str">
        <f t="shared" si="70"/>
        <v>successful</v>
      </c>
      <c r="B2271" s="17">
        <f>IFERROR(VLOOKUP("successful",'Kickstarter Data'!F2271:L2271,7,FALSE),"")</f>
        <v>902</v>
      </c>
      <c r="D2271" s="21" t="str">
        <f t="shared" si="71"/>
        <v/>
      </c>
      <c r="E2271" s="21" t="str">
        <f>IFERROR(VLOOKUP("Failed",'Kickstarter Data'!F2271:L2271,7,FALSE),"")</f>
        <v/>
      </c>
    </row>
    <row r="2272" spans="1:5" x14ac:dyDescent="0.35">
      <c r="A2272" s="17" t="str">
        <f t="shared" si="70"/>
        <v>successful</v>
      </c>
      <c r="B2272" s="17">
        <f>IFERROR(VLOOKUP("successful",'Kickstarter Data'!F2272:L2272,7,FALSE),"")</f>
        <v>1670</v>
      </c>
      <c r="D2272" s="21" t="str">
        <f t="shared" si="71"/>
        <v/>
      </c>
      <c r="E2272" s="21" t="str">
        <f>IFERROR(VLOOKUP("Failed",'Kickstarter Data'!F2272:L2272,7,FALSE),"")</f>
        <v/>
      </c>
    </row>
    <row r="2273" spans="1:5" x14ac:dyDescent="0.35">
      <c r="A2273" s="17" t="str">
        <f t="shared" si="70"/>
        <v>successful</v>
      </c>
      <c r="B2273" s="17">
        <f>IFERROR(VLOOKUP("successful",'Kickstarter Data'!F2273:L2273,7,FALSE),"")</f>
        <v>1328</v>
      </c>
      <c r="D2273" s="21" t="str">
        <f t="shared" si="71"/>
        <v/>
      </c>
      <c r="E2273" s="21" t="str">
        <f>IFERROR(VLOOKUP("Failed",'Kickstarter Data'!F2273:L2273,7,FALSE),"")</f>
        <v/>
      </c>
    </row>
    <row r="2274" spans="1:5" x14ac:dyDescent="0.35">
      <c r="A2274" s="17" t="str">
        <f t="shared" si="70"/>
        <v>successful</v>
      </c>
      <c r="B2274" s="17">
        <f>IFERROR(VLOOKUP("successful",'Kickstarter Data'!F2274:L2274,7,FALSE),"")</f>
        <v>944</v>
      </c>
      <c r="D2274" s="21" t="str">
        <f t="shared" si="71"/>
        <v/>
      </c>
      <c r="E2274" s="21" t="str">
        <f>IFERROR(VLOOKUP("Failed",'Kickstarter Data'!F2274:L2274,7,FALSE),"")</f>
        <v/>
      </c>
    </row>
    <row r="2275" spans="1:5" x14ac:dyDescent="0.35">
      <c r="A2275" s="17" t="str">
        <f t="shared" si="70"/>
        <v>successful</v>
      </c>
      <c r="B2275" s="17">
        <f>IFERROR(VLOOKUP("successful",'Kickstarter Data'!F2275:L2275,7,FALSE),"")</f>
        <v>147</v>
      </c>
      <c r="D2275" s="21" t="str">
        <f t="shared" si="71"/>
        <v/>
      </c>
      <c r="E2275" s="21" t="str">
        <f>IFERROR(VLOOKUP("Failed",'Kickstarter Data'!F2275:L2275,7,FALSE),"")</f>
        <v/>
      </c>
    </row>
    <row r="2276" spans="1:5" x14ac:dyDescent="0.35">
      <c r="A2276" s="17" t="str">
        <f t="shared" si="70"/>
        <v>successful</v>
      </c>
      <c r="B2276" s="17">
        <f>IFERROR(VLOOKUP("successful",'Kickstarter Data'!F2276:L2276,7,FALSE),"")</f>
        <v>99</v>
      </c>
      <c r="D2276" s="21" t="str">
        <f t="shared" si="71"/>
        <v/>
      </c>
      <c r="E2276" s="21" t="str">
        <f>IFERROR(VLOOKUP("Failed",'Kickstarter Data'!F2276:L2276,7,FALSE),"")</f>
        <v/>
      </c>
    </row>
    <row r="2277" spans="1:5" x14ac:dyDescent="0.35">
      <c r="A2277" s="17" t="str">
        <f t="shared" si="70"/>
        <v>successful</v>
      </c>
      <c r="B2277" s="17">
        <f>IFERROR(VLOOKUP("successful",'Kickstarter Data'!F2277:L2277,7,FALSE),"")</f>
        <v>79</v>
      </c>
      <c r="D2277" s="21" t="str">
        <f t="shared" si="71"/>
        <v/>
      </c>
      <c r="E2277" s="21" t="str">
        <f>IFERROR(VLOOKUP("Failed",'Kickstarter Data'!F2277:L2277,7,FALSE),"")</f>
        <v/>
      </c>
    </row>
    <row r="2278" spans="1:5" x14ac:dyDescent="0.35">
      <c r="A2278" s="17" t="str">
        <f t="shared" si="70"/>
        <v>successful</v>
      </c>
      <c r="B2278" s="17">
        <f>IFERROR(VLOOKUP("successful",'Kickstarter Data'!F2278:L2278,7,FALSE),"")</f>
        <v>75</v>
      </c>
      <c r="D2278" s="21" t="str">
        <f t="shared" si="71"/>
        <v/>
      </c>
      <c r="E2278" s="21" t="str">
        <f>IFERROR(VLOOKUP("Failed",'Kickstarter Data'!F2278:L2278,7,FALSE),"")</f>
        <v/>
      </c>
    </row>
    <row r="2279" spans="1:5" x14ac:dyDescent="0.35">
      <c r="A2279" s="17" t="str">
        <f t="shared" si="70"/>
        <v>successful</v>
      </c>
      <c r="B2279" s="17">
        <f>IFERROR(VLOOKUP("successful",'Kickstarter Data'!F2279:L2279,7,FALSE),"")</f>
        <v>207</v>
      </c>
      <c r="D2279" s="21" t="str">
        <f t="shared" si="71"/>
        <v/>
      </c>
      <c r="E2279" s="21" t="str">
        <f>IFERROR(VLOOKUP("Failed",'Kickstarter Data'!F2279:L2279,7,FALSE),"")</f>
        <v/>
      </c>
    </row>
    <row r="2280" spans="1:5" x14ac:dyDescent="0.35">
      <c r="A2280" s="17" t="str">
        <f t="shared" si="70"/>
        <v>successful</v>
      </c>
      <c r="B2280" s="17">
        <f>IFERROR(VLOOKUP("successful",'Kickstarter Data'!F2280:L2280,7,FALSE),"")</f>
        <v>102</v>
      </c>
      <c r="D2280" s="21" t="str">
        <f t="shared" si="71"/>
        <v/>
      </c>
      <c r="E2280" s="21" t="str">
        <f>IFERROR(VLOOKUP("Failed",'Kickstarter Data'!F2280:L2280,7,FALSE),"")</f>
        <v/>
      </c>
    </row>
    <row r="2281" spans="1:5" x14ac:dyDescent="0.35">
      <c r="A2281" s="17" t="str">
        <f t="shared" si="70"/>
        <v>successful</v>
      </c>
      <c r="B2281" s="17">
        <f>IFERROR(VLOOKUP("successful",'Kickstarter Data'!F2281:L2281,7,FALSE),"")</f>
        <v>32</v>
      </c>
      <c r="D2281" s="21" t="str">
        <f t="shared" si="71"/>
        <v/>
      </c>
      <c r="E2281" s="21" t="str">
        <f>IFERROR(VLOOKUP("Failed",'Kickstarter Data'!F2281:L2281,7,FALSE),"")</f>
        <v/>
      </c>
    </row>
    <row r="2282" spans="1:5" x14ac:dyDescent="0.35">
      <c r="A2282" s="17" t="str">
        <f t="shared" si="70"/>
        <v>successful</v>
      </c>
      <c r="B2282" s="17">
        <f>IFERROR(VLOOKUP("successful",'Kickstarter Data'!F2282:L2282,7,FALSE),"")</f>
        <v>480</v>
      </c>
      <c r="D2282" s="21" t="str">
        <f t="shared" si="71"/>
        <v/>
      </c>
      <c r="E2282" s="21" t="str">
        <f>IFERROR(VLOOKUP("Failed",'Kickstarter Data'!F2282:L2282,7,FALSE),"")</f>
        <v/>
      </c>
    </row>
    <row r="2283" spans="1:5" x14ac:dyDescent="0.35">
      <c r="A2283" s="17" t="str">
        <f t="shared" si="70"/>
        <v>successful</v>
      </c>
      <c r="B2283" s="17">
        <f>IFERROR(VLOOKUP("successful",'Kickstarter Data'!F2283:L2283,7,FALSE),"")</f>
        <v>11</v>
      </c>
      <c r="D2283" s="21" t="str">
        <f t="shared" si="71"/>
        <v/>
      </c>
      <c r="E2283" s="21" t="str">
        <f>IFERROR(VLOOKUP("Failed",'Kickstarter Data'!F2283:L2283,7,FALSE),"")</f>
        <v/>
      </c>
    </row>
    <row r="2284" spans="1:5" x14ac:dyDescent="0.35">
      <c r="A2284" s="17" t="str">
        <f t="shared" si="70"/>
        <v>successful</v>
      </c>
      <c r="B2284" s="17">
        <f>IFERROR(VLOOKUP("successful",'Kickstarter Data'!F2284:L2284,7,FALSE),"")</f>
        <v>12</v>
      </c>
      <c r="D2284" s="21" t="str">
        <f t="shared" si="71"/>
        <v/>
      </c>
      <c r="E2284" s="21" t="str">
        <f>IFERROR(VLOOKUP("Failed",'Kickstarter Data'!F2284:L2284,7,FALSE),"")</f>
        <v/>
      </c>
    </row>
    <row r="2285" spans="1:5" x14ac:dyDescent="0.35">
      <c r="A2285" s="17" t="str">
        <f t="shared" si="70"/>
        <v>successful</v>
      </c>
      <c r="B2285" s="17">
        <f>IFERROR(VLOOKUP("successful",'Kickstarter Data'!F2285:L2285,7,FALSE),"")</f>
        <v>48</v>
      </c>
      <c r="D2285" s="21" t="str">
        <f t="shared" si="71"/>
        <v/>
      </c>
      <c r="E2285" s="21" t="str">
        <f>IFERROR(VLOOKUP("Failed",'Kickstarter Data'!F2285:L2285,7,FALSE),"")</f>
        <v/>
      </c>
    </row>
    <row r="2286" spans="1:5" x14ac:dyDescent="0.35">
      <c r="A2286" s="17" t="str">
        <f t="shared" si="70"/>
        <v>successful</v>
      </c>
      <c r="B2286" s="17">
        <f>IFERROR(VLOOKUP("successful",'Kickstarter Data'!F2286:L2286,7,FALSE),"")</f>
        <v>59</v>
      </c>
      <c r="D2286" s="21" t="str">
        <f t="shared" si="71"/>
        <v/>
      </c>
      <c r="E2286" s="21" t="str">
        <f>IFERROR(VLOOKUP("Failed",'Kickstarter Data'!F2286:L2286,7,FALSE),"")</f>
        <v/>
      </c>
    </row>
    <row r="2287" spans="1:5" x14ac:dyDescent="0.35">
      <c r="A2287" s="17" t="str">
        <f t="shared" si="70"/>
        <v>successful</v>
      </c>
      <c r="B2287" s="17">
        <f>IFERROR(VLOOKUP("successful",'Kickstarter Data'!F2287:L2287,7,FALSE),"")</f>
        <v>79</v>
      </c>
      <c r="D2287" s="21" t="str">
        <f t="shared" si="71"/>
        <v/>
      </c>
      <c r="E2287" s="21" t="str">
        <f>IFERROR(VLOOKUP("Failed",'Kickstarter Data'!F2287:L2287,7,FALSE),"")</f>
        <v/>
      </c>
    </row>
    <row r="2288" spans="1:5" x14ac:dyDescent="0.35">
      <c r="A2288" s="17" t="str">
        <f t="shared" si="70"/>
        <v>successful</v>
      </c>
      <c r="B2288" s="17">
        <f>IFERROR(VLOOKUP("successful",'Kickstarter Data'!F2288:L2288,7,FALSE),"")</f>
        <v>14</v>
      </c>
      <c r="D2288" s="21" t="str">
        <f t="shared" si="71"/>
        <v/>
      </c>
      <c r="E2288" s="21" t="str">
        <f>IFERROR(VLOOKUP("Failed",'Kickstarter Data'!F2288:L2288,7,FALSE),"")</f>
        <v/>
      </c>
    </row>
    <row r="2289" spans="1:5" x14ac:dyDescent="0.35">
      <c r="A2289" s="17" t="str">
        <f t="shared" si="70"/>
        <v>successful</v>
      </c>
      <c r="B2289" s="17">
        <f>IFERROR(VLOOKUP("successful",'Kickstarter Data'!F2289:L2289,7,FALSE),"")</f>
        <v>106</v>
      </c>
      <c r="D2289" s="21" t="str">
        <f t="shared" si="71"/>
        <v/>
      </c>
      <c r="E2289" s="21" t="str">
        <f>IFERROR(VLOOKUP("Failed",'Kickstarter Data'!F2289:L2289,7,FALSE),"")</f>
        <v/>
      </c>
    </row>
    <row r="2290" spans="1:5" x14ac:dyDescent="0.35">
      <c r="A2290" s="17" t="str">
        <f t="shared" si="70"/>
        <v>successful</v>
      </c>
      <c r="B2290" s="17">
        <f>IFERROR(VLOOKUP("successful",'Kickstarter Data'!F2290:L2290,7,FALSE),"")</f>
        <v>25</v>
      </c>
      <c r="D2290" s="21" t="str">
        <f t="shared" si="71"/>
        <v/>
      </c>
      <c r="E2290" s="21" t="str">
        <f>IFERROR(VLOOKUP("Failed",'Kickstarter Data'!F2290:L2290,7,FALSE),"")</f>
        <v/>
      </c>
    </row>
    <row r="2291" spans="1:5" x14ac:dyDescent="0.35">
      <c r="A2291" s="17" t="str">
        <f t="shared" si="70"/>
        <v>successful</v>
      </c>
      <c r="B2291" s="17">
        <f>IFERROR(VLOOKUP("successful",'Kickstarter Data'!F2291:L2291,7,FALSE),"")</f>
        <v>25</v>
      </c>
      <c r="D2291" s="21" t="str">
        <f t="shared" si="71"/>
        <v/>
      </c>
      <c r="E2291" s="21" t="str">
        <f>IFERROR(VLOOKUP("Failed",'Kickstarter Data'!F2291:L2291,7,FALSE),"")</f>
        <v/>
      </c>
    </row>
    <row r="2292" spans="1:5" x14ac:dyDescent="0.35">
      <c r="A2292" s="17" t="str">
        <f t="shared" si="70"/>
        <v>successful</v>
      </c>
      <c r="B2292" s="17">
        <f>IFERROR(VLOOKUP("successful",'Kickstarter Data'!F2292:L2292,7,FALSE),"")</f>
        <v>29</v>
      </c>
      <c r="D2292" s="21" t="str">
        <f t="shared" si="71"/>
        <v/>
      </c>
      <c r="E2292" s="21" t="str">
        <f>IFERROR(VLOOKUP("Failed",'Kickstarter Data'!F2292:L2292,7,FALSE),"")</f>
        <v/>
      </c>
    </row>
    <row r="2293" spans="1:5" x14ac:dyDescent="0.35">
      <c r="A2293" s="17" t="str">
        <f t="shared" si="70"/>
        <v>successful</v>
      </c>
      <c r="B2293" s="17">
        <f>IFERROR(VLOOKUP("successful",'Kickstarter Data'!F2293:L2293,7,FALSE),"")</f>
        <v>43</v>
      </c>
      <c r="D2293" s="21" t="str">
        <f t="shared" si="71"/>
        <v/>
      </c>
      <c r="E2293" s="21" t="str">
        <f>IFERROR(VLOOKUP("Failed",'Kickstarter Data'!F2293:L2293,7,FALSE),"")</f>
        <v/>
      </c>
    </row>
    <row r="2294" spans="1:5" x14ac:dyDescent="0.35">
      <c r="A2294" s="17" t="str">
        <f t="shared" si="70"/>
        <v>successful</v>
      </c>
      <c r="B2294" s="17">
        <f>IFERROR(VLOOKUP("successful",'Kickstarter Data'!F2294:L2294,7,FALSE),"")</f>
        <v>46</v>
      </c>
      <c r="D2294" s="21" t="str">
        <f t="shared" si="71"/>
        <v/>
      </c>
      <c r="E2294" s="21" t="str">
        <f>IFERROR(VLOOKUP("Failed",'Kickstarter Data'!F2294:L2294,7,FALSE),"")</f>
        <v/>
      </c>
    </row>
    <row r="2295" spans="1:5" x14ac:dyDescent="0.35">
      <c r="A2295" s="17" t="str">
        <f t="shared" si="70"/>
        <v>successful</v>
      </c>
      <c r="B2295" s="17">
        <f>IFERROR(VLOOKUP("successful",'Kickstarter Data'!F2295:L2295,7,FALSE),"")</f>
        <v>27</v>
      </c>
      <c r="D2295" s="21" t="str">
        <f t="shared" si="71"/>
        <v/>
      </c>
      <c r="E2295" s="21" t="str">
        <f>IFERROR(VLOOKUP("Failed",'Kickstarter Data'!F2295:L2295,7,FALSE),"")</f>
        <v/>
      </c>
    </row>
    <row r="2296" spans="1:5" x14ac:dyDescent="0.35">
      <c r="A2296" s="17" t="str">
        <f t="shared" si="70"/>
        <v>successful</v>
      </c>
      <c r="B2296" s="17">
        <f>IFERROR(VLOOKUP("successful",'Kickstarter Data'!F2296:L2296,7,FALSE),"")</f>
        <v>112</v>
      </c>
      <c r="D2296" s="21" t="str">
        <f t="shared" si="71"/>
        <v/>
      </c>
      <c r="E2296" s="21" t="str">
        <f>IFERROR(VLOOKUP("Failed",'Kickstarter Data'!F2296:L2296,7,FALSE),"")</f>
        <v/>
      </c>
    </row>
    <row r="2297" spans="1:5" x14ac:dyDescent="0.35">
      <c r="A2297" s="17" t="str">
        <f t="shared" si="70"/>
        <v>successful</v>
      </c>
      <c r="B2297" s="17">
        <f>IFERROR(VLOOKUP("successful",'Kickstarter Data'!F2297:L2297,7,FALSE),"")</f>
        <v>34</v>
      </c>
      <c r="D2297" s="21" t="str">
        <f t="shared" si="71"/>
        <v/>
      </c>
      <c r="E2297" s="21" t="str">
        <f>IFERROR(VLOOKUP("Failed",'Kickstarter Data'!F2297:L2297,7,FALSE),"")</f>
        <v/>
      </c>
    </row>
    <row r="2298" spans="1:5" x14ac:dyDescent="0.35">
      <c r="A2298" s="17" t="str">
        <f t="shared" si="70"/>
        <v>successful</v>
      </c>
      <c r="B2298" s="17">
        <f>IFERROR(VLOOKUP("successful",'Kickstarter Data'!F2298:L2298,7,FALSE),"")</f>
        <v>145</v>
      </c>
      <c r="D2298" s="21" t="str">
        <f t="shared" si="71"/>
        <v/>
      </c>
      <c r="E2298" s="21" t="str">
        <f>IFERROR(VLOOKUP("Failed",'Kickstarter Data'!F2298:L2298,7,FALSE),"")</f>
        <v/>
      </c>
    </row>
    <row r="2299" spans="1:5" x14ac:dyDescent="0.35">
      <c r="A2299" s="17" t="str">
        <f t="shared" si="70"/>
        <v>successful</v>
      </c>
      <c r="B2299" s="17">
        <f>IFERROR(VLOOKUP("successful",'Kickstarter Data'!F2299:L2299,7,FALSE),"")</f>
        <v>19</v>
      </c>
      <c r="D2299" s="21" t="str">
        <f t="shared" si="71"/>
        <v/>
      </c>
      <c r="E2299" s="21" t="str">
        <f>IFERROR(VLOOKUP("Failed",'Kickstarter Data'!F2299:L2299,7,FALSE),"")</f>
        <v/>
      </c>
    </row>
    <row r="2300" spans="1:5" x14ac:dyDescent="0.35">
      <c r="A2300" s="17" t="str">
        <f t="shared" si="70"/>
        <v>successful</v>
      </c>
      <c r="B2300" s="17">
        <f>IFERROR(VLOOKUP("successful",'Kickstarter Data'!F2300:L2300,7,FALSE),"")</f>
        <v>288</v>
      </c>
      <c r="D2300" s="21" t="str">
        <f t="shared" si="71"/>
        <v/>
      </c>
      <c r="E2300" s="21" t="str">
        <f>IFERROR(VLOOKUP("Failed",'Kickstarter Data'!F2300:L2300,7,FALSE),"")</f>
        <v/>
      </c>
    </row>
    <row r="2301" spans="1:5" x14ac:dyDescent="0.35">
      <c r="A2301" s="17" t="str">
        <f t="shared" si="70"/>
        <v>successful</v>
      </c>
      <c r="B2301" s="17">
        <f>IFERROR(VLOOKUP("successful",'Kickstarter Data'!F2301:L2301,7,FALSE),"")</f>
        <v>14</v>
      </c>
      <c r="D2301" s="21" t="str">
        <f t="shared" si="71"/>
        <v/>
      </c>
      <c r="E2301" s="21" t="str">
        <f>IFERROR(VLOOKUP("Failed",'Kickstarter Data'!F2301:L2301,7,FALSE),"")</f>
        <v/>
      </c>
    </row>
    <row r="2302" spans="1:5" x14ac:dyDescent="0.35">
      <c r="A2302" s="17" t="str">
        <f t="shared" si="70"/>
        <v>successful</v>
      </c>
      <c r="B2302" s="17">
        <f>IFERROR(VLOOKUP("successful",'Kickstarter Data'!F2302:L2302,7,FALSE),"")</f>
        <v>7</v>
      </c>
      <c r="D2302" s="21" t="str">
        <f t="shared" si="71"/>
        <v/>
      </c>
      <c r="E2302" s="21" t="str">
        <f>IFERROR(VLOOKUP("Failed",'Kickstarter Data'!F2302:L2302,7,FALSE),"")</f>
        <v/>
      </c>
    </row>
    <row r="2303" spans="1:5" x14ac:dyDescent="0.35">
      <c r="A2303" s="17" t="str">
        <f t="shared" si="70"/>
        <v>successful</v>
      </c>
      <c r="B2303" s="17">
        <f>IFERROR(VLOOKUP("successful",'Kickstarter Data'!F2303:L2303,7,FALSE),"")</f>
        <v>211</v>
      </c>
      <c r="D2303" s="21" t="str">
        <f t="shared" si="71"/>
        <v/>
      </c>
      <c r="E2303" s="21" t="str">
        <f>IFERROR(VLOOKUP("Failed",'Kickstarter Data'!F2303:L2303,7,FALSE),"")</f>
        <v/>
      </c>
    </row>
    <row r="2304" spans="1:5" x14ac:dyDescent="0.35">
      <c r="A2304" s="17" t="str">
        <f t="shared" si="70"/>
        <v>successful</v>
      </c>
      <c r="B2304" s="17">
        <f>IFERROR(VLOOKUP("successful",'Kickstarter Data'!F2304:L2304,7,FALSE),"")</f>
        <v>85</v>
      </c>
      <c r="D2304" s="21" t="str">
        <f t="shared" si="71"/>
        <v/>
      </c>
      <c r="E2304" s="21" t="str">
        <f>IFERROR(VLOOKUP("Failed",'Kickstarter Data'!F2304:L2304,7,FALSE),"")</f>
        <v/>
      </c>
    </row>
    <row r="2305" spans="1:5" x14ac:dyDescent="0.35">
      <c r="A2305" s="17" t="str">
        <f t="shared" si="70"/>
        <v>successful</v>
      </c>
      <c r="B2305" s="17">
        <f>IFERROR(VLOOKUP("successful",'Kickstarter Data'!F2305:L2305,7,FALSE),"")</f>
        <v>103</v>
      </c>
      <c r="D2305" s="21" t="str">
        <f t="shared" si="71"/>
        <v/>
      </c>
      <c r="E2305" s="21" t="str">
        <f>IFERROR(VLOOKUP("Failed",'Kickstarter Data'!F2305:L2305,7,FALSE),"")</f>
        <v/>
      </c>
    </row>
    <row r="2306" spans="1:5" x14ac:dyDescent="0.35">
      <c r="A2306" s="17" t="str">
        <f t="shared" ref="A2306:A2369" si="72">IF(B2306="","","successful")</f>
        <v>successful</v>
      </c>
      <c r="B2306" s="17">
        <f>IFERROR(VLOOKUP("successful",'Kickstarter Data'!F2306:L2306,7,FALSE),"")</f>
        <v>113</v>
      </c>
      <c r="D2306" s="21" t="str">
        <f t="shared" ref="D2306:D2369" si="73">IF(E2306="","","Failed")</f>
        <v/>
      </c>
      <c r="E2306" s="21" t="str">
        <f>IFERROR(VLOOKUP("Failed",'Kickstarter Data'!F2306:L2306,7,FALSE),"")</f>
        <v/>
      </c>
    </row>
    <row r="2307" spans="1:5" x14ac:dyDescent="0.35">
      <c r="A2307" s="17" t="str">
        <f t="shared" si="72"/>
        <v>successful</v>
      </c>
      <c r="B2307" s="17">
        <f>IFERROR(VLOOKUP("successful",'Kickstarter Data'!F2307:L2307,7,FALSE),"")</f>
        <v>167</v>
      </c>
      <c r="D2307" s="21" t="str">
        <f t="shared" si="73"/>
        <v/>
      </c>
      <c r="E2307" s="21" t="str">
        <f>IFERROR(VLOOKUP("Failed",'Kickstarter Data'!F2307:L2307,7,FALSE),"")</f>
        <v/>
      </c>
    </row>
    <row r="2308" spans="1:5" x14ac:dyDescent="0.35">
      <c r="A2308" s="17" t="str">
        <f t="shared" si="72"/>
        <v>successful</v>
      </c>
      <c r="B2308" s="17">
        <f>IFERROR(VLOOKUP("successful",'Kickstarter Data'!F2308:L2308,7,FALSE),"")</f>
        <v>73</v>
      </c>
      <c r="D2308" s="21" t="str">
        <f t="shared" si="73"/>
        <v/>
      </c>
      <c r="E2308" s="21" t="str">
        <f>IFERROR(VLOOKUP("Failed",'Kickstarter Data'!F2308:L2308,7,FALSE),"")</f>
        <v/>
      </c>
    </row>
    <row r="2309" spans="1:5" x14ac:dyDescent="0.35">
      <c r="A2309" s="17" t="str">
        <f t="shared" si="72"/>
        <v>successful</v>
      </c>
      <c r="B2309" s="17">
        <f>IFERROR(VLOOKUP("successful",'Kickstarter Data'!F2309:L2309,7,FALSE),"")</f>
        <v>75</v>
      </c>
      <c r="D2309" s="21" t="str">
        <f t="shared" si="73"/>
        <v/>
      </c>
      <c r="E2309" s="21" t="str">
        <f>IFERROR(VLOOKUP("Failed",'Kickstarter Data'!F2309:L2309,7,FALSE),"")</f>
        <v/>
      </c>
    </row>
    <row r="2310" spans="1:5" x14ac:dyDescent="0.35">
      <c r="A2310" s="17" t="str">
        <f t="shared" si="72"/>
        <v>successful</v>
      </c>
      <c r="B2310" s="17">
        <f>IFERROR(VLOOKUP("successful",'Kickstarter Data'!F2310:L2310,7,FALSE),"")</f>
        <v>614</v>
      </c>
      <c r="D2310" s="21" t="str">
        <f t="shared" si="73"/>
        <v/>
      </c>
      <c r="E2310" s="21" t="str">
        <f>IFERROR(VLOOKUP("Failed",'Kickstarter Data'!F2310:L2310,7,FALSE),"")</f>
        <v/>
      </c>
    </row>
    <row r="2311" spans="1:5" x14ac:dyDescent="0.35">
      <c r="A2311" s="17" t="str">
        <f t="shared" si="72"/>
        <v>successful</v>
      </c>
      <c r="B2311" s="17">
        <f>IFERROR(VLOOKUP("successful",'Kickstarter Data'!F2311:L2311,7,FALSE),"")</f>
        <v>107</v>
      </c>
      <c r="D2311" s="21" t="str">
        <f t="shared" si="73"/>
        <v/>
      </c>
      <c r="E2311" s="21" t="str">
        <f>IFERROR(VLOOKUP("Failed",'Kickstarter Data'!F2311:L2311,7,FALSE),"")</f>
        <v/>
      </c>
    </row>
    <row r="2312" spans="1:5" x14ac:dyDescent="0.35">
      <c r="A2312" s="17" t="str">
        <f t="shared" si="72"/>
        <v>successful</v>
      </c>
      <c r="B2312" s="17">
        <f>IFERROR(VLOOKUP("successful",'Kickstarter Data'!F2312:L2312,7,FALSE),"")</f>
        <v>1224</v>
      </c>
      <c r="D2312" s="21" t="str">
        <f t="shared" si="73"/>
        <v/>
      </c>
      <c r="E2312" s="21" t="str">
        <f>IFERROR(VLOOKUP("Failed",'Kickstarter Data'!F2312:L2312,7,FALSE),"")</f>
        <v/>
      </c>
    </row>
    <row r="2313" spans="1:5" x14ac:dyDescent="0.35">
      <c r="A2313" s="17" t="str">
        <f t="shared" si="72"/>
        <v>successful</v>
      </c>
      <c r="B2313" s="17">
        <f>IFERROR(VLOOKUP("successful",'Kickstarter Data'!F2313:L2313,7,FALSE),"")</f>
        <v>104</v>
      </c>
      <c r="D2313" s="21" t="str">
        <f t="shared" si="73"/>
        <v/>
      </c>
      <c r="E2313" s="21" t="str">
        <f>IFERROR(VLOOKUP("Failed",'Kickstarter Data'!F2313:L2313,7,FALSE),"")</f>
        <v/>
      </c>
    </row>
    <row r="2314" spans="1:5" x14ac:dyDescent="0.35">
      <c r="A2314" s="17" t="str">
        <f t="shared" si="72"/>
        <v>successful</v>
      </c>
      <c r="B2314" s="17">
        <f>IFERROR(VLOOKUP("successful",'Kickstarter Data'!F2314:L2314,7,FALSE),"")</f>
        <v>79</v>
      </c>
      <c r="D2314" s="21" t="str">
        <f t="shared" si="73"/>
        <v/>
      </c>
      <c r="E2314" s="21" t="str">
        <f>IFERROR(VLOOKUP("Failed",'Kickstarter Data'!F2314:L2314,7,FALSE),"")</f>
        <v/>
      </c>
    </row>
    <row r="2315" spans="1:5" x14ac:dyDescent="0.35">
      <c r="A2315" s="17" t="str">
        <f t="shared" si="72"/>
        <v>successful</v>
      </c>
      <c r="B2315" s="17">
        <f>IFERROR(VLOOKUP("successful",'Kickstarter Data'!F2315:L2315,7,FALSE),"")</f>
        <v>157</v>
      </c>
      <c r="D2315" s="21" t="str">
        <f t="shared" si="73"/>
        <v/>
      </c>
      <c r="E2315" s="21" t="str">
        <f>IFERROR(VLOOKUP("Failed",'Kickstarter Data'!F2315:L2315,7,FALSE),"")</f>
        <v/>
      </c>
    </row>
    <row r="2316" spans="1:5" x14ac:dyDescent="0.35">
      <c r="A2316" s="17" t="str">
        <f t="shared" si="72"/>
        <v>successful</v>
      </c>
      <c r="B2316" s="17">
        <f>IFERROR(VLOOKUP("successful",'Kickstarter Data'!F2316:L2316,7,FALSE),"")</f>
        <v>50</v>
      </c>
      <c r="D2316" s="21" t="str">
        <f t="shared" si="73"/>
        <v/>
      </c>
      <c r="E2316" s="21" t="str">
        <f>IFERROR(VLOOKUP("Failed",'Kickstarter Data'!F2316:L2316,7,FALSE),"")</f>
        <v/>
      </c>
    </row>
    <row r="2317" spans="1:5" x14ac:dyDescent="0.35">
      <c r="A2317" s="17" t="str">
        <f t="shared" si="72"/>
        <v>successful</v>
      </c>
      <c r="B2317" s="17">
        <f>IFERROR(VLOOKUP("successful",'Kickstarter Data'!F2317:L2317,7,FALSE),"")</f>
        <v>64</v>
      </c>
      <c r="D2317" s="21" t="str">
        <f t="shared" si="73"/>
        <v/>
      </c>
      <c r="E2317" s="21" t="str">
        <f>IFERROR(VLOOKUP("Failed",'Kickstarter Data'!F2317:L2317,7,FALSE),"")</f>
        <v/>
      </c>
    </row>
    <row r="2318" spans="1:5" x14ac:dyDescent="0.35">
      <c r="A2318" s="17" t="str">
        <f t="shared" si="72"/>
        <v>successful</v>
      </c>
      <c r="B2318" s="17">
        <f>IFERROR(VLOOKUP("successful",'Kickstarter Data'!F2318:L2318,7,FALSE),"")</f>
        <v>200</v>
      </c>
      <c r="D2318" s="21" t="str">
        <f t="shared" si="73"/>
        <v/>
      </c>
      <c r="E2318" s="21" t="str">
        <f>IFERROR(VLOOKUP("Failed",'Kickstarter Data'!F2318:L2318,7,FALSE),"")</f>
        <v/>
      </c>
    </row>
    <row r="2319" spans="1:5" x14ac:dyDescent="0.35">
      <c r="A2319" s="17" t="str">
        <f t="shared" si="72"/>
        <v>successful</v>
      </c>
      <c r="B2319" s="17">
        <f>IFERROR(VLOOKUP("successful",'Kickstarter Data'!F2319:L2319,7,FALSE),"")</f>
        <v>22</v>
      </c>
      <c r="D2319" s="21" t="str">
        <f t="shared" si="73"/>
        <v/>
      </c>
      <c r="E2319" s="21" t="str">
        <f>IFERROR(VLOOKUP("Failed",'Kickstarter Data'!F2319:L2319,7,FALSE),"")</f>
        <v/>
      </c>
    </row>
    <row r="2320" spans="1:5" x14ac:dyDescent="0.35">
      <c r="A2320" s="17" t="str">
        <f t="shared" si="72"/>
        <v>successful</v>
      </c>
      <c r="B2320" s="17">
        <f>IFERROR(VLOOKUP("successful",'Kickstarter Data'!F2320:L2320,7,FALSE),"")</f>
        <v>163</v>
      </c>
      <c r="D2320" s="21" t="str">
        <f t="shared" si="73"/>
        <v/>
      </c>
      <c r="E2320" s="21" t="str">
        <f>IFERROR(VLOOKUP("Failed",'Kickstarter Data'!F2320:L2320,7,FALSE),"")</f>
        <v/>
      </c>
    </row>
    <row r="2321" spans="1:5" x14ac:dyDescent="0.35">
      <c r="A2321" s="17" t="str">
        <f t="shared" si="72"/>
        <v>successful</v>
      </c>
      <c r="B2321" s="17">
        <f>IFERROR(VLOOKUP("successful",'Kickstarter Data'!F2321:L2321,7,FALSE),"")</f>
        <v>77</v>
      </c>
      <c r="D2321" s="21" t="str">
        <f t="shared" si="73"/>
        <v/>
      </c>
      <c r="E2321" s="21" t="str">
        <f>IFERROR(VLOOKUP("Failed",'Kickstarter Data'!F2321:L2321,7,FALSE),"")</f>
        <v/>
      </c>
    </row>
    <row r="2322" spans="1:5" x14ac:dyDescent="0.35">
      <c r="A2322" s="17" t="str">
        <f t="shared" si="72"/>
        <v>successful</v>
      </c>
      <c r="B2322" s="17">
        <f>IFERROR(VLOOKUP("successful",'Kickstarter Data'!F2322:L2322,7,FALSE),"")</f>
        <v>89</v>
      </c>
      <c r="D2322" s="21" t="str">
        <f t="shared" si="73"/>
        <v/>
      </c>
      <c r="E2322" s="21" t="str">
        <f>IFERROR(VLOOKUP("Failed",'Kickstarter Data'!F2322:L2322,7,FALSE),"")</f>
        <v/>
      </c>
    </row>
    <row r="2323" spans="1:5" x14ac:dyDescent="0.35">
      <c r="A2323" s="17" t="str">
        <f t="shared" si="72"/>
        <v/>
      </c>
      <c r="B2323" s="17" t="str">
        <f>IFERROR(VLOOKUP("successful",'Kickstarter Data'!F2323:L2323,7,FALSE),"")</f>
        <v/>
      </c>
      <c r="D2323" s="21" t="str">
        <f t="shared" si="73"/>
        <v/>
      </c>
      <c r="E2323" s="21" t="str">
        <f>IFERROR(VLOOKUP("Failed",'Kickstarter Data'!F2323:L2323,7,FALSE),"")</f>
        <v/>
      </c>
    </row>
    <row r="2324" spans="1:5" x14ac:dyDescent="0.35">
      <c r="A2324" s="17" t="str">
        <f t="shared" si="72"/>
        <v/>
      </c>
      <c r="B2324" s="17" t="str">
        <f>IFERROR(VLOOKUP("successful",'Kickstarter Data'!F2324:L2324,7,FALSE),"")</f>
        <v/>
      </c>
      <c r="D2324" s="21" t="str">
        <f t="shared" si="73"/>
        <v/>
      </c>
      <c r="E2324" s="21" t="str">
        <f>IFERROR(VLOOKUP("Failed",'Kickstarter Data'!F2324:L2324,7,FALSE),"")</f>
        <v/>
      </c>
    </row>
    <row r="2325" spans="1:5" x14ac:dyDescent="0.35">
      <c r="A2325" s="17" t="str">
        <f t="shared" si="72"/>
        <v/>
      </c>
      <c r="B2325" s="17" t="str">
        <f>IFERROR(VLOOKUP("successful",'Kickstarter Data'!F2325:L2325,7,FALSE),"")</f>
        <v/>
      </c>
      <c r="D2325" s="21" t="str">
        <f t="shared" si="73"/>
        <v/>
      </c>
      <c r="E2325" s="21" t="str">
        <f>IFERROR(VLOOKUP("Failed",'Kickstarter Data'!F2325:L2325,7,FALSE),"")</f>
        <v/>
      </c>
    </row>
    <row r="2326" spans="1:5" x14ac:dyDescent="0.35">
      <c r="A2326" s="17" t="str">
        <f t="shared" si="72"/>
        <v/>
      </c>
      <c r="B2326" s="17" t="str">
        <f>IFERROR(VLOOKUP("successful",'Kickstarter Data'!F2326:L2326,7,FALSE),"")</f>
        <v/>
      </c>
      <c r="D2326" s="21" t="str">
        <f t="shared" si="73"/>
        <v/>
      </c>
      <c r="E2326" s="21" t="str">
        <f>IFERROR(VLOOKUP("Failed",'Kickstarter Data'!F2326:L2326,7,FALSE),"")</f>
        <v/>
      </c>
    </row>
    <row r="2327" spans="1:5" x14ac:dyDescent="0.35">
      <c r="A2327" s="17" t="str">
        <f t="shared" si="72"/>
        <v/>
      </c>
      <c r="B2327" s="17" t="str">
        <f>IFERROR(VLOOKUP("successful",'Kickstarter Data'!F2327:L2327,7,FALSE),"")</f>
        <v/>
      </c>
      <c r="D2327" s="21" t="str">
        <f t="shared" si="73"/>
        <v/>
      </c>
      <c r="E2327" s="21" t="str">
        <f>IFERROR(VLOOKUP("Failed",'Kickstarter Data'!F2327:L2327,7,FALSE),"")</f>
        <v/>
      </c>
    </row>
    <row r="2328" spans="1:5" x14ac:dyDescent="0.35">
      <c r="A2328" s="17" t="str">
        <f t="shared" si="72"/>
        <v/>
      </c>
      <c r="B2328" s="17" t="str">
        <f>IFERROR(VLOOKUP("successful",'Kickstarter Data'!F2328:L2328,7,FALSE),"")</f>
        <v/>
      </c>
      <c r="D2328" s="21" t="str">
        <f t="shared" si="73"/>
        <v/>
      </c>
      <c r="E2328" s="21" t="str">
        <f>IFERROR(VLOOKUP("Failed",'Kickstarter Data'!F2328:L2328,7,FALSE),"")</f>
        <v/>
      </c>
    </row>
    <row r="2329" spans="1:5" x14ac:dyDescent="0.35">
      <c r="A2329" s="17" t="str">
        <f t="shared" si="72"/>
        <v>successful</v>
      </c>
      <c r="B2329" s="17">
        <f>IFERROR(VLOOKUP("successful",'Kickstarter Data'!F2329:L2329,7,FALSE),"")</f>
        <v>3355</v>
      </c>
      <c r="D2329" s="21" t="str">
        <f t="shared" si="73"/>
        <v/>
      </c>
      <c r="E2329" s="21" t="str">
        <f>IFERROR(VLOOKUP("Failed",'Kickstarter Data'!F2329:L2329,7,FALSE),"")</f>
        <v/>
      </c>
    </row>
    <row r="2330" spans="1:5" x14ac:dyDescent="0.35">
      <c r="A2330" s="17" t="str">
        <f t="shared" si="72"/>
        <v>successful</v>
      </c>
      <c r="B2330" s="17">
        <f>IFERROR(VLOOKUP("successful",'Kickstarter Data'!F2330:L2330,7,FALSE),"")</f>
        <v>537</v>
      </c>
      <c r="D2330" s="21" t="str">
        <f t="shared" si="73"/>
        <v/>
      </c>
      <c r="E2330" s="21" t="str">
        <f>IFERROR(VLOOKUP("Failed",'Kickstarter Data'!F2330:L2330,7,FALSE),"")</f>
        <v/>
      </c>
    </row>
    <row r="2331" spans="1:5" x14ac:dyDescent="0.35">
      <c r="A2331" s="17" t="str">
        <f t="shared" si="72"/>
        <v>successful</v>
      </c>
      <c r="B2331" s="17">
        <f>IFERROR(VLOOKUP("successful",'Kickstarter Data'!F2331:L2331,7,FALSE),"")</f>
        <v>125</v>
      </c>
      <c r="D2331" s="21" t="str">
        <f t="shared" si="73"/>
        <v/>
      </c>
      <c r="E2331" s="21" t="str">
        <f>IFERROR(VLOOKUP("Failed",'Kickstarter Data'!F2331:L2331,7,FALSE),"")</f>
        <v/>
      </c>
    </row>
    <row r="2332" spans="1:5" x14ac:dyDescent="0.35">
      <c r="A2332" s="17" t="str">
        <f t="shared" si="72"/>
        <v>successful</v>
      </c>
      <c r="B2332" s="17">
        <f>IFERROR(VLOOKUP("successful",'Kickstarter Data'!F2332:L2332,7,FALSE),"")</f>
        <v>163</v>
      </c>
      <c r="D2332" s="21" t="str">
        <f t="shared" si="73"/>
        <v/>
      </c>
      <c r="E2332" s="21" t="str">
        <f>IFERROR(VLOOKUP("Failed",'Kickstarter Data'!F2332:L2332,7,FALSE),"")</f>
        <v/>
      </c>
    </row>
    <row r="2333" spans="1:5" x14ac:dyDescent="0.35">
      <c r="A2333" s="17" t="str">
        <f t="shared" si="72"/>
        <v>successful</v>
      </c>
      <c r="B2333" s="17">
        <f>IFERROR(VLOOKUP("successful",'Kickstarter Data'!F2333:L2333,7,FALSE),"")</f>
        <v>283</v>
      </c>
      <c r="D2333" s="21" t="str">
        <f t="shared" si="73"/>
        <v/>
      </c>
      <c r="E2333" s="21" t="str">
        <f>IFERROR(VLOOKUP("Failed",'Kickstarter Data'!F2333:L2333,7,FALSE),"")</f>
        <v/>
      </c>
    </row>
    <row r="2334" spans="1:5" x14ac:dyDescent="0.35">
      <c r="A2334" s="17" t="str">
        <f t="shared" si="72"/>
        <v>successful</v>
      </c>
      <c r="B2334" s="17">
        <f>IFERROR(VLOOKUP("successful",'Kickstarter Data'!F2334:L2334,7,FALSE),"")</f>
        <v>352</v>
      </c>
      <c r="D2334" s="21" t="str">
        <f t="shared" si="73"/>
        <v/>
      </c>
      <c r="E2334" s="21" t="str">
        <f>IFERROR(VLOOKUP("Failed",'Kickstarter Data'!F2334:L2334,7,FALSE),"")</f>
        <v/>
      </c>
    </row>
    <row r="2335" spans="1:5" x14ac:dyDescent="0.35">
      <c r="A2335" s="17" t="str">
        <f t="shared" si="72"/>
        <v>successful</v>
      </c>
      <c r="B2335" s="17">
        <f>IFERROR(VLOOKUP("successful",'Kickstarter Data'!F2335:L2335,7,FALSE),"")</f>
        <v>94</v>
      </c>
      <c r="D2335" s="21" t="str">
        <f t="shared" si="73"/>
        <v/>
      </c>
      <c r="E2335" s="21" t="str">
        <f>IFERROR(VLOOKUP("Failed",'Kickstarter Data'!F2335:L2335,7,FALSE),"")</f>
        <v/>
      </c>
    </row>
    <row r="2336" spans="1:5" x14ac:dyDescent="0.35">
      <c r="A2336" s="17" t="str">
        <f t="shared" si="72"/>
        <v>successful</v>
      </c>
      <c r="B2336" s="17">
        <f>IFERROR(VLOOKUP("successful",'Kickstarter Data'!F2336:L2336,7,FALSE),"")</f>
        <v>67</v>
      </c>
      <c r="D2336" s="21" t="str">
        <f t="shared" si="73"/>
        <v/>
      </c>
      <c r="E2336" s="21" t="str">
        <f>IFERROR(VLOOKUP("Failed",'Kickstarter Data'!F2336:L2336,7,FALSE),"")</f>
        <v/>
      </c>
    </row>
    <row r="2337" spans="1:5" x14ac:dyDescent="0.35">
      <c r="A2337" s="17" t="str">
        <f t="shared" si="72"/>
        <v>successful</v>
      </c>
      <c r="B2337" s="17">
        <f>IFERROR(VLOOKUP("successful",'Kickstarter Data'!F2337:L2337,7,FALSE),"")</f>
        <v>221</v>
      </c>
      <c r="D2337" s="21" t="str">
        <f t="shared" si="73"/>
        <v/>
      </c>
      <c r="E2337" s="21" t="str">
        <f>IFERROR(VLOOKUP("Failed",'Kickstarter Data'!F2337:L2337,7,FALSE),"")</f>
        <v/>
      </c>
    </row>
    <row r="2338" spans="1:5" x14ac:dyDescent="0.35">
      <c r="A2338" s="17" t="str">
        <f t="shared" si="72"/>
        <v>successful</v>
      </c>
      <c r="B2338" s="17">
        <f>IFERROR(VLOOKUP("successful",'Kickstarter Data'!F2338:L2338,7,FALSE),"")</f>
        <v>2165</v>
      </c>
      <c r="D2338" s="21" t="str">
        <f t="shared" si="73"/>
        <v/>
      </c>
      <c r="E2338" s="21" t="str">
        <f>IFERROR(VLOOKUP("Failed",'Kickstarter Data'!F2338:L2338,7,FALSE),"")</f>
        <v/>
      </c>
    </row>
    <row r="2339" spans="1:5" x14ac:dyDescent="0.35">
      <c r="A2339" s="17" t="str">
        <f t="shared" si="72"/>
        <v>successful</v>
      </c>
      <c r="B2339" s="17">
        <f>IFERROR(VLOOKUP("successful",'Kickstarter Data'!F2339:L2339,7,FALSE),"")</f>
        <v>179</v>
      </c>
      <c r="D2339" s="21" t="str">
        <f t="shared" si="73"/>
        <v/>
      </c>
      <c r="E2339" s="21" t="str">
        <f>IFERROR(VLOOKUP("Failed",'Kickstarter Data'!F2339:L2339,7,FALSE),"")</f>
        <v/>
      </c>
    </row>
    <row r="2340" spans="1:5" x14ac:dyDescent="0.35">
      <c r="A2340" s="17" t="str">
        <f t="shared" si="72"/>
        <v>successful</v>
      </c>
      <c r="B2340" s="17">
        <f>IFERROR(VLOOKUP("successful",'Kickstarter Data'!F2340:L2340,7,FALSE),"")</f>
        <v>123</v>
      </c>
      <c r="D2340" s="21" t="str">
        <f t="shared" si="73"/>
        <v/>
      </c>
      <c r="E2340" s="21" t="str">
        <f>IFERROR(VLOOKUP("Failed",'Kickstarter Data'!F2340:L2340,7,FALSE),"")</f>
        <v/>
      </c>
    </row>
    <row r="2341" spans="1:5" x14ac:dyDescent="0.35">
      <c r="A2341" s="17" t="str">
        <f t="shared" si="72"/>
        <v>successful</v>
      </c>
      <c r="B2341" s="17">
        <f>IFERROR(VLOOKUP("successful",'Kickstarter Data'!F2341:L2341,7,FALSE),"")</f>
        <v>1104</v>
      </c>
      <c r="D2341" s="21" t="str">
        <f t="shared" si="73"/>
        <v/>
      </c>
      <c r="E2341" s="21" t="str">
        <f>IFERROR(VLOOKUP("Failed",'Kickstarter Data'!F2341:L2341,7,FALSE),"")</f>
        <v/>
      </c>
    </row>
    <row r="2342" spans="1:5" x14ac:dyDescent="0.35">
      <c r="A2342" s="17" t="str">
        <f t="shared" si="72"/>
        <v>successful</v>
      </c>
      <c r="B2342" s="17">
        <f>IFERROR(VLOOKUP("successful",'Kickstarter Data'!F2342:L2342,7,FALSE),"")</f>
        <v>403</v>
      </c>
      <c r="D2342" s="21" t="str">
        <f t="shared" si="73"/>
        <v/>
      </c>
      <c r="E2342" s="21" t="str">
        <f>IFERROR(VLOOKUP("Failed",'Kickstarter Data'!F2342:L2342,7,FALSE),"")</f>
        <v/>
      </c>
    </row>
    <row r="2343" spans="1:5" x14ac:dyDescent="0.35">
      <c r="A2343" s="17" t="str">
        <f t="shared" si="72"/>
        <v/>
      </c>
      <c r="B2343" s="17" t="str">
        <f>IFERROR(VLOOKUP("successful",'Kickstarter Data'!F2343:L2343,7,FALSE),"")</f>
        <v/>
      </c>
      <c r="D2343" s="21" t="str">
        <f t="shared" si="73"/>
        <v/>
      </c>
      <c r="E2343" s="21" t="str">
        <f>IFERROR(VLOOKUP("Failed",'Kickstarter Data'!F2343:L2343,7,FALSE),"")</f>
        <v/>
      </c>
    </row>
    <row r="2344" spans="1:5" x14ac:dyDescent="0.35">
      <c r="A2344" s="17" t="str">
        <f t="shared" si="72"/>
        <v/>
      </c>
      <c r="B2344" s="17" t="str">
        <f>IFERROR(VLOOKUP("successful",'Kickstarter Data'!F2344:L2344,7,FALSE),"")</f>
        <v/>
      </c>
      <c r="D2344" s="21" t="str">
        <f t="shared" si="73"/>
        <v/>
      </c>
      <c r="E2344" s="21" t="str">
        <f>IFERROR(VLOOKUP("Failed",'Kickstarter Data'!F2344:L2344,7,FALSE),"")</f>
        <v/>
      </c>
    </row>
    <row r="2345" spans="1:5" x14ac:dyDescent="0.35">
      <c r="A2345" s="17" t="str">
        <f t="shared" si="72"/>
        <v/>
      </c>
      <c r="B2345" s="17" t="str">
        <f>IFERROR(VLOOKUP("successful",'Kickstarter Data'!F2345:L2345,7,FALSE),"")</f>
        <v/>
      </c>
      <c r="D2345" s="21" t="str">
        <f t="shared" si="73"/>
        <v/>
      </c>
      <c r="E2345" s="21" t="str">
        <f>IFERROR(VLOOKUP("Failed",'Kickstarter Data'!F2345:L2345,7,FALSE),"")</f>
        <v/>
      </c>
    </row>
    <row r="2346" spans="1:5" x14ac:dyDescent="0.35">
      <c r="A2346" s="17" t="str">
        <f t="shared" si="72"/>
        <v/>
      </c>
      <c r="B2346" s="17" t="str">
        <f>IFERROR(VLOOKUP("successful",'Kickstarter Data'!F2346:L2346,7,FALSE),"")</f>
        <v/>
      </c>
      <c r="D2346" s="21" t="str">
        <f t="shared" si="73"/>
        <v/>
      </c>
      <c r="E2346" s="21" t="str">
        <f>IFERROR(VLOOKUP("Failed",'Kickstarter Data'!F2346:L2346,7,FALSE),"")</f>
        <v/>
      </c>
    </row>
    <row r="2347" spans="1:5" x14ac:dyDescent="0.35">
      <c r="A2347" s="17" t="str">
        <f t="shared" si="72"/>
        <v/>
      </c>
      <c r="B2347" s="17" t="str">
        <f>IFERROR(VLOOKUP("successful",'Kickstarter Data'!F2347:L2347,7,FALSE),"")</f>
        <v/>
      </c>
      <c r="D2347" s="21" t="str">
        <f t="shared" si="73"/>
        <v/>
      </c>
      <c r="E2347" s="21" t="str">
        <f>IFERROR(VLOOKUP("Failed",'Kickstarter Data'!F2347:L2347,7,FALSE),"")</f>
        <v/>
      </c>
    </row>
    <row r="2348" spans="1:5" x14ac:dyDescent="0.35">
      <c r="A2348" s="17" t="str">
        <f t="shared" si="72"/>
        <v/>
      </c>
      <c r="B2348" s="17" t="str">
        <f>IFERROR(VLOOKUP("successful",'Kickstarter Data'!F2348:L2348,7,FALSE),"")</f>
        <v/>
      </c>
      <c r="D2348" s="21" t="str">
        <f t="shared" si="73"/>
        <v/>
      </c>
      <c r="E2348" s="21" t="str">
        <f>IFERROR(VLOOKUP("Failed",'Kickstarter Data'!F2348:L2348,7,FALSE),"")</f>
        <v/>
      </c>
    </row>
    <row r="2349" spans="1:5" x14ac:dyDescent="0.35">
      <c r="A2349" s="17" t="str">
        <f t="shared" si="72"/>
        <v/>
      </c>
      <c r="B2349" s="17" t="str">
        <f>IFERROR(VLOOKUP("successful",'Kickstarter Data'!F2349:L2349,7,FALSE),"")</f>
        <v/>
      </c>
      <c r="D2349" s="21" t="str">
        <f t="shared" si="73"/>
        <v/>
      </c>
      <c r="E2349" s="21" t="str">
        <f>IFERROR(VLOOKUP("Failed",'Kickstarter Data'!F2349:L2349,7,FALSE),"")</f>
        <v/>
      </c>
    </row>
    <row r="2350" spans="1:5" x14ac:dyDescent="0.35">
      <c r="A2350" s="17" t="str">
        <f t="shared" si="72"/>
        <v/>
      </c>
      <c r="B2350" s="17" t="str">
        <f>IFERROR(VLOOKUP("successful",'Kickstarter Data'!F2350:L2350,7,FALSE),"")</f>
        <v/>
      </c>
      <c r="D2350" s="21" t="str">
        <f t="shared" si="73"/>
        <v/>
      </c>
      <c r="E2350" s="21" t="str">
        <f>IFERROR(VLOOKUP("Failed",'Kickstarter Data'!F2350:L2350,7,FALSE),"")</f>
        <v/>
      </c>
    </row>
    <row r="2351" spans="1:5" x14ac:dyDescent="0.35">
      <c r="A2351" s="17" t="str">
        <f t="shared" si="72"/>
        <v/>
      </c>
      <c r="B2351" s="17" t="str">
        <f>IFERROR(VLOOKUP("successful",'Kickstarter Data'!F2351:L2351,7,FALSE),"")</f>
        <v/>
      </c>
      <c r="D2351" s="21" t="str">
        <f t="shared" si="73"/>
        <v/>
      </c>
      <c r="E2351" s="21" t="str">
        <f>IFERROR(VLOOKUP("Failed",'Kickstarter Data'!F2351:L2351,7,FALSE),"")</f>
        <v/>
      </c>
    </row>
    <row r="2352" spans="1:5" x14ac:dyDescent="0.35">
      <c r="A2352" s="17" t="str">
        <f t="shared" si="72"/>
        <v/>
      </c>
      <c r="B2352" s="17" t="str">
        <f>IFERROR(VLOOKUP("successful",'Kickstarter Data'!F2352:L2352,7,FALSE),"")</f>
        <v/>
      </c>
      <c r="D2352" s="21" t="str">
        <f t="shared" si="73"/>
        <v/>
      </c>
      <c r="E2352" s="21" t="str">
        <f>IFERROR(VLOOKUP("Failed",'Kickstarter Data'!F2352:L2352,7,FALSE),"")</f>
        <v/>
      </c>
    </row>
    <row r="2353" spans="1:5" x14ac:dyDescent="0.35">
      <c r="A2353" s="17" t="str">
        <f t="shared" si="72"/>
        <v/>
      </c>
      <c r="B2353" s="17" t="str">
        <f>IFERROR(VLOOKUP("successful",'Kickstarter Data'!F2353:L2353,7,FALSE),"")</f>
        <v/>
      </c>
      <c r="D2353" s="21" t="str">
        <f t="shared" si="73"/>
        <v/>
      </c>
      <c r="E2353" s="21" t="str">
        <f>IFERROR(VLOOKUP("Failed",'Kickstarter Data'!F2353:L2353,7,FALSE),"")</f>
        <v/>
      </c>
    </row>
    <row r="2354" spans="1:5" x14ac:dyDescent="0.35">
      <c r="A2354" s="17" t="str">
        <f t="shared" si="72"/>
        <v/>
      </c>
      <c r="B2354" s="17" t="str">
        <f>IFERROR(VLOOKUP("successful",'Kickstarter Data'!F2354:L2354,7,FALSE),"")</f>
        <v/>
      </c>
      <c r="D2354" s="21" t="str">
        <f t="shared" si="73"/>
        <v/>
      </c>
      <c r="E2354" s="21" t="str">
        <f>IFERROR(VLOOKUP("Failed",'Kickstarter Data'!F2354:L2354,7,FALSE),"")</f>
        <v/>
      </c>
    </row>
    <row r="2355" spans="1:5" x14ac:dyDescent="0.35">
      <c r="A2355" s="17" t="str">
        <f t="shared" si="72"/>
        <v/>
      </c>
      <c r="B2355" s="17" t="str">
        <f>IFERROR(VLOOKUP("successful",'Kickstarter Data'!F2355:L2355,7,FALSE),"")</f>
        <v/>
      </c>
      <c r="D2355" s="21" t="str">
        <f t="shared" si="73"/>
        <v/>
      </c>
      <c r="E2355" s="21" t="str">
        <f>IFERROR(VLOOKUP("Failed",'Kickstarter Data'!F2355:L2355,7,FALSE),"")</f>
        <v/>
      </c>
    </row>
    <row r="2356" spans="1:5" x14ac:dyDescent="0.35">
      <c r="A2356" s="17" t="str">
        <f t="shared" si="72"/>
        <v/>
      </c>
      <c r="B2356" s="17" t="str">
        <f>IFERROR(VLOOKUP("successful",'Kickstarter Data'!F2356:L2356,7,FALSE),"")</f>
        <v/>
      </c>
      <c r="D2356" s="21" t="str">
        <f t="shared" si="73"/>
        <v/>
      </c>
      <c r="E2356" s="21" t="str">
        <f>IFERROR(VLOOKUP("Failed",'Kickstarter Data'!F2356:L2356,7,FALSE),"")</f>
        <v/>
      </c>
    </row>
    <row r="2357" spans="1:5" x14ac:dyDescent="0.35">
      <c r="A2357" s="17" t="str">
        <f t="shared" si="72"/>
        <v/>
      </c>
      <c r="B2357" s="17" t="str">
        <f>IFERROR(VLOOKUP("successful",'Kickstarter Data'!F2357:L2357,7,FALSE),"")</f>
        <v/>
      </c>
      <c r="D2357" s="21" t="str">
        <f t="shared" si="73"/>
        <v/>
      </c>
      <c r="E2357" s="21" t="str">
        <f>IFERROR(VLOOKUP("Failed",'Kickstarter Data'!F2357:L2357,7,FALSE),"")</f>
        <v/>
      </c>
    </row>
    <row r="2358" spans="1:5" x14ac:dyDescent="0.35">
      <c r="A2358" s="17" t="str">
        <f t="shared" si="72"/>
        <v/>
      </c>
      <c r="B2358" s="17" t="str">
        <f>IFERROR(VLOOKUP("successful",'Kickstarter Data'!F2358:L2358,7,FALSE),"")</f>
        <v/>
      </c>
      <c r="D2358" s="21" t="str">
        <f t="shared" si="73"/>
        <v/>
      </c>
      <c r="E2358" s="21" t="str">
        <f>IFERROR(VLOOKUP("Failed",'Kickstarter Data'!F2358:L2358,7,FALSE),"")</f>
        <v/>
      </c>
    </row>
    <row r="2359" spans="1:5" x14ac:dyDescent="0.35">
      <c r="A2359" s="17" t="str">
        <f t="shared" si="72"/>
        <v/>
      </c>
      <c r="B2359" s="17" t="str">
        <f>IFERROR(VLOOKUP("successful",'Kickstarter Data'!F2359:L2359,7,FALSE),"")</f>
        <v/>
      </c>
      <c r="D2359" s="21" t="str">
        <f t="shared" si="73"/>
        <v/>
      </c>
      <c r="E2359" s="21" t="str">
        <f>IFERROR(VLOOKUP("Failed",'Kickstarter Data'!F2359:L2359,7,FALSE),"")</f>
        <v/>
      </c>
    </row>
    <row r="2360" spans="1:5" x14ac:dyDescent="0.35">
      <c r="A2360" s="17" t="str">
        <f t="shared" si="72"/>
        <v/>
      </c>
      <c r="B2360" s="17" t="str">
        <f>IFERROR(VLOOKUP("successful",'Kickstarter Data'!F2360:L2360,7,FALSE),"")</f>
        <v/>
      </c>
      <c r="D2360" s="21" t="str">
        <f t="shared" si="73"/>
        <v/>
      </c>
      <c r="E2360" s="21" t="str">
        <f>IFERROR(VLOOKUP("Failed",'Kickstarter Data'!F2360:L2360,7,FALSE),"")</f>
        <v/>
      </c>
    </row>
    <row r="2361" spans="1:5" x14ac:dyDescent="0.35">
      <c r="A2361" s="17" t="str">
        <f t="shared" si="72"/>
        <v/>
      </c>
      <c r="B2361" s="17" t="str">
        <f>IFERROR(VLOOKUP("successful",'Kickstarter Data'!F2361:L2361,7,FALSE),"")</f>
        <v/>
      </c>
      <c r="D2361" s="21" t="str">
        <f t="shared" si="73"/>
        <v/>
      </c>
      <c r="E2361" s="21" t="str">
        <f>IFERROR(VLOOKUP("Failed",'Kickstarter Data'!F2361:L2361,7,FALSE),"")</f>
        <v/>
      </c>
    </row>
    <row r="2362" spans="1:5" x14ac:dyDescent="0.35">
      <c r="A2362" s="17" t="str">
        <f t="shared" si="72"/>
        <v/>
      </c>
      <c r="B2362" s="17" t="str">
        <f>IFERROR(VLOOKUP("successful",'Kickstarter Data'!F2362:L2362,7,FALSE),"")</f>
        <v/>
      </c>
      <c r="D2362" s="21" t="str">
        <f t="shared" si="73"/>
        <v/>
      </c>
      <c r="E2362" s="21" t="str">
        <f>IFERROR(VLOOKUP("Failed",'Kickstarter Data'!F2362:L2362,7,FALSE),"")</f>
        <v/>
      </c>
    </row>
    <row r="2363" spans="1:5" x14ac:dyDescent="0.35">
      <c r="A2363" s="17" t="str">
        <f t="shared" si="72"/>
        <v/>
      </c>
      <c r="B2363" s="17" t="str">
        <f>IFERROR(VLOOKUP("successful",'Kickstarter Data'!F2363:L2363,7,FALSE),"")</f>
        <v/>
      </c>
      <c r="D2363" s="21" t="str">
        <f t="shared" si="73"/>
        <v/>
      </c>
      <c r="E2363" s="21" t="str">
        <f>IFERROR(VLOOKUP("Failed",'Kickstarter Data'!F2363:L2363,7,FALSE),"")</f>
        <v/>
      </c>
    </row>
    <row r="2364" spans="1:5" x14ac:dyDescent="0.35">
      <c r="A2364" s="17" t="str">
        <f t="shared" si="72"/>
        <v/>
      </c>
      <c r="B2364" s="17" t="str">
        <f>IFERROR(VLOOKUP("successful",'Kickstarter Data'!F2364:L2364,7,FALSE),"")</f>
        <v/>
      </c>
      <c r="D2364" s="21" t="str">
        <f t="shared" si="73"/>
        <v/>
      </c>
      <c r="E2364" s="21" t="str">
        <f>IFERROR(VLOOKUP("Failed",'Kickstarter Data'!F2364:L2364,7,FALSE),"")</f>
        <v/>
      </c>
    </row>
    <row r="2365" spans="1:5" x14ac:dyDescent="0.35">
      <c r="A2365" s="17" t="str">
        <f t="shared" si="72"/>
        <v/>
      </c>
      <c r="B2365" s="17" t="str">
        <f>IFERROR(VLOOKUP("successful",'Kickstarter Data'!F2365:L2365,7,FALSE),"")</f>
        <v/>
      </c>
      <c r="D2365" s="21" t="str">
        <f t="shared" si="73"/>
        <v/>
      </c>
      <c r="E2365" s="21" t="str">
        <f>IFERROR(VLOOKUP("Failed",'Kickstarter Data'!F2365:L2365,7,FALSE),"")</f>
        <v/>
      </c>
    </row>
    <row r="2366" spans="1:5" x14ac:dyDescent="0.35">
      <c r="A2366" s="17" t="str">
        <f t="shared" si="72"/>
        <v/>
      </c>
      <c r="B2366" s="17" t="str">
        <f>IFERROR(VLOOKUP("successful",'Kickstarter Data'!F2366:L2366,7,FALSE),"")</f>
        <v/>
      </c>
      <c r="D2366" s="21" t="str">
        <f t="shared" si="73"/>
        <v/>
      </c>
      <c r="E2366" s="21" t="str">
        <f>IFERROR(VLOOKUP("Failed",'Kickstarter Data'!F2366:L2366,7,FALSE),"")</f>
        <v/>
      </c>
    </row>
    <row r="2367" spans="1:5" x14ac:dyDescent="0.35">
      <c r="A2367" s="17" t="str">
        <f t="shared" si="72"/>
        <v/>
      </c>
      <c r="B2367" s="17" t="str">
        <f>IFERROR(VLOOKUP("successful",'Kickstarter Data'!F2367:L2367,7,FALSE),"")</f>
        <v/>
      </c>
      <c r="D2367" s="21" t="str">
        <f t="shared" si="73"/>
        <v/>
      </c>
      <c r="E2367" s="21" t="str">
        <f>IFERROR(VLOOKUP("Failed",'Kickstarter Data'!F2367:L2367,7,FALSE),"")</f>
        <v/>
      </c>
    </row>
    <row r="2368" spans="1:5" x14ac:dyDescent="0.35">
      <c r="A2368" s="17" t="str">
        <f t="shared" si="72"/>
        <v/>
      </c>
      <c r="B2368" s="17" t="str">
        <f>IFERROR(VLOOKUP("successful",'Kickstarter Data'!F2368:L2368,7,FALSE),"")</f>
        <v/>
      </c>
      <c r="D2368" s="21" t="str">
        <f t="shared" si="73"/>
        <v/>
      </c>
      <c r="E2368" s="21" t="str">
        <f>IFERROR(VLOOKUP("Failed",'Kickstarter Data'!F2368:L2368,7,FALSE),"")</f>
        <v/>
      </c>
    </row>
    <row r="2369" spans="1:5" x14ac:dyDescent="0.35">
      <c r="A2369" s="17" t="str">
        <f t="shared" si="72"/>
        <v/>
      </c>
      <c r="B2369" s="17" t="str">
        <f>IFERROR(VLOOKUP("successful",'Kickstarter Data'!F2369:L2369,7,FALSE),"")</f>
        <v/>
      </c>
      <c r="D2369" s="21" t="str">
        <f t="shared" si="73"/>
        <v/>
      </c>
      <c r="E2369" s="21" t="str">
        <f>IFERROR(VLOOKUP("Failed",'Kickstarter Data'!F2369:L2369,7,FALSE),"")</f>
        <v/>
      </c>
    </row>
    <row r="2370" spans="1:5" x14ac:dyDescent="0.35">
      <c r="A2370" s="17" t="str">
        <f t="shared" ref="A2370:A2433" si="74">IF(B2370="","","successful")</f>
        <v/>
      </c>
      <c r="B2370" s="17" t="str">
        <f>IFERROR(VLOOKUP("successful",'Kickstarter Data'!F2370:L2370,7,FALSE),"")</f>
        <v/>
      </c>
      <c r="D2370" s="21" t="str">
        <f t="shared" ref="D2370:D2433" si="75">IF(E2370="","","Failed")</f>
        <v/>
      </c>
      <c r="E2370" s="21" t="str">
        <f>IFERROR(VLOOKUP("Failed",'Kickstarter Data'!F2370:L2370,7,FALSE),"")</f>
        <v/>
      </c>
    </row>
    <row r="2371" spans="1:5" x14ac:dyDescent="0.35">
      <c r="A2371" s="17" t="str">
        <f t="shared" si="74"/>
        <v/>
      </c>
      <c r="B2371" s="17" t="str">
        <f>IFERROR(VLOOKUP("successful",'Kickstarter Data'!F2371:L2371,7,FALSE),"")</f>
        <v/>
      </c>
      <c r="D2371" s="21" t="str">
        <f t="shared" si="75"/>
        <v/>
      </c>
      <c r="E2371" s="21" t="str">
        <f>IFERROR(VLOOKUP("Failed",'Kickstarter Data'!F2371:L2371,7,FALSE),"")</f>
        <v/>
      </c>
    </row>
    <row r="2372" spans="1:5" x14ac:dyDescent="0.35">
      <c r="A2372" s="17" t="str">
        <f t="shared" si="74"/>
        <v/>
      </c>
      <c r="B2372" s="17" t="str">
        <f>IFERROR(VLOOKUP("successful",'Kickstarter Data'!F2372:L2372,7,FALSE),"")</f>
        <v/>
      </c>
      <c r="D2372" s="21" t="str">
        <f t="shared" si="75"/>
        <v/>
      </c>
      <c r="E2372" s="21" t="str">
        <f>IFERROR(VLOOKUP("Failed",'Kickstarter Data'!F2372:L2372,7,FALSE),"")</f>
        <v/>
      </c>
    </row>
    <row r="2373" spans="1:5" x14ac:dyDescent="0.35">
      <c r="A2373" s="17" t="str">
        <f t="shared" si="74"/>
        <v/>
      </c>
      <c r="B2373" s="17" t="str">
        <f>IFERROR(VLOOKUP("successful",'Kickstarter Data'!F2373:L2373,7,FALSE),"")</f>
        <v/>
      </c>
      <c r="D2373" s="21" t="str">
        <f t="shared" si="75"/>
        <v/>
      </c>
      <c r="E2373" s="21" t="str">
        <f>IFERROR(VLOOKUP("Failed",'Kickstarter Data'!F2373:L2373,7,FALSE),"")</f>
        <v/>
      </c>
    </row>
    <row r="2374" spans="1:5" x14ac:dyDescent="0.35">
      <c r="A2374" s="17" t="str">
        <f t="shared" si="74"/>
        <v/>
      </c>
      <c r="B2374" s="17" t="str">
        <f>IFERROR(VLOOKUP("successful",'Kickstarter Data'!F2374:L2374,7,FALSE),"")</f>
        <v/>
      </c>
      <c r="D2374" s="21" t="str">
        <f t="shared" si="75"/>
        <v/>
      </c>
      <c r="E2374" s="21" t="str">
        <f>IFERROR(VLOOKUP("Failed",'Kickstarter Data'!F2374:L2374,7,FALSE),"")</f>
        <v/>
      </c>
    </row>
    <row r="2375" spans="1:5" x14ac:dyDescent="0.35">
      <c r="A2375" s="17" t="str">
        <f t="shared" si="74"/>
        <v/>
      </c>
      <c r="B2375" s="17" t="str">
        <f>IFERROR(VLOOKUP("successful",'Kickstarter Data'!F2375:L2375,7,FALSE),"")</f>
        <v/>
      </c>
      <c r="D2375" s="21" t="str">
        <f t="shared" si="75"/>
        <v/>
      </c>
      <c r="E2375" s="21" t="str">
        <f>IFERROR(VLOOKUP("Failed",'Kickstarter Data'!F2375:L2375,7,FALSE),"")</f>
        <v/>
      </c>
    </row>
    <row r="2376" spans="1:5" x14ac:dyDescent="0.35">
      <c r="A2376" s="17" t="str">
        <f t="shared" si="74"/>
        <v/>
      </c>
      <c r="B2376" s="17" t="str">
        <f>IFERROR(VLOOKUP("successful",'Kickstarter Data'!F2376:L2376,7,FALSE),"")</f>
        <v/>
      </c>
      <c r="D2376" s="21" t="str">
        <f t="shared" si="75"/>
        <v/>
      </c>
      <c r="E2376" s="21" t="str">
        <f>IFERROR(VLOOKUP("Failed",'Kickstarter Data'!F2376:L2376,7,FALSE),"")</f>
        <v/>
      </c>
    </row>
    <row r="2377" spans="1:5" x14ac:dyDescent="0.35">
      <c r="A2377" s="17" t="str">
        <f t="shared" si="74"/>
        <v/>
      </c>
      <c r="B2377" s="17" t="str">
        <f>IFERROR(VLOOKUP("successful",'Kickstarter Data'!F2377:L2377,7,FALSE),"")</f>
        <v/>
      </c>
      <c r="D2377" s="21" t="str">
        <f t="shared" si="75"/>
        <v/>
      </c>
      <c r="E2377" s="21" t="str">
        <f>IFERROR(VLOOKUP("Failed",'Kickstarter Data'!F2377:L2377,7,FALSE),"")</f>
        <v/>
      </c>
    </row>
    <row r="2378" spans="1:5" x14ac:dyDescent="0.35">
      <c r="A2378" s="17" t="str">
        <f t="shared" si="74"/>
        <v/>
      </c>
      <c r="B2378" s="17" t="str">
        <f>IFERROR(VLOOKUP("successful",'Kickstarter Data'!F2378:L2378,7,FALSE),"")</f>
        <v/>
      </c>
      <c r="D2378" s="21" t="str">
        <f t="shared" si="75"/>
        <v/>
      </c>
      <c r="E2378" s="21" t="str">
        <f>IFERROR(VLOOKUP("Failed",'Kickstarter Data'!F2378:L2378,7,FALSE),"")</f>
        <v/>
      </c>
    </row>
    <row r="2379" spans="1:5" x14ac:dyDescent="0.35">
      <c r="A2379" s="17" t="str">
        <f t="shared" si="74"/>
        <v/>
      </c>
      <c r="B2379" s="17" t="str">
        <f>IFERROR(VLOOKUP("successful",'Kickstarter Data'!F2379:L2379,7,FALSE),"")</f>
        <v/>
      </c>
      <c r="D2379" s="21" t="str">
        <f t="shared" si="75"/>
        <v/>
      </c>
      <c r="E2379" s="21" t="str">
        <f>IFERROR(VLOOKUP("Failed",'Kickstarter Data'!F2379:L2379,7,FALSE),"")</f>
        <v/>
      </c>
    </row>
    <row r="2380" spans="1:5" x14ac:dyDescent="0.35">
      <c r="A2380" s="17" t="str">
        <f t="shared" si="74"/>
        <v/>
      </c>
      <c r="B2380" s="17" t="str">
        <f>IFERROR(VLOOKUP("successful",'Kickstarter Data'!F2380:L2380,7,FALSE),"")</f>
        <v/>
      </c>
      <c r="D2380" s="21" t="str">
        <f t="shared" si="75"/>
        <v/>
      </c>
      <c r="E2380" s="21" t="str">
        <f>IFERROR(VLOOKUP("Failed",'Kickstarter Data'!F2380:L2380,7,FALSE),"")</f>
        <v/>
      </c>
    </row>
    <row r="2381" spans="1:5" x14ac:dyDescent="0.35">
      <c r="A2381" s="17" t="str">
        <f t="shared" si="74"/>
        <v/>
      </c>
      <c r="B2381" s="17" t="str">
        <f>IFERROR(VLOOKUP("successful",'Kickstarter Data'!F2381:L2381,7,FALSE),"")</f>
        <v/>
      </c>
      <c r="D2381" s="21" t="str">
        <f t="shared" si="75"/>
        <v/>
      </c>
      <c r="E2381" s="21" t="str">
        <f>IFERROR(VLOOKUP("Failed",'Kickstarter Data'!F2381:L2381,7,FALSE),"")</f>
        <v/>
      </c>
    </row>
    <row r="2382" spans="1:5" x14ac:dyDescent="0.35">
      <c r="A2382" s="17" t="str">
        <f t="shared" si="74"/>
        <v/>
      </c>
      <c r="B2382" s="17" t="str">
        <f>IFERROR(VLOOKUP("successful",'Kickstarter Data'!F2382:L2382,7,FALSE),"")</f>
        <v/>
      </c>
      <c r="D2382" s="21" t="str">
        <f t="shared" si="75"/>
        <v/>
      </c>
      <c r="E2382" s="21" t="str">
        <f>IFERROR(VLOOKUP("Failed",'Kickstarter Data'!F2382:L2382,7,FALSE),"")</f>
        <v/>
      </c>
    </row>
    <row r="2383" spans="1:5" x14ac:dyDescent="0.35">
      <c r="A2383" s="17" t="str">
        <f t="shared" si="74"/>
        <v/>
      </c>
      <c r="B2383" s="17" t="str">
        <f>IFERROR(VLOOKUP("successful",'Kickstarter Data'!F2383:L2383,7,FALSE),"")</f>
        <v/>
      </c>
      <c r="D2383" s="21" t="str">
        <f t="shared" si="75"/>
        <v/>
      </c>
      <c r="E2383" s="21" t="str">
        <f>IFERROR(VLOOKUP("Failed",'Kickstarter Data'!F2383:L2383,7,FALSE),"")</f>
        <v/>
      </c>
    </row>
    <row r="2384" spans="1:5" x14ac:dyDescent="0.35">
      <c r="A2384" s="17" t="str">
        <f t="shared" si="74"/>
        <v/>
      </c>
      <c r="B2384" s="17" t="str">
        <f>IFERROR(VLOOKUP("successful",'Kickstarter Data'!F2384:L2384,7,FALSE),"")</f>
        <v/>
      </c>
      <c r="D2384" s="21" t="str">
        <f t="shared" si="75"/>
        <v/>
      </c>
      <c r="E2384" s="21" t="str">
        <f>IFERROR(VLOOKUP("Failed",'Kickstarter Data'!F2384:L2384,7,FALSE),"")</f>
        <v/>
      </c>
    </row>
    <row r="2385" spans="1:5" x14ac:dyDescent="0.35">
      <c r="A2385" s="17" t="str">
        <f t="shared" si="74"/>
        <v/>
      </c>
      <c r="B2385" s="17" t="str">
        <f>IFERROR(VLOOKUP("successful",'Kickstarter Data'!F2385:L2385,7,FALSE),"")</f>
        <v/>
      </c>
      <c r="D2385" s="21" t="str">
        <f t="shared" si="75"/>
        <v/>
      </c>
      <c r="E2385" s="21" t="str">
        <f>IFERROR(VLOOKUP("Failed",'Kickstarter Data'!F2385:L2385,7,FALSE),"")</f>
        <v/>
      </c>
    </row>
    <row r="2386" spans="1:5" x14ac:dyDescent="0.35">
      <c r="A2386" s="17" t="str">
        <f t="shared" si="74"/>
        <v/>
      </c>
      <c r="B2386" s="17" t="str">
        <f>IFERROR(VLOOKUP("successful",'Kickstarter Data'!F2386:L2386,7,FALSE),"")</f>
        <v/>
      </c>
      <c r="D2386" s="21" t="str">
        <f t="shared" si="75"/>
        <v/>
      </c>
      <c r="E2386" s="21" t="str">
        <f>IFERROR(VLOOKUP("Failed",'Kickstarter Data'!F2386:L2386,7,FALSE),"")</f>
        <v/>
      </c>
    </row>
    <row r="2387" spans="1:5" x14ac:dyDescent="0.35">
      <c r="A2387" s="17" t="str">
        <f t="shared" si="74"/>
        <v/>
      </c>
      <c r="B2387" s="17" t="str">
        <f>IFERROR(VLOOKUP("successful",'Kickstarter Data'!F2387:L2387,7,FALSE),"")</f>
        <v/>
      </c>
      <c r="D2387" s="21" t="str">
        <f t="shared" si="75"/>
        <v/>
      </c>
      <c r="E2387" s="21" t="str">
        <f>IFERROR(VLOOKUP("Failed",'Kickstarter Data'!F2387:L2387,7,FALSE),"")</f>
        <v/>
      </c>
    </row>
    <row r="2388" spans="1:5" x14ac:dyDescent="0.35">
      <c r="A2388" s="17" t="str">
        <f t="shared" si="74"/>
        <v/>
      </c>
      <c r="B2388" s="17" t="str">
        <f>IFERROR(VLOOKUP("successful",'Kickstarter Data'!F2388:L2388,7,FALSE),"")</f>
        <v/>
      </c>
      <c r="D2388" s="21" t="str">
        <f t="shared" si="75"/>
        <v/>
      </c>
      <c r="E2388" s="21" t="str">
        <f>IFERROR(VLOOKUP("Failed",'Kickstarter Data'!F2388:L2388,7,FALSE),"")</f>
        <v/>
      </c>
    </row>
    <row r="2389" spans="1:5" x14ac:dyDescent="0.35">
      <c r="A2389" s="17" t="str">
        <f t="shared" si="74"/>
        <v/>
      </c>
      <c r="B2389" s="17" t="str">
        <f>IFERROR(VLOOKUP("successful",'Kickstarter Data'!F2389:L2389,7,FALSE),"")</f>
        <v/>
      </c>
      <c r="D2389" s="21" t="str">
        <f t="shared" si="75"/>
        <v/>
      </c>
      <c r="E2389" s="21" t="str">
        <f>IFERROR(VLOOKUP("Failed",'Kickstarter Data'!F2389:L2389,7,FALSE),"")</f>
        <v/>
      </c>
    </row>
    <row r="2390" spans="1:5" x14ac:dyDescent="0.35">
      <c r="A2390" s="17" t="str">
        <f t="shared" si="74"/>
        <v/>
      </c>
      <c r="B2390" s="17" t="str">
        <f>IFERROR(VLOOKUP("successful",'Kickstarter Data'!F2390:L2390,7,FALSE),"")</f>
        <v/>
      </c>
      <c r="D2390" s="21" t="str">
        <f t="shared" si="75"/>
        <v/>
      </c>
      <c r="E2390" s="21" t="str">
        <f>IFERROR(VLOOKUP("Failed",'Kickstarter Data'!F2390:L2390,7,FALSE),"")</f>
        <v/>
      </c>
    </row>
    <row r="2391" spans="1:5" x14ac:dyDescent="0.35">
      <c r="A2391" s="17" t="str">
        <f t="shared" si="74"/>
        <v/>
      </c>
      <c r="B2391" s="17" t="str">
        <f>IFERROR(VLOOKUP("successful",'Kickstarter Data'!F2391:L2391,7,FALSE),"")</f>
        <v/>
      </c>
      <c r="D2391" s="21" t="str">
        <f t="shared" si="75"/>
        <v/>
      </c>
      <c r="E2391" s="21" t="str">
        <f>IFERROR(VLOOKUP("Failed",'Kickstarter Data'!F2391:L2391,7,FALSE),"")</f>
        <v/>
      </c>
    </row>
    <row r="2392" spans="1:5" x14ac:dyDescent="0.35">
      <c r="A2392" s="17" t="str">
        <f t="shared" si="74"/>
        <v/>
      </c>
      <c r="B2392" s="17" t="str">
        <f>IFERROR(VLOOKUP("successful",'Kickstarter Data'!F2392:L2392,7,FALSE),"")</f>
        <v/>
      </c>
      <c r="D2392" s="21" t="str">
        <f t="shared" si="75"/>
        <v/>
      </c>
      <c r="E2392" s="21" t="str">
        <f>IFERROR(VLOOKUP("Failed",'Kickstarter Data'!F2392:L2392,7,FALSE),"")</f>
        <v/>
      </c>
    </row>
    <row r="2393" spans="1:5" x14ac:dyDescent="0.35">
      <c r="A2393" s="17" t="str">
        <f t="shared" si="74"/>
        <v/>
      </c>
      <c r="B2393" s="17" t="str">
        <f>IFERROR(VLOOKUP("successful",'Kickstarter Data'!F2393:L2393,7,FALSE),"")</f>
        <v/>
      </c>
      <c r="D2393" s="21" t="str">
        <f t="shared" si="75"/>
        <v/>
      </c>
      <c r="E2393" s="21" t="str">
        <f>IFERROR(VLOOKUP("Failed",'Kickstarter Data'!F2393:L2393,7,FALSE),"")</f>
        <v/>
      </c>
    </row>
    <row r="2394" spans="1:5" x14ac:dyDescent="0.35">
      <c r="A2394" s="17" t="str">
        <f t="shared" si="74"/>
        <v/>
      </c>
      <c r="B2394" s="17" t="str">
        <f>IFERROR(VLOOKUP("successful",'Kickstarter Data'!F2394:L2394,7,FALSE),"")</f>
        <v/>
      </c>
      <c r="D2394" s="21" t="str">
        <f t="shared" si="75"/>
        <v/>
      </c>
      <c r="E2394" s="21" t="str">
        <f>IFERROR(VLOOKUP("Failed",'Kickstarter Data'!F2394:L2394,7,FALSE),"")</f>
        <v/>
      </c>
    </row>
    <row r="2395" spans="1:5" x14ac:dyDescent="0.35">
      <c r="A2395" s="17" t="str">
        <f t="shared" si="74"/>
        <v/>
      </c>
      <c r="B2395" s="17" t="str">
        <f>IFERROR(VLOOKUP("successful",'Kickstarter Data'!F2395:L2395,7,FALSE),"")</f>
        <v/>
      </c>
      <c r="D2395" s="21" t="str">
        <f t="shared" si="75"/>
        <v/>
      </c>
      <c r="E2395" s="21" t="str">
        <f>IFERROR(VLOOKUP("Failed",'Kickstarter Data'!F2395:L2395,7,FALSE),"")</f>
        <v/>
      </c>
    </row>
    <row r="2396" spans="1:5" x14ac:dyDescent="0.35">
      <c r="A2396" s="17" t="str">
        <f t="shared" si="74"/>
        <v/>
      </c>
      <c r="B2396" s="17" t="str">
        <f>IFERROR(VLOOKUP("successful",'Kickstarter Data'!F2396:L2396,7,FALSE),"")</f>
        <v/>
      </c>
      <c r="D2396" s="21" t="str">
        <f t="shared" si="75"/>
        <v/>
      </c>
      <c r="E2396" s="21" t="str">
        <f>IFERROR(VLOOKUP("Failed",'Kickstarter Data'!F2396:L2396,7,FALSE),"")</f>
        <v/>
      </c>
    </row>
    <row r="2397" spans="1:5" x14ac:dyDescent="0.35">
      <c r="A2397" s="17" t="str">
        <f t="shared" si="74"/>
        <v/>
      </c>
      <c r="B2397" s="17" t="str">
        <f>IFERROR(VLOOKUP("successful",'Kickstarter Data'!F2397:L2397,7,FALSE),"")</f>
        <v/>
      </c>
      <c r="D2397" s="21" t="str">
        <f t="shared" si="75"/>
        <v/>
      </c>
      <c r="E2397" s="21" t="str">
        <f>IFERROR(VLOOKUP("Failed",'Kickstarter Data'!F2397:L2397,7,FALSE),"")</f>
        <v/>
      </c>
    </row>
    <row r="2398" spans="1:5" x14ac:dyDescent="0.35">
      <c r="A2398" s="17" t="str">
        <f t="shared" si="74"/>
        <v/>
      </c>
      <c r="B2398" s="17" t="str">
        <f>IFERROR(VLOOKUP("successful",'Kickstarter Data'!F2398:L2398,7,FALSE),"")</f>
        <v/>
      </c>
      <c r="D2398" s="21" t="str">
        <f t="shared" si="75"/>
        <v/>
      </c>
      <c r="E2398" s="21" t="str">
        <f>IFERROR(VLOOKUP("Failed",'Kickstarter Data'!F2398:L2398,7,FALSE),"")</f>
        <v/>
      </c>
    </row>
    <row r="2399" spans="1:5" x14ac:dyDescent="0.35">
      <c r="A2399" s="17" t="str">
        <f t="shared" si="74"/>
        <v/>
      </c>
      <c r="B2399" s="17" t="str">
        <f>IFERROR(VLOOKUP("successful",'Kickstarter Data'!F2399:L2399,7,FALSE),"")</f>
        <v/>
      </c>
      <c r="D2399" s="21" t="str">
        <f t="shared" si="75"/>
        <v/>
      </c>
      <c r="E2399" s="21" t="str">
        <f>IFERROR(VLOOKUP("Failed",'Kickstarter Data'!F2399:L2399,7,FALSE),"")</f>
        <v/>
      </c>
    </row>
    <row r="2400" spans="1:5" x14ac:dyDescent="0.35">
      <c r="A2400" s="17" t="str">
        <f t="shared" si="74"/>
        <v/>
      </c>
      <c r="B2400" s="17" t="str">
        <f>IFERROR(VLOOKUP("successful",'Kickstarter Data'!F2400:L2400,7,FALSE),"")</f>
        <v/>
      </c>
      <c r="D2400" s="21" t="str">
        <f t="shared" si="75"/>
        <v/>
      </c>
      <c r="E2400" s="21" t="str">
        <f>IFERROR(VLOOKUP("Failed",'Kickstarter Data'!F2400:L2400,7,FALSE),"")</f>
        <v/>
      </c>
    </row>
    <row r="2401" spans="1:5" x14ac:dyDescent="0.35">
      <c r="A2401" s="17" t="str">
        <f t="shared" si="74"/>
        <v/>
      </c>
      <c r="B2401" s="17" t="str">
        <f>IFERROR(VLOOKUP("successful",'Kickstarter Data'!F2401:L2401,7,FALSE),"")</f>
        <v/>
      </c>
      <c r="D2401" s="21" t="str">
        <f t="shared" si="75"/>
        <v/>
      </c>
      <c r="E2401" s="21" t="str">
        <f>IFERROR(VLOOKUP("Failed",'Kickstarter Data'!F2401:L2401,7,FALSE),"")</f>
        <v/>
      </c>
    </row>
    <row r="2402" spans="1:5" x14ac:dyDescent="0.35">
      <c r="A2402" s="17" t="str">
        <f t="shared" si="74"/>
        <v/>
      </c>
      <c r="B2402" s="17" t="str">
        <f>IFERROR(VLOOKUP("successful",'Kickstarter Data'!F2402:L2402,7,FALSE),"")</f>
        <v/>
      </c>
      <c r="D2402" s="21" t="str">
        <f t="shared" si="75"/>
        <v/>
      </c>
      <c r="E2402" s="21" t="str">
        <f>IFERROR(VLOOKUP("Failed",'Kickstarter Data'!F2402:L2402,7,FALSE),"")</f>
        <v/>
      </c>
    </row>
    <row r="2403" spans="1:5" x14ac:dyDescent="0.35">
      <c r="A2403" s="17" t="str">
        <f t="shared" si="74"/>
        <v/>
      </c>
      <c r="B2403" s="17" t="str">
        <f>IFERROR(VLOOKUP("successful",'Kickstarter Data'!F2403:L2403,7,FALSE),"")</f>
        <v/>
      </c>
      <c r="D2403" s="21" t="str">
        <f t="shared" si="75"/>
        <v>Failed</v>
      </c>
      <c r="E2403" s="21">
        <f>IFERROR(VLOOKUP("Failed",'Kickstarter Data'!F2403:L2403,7,FALSE),"")</f>
        <v>9</v>
      </c>
    </row>
    <row r="2404" spans="1:5" x14ac:dyDescent="0.35">
      <c r="A2404" s="17" t="str">
        <f t="shared" si="74"/>
        <v/>
      </c>
      <c r="B2404" s="17" t="str">
        <f>IFERROR(VLOOKUP("successful",'Kickstarter Data'!F2404:L2404,7,FALSE),"")</f>
        <v/>
      </c>
      <c r="D2404" s="21" t="str">
        <f t="shared" si="75"/>
        <v>Failed</v>
      </c>
      <c r="E2404" s="21">
        <f>IFERROR(VLOOKUP("Failed",'Kickstarter Data'!F2404:L2404,7,FALSE),"")</f>
        <v>1</v>
      </c>
    </row>
    <row r="2405" spans="1:5" x14ac:dyDescent="0.35">
      <c r="A2405" s="17" t="str">
        <f t="shared" si="74"/>
        <v/>
      </c>
      <c r="B2405" s="17" t="str">
        <f>IFERROR(VLOOKUP("successful",'Kickstarter Data'!F2405:L2405,7,FALSE),"")</f>
        <v/>
      </c>
      <c r="D2405" s="21" t="str">
        <f t="shared" si="75"/>
        <v>Failed</v>
      </c>
      <c r="E2405" s="21">
        <f>IFERROR(VLOOKUP("Failed",'Kickstarter Data'!F2405:L2405,7,FALSE),"")</f>
        <v>12</v>
      </c>
    </row>
    <row r="2406" spans="1:5" x14ac:dyDescent="0.35">
      <c r="A2406" s="17" t="str">
        <f t="shared" si="74"/>
        <v/>
      </c>
      <c r="B2406" s="17" t="str">
        <f>IFERROR(VLOOKUP("successful",'Kickstarter Data'!F2406:L2406,7,FALSE),"")</f>
        <v/>
      </c>
      <c r="D2406" s="21" t="str">
        <f t="shared" si="75"/>
        <v>Failed</v>
      </c>
      <c r="E2406" s="21">
        <f>IFERROR(VLOOKUP("Failed",'Kickstarter Data'!F2406:L2406,7,FALSE),"")</f>
        <v>0</v>
      </c>
    </row>
    <row r="2407" spans="1:5" x14ac:dyDescent="0.35">
      <c r="A2407" s="17" t="str">
        <f t="shared" si="74"/>
        <v/>
      </c>
      <c r="B2407" s="17" t="str">
        <f>IFERROR(VLOOKUP("successful",'Kickstarter Data'!F2407:L2407,7,FALSE),"")</f>
        <v/>
      </c>
      <c r="D2407" s="21" t="str">
        <f t="shared" si="75"/>
        <v>Failed</v>
      </c>
      <c r="E2407" s="21">
        <f>IFERROR(VLOOKUP("Failed",'Kickstarter Data'!F2407:L2407,7,FALSE),"")</f>
        <v>20</v>
      </c>
    </row>
    <row r="2408" spans="1:5" x14ac:dyDescent="0.35">
      <c r="A2408" s="17" t="str">
        <f t="shared" si="74"/>
        <v/>
      </c>
      <c r="B2408" s="17" t="str">
        <f>IFERROR(VLOOKUP("successful",'Kickstarter Data'!F2408:L2408,7,FALSE),"")</f>
        <v/>
      </c>
      <c r="D2408" s="21" t="str">
        <f t="shared" si="75"/>
        <v>Failed</v>
      </c>
      <c r="E2408" s="21">
        <f>IFERROR(VLOOKUP("Failed",'Kickstarter Data'!F2408:L2408,7,FALSE),"")</f>
        <v>16</v>
      </c>
    </row>
    <row r="2409" spans="1:5" x14ac:dyDescent="0.35">
      <c r="A2409" s="17" t="str">
        <f t="shared" si="74"/>
        <v/>
      </c>
      <c r="B2409" s="17" t="str">
        <f>IFERROR(VLOOKUP("successful",'Kickstarter Data'!F2409:L2409,7,FALSE),"")</f>
        <v/>
      </c>
      <c r="D2409" s="21" t="str">
        <f t="shared" si="75"/>
        <v>Failed</v>
      </c>
      <c r="E2409" s="21">
        <f>IFERROR(VLOOKUP("Failed",'Kickstarter Data'!F2409:L2409,7,FALSE),"")</f>
        <v>33</v>
      </c>
    </row>
    <row r="2410" spans="1:5" x14ac:dyDescent="0.35">
      <c r="A2410" s="17" t="str">
        <f t="shared" si="74"/>
        <v/>
      </c>
      <c r="B2410" s="17" t="str">
        <f>IFERROR(VLOOKUP("successful",'Kickstarter Data'!F2410:L2410,7,FALSE),"")</f>
        <v/>
      </c>
      <c r="D2410" s="21" t="str">
        <f t="shared" si="75"/>
        <v>Failed</v>
      </c>
      <c r="E2410" s="21">
        <f>IFERROR(VLOOKUP("Failed",'Kickstarter Data'!F2410:L2410,7,FALSE),"")</f>
        <v>2</v>
      </c>
    </row>
    <row r="2411" spans="1:5" x14ac:dyDescent="0.35">
      <c r="A2411" s="17" t="str">
        <f t="shared" si="74"/>
        <v/>
      </c>
      <c r="B2411" s="17" t="str">
        <f>IFERROR(VLOOKUP("successful",'Kickstarter Data'!F2411:L2411,7,FALSE),"")</f>
        <v/>
      </c>
      <c r="D2411" s="21" t="str">
        <f t="shared" si="75"/>
        <v>Failed</v>
      </c>
      <c r="E2411" s="21">
        <f>IFERROR(VLOOKUP("Failed",'Kickstarter Data'!F2411:L2411,7,FALSE),"")</f>
        <v>6</v>
      </c>
    </row>
    <row r="2412" spans="1:5" x14ac:dyDescent="0.35">
      <c r="A2412" s="17" t="str">
        <f t="shared" si="74"/>
        <v/>
      </c>
      <c r="B2412" s="17" t="str">
        <f>IFERROR(VLOOKUP("successful",'Kickstarter Data'!F2412:L2412,7,FALSE),"")</f>
        <v/>
      </c>
      <c r="D2412" s="21" t="str">
        <f t="shared" si="75"/>
        <v>Failed</v>
      </c>
      <c r="E2412" s="21">
        <f>IFERROR(VLOOKUP("Failed",'Kickstarter Data'!F2412:L2412,7,FALSE),"")</f>
        <v>0</v>
      </c>
    </row>
    <row r="2413" spans="1:5" x14ac:dyDescent="0.35">
      <c r="A2413" s="17" t="str">
        <f t="shared" si="74"/>
        <v/>
      </c>
      <c r="B2413" s="17" t="str">
        <f>IFERROR(VLOOKUP("successful",'Kickstarter Data'!F2413:L2413,7,FALSE),"")</f>
        <v/>
      </c>
      <c r="D2413" s="21" t="str">
        <f t="shared" si="75"/>
        <v>Failed</v>
      </c>
      <c r="E2413" s="21">
        <f>IFERROR(VLOOKUP("Failed",'Kickstarter Data'!F2413:L2413,7,FALSE),"")</f>
        <v>3</v>
      </c>
    </row>
    <row r="2414" spans="1:5" x14ac:dyDescent="0.35">
      <c r="A2414" s="17" t="str">
        <f t="shared" si="74"/>
        <v/>
      </c>
      <c r="B2414" s="17" t="str">
        <f>IFERROR(VLOOKUP("successful",'Kickstarter Data'!F2414:L2414,7,FALSE),"")</f>
        <v/>
      </c>
      <c r="D2414" s="21" t="str">
        <f t="shared" si="75"/>
        <v>Failed</v>
      </c>
      <c r="E2414" s="21">
        <f>IFERROR(VLOOKUP("Failed",'Kickstarter Data'!F2414:L2414,7,FALSE),"")</f>
        <v>0</v>
      </c>
    </row>
    <row r="2415" spans="1:5" x14ac:dyDescent="0.35">
      <c r="A2415" s="17" t="str">
        <f t="shared" si="74"/>
        <v/>
      </c>
      <c r="B2415" s="17" t="str">
        <f>IFERROR(VLOOKUP("successful",'Kickstarter Data'!F2415:L2415,7,FALSE),"")</f>
        <v/>
      </c>
      <c r="D2415" s="21" t="str">
        <f t="shared" si="75"/>
        <v>Failed</v>
      </c>
      <c r="E2415" s="21">
        <f>IFERROR(VLOOKUP("Failed",'Kickstarter Data'!F2415:L2415,7,FALSE),"")</f>
        <v>3</v>
      </c>
    </row>
    <row r="2416" spans="1:5" x14ac:dyDescent="0.35">
      <c r="A2416" s="17" t="str">
        <f t="shared" si="74"/>
        <v/>
      </c>
      <c r="B2416" s="17" t="str">
        <f>IFERROR(VLOOKUP("successful",'Kickstarter Data'!F2416:L2416,7,FALSE),"")</f>
        <v/>
      </c>
      <c r="D2416" s="21" t="str">
        <f t="shared" si="75"/>
        <v>Failed</v>
      </c>
      <c r="E2416" s="21">
        <f>IFERROR(VLOOKUP("Failed",'Kickstarter Data'!F2416:L2416,7,FALSE),"")</f>
        <v>13</v>
      </c>
    </row>
    <row r="2417" spans="1:5" x14ac:dyDescent="0.35">
      <c r="A2417" s="17" t="str">
        <f t="shared" si="74"/>
        <v/>
      </c>
      <c r="B2417" s="17" t="str">
        <f>IFERROR(VLOOKUP("successful",'Kickstarter Data'!F2417:L2417,7,FALSE),"")</f>
        <v/>
      </c>
      <c r="D2417" s="21" t="str">
        <f t="shared" si="75"/>
        <v>Failed</v>
      </c>
      <c r="E2417" s="21">
        <f>IFERROR(VLOOKUP("Failed",'Kickstarter Data'!F2417:L2417,7,FALSE),"")</f>
        <v>6</v>
      </c>
    </row>
    <row r="2418" spans="1:5" x14ac:dyDescent="0.35">
      <c r="A2418" s="17" t="str">
        <f t="shared" si="74"/>
        <v/>
      </c>
      <c r="B2418" s="17" t="str">
        <f>IFERROR(VLOOKUP("successful",'Kickstarter Data'!F2418:L2418,7,FALSE),"")</f>
        <v/>
      </c>
      <c r="D2418" s="21" t="str">
        <f t="shared" si="75"/>
        <v>Failed</v>
      </c>
      <c r="E2418" s="21">
        <f>IFERROR(VLOOKUP("Failed",'Kickstarter Data'!F2418:L2418,7,FALSE),"")</f>
        <v>1</v>
      </c>
    </row>
    <row r="2419" spans="1:5" x14ac:dyDescent="0.35">
      <c r="A2419" s="17" t="str">
        <f t="shared" si="74"/>
        <v/>
      </c>
      <c r="B2419" s="17" t="str">
        <f>IFERROR(VLOOKUP("successful",'Kickstarter Data'!F2419:L2419,7,FALSE),"")</f>
        <v/>
      </c>
      <c r="D2419" s="21" t="str">
        <f t="shared" si="75"/>
        <v>Failed</v>
      </c>
      <c r="E2419" s="21">
        <f>IFERROR(VLOOKUP("Failed",'Kickstarter Data'!F2419:L2419,7,FALSE),"")</f>
        <v>0</v>
      </c>
    </row>
    <row r="2420" spans="1:5" x14ac:dyDescent="0.35">
      <c r="A2420" s="17" t="str">
        <f t="shared" si="74"/>
        <v/>
      </c>
      <c r="B2420" s="17" t="str">
        <f>IFERROR(VLOOKUP("successful",'Kickstarter Data'!F2420:L2420,7,FALSE),"")</f>
        <v/>
      </c>
      <c r="D2420" s="21" t="str">
        <f t="shared" si="75"/>
        <v>Failed</v>
      </c>
      <c r="E2420" s="21">
        <f>IFERROR(VLOOKUP("Failed",'Kickstarter Data'!F2420:L2420,7,FALSE),"")</f>
        <v>5</v>
      </c>
    </row>
    <row r="2421" spans="1:5" x14ac:dyDescent="0.35">
      <c r="A2421" s="17" t="str">
        <f t="shared" si="74"/>
        <v/>
      </c>
      <c r="B2421" s="17" t="str">
        <f>IFERROR(VLOOKUP("successful",'Kickstarter Data'!F2421:L2421,7,FALSE),"")</f>
        <v/>
      </c>
      <c r="D2421" s="21" t="str">
        <f t="shared" si="75"/>
        <v>Failed</v>
      </c>
      <c r="E2421" s="21">
        <f>IFERROR(VLOOKUP("Failed",'Kickstarter Data'!F2421:L2421,7,FALSE),"")</f>
        <v>0</v>
      </c>
    </row>
    <row r="2422" spans="1:5" x14ac:dyDescent="0.35">
      <c r="A2422" s="17" t="str">
        <f t="shared" si="74"/>
        <v/>
      </c>
      <c r="B2422" s="17" t="str">
        <f>IFERROR(VLOOKUP("successful",'Kickstarter Data'!F2422:L2422,7,FALSE),"")</f>
        <v/>
      </c>
      <c r="D2422" s="21" t="str">
        <f t="shared" si="75"/>
        <v>Failed</v>
      </c>
      <c r="E2422" s="21">
        <f>IFERROR(VLOOKUP("Failed",'Kickstarter Data'!F2422:L2422,7,FALSE),"")</f>
        <v>36</v>
      </c>
    </row>
    <row r="2423" spans="1:5" x14ac:dyDescent="0.35">
      <c r="A2423" s="17" t="str">
        <f t="shared" si="74"/>
        <v/>
      </c>
      <c r="B2423" s="17" t="str">
        <f>IFERROR(VLOOKUP("successful",'Kickstarter Data'!F2423:L2423,7,FALSE),"")</f>
        <v/>
      </c>
      <c r="D2423" s="21" t="str">
        <f t="shared" si="75"/>
        <v>Failed</v>
      </c>
      <c r="E2423" s="21">
        <f>IFERROR(VLOOKUP("Failed",'Kickstarter Data'!F2423:L2423,7,FALSE),"")</f>
        <v>1</v>
      </c>
    </row>
    <row r="2424" spans="1:5" x14ac:dyDescent="0.35">
      <c r="A2424" s="17" t="str">
        <f t="shared" si="74"/>
        <v/>
      </c>
      <c r="B2424" s="17" t="str">
        <f>IFERROR(VLOOKUP("successful",'Kickstarter Data'!F2424:L2424,7,FALSE),"")</f>
        <v/>
      </c>
      <c r="D2424" s="21" t="str">
        <f t="shared" si="75"/>
        <v>Failed</v>
      </c>
      <c r="E2424" s="21">
        <f>IFERROR(VLOOKUP("Failed",'Kickstarter Data'!F2424:L2424,7,FALSE),"")</f>
        <v>1</v>
      </c>
    </row>
    <row r="2425" spans="1:5" x14ac:dyDescent="0.35">
      <c r="A2425" s="17" t="str">
        <f t="shared" si="74"/>
        <v/>
      </c>
      <c r="B2425" s="17" t="str">
        <f>IFERROR(VLOOKUP("successful",'Kickstarter Data'!F2425:L2425,7,FALSE),"")</f>
        <v/>
      </c>
      <c r="D2425" s="21" t="str">
        <f t="shared" si="75"/>
        <v>Failed</v>
      </c>
      <c r="E2425" s="21">
        <f>IFERROR(VLOOKUP("Failed",'Kickstarter Data'!F2425:L2425,7,FALSE),"")</f>
        <v>1</v>
      </c>
    </row>
    <row r="2426" spans="1:5" x14ac:dyDescent="0.35">
      <c r="A2426" s="17" t="str">
        <f t="shared" si="74"/>
        <v/>
      </c>
      <c r="B2426" s="17" t="str">
        <f>IFERROR(VLOOKUP("successful",'Kickstarter Data'!F2426:L2426,7,FALSE),"")</f>
        <v/>
      </c>
      <c r="D2426" s="21" t="str">
        <f t="shared" si="75"/>
        <v>Failed</v>
      </c>
      <c r="E2426" s="21">
        <f>IFERROR(VLOOKUP("Failed",'Kickstarter Data'!F2426:L2426,7,FALSE),"")</f>
        <v>9</v>
      </c>
    </row>
    <row r="2427" spans="1:5" x14ac:dyDescent="0.35">
      <c r="A2427" s="17" t="str">
        <f t="shared" si="74"/>
        <v/>
      </c>
      <c r="B2427" s="17" t="str">
        <f>IFERROR(VLOOKUP("successful",'Kickstarter Data'!F2427:L2427,7,FALSE),"")</f>
        <v/>
      </c>
      <c r="D2427" s="21" t="str">
        <f t="shared" si="75"/>
        <v>Failed</v>
      </c>
      <c r="E2427" s="21">
        <f>IFERROR(VLOOKUP("Failed",'Kickstarter Data'!F2427:L2427,7,FALSE),"")</f>
        <v>1</v>
      </c>
    </row>
    <row r="2428" spans="1:5" x14ac:dyDescent="0.35">
      <c r="A2428" s="17" t="str">
        <f t="shared" si="74"/>
        <v/>
      </c>
      <c r="B2428" s="17" t="str">
        <f>IFERROR(VLOOKUP("successful",'Kickstarter Data'!F2428:L2428,7,FALSE),"")</f>
        <v/>
      </c>
      <c r="D2428" s="21" t="str">
        <f t="shared" si="75"/>
        <v>Failed</v>
      </c>
      <c r="E2428" s="21">
        <f>IFERROR(VLOOKUP("Failed",'Kickstarter Data'!F2428:L2428,7,FALSE),"")</f>
        <v>0</v>
      </c>
    </row>
    <row r="2429" spans="1:5" x14ac:dyDescent="0.35">
      <c r="A2429" s="17" t="str">
        <f t="shared" si="74"/>
        <v/>
      </c>
      <c r="B2429" s="17" t="str">
        <f>IFERROR(VLOOKUP("successful",'Kickstarter Data'!F2429:L2429,7,FALSE),"")</f>
        <v/>
      </c>
      <c r="D2429" s="21" t="str">
        <f t="shared" si="75"/>
        <v>Failed</v>
      </c>
      <c r="E2429" s="21">
        <f>IFERROR(VLOOKUP("Failed",'Kickstarter Data'!F2429:L2429,7,FALSE),"")</f>
        <v>1</v>
      </c>
    </row>
    <row r="2430" spans="1:5" x14ac:dyDescent="0.35">
      <c r="A2430" s="17" t="str">
        <f t="shared" si="74"/>
        <v/>
      </c>
      <c r="B2430" s="17" t="str">
        <f>IFERROR(VLOOKUP("successful",'Kickstarter Data'!F2430:L2430,7,FALSE),"")</f>
        <v/>
      </c>
      <c r="D2430" s="21" t="str">
        <f t="shared" si="75"/>
        <v>Failed</v>
      </c>
      <c r="E2430" s="21">
        <f>IFERROR(VLOOKUP("Failed",'Kickstarter Data'!F2430:L2430,7,FALSE),"")</f>
        <v>1</v>
      </c>
    </row>
    <row r="2431" spans="1:5" x14ac:dyDescent="0.35">
      <c r="A2431" s="17" t="str">
        <f t="shared" si="74"/>
        <v/>
      </c>
      <c r="B2431" s="17" t="str">
        <f>IFERROR(VLOOKUP("successful",'Kickstarter Data'!F2431:L2431,7,FALSE),"")</f>
        <v/>
      </c>
      <c r="D2431" s="21" t="str">
        <f t="shared" si="75"/>
        <v>Failed</v>
      </c>
      <c r="E2431" s="21">
        <f>IFERROR(VLOOKUP("Failed",'Kickstarter Data'!F2431:L2431,7,FALSE),"")</f>
        <v>4</v>
      </c>
    </row>
    <row r="2432" spans="1:5" x14ac:dyDescent="0.35">
      <c r="A2432" s="17" t="str">
        <f t="shared" si="74"/>
        <v/>
      </c>
      <c r="B2432" s="17" t="str">
        <f>IFERROR(VLOOKUP("successful",'Kickstarter Data'!F2432:L2432,7,FALSE),"")</f>
        <v/>
      </c>
      <c r="D2432" s="21" t="str">
        <f t="shared" si="75"/>
        <v>Failed</v>
      </c>
      <c r="E2432" s="21">
        <f>IFERROR(VLOOKUP("Failed",'Kickstarter Data'!F2432:L2432,7,FALSE),"")</f>
        <v>2</v>
      </c>
    </row>
    <row r="2433" spans="1:5" x14ac:dyDescent="0.35">
      <c r="A2433" s="17" t="str">
        <f t="shared" si="74"/>
        <v/>
      </c>
      <c r="B2433" s="17" t="str">
        <f>IFERROR(VLOOKUP("successful",'Kickstarter Data'!F2433:L2433,7,FALSE),"")</f>
        <v/>
      </c>
      <c r="D2433" s="21" t="str">
        <f t="shared" si="75"/>
        <v>Failed</v>
      </c>
      <c r="E2433" s="21">
        <f>IFERROR(VLOOKUP("Failed",'Kickstarter Data'!F2433:L2433,7,FALSE),"")</f>
        <v>2</v>
      </c>
    </row>
    <row r="2434" spans="1:5" x14ac:dyDescent="0.35">
      <c r="A2434" s="17" t="str">
        <f t="shared" ref="A2434:A2497" si="76">IF(B2434="","","successful")</f>
        <v/>
      </c>
      <c r="B2434" s="17" t="str">
        <f>IFERROR(VLOOKUP("successful",'Kickstarter Data'!F2434:L2434,7,FALSE),"")</f>
        <v/>
      </c>
      <c r="D2434" s="21" t="str">
        <f t="shared" ref="D2434:D2497" si="77">IF(E2434="","","Failed")</f>
        <v>Failed</v>
      </c>
      <c r="E2434" s="21">
        <f>IFERROR(VLOOKUP("Failed",'Kickstarter Data'!F2434:L2434,7,FALSE),"")</f>
        <v>2</v>
      </c>
    </row>
    <row r="2435" spans="1:5" x14ac:dyDescent="0.35">
      <c r="A2435" s="17" t="str">
        <f t="shared" si="76"/>
        <v/>
      </c>
      <c r="B2435" s="17" t="str">
        <f>IFERROR(VLOOKUP("successful",'Kickstarter Data'!F2435:L2435,7,FALSE),"")</f>
        <v/>
      </c>
      <c r="D2435" s="21" t="str">
        <f t="shared" si="77"/>
        <v>Failed</v>
      </c>
      <c r="E2435" s="21">
        <f>IFERROR(VLOOKUP("Failed",'Kickstarter Data'!F2435:L2435,7,FALSE),"")</f>
        <v>0</v>
      </c>
    </row>
    <row r="2436" spans="1:5" x14ac:dyDescent="0.35">
      <c r="A2436" s="17" t="str">
        <f t="shared" si="76"/>
        <v/>
      </c>
      <c r="B2436" s="17" t="str">
        <f>IFERROR(VLOOKUP("successful",'Kickstarter Data'!F2436:L2436,7,FALSE),"")</f>
        <v/>
      </c>
      <c r="D2436" s="21" t="str">
        <f t="shared" si="77"/>
        <v>Failed</v>
      </c>
      <c r="E2436" s="21">
        <f>IFERROR(VLOOKUP("Failed",'Kickstarter Data'!F2436:L2436,7,FALSE),"")</f>
        <v>2</v>
      </c>
    </row>
    <row r="2437" spans="1:5" x14ac:dyDescent="0.35">
      <c r="A2437" s="17" t="str">
        <f t="shared" si="76"/>
        <v/>
      </c>
      <c r="B2437" s="17" t="str">
        <f>IFERROR(VLOOKUP("successful",'Kickstarter Data'!F2437:L2437,7,FALSE),"")</f>
        <v/>
      </c>
      <c r="D2437" s="21" t="str">
        <f t="shared" si="77"/>
        <v>Failed</v>
      </c>
      <c r="E2437" s="21">
        <f>IFERROR(VLOOKUP("Failed",'Kickstarter Data'!F2437:L2437,7,FALSE),"")</f>
        <v>4</v>
      </c>
    </row>
    <row r="2438" spans="1:5" x14ac:dyDescent="0.35">
      <c r="A2438" s="17" t="str">
        <f t="shared" si="76"/>
        <v/>
      </c>
      <c r="B2438" s="17" t="str">
        <f>IFERROR(VLOOKUP("successful",'Kickstarter Data'!F2438:L2438,7,FALSE),"")</f>
        <v/>
      </c>
      <c r="D2438" s="21" t="str">
        <f t="shared" si="77"/>
        <v>Failed</v>
      </c>
      <c r="E2438" s="21">
        <f>IFERROR(VLOOKUP("Failed",'Kickstarter Data'!F2438:L2438,7,FALSE),"")</f>
        <v>2</v>
      </c>
    </row>
    <row r="2439" spans="1:5" x14ac:dyDescent="0.35">
      <c r="A2439" s="17" t="str">
        <f t="shared" si="76"/>
        <v/>
      </c>
      <c r="B2439" s="17" t="str">
        <f>IFERROR(VLOOKUP("successful",'Kickstarter Data'!F2439:L2439,7,FALSE),"")</f>
        <v/>
      </c>
      <c r="D2439" s="21" t="str">
        <f t="shared" si="77"/>
        <v>Failed</v>
      </c>
      <c r="E2439" s="21">
        <f>IFERROR(VLOOKUP("Failed",'Kickstarter Data'!F2439:L2439,7,FALSE),"")</f>
        <v>0</v>
      </c>
    </row>
    <row r="2440" spans="1:5" x14ac:dyDescent="0.35">
      <c r="A2440" s="17" t="str">
        <f t="shared" si="76"/>
        <v/>
      </c>
      <c r="B2440" s="17" t="str">
        <f>IFERROR(VLOOKUP("successful",'Kickstarter Data'!F2440:L2440,7,FALSE),"")</f>
        <v/>
      </c>
      <c r="D2440" s="21" t="str">
        <f t="shared" si="77"/>
        <v>Failed</v>
      </c>
      <c r="E2440" s="21">
        <f>IFERROR(VLOOKUP("Failed",'Kickstarter Data'!F2440:L2440,7,FALSE),"")</f>
        <v>1</v>
      </c>
    </row>
    <row r="2441" spans="1:5" x14ac:dyDescent="0.35">
      <c r="A2441" s="17" t="str">
        <f t="shared" si="76"/>
        <v/>
      </c>
      <c r="B2441" s="17" t="str">
        <f>IFERROR(VLOOKUP("successful",'Kickstarter Data'!F2441:L2441,7,FALSE),"")</f>
        <v/>
      </c>
      <c r="D2441" s="21" t="str">
        <f t="shared" si="77"/>
        <v>Failed</v>
      </c>
      <c r="E2441" s="21">
        <f>IFERROR(VLOOKUP("Failed",'Kickstarter Data'!F2441:L2441,7,FALSE),"")</f>
        <v>0</v>
      </c>
    </row>
    <row r="2442" spans="1:5" x14ac:dyDescent="0.35">
      <c r="A2442" s="17" t="str">
        <f t="shared" si="76"/>
        <v/>
      </c>
      <c r="B2442" s="17" t="str">
        <f>IFERROR(VLOOKUP("successful",'Kickstarter Data'!F2442:L2442,7,FALSE),"")</f>
        <v/>
      </c>
      <c r="D2442" s="21" t="str">
        <f t="shared" si="77"/>
        <v>Failed</v>
      </c>
      <c r="E2442" s="21">
        <f>IFERROR(VLOOKUP("Failed",'Kickstarter Data'!F2442:L2442,7,FALSE),"")</f>
        <v>2</v>
      </c>
    </row>
    <row r="2443" spans="1:5" x14ac:dyDescent="0.35">
      <c r="A2443" s="17" t="str">
        <f t="shared" si="76"/>
        <v>successful</v>
      </c>
      <c r="B2443" s="17">
        <f>IFERROR(VLOOKUP("successful",'Kickstarter Data'!F2443:L2443,7,FALSE),"")</f>
        <v>109</v>
      </c>
      <c r="D2443" s="21" t="str">
        <f t="shared" si="77"/>
        <v/>
      </c>
      <c r="E2443" s="21" t="str">
        <f>IFERROR(VLOOKUP("Failed",'Kickstarter Data'!F2443:L2443,7,FALSE),"")</f>
        <v/>
      </c>
    </row>
    <row r="2444" spans="1:5" x14ac:dyDescent="0.35">
      <c r="A2444" s="17" t="str">
        <f t="shared" si="76"/>
        <v>successful</v>
      </c>
      <c r="B2444" s="17">
        <f>IFERROR(VLOOKUP("successful",'Kickstarter Data'!F2444:L2444,7,FALSE),"")</f>
        <v>372</v>
      </c>
      <c r="D2444" s="21" t="str">
        <f t="shared" si="77"/>
        <v/>
      </c>
      <c r="E2444" s="21" t="str">
        <f>IFERROR(VLOOKUP("Failed",'Kickstarter Data'!F2444:L2444,7,FALSE),"")</f>
        <v/>
      </c>
    </row>
    <row r="2445" spans="1:5" x14ac:dyDescent="0.35">
      <c r="A2445" s="17" t="str">
        <f t="shared" si="76"/>
        <v>successful</v>
      </c>
      <c r="B2445" s="17">
        <f>IFERROR(VLOOKUP("successful",'Kickstarter Data'!F2445:L2445,7,FALSE),"")</f>
        <v>311</v>
      </c>
      <c r="D2445" s="21" t="str">
        <f t="shared" si="77"/>
        <v/>
      </c>
      <c r="E2445" s="21" t="str">
        <f>IFERROR(VLOOKUP("Failed",'Kickstarter Data'!F2445:L2445,7,FALSE),"")</f>
        <v/>
      </c>
    </row>
    <row r="2446" spans="1:5" x14ac:dyDescent="0.35">
      <c r="A2446" s="17" t="str">
        <f t="shared" si="76"/>
        <v>successful</v>
      </c>
      <c r="B2446" s="17">
        <f>IFERROR(VLOOKUP("successful",'Kickstarter Data'!F2446:L2446,7,FALSE),"")</f>
        <v>61</v>
      </c>
      <c r="D2446" s="21" t="str">
        <f t="shared" si="77"/>
        <v/>
      </c>
      <c r="E2446" s="21" t="str">
        <f>IFERROR(VLOOKUP("Failed",'Kickstarter Data'!F2446:L2446,7,FALSE),"")</f>
        <v/>
      </c>
    </row>
    <row r="2447" spans="1:5" x14ac:dyDescent="0.35">
      <c r="A2447" s="17" t="str">
        <f t="shared" si="76"/>
        <v>successful</v>
      </c>
      <c r="B2447" s="17">
        <f>IFERROR(VLOOKUP("successful",'Kickstarter Data'!F2447:L2447,7,FALSE),"")</f>
        <v>115</v>
      </c>
      <c r="D2447" s="21" t="str">
        <f t="shared" si="77"/>
        <v/>
      </c>
      <c r="E2447" s="21" t="str">
        <f>IFERROR(VLOOKUP("Failed",'Kickstarter Data'!F2447:L2447,7,FALSE),"")</f>
        <v/>
      </c>
    </row>
    <row r="2448" spans="1:5" x14ac:dyDescent="0.35">
      <c r="A2448" s="17" t="str">
        <f t="shared" si="76"/>
        <v>successful</v>
      </c>
      <c r="B2448" s="17">
        <f>IFERROR(VLOOKUP("successful",'Kickstarter Data'!F2448:L2448,7,FALSE),"")</f>
        <v>111</v>
      </c>
      <c r="D2448" s="21" t="str">
        <f t="shared" si="77"/>
        <v/>
      </c>
      <c r="E2448" s="21" t="str">
        <f>IFERROR(VLOOKUP("Failed",'Kickstarter Data'!F2448:L2448,7,FALSE),"")</f>
        <v/>
      </c>
    </row>
    <row r="2449" spans="1:5" x14ac:dyDescent="0.35">
      <c r="A2449" s="17" t="str">
        <f t="shared" si="76"/>
        <v>successful</v>
      </c>
      <c r="B2449" s="17">
        <f>IFERROR(VLOOKUP("successful",'Kickstarter Data'!F2449:L2449,7,FALSE),"")</f>
        <v>337</v>
      </c>
      <c r="D2449" s="21" t="str">
        <f t="shared" si="77"/>
        <v/>
      </c>
      <c r="E2449" s="21" t="str">
        <f>IFERROR(VLOOKUP("Failed",'Kickstarter Data'!F2449:L2449,7,FALSE),"")</f>
        <v/>
      </c>
    </row>
    <row r="2450" spans="1:5" x14ac:dyDescent="0.35">
      <c r="A2450" s="17" t="str">
        <f t="shared" si="76"/>
        <v>successful</v>
      </c>
      <c r="B2450" s="17">
        <f>IFERROR(VLOOKUP("successful",'Kickstarter Data'!F2450:L2450,7,FALSE),"")</f>
        <v>9</v>
      </c>
      <c r="D2450" s="21" t="str">
        <f t="shared" si="77"/>
        <v/>
      </c>
      <c r="E2450" s="21" t="str">
        <f>IFERROR(VLOOKUP("Failed",'Kickstarter Data'!F2450:L2450,7,FALSE),"")</f>
        <v/>
      </c>
    </row>
    <row r="2451" spans="1:5" x14ac:dyDescent="0.35">
      <c r="A2451" s="17" t="str">
        <f t="shared" si="76"/>
        <v>successful</v>
      </c>
      <c r="B2451" s="17">
        <f>IFERROR(VLOOKUP("successful",'Kickstarter Data'!F2451:L2451,7,FALSE),"")</f>
        <v>120</v>
      </c>
      <c r="D2451" s="21" t="str">
        <f t="shared" si="77"/>
        <v/>
      </c>
      <c r="E2451" s="21" t="str">
        <f>IFERROR(VLOOKUP("Failed",'Kickstarter Data'!F2451:L2451,7,FALSE),"")</f>
        <v/>
      </c>
    </row>
    <row r="2452" spans="1:5" x14ac:dyDescent="0.35">
      <c r="A2452" s="17" t="str">
        <f t="shared" si="76"/>
        <v>successful</v>
      </c>
      <c r="B2452" s="17">
        <f>IFERROR(VLOOKUP("successful",'Kickstarter Data'!F2452:L2452,7,FALSE),"")</f>
        <v>102</v>
      </c>
      <c r="D2452" s="21" t="str">
        <f t="shared" si="77"/>
        <v/>
      </c>
      <c r="E2452" s="21" t="str">
        <f>IFERROR(VLOOKUP("Failed",'Kickstarter Data'!F2452:L2452,7,FALSE),"")</f>
        <v/>
      </c>
    </row>
    <row r="2453" spans="1:5" x14ac:dyDescent="0.35">
      <c r="A2453" s="17" t="str">
        <f t="shared" si="76"/>
        <v>successful</v>
      </c>
      <c r="B2453" s="17">
        <f>IFERROR(VLOOKUP("successful",'Kickstarter Data'!F2453:L2453,7,FALSE),"")</f>
        <v>186</v>
      </c>
      <c r="D2453" s="21" t="str">
        <f t="shared" si="77"/>
        <v/>
      </c>
      <c r="E2453" s="21" t="str">
        <f>IFERROR(VLOOKUP("Failed",'Kickstarter Data'!F2453:L2453,7,FALSE),"")</f>
        <v/>
      </c>
    </row>
    <row r="2454" spans="1:5" x14ac:dyDescent="0.35">
      <c r="A2454" s="17" t="str">
        <f t="shared" si="76"/>
        <v>successful</v>
      </c>
      <c r="B2454" s="17">
        <f>IFERROR(VLOOKUP("successful",'Kickstarter Data'!F2454:L2454,7,FALSE),"")</f>
        <v>15</v>
      </c>
      <c r="D2454" s="21" t="str">
        <f t="shared" si="77"/>
        <v/>
      </c>
      <c r="E2454" s="21" t="str">
        <f>IFERROR(VLOOKUP("Failed",'Kickstarter Data'!F2454:L2454,7,FALSE),"")</f>
        <v/>
      </c>
    </row>
    <row r="2455" spans="1:5" x14ac:dyDescent="0.35">
      <c r="A2455" s="17" t="str">
        <f t="shared" si="76"/>
        <v>successful</v>
      </c>
      <c r="B2455" s="17">
        <f>IFERROR(VLOOKUP("successful",'Kickstarter Data'!F2455:L2455,7,FALSE),"")</f>
        <v>67</v>
      </c>
      <c r="D2455" s="21" t="str">
        <f t="shared" si="77"/>
        <v/>
      </c>
      <c r="E2455" s="21" t="str">
        <f>IFERROR(VLOOKUP("Failed",'Kickstarter Data'!F2455:L2455,7,FALSE),"")</f>
        <v/>
      </c>
    </row>
    <row r="2456" spans="1:5" x14ac:dyDescent="0.35">
      <c r="A2456" s="17" t="str">
        <f t="shared" si="76"/>
        <v>successful</v>
      </c>
      <c r="B2456" s="17">
        <f>IFERROR(VLOOKUP("successful",'Kickstarter Data'!F2456:L2456,7,FALSE),"")</f>
        <v>130</v>
      </c>
      <c r="D2456" s="21" t="str">
        <f t="shared" si="77"/>
        <v/>
      </c>
      <c r="E2456" s="21" t="str">
        <f>IFERROR(VLOOKUP("Failed",'Kickstarter Data'!F2456:L2456,7,FALSE),"")</f>
        <v/>
      </c>
    </row>
    <row r="2457" spans="1:5" x14ac:dyDescent="0.35">
      <c r="A2457" s="17" t="str">
        <f t="shared" si="76"/>
        <v>successful</v>
      </c>
      <c r="B2457" s="17">
        <f>IFERROR(VLOOKUP("successful",'Kickstarter Data'!F2457:L2457,7,FALSE),"")</f>
        <v>16</v>
      </c>
      <c r="D2457" s="21" t="str">
        <f t="shared" si="77"/>
        <v/>
      </c>
      <c r="E2457" s="21" t="str">
        <f>IFERROR(VLOOKUP("Failed",'Kickstarter Data'!F2457:L2457,7,FALSE),"")</f>
        <v/>
      </c>
    </row>
    <row r="2458" spans="1:5" x14ac:dyDescent="0.35">
      <c r="A2458" s="17" t="str">
        <f t="shared" si="76"/>
        <v>successful</v>
      </c>
      <c r="B2458" s="17">
        <f>IFERROR(VLOOKUP("successful",'Kickstarter Data'!F2458:L2458,7,FALSE),"")</f>
        <v>67</v>
      </c>
      <c r="D2458" s="21" t="str">
        <f t="shared" si="77"/>
        <v/>
      </c>
      <c r="E2458" s="21" t="str">
        <f>IFERROR(VLOOKUP("Failed",'Kickstarter Data'!F2458:L2458,7,FALSE),"")</f>
        <v/>
      </c>
    </row>
    <row r="2459" spans="1:5" x14ac:dyDescent="0.35">
      <c r="A2459" s="17" t="str">
        <f t="shared" si="76"/>
        <v>successful</v>
      </c>
      <c r="B2459" s="17">
        <f>IFERROR(VLOOKUP("successful",'Kickstarter Data'!F2459:L2459,7,FALSE),"")</f>
        <v>124</v>
      </c>
      <c r="D2459" s="21" t="str">
        <f t="shared" si="77"/>
        <v/>
      </c>
      <c r="E2459" s="21" t="str">
        <f>IFERROR(VLOOKUP("Failed",'Kickstarter Data'!F2459:L2459,7,FALSE),"")</f>
        <v/>
      </c>
    </row>
    <row r="2460" spans="1:5" x14ac:dyDescent="0.35">
      <c r="A2460" s="17" t="str">
        <f t="shared" si="76"/>
        <v>successful</v>
      </c>
      <c r="B2460" s="17">
        <f>IFERROR(VLOOKUP("successful",'Kickstarter Data'!F2460:L2460,7,FALSE),"")</f>
        <v>80</v>
      </c>
      <c r="D2460" s="21" t="str">
        <f t="shared" si="77"/>
        <v/>
      </c>
      <c r="E2460" s="21" t="str">
        <f>IFERROR(VLOOKUP("Failed",'Kickstarter Data'!F2460:L2460,7,FALSE),"")</f>
        <v/>
      </c>
    </row>
    <row r="2461" spans="1:5" x14ac:dyDescent="0.35">
      <c r="A2461" s="17" t="str">
        <f t="shared" si="76"/>
        <v>successful</v>
      </c>
      <c r="B2461" s="17">
        <f>IFERROR(VLOOKUP("successful",'Kickstarter Data'!F2461:L2461,7,FALSE),"")</f>
        <v>282</v>
      </c>
      <c r="D2461" s="21" t="str">
        <f t="shared" si="77"/>
        <v/>
      </c>
      <c r="E2461" s="21" t="str">
        <f>IFERROR(VLOOKUP("Failed",'Kickstarter Data'!F2461:L2461,7,FALSE),"")</f>
        <v/>
      </c>
    </row>
    <row r="2462" spans="1:5" x14ac:dyDescent="0.35">
      <c r="A2462" s="17" t="str">
        <f t="shared" si="76"/>
        <v>successful</v>
      </c>
      <c r="B2462" s="17">
        <f>IFERROR(VLOOKUP("successful",'Kickstarter Data'!F2462:L2462,7,FALSE),"")</f>
        <v>68</v>
      </c>
      <c r="D2462" s="21" t="str">
        <f t="shared" si="77"/>
        <v/>
      </c>
      <c r="E2462" s="21" t="str">
        <f>IFERROR(VLOOKUP("Failed",'Kickstarter Data'!F2462:L2462,7,FALSE),"")</f>
        <v/>
      </c>
    </row>
    <row r="2463" spans="1:5" x14ac:dyDescent="0.35">
      <c r="A2463" s="17" t="str">
        <f t="shared" si="76"/>
        <v>successful</v>
      </c>
      <c r="B2463" s="17">
        <f>IFERROR(VLOOKUP("successful",'Kickstarter Data'!F2463:L2463,7,FALSE),"")</f>
        <v>86</v>
      </c>
      <c r="D2463" s="21" t="str">
        <f t="shared" si="77"/>
        <v/>
      </c>
      <c r="E2463" s="21" t="str">
        <f>IFERROR(VLOOKUP("Failed",'Kickstarter Data'!F2463:L2463,7,FALSE),"")</f>
        <v/>
      </c>
    </row>
    <row r="2464" spans="1:5" x14ac:dyDescent="0.35">
      <c r="A2464" s="17" t="str">
        <f t="shared" si="76"/>
        <v>successful</v>
      </c>
      <c r="B2464" s="17">
        <f>IFERROR(VLOOKUP("successful",'Kickstarter Data'!F2464:L2464,7,FALSE),"")</f>
        <v>115</v>
      </c>
      <c r="D2464" s="21" t="str">
        <f t="shared" si="77"/>
        <v/>
      </c>
      <c r="E2464" s="21" t="str">
        <f>IFERROR(VLOOKUP("Failed",'Kickstarter Data'!F2464:L2464,7,FALSE),"")</f>
        <v/>
      </c>
    </row>
    <row r="2465" spans="1:5" x14ac:dyDescent="0.35">
      <c r="A2465" s="17" t="str">
        <f t="shared" si="76"/>
        <v>successful</v>
      </c>
      <c r="B2465" s="17">
        <f>IFERROR(VLOOKUP("successful",'Kickstarter Data'!F2465:L2465,7,FALSE),"")</f>
        <v>75</v>
      </c>
      <c r="D2465" s="21" t="str">
        <f t="shared" si="77"/>
        <v/>
      </c>
      <c r="E2465" s="21" t="str">
        <f>IFERROR(VLOOKUP("Failed",'Kickstarter Data'!F2465:L2465,7,FALSE),"")</f>
        <v/>
      </c>
    </row>
    <row r="2466" spans="1:5" x14ac:dyDescent="0.35">
      <c r="A2466" s="17" t="str">
        <f t="shared" si="76"/>
        <v>successful</v>
      </c>
      <c r="B2466" s="17">
        <f>IFERROR(VLOOKUP("successful",'Kickstarter Data'!F2466:L2466,7,FALSE),"")</f>
        <v>43</v>
      </c>
      <c r="D2466" s="21" t="str">
        <f t="shared" si="77"/>
        <v/>
      </c>
      <c r="E2466" s="21" t="str">
        <f>IFERROR(VLOOKUP("Failed",'Kickstarter Data'!F2466:L2466,7,FALSE),"")</f>
        <v/>
      </c>
    </row>
    <row r="2467" spans="1:5" x14ac:dyDescent="0.35">
      <c r="A2467" s="17" t="str">
        <f t="shared" si="76"/>
        <v>successful</v>
      </c>
      <c r="B2467" s="17">
        <f>IFERROR(VLOOKUP("successful",'Kickstarter Data'!F2467:L2467,7,FALSE),"")</f>
        <v>48</v>
      </c>
      <c r="D2467" s="21" t="str">
        <f t="shared" si="77"/>
        <v/>
      </c>
      <c r="E2467" s="21" t="str">
        <f>IFERROR(VLOOKUP("Failed",'Kickstarter Data'!F2467:L2467,7,FALSE),"")</f>
        <v/>
      </c>
    </row>
    <row r="2468" spans="1:5" x14ac:dyDescent="0.35">
      <c r="A2468" s="17" t="str">
        <f t="shared" si="76"/>
        <v>successful</v>
      </c>
      <c r="B2468" s="17">
        <f>IFERROR(VLOOKUP("successful",'Kickstarter Data'!F2468:L2468,7,FALSE),"")</f>
        <v>52</v>
      </c>
      <c r="D2468" s="21" t="str">
        <f t="shared" si="77"/>
        <v/>
      </c>
      <c r="E2468" s="21" t="str">
        <f>IFERROR(VLOOKUP("Failed",'Kickstarter Data'!F2468:L2468,7,FALSE),"")</f>
        <v/>
      </c>
    </row>
    <row r="2469" spans="1:5" x14ac:dyDescent="0.35">
      <c r="A2469" s="17" t="str">
        <f t="shared" si="76"/>
        <v>successful</v>
      </c>
      <c r="B2469" s="17">
        <f>IFERROR(VLOOKUP("successful",'Kickstarter Data'!F2469:L2469,7,FALSE),"")</f>
        <v>43</v>
      </c>
      <c r="D2469" s="21" t="str">
        <f t="shared" si="77"/>
        <v/>
      </c>
      <c r="E2469" s="21" t="str">
        <f>IFERROR(VLOOKUP("Failed",'Kickstarter Data'!F2469:L2469,7,FALSE),"")</f>
        <v/>
      </c>
    </row>
    <row r="2470" spans="1:5" x14ac:dyDescent="0.35">
      <c r="A2470" s="17" t="str">
        <f t="shared" si="76"/>
        <v>successful</v>
      </c>
      <c r="B2470" s="17">
        <f>IFERROR(VLOOKUP("successful",'Kickstarter Data'!F2470:L2470,7,FALSE),"")</f>
        <v>58</v>
      </c>
      <c r="D2470" s="21" t="str">
        <f t="shared" si="77"/>
        <v/>
      </c>
      <c r="E2470" s="21" t="str">
        <f>IFERROR(VLOOKUP("Failed",'Kickstarter Data'!F2470:L2470,7,FALSE),"")</f>
        <v/>
      </c>
    </row>
    <row r="2471" spans="1:5" x14ac:dyDescent="0.35">
      <c r="A2471" s="17" t="str">
        <f t="shared" si="76"/>
        <v>successful</v>
      </c>
      <c r="B2471" s="17">
        <f>IFERROR(VLOOKUP("successful",'Kickstarter Data'!F2471:L2471,7,FALSE),"")</f>
        <v>47</v>
      </c>
      <c r="D2471" s="21" t="str">
        <f t="shared" si="77"/>
        <v/>
      </c>
      <c r="E2471" s="21" t="str">
        <f>IFERROR(VLOOKUP("Failed",'Kickstarter Data'!F2471:L2471,7,FALSE),"")</f>
        <v/>
      </c>
    </row>
    <row r="2472" spans="1:5" x14ac:dyDescent="0.35">
      <c r="A2472" s="17" t="str">
        <f t="shared" si="76"/>
        <v>successful</v>
      </c>
      <c r="B2472" s="17">
        <f>IFERROR(VLOOKUP("successful",'Kickstarter Data'!F2472:L2472,7,FALSE),"")</f>
        <v>36</v>
      </c>
      <c r="D2472" s="21" t="str">
        <f t="shared" si="77"/>
        <v/>
      </c>
      <c r="E2472" s="21" t="str">
        <f>IFERROR(VLOOKUP("Failed",'Kickstarter Data'!F2472:L2472,7,FALSE),"")</f>
        <v/>
      </c>
    </row>
    <row r="2473" spans="1:5" x14ac:dyDescent="0.35">
      <c r="A2473" s="17" t="str">
        <f t="shared" si="76"/>
        <v>successful</v>
      </c>
      <c r="B2473" s="17">
        <f>IFERROR(VLOOKUP("successful",'Kickstarter Data'!F2473:L2473,7,FALSE),"")</f>
        <v>17</v>
      </c>
      <c r="D2473" s="21" t="str">
        <f t="shared" si="77"/>
        <v/>
      </c>
      <c r="E2473" s="21" t="str">
        <f>IFERROR(VLOOKUP("Failed",'Kickstarter Data'!F2473:L2473,7,FALSE),"")</f>
        <v/>
      </c>
    </row>
    <row r="2474" spans="1:5" x14ac:dyDescent="0.35">
      <c r="A2474" s="17" t="str">
        <f t="shared" si="76"/>
        <v>successful</v>
      </c>
      <c r="B2474" s="17">
        <f>IFERROR(VLOOKUP("successful",'Kickstarter Data'!F2474:L2474,7,FALSE),"")</f>
        <v>104</v>
      </c>
      <c r="D2474" s="21" t="str">
        <f t="shared" si="77"/>
        <v/>
      </c>
      <c r="E2474" s="21" t="str">
        <f>IFERROR(VLOOKUP("Failed",'Kickstarter Data'!F2474:L2474,7,FALSE),"")</f>
        <v/>
      </c>
    </row>
    <row r="2475" spans="1:5" x14ac:dyDescent="0.35">
      <c r="A2475" s="17" t="str">
        <f t="shared" si="76"/>
        <v>successful</v>
      </c>
      <c r="B2475" s="17">
        <f>IFERROR(VLOOKUP("successful",'Kickstarter Data'!F2475:L2475,7,FALSE),"")</f>
        <v>47</v>
      </c>
      <c r="D2475" s="21" t="str">
        <f t="shared" si="77"/>
        <v/>
      </c>
      <c r="E2475" s="21" t="str">
        <f>IFERROR(VLOOKUP("Failed",'Kickstarter Data'!F2475:L2475,7,FALSE),"")</f>
        <v/>
      </c>
    </row>
    <row r="2476" spans="1:5" x14ac:dyDescent="0.35">
      <c r="A2476" s="17" t="str">
        <f t="shared" si="76"/>
        <v>successful</v>
      </c>
      <c r="B2476" s="17">
        <f>IFERROR(VLOOKUP("successful",'Kickstarter Data'!F2476:L2476,7,FALSE),"")</f>
        <v>38</v>
      </c>
      <c r="D2476" s="21" t="str">
        <f t="shared" si="77"/>
        <v/>
      </c>
      <c r="E2476" s="21" t="str">
        <f>IFERROR(VLOOKUP("Failed",'Kickstarter Data'!F2476:L2476,7,FALSE),"")</f>
        <v/>
      </c>
    </row>
    <row r="2477" spans="1:5" x14ac:dyDescent="0.35">
      <c r="A2477" s="17" t="str">
        <f t="shared" si="76"/>
        <v>successful</v>
      </c>
      <c r="B2477" s="17">
        <f>IFERROR(VLOOKUP("successful",'Kickstarter Data'!F2477:L2477,7,FALSE),"")</f>
        <v>81</v>
      </c>
      <c r="D2477" s="21" t="str">
        <f t="shared" si="77"/>
        <v/>
      </c>
      <c r="E2477" s="21" t="str">
        <f>IFERROR(VLOOKUP("Failed",'Kickstarter Data'!F2477:L2477,7,FALSE),"")</f>
        <v/>
      </c>
    </row>
    <row r="2478" spans="1:5" x14ac:dyDescent="0.35">
      <c r="A2478" s="17" t="str">
        <f t="shared" si="76"/>
        <v>successful</v>
      </c>
      <c r="B2478" s="17">
        <f>IFERROR(VLOOKUP("successful",'Kickstarter Data'!F2478:L2478,7,FALSE),"")</f>
        <v>55</v>
      </c>
      <c r="D2478" s="21" t="str">
        <f t="shared" si="77"/>
        <v/>
      </c>
      <c r="E2478" s="21" t="str">
        <f>IFERROR(VLOOKUP("Failed",'Kickstarter Data'!F2478:L2478,7,FALSE),"")</f>
        <v/>
      </c>
    </row>
    <row r="2479" spans="1:5" x14ac:dyDescent="0.35">
      <c r="A2479" s="17" t="str">
        <f t="shared" si="76"/>
        <v>successful</v>
      </c>
      <c r="B2479" s="17">
        <f>IFERROR(VLOOKUP("successful",'Kickstarter Data'!F2479:L2479,7,FALSE),"")</f>
        <v>41</v>
      </c>
      <c r="D2479" s="21" t="str">
        <f t="shared" si="77"/>
        <v/>
      </c>
      <c r="E2479" s="21" t="str">
        <f>IFERROR(VLOOKUP("Failed",'Kickstarter Data'!F2479:L2479,7,FALSE),"")</f>
        <v/>
      </c>
    </row>
    <row r="2480" spans="1:5" x14ac:dyDescent="0.35">
      <c r="A2480" s="17" t="str">
        <f t="shared" si="76"/>
        <v>successful</v>
      </c>
      <c r="B2480" s="17">
        <f>IFERROR(VLOOKUP("successful",'Kickstarter Data'!F2480:L2480,7,FALSE),"")</f>
        <v>79</v>
      </c>
      <c r="D2480" s="21" t="str">
        <f t="shared" si="77"/>
        <v/>
      </c>
      <c r="E2480" s="21" t="str">
        <f>IFERROR(VLOOKUP("Failed",'Kickstarter Data'!F2480:L2480,7,FALSE),"")</f>
        <v/>
      </c>
    </row>
    <row r="2481" spans="1:5" x14ac:dyDescent="0.35">
      <c r="A2481" s="17" t="str">
        <f t="shared" si="76"/>
        <v>successful</v>
      </c>
      <c r="B2481" s="17">
        <f>IFERROR(VLOOKUP("successful",'Kickstarter Data'!F2481:L2481,7,FALSE),"")</f>
        <v>16</v>
      </c>
      <c r="D2481" s="21" t="str">
        <f t="shared" si="77"/>
        <v/>
      </c>
      <c r="E2481" s="21" t="str">
        <f>IFERROR(VLOOKUP("Failed",'Kickstarter Data'!F2481:L2481,7,FALSE),"")</f>
        <v/>
      </c>
    </row>
    <row r="2482" spans="1:5" x14ac:dyDescent="0.35">
      <c r="A2482" s="17" t="str">
        <f t="shared" si="76"/>
        <v>successful</v>
      </c>
      <c r="B2482" s="17">
        <f>IFERROR(VLOOKUP("successful",'Kickstarter Data'!F2482:L2482,7,FALSE),"")</f>
        <v>8</v>
      </c>
      <c r="D2482" s="21" t="str">
        <f t="shared" si="77"/>
        <v/>
      </c>
      <c r="E2482" s="21" t="str">
        <f>IFERROR(VLOOKUP("Failed",'Kickstarter Data'!F2482:L2482,7,FALSE),"")</f>
        <v/>
      </c>
    </row>
    <row r="2483" spans="1:5" x14ac:dyDescent="0.35">
      <c r="A2483" s="17" t="str">
        <f t="shared" si="76"/>
        <v>successful</v>
      </c>
      <c r="B2483" s="17">
        <f>IFERROR(VLOOKUP("successful",'Kickstarter Data'!F2483:L2483,7,FALSE),"")</f>
        <v>95</v>
      </c>
      <c r="D2483" s="21" t="str">
        <f t="shared" si="77"/>
        <v/>
      </c>
      <c r="E2483" s="21" t="str">
        <f>IFERROR(VLOOKUP("Failed",'Kickstarter Data'!F2483:L2483,7,FALSE),"")</f>
        <v/>
      </c>
    </row>
    <row r="2484" spans="1:5" x14ac:dyDescent="0.35">
      <c r="A2484" s="17" t="str">
        <f t="shared" si="76"/>
        <v>successful</v>
      </c>
      <c r="B2484" s="17">
        <f>IFERROR(VLOOKUP("successful",'Kickstarter Data'!F2484:L2484,7,FALSE),"")</f>
        <v>25</v>
      </c>
      <c r="D2484" s="21" t="str">
        <f t="shared" si="77"/>
        <v/>
      </c>
      <c r="E2484" s="21" t="str">
        <f>IFERROR(VLOOKUP("Failed",'Kickstarter Data'!F2484:L2484,7,FALSE),"")</f>
        <v/>
      </c>
    </row>
    <row r="2485" spans="1:5" x14ac:dyDescent="0.35">
      <c r="A2485" s="17" t="str">
        <f t="shared" si="76"/>
        <v>successful</v>
      </c>
      <c r="B2485" s="17">
        <f>IFERROR(VLOOKUP("successful",'Kickstarter Data'!F2485:L2485,7,FALSE),"")</f>
        <v>19</v>
      </c>
      <c r="D2485" s="21" t="str">
        <f t="shared" si="77"/>
        <v/>
      </c>
      <c r="E2485" s="21" t="str">
        <f>IFERROR(VLOOKUP("Failed",'Kickstarter Data'!F2485:L2485,7,FALSE),"")</f>
        <v/>
      </c>
    </row>
    <row r="2486" spans="1:5" x14ac:dyDescent="0.35">
      <c r="A2486" s="17" t="str">
        <f t="shared" si="76"/>
        <v>successful</v>
      </c>
      <c r="B2486" s="17">
        <f>IFERROR(VLOOKUP("successful",'Kickstarter Data'!F2486:L2486,7,FALSE),"")</f>
        <v>90</v>
      </c>
      <c r="D2486" s="21" t="str">
        <f t="shared" si="77"/>
        <v/>
      </c>
      <c r="E2486" s="21" t="str">
        <f>IFERROR(VLOOKUP("Failed",'Kickstarter Data'!F2486:L2486,7,FALSE),"")</f>
        <v/>
      </c>
    </row>
    <row r="2487" spans="1:5" x14ac:dyDescent="0.35">
      <c r="A2487" s="17" t="str">
        <f t="shared" si="76"/>
        <v>successful</v>
      </c>
      <c r="B2487" s="17">
        <f>IFERROR(VLOOKUP("successful",'Kickstarter Data'!F2487:L2487,7,FALSE),"")</f>
        <v>41</v>
      </c>
      <c r="D2487" s="21" t="str">
        <f t="shared" si="77"/>
        <v/>
      </c>
      <c r="E2487" s="21" t="str">
        <f>IFERROR(VLOOKUP("Failed",'Kickstarter Data'!F2487:L2487,7,FALSE),"")</f>
        <v/>
      </c>
    </row>
    <row r="2488" spans="1:5" x14ac:dyDescent="0.35">
      <c r="A2488" s="17" t="str">
        <f t="shared" si="76"/>
        <v>successful</v>
      </c>
      <c r="B2488" s="17">
        <f>IFERROR(VLOOKUP("successful",'Kickstarter Data'!F2488:L2488,7,FALSE),"")</f>
        <v>30</v>
      </c>
      <c r="D2488" s="21" t="str">
        <f t="shared" si="77"/>
        <v/>
      </c>
      <c r="E2488" s="21" t="str">
        <f>IFERROR(VLOOKUP("Failed",'Kickstarter Data'!F2488:L2488,7,FALSE),"")</f>
        <v/>
      </c>
    </row>
    <row r="2489" spans="1:5" x14ac:dyDescent="0.35">
      <c r="A2489" s="17" t="str">
        <f t="shared" si="76"/>
        <v>successful</v>
      </c>
      <c r="B2489" s="17">
        <f>IFERROR(VLOOKUP("successful",'Kickstarter Data'!F2489:L2489,7,FALSE),"")</f>
        <v>38</v>
      </c>
      <c r="D2489" s="21" t="str">
        <f t="shared" si="77"/>
        <v/>
      </c>
      <c r="E2489" s="21" t="str">
        <f>IFERROR(VLOOKUP("Failed",'Kickstarter Data'!F2489:L2489,7,FALSE),"")</f>
        <v/>
      </c>
    </row>
    <row r="2490" spans="1:5" x14ac:dyDescent="0.35">
      <c r="A2490" s="17" t="str">
        <f t="shared" si="76"/>
        <v>successful</v>
      </c>
      <c r="B2490" s="17">
        <f>IFERROR(VLOOKUP("successful",'Kickstarter Data'!F2490:L2490,7,FALSE),"")</f>
        <v>65</v>
      </c>
      <c r="D2490" s="21" t="str">
        <f t="shared" si="77"/>
        <v/>
      </c>
      <c r="E2490" s="21" t="str">
        <f>IFERROR(VLOOKUP("Failed",'Kickstarter Data'!F2490:L2490,7,FALSE),"")</f>
        <v/>
      </c>
    </row>
    <row r="2491" spans="1:5" x14ac:dyDescent="0.35">
      <c r="A2491" s="17" t="str">
        <f t="shared" si="76"/>
        <v>successful</v>
      </c>
      <c r="B2491" s="17">
        <f>IFERROR(VLOOKUP("successful",'Kickstarter Data'!F2491:L2491,7,FALSE),"")</f>
        <v>75</v>
      </c>
      <c r="D2491" s="21" t="str">
        <f t="shared" si="77"/>
        <v/>
      </c>
      <c r="E2491" s="21" t="str">
        <f>IFERROR(VLOOKUP("Failed",'Kickstarter Data'!F2491:L2491,7,FALSE),"")</f>
        <v/>
      </c>
    </row>
    <row r="2492" spans="1:5" x14ac:dyDescent="0.35">
      <c r="A2492" s="17" t="str">
        <f t="shared" si="76"/>
        <v>successful</v>
      </c>
      <c r="B2492" s="17">
        <f>IFERROR(VLOOKUP("successful",'Kickstarter Data'!F2492:L2492,7,FALSE),"")</f>
        <v>16</v>
      </c>
      <c r="D2492" s="21" t="str">
        <f t="shared" si="77"/>
        <v/>
      </c>
      <c r="E2492" s="21" t="str">
        <f>IFERROR(VLOOKUP("Failed",'Kickstarter Data'!F2492:L2492,7,FALSE),"")</f>
        <v/>
      </c>
    </row>
    <row r="2493" spans="1:5" x14ac:dyDescent="0.35">
      <c r="A2493" s="17" t="str">
        <f t="shared" si="76"/>
        <v>successful</v>
      </c>
      <c r="B2493" s="17">
        <f>IFERROR(VLOOKUP("successful",'Kickstarter Data'!F2493:L2493,7,FALSE),"")</f>
        <v>10</v>
      </c>
      <c r="D2493" s="21" t="str">
        <f t="shared" si="77"/>
        <v/>
      </c>
      <c r="E2493" s="21" t="str">
        <f>IFERROR(VLOOKUP("Failed",'Kickstarter Data'!F2493:L2493,7,FALSE),"")</f>
        <v/>
      </c>
    </row>
    <row r="2494" spans="1:5" x14ac:dyDescent="0.35">
      <c r="A2494" s="17" t="str">
        <f t="shared" si="76"/>
        <v>successful</v>
      </c>
      <c r="B2494" s="17">
        <f>IFERROR(VLOOKUP("successful",'Kickstarter Data'!F2494:L2494,7,FALSE),"")</f>
        <v>27</v>
      </c>
      <c r="D2494" s="21" t="str">
        <f t="shared" si="77"/>
        <v/>
      </c>
      <c r="E2494" s="21" t="str">
        <f>IFERROR(VLOOKUP("Failed",'Kickstarter Data'!F2494:L2494,7,FALSE),"")</f>
        <v/>
      </c>
    </row>
    <row r="2495" spans="1:5" x14ac:dyDescent="0.35">
      <c r="A2495" s="17" t="str">
        <f t="shared" si="76"/>
        <v>successful</v>
      </c>
      <c r="B2495" s="17">
        <f>IFERROR(VLOOKUP("successful",'Kickstarter Data'!F2495:L2495,7,FALSE),"")</f>
        <v>259</v>
      </c>
      <c r="D2495" s="21" t="str">
        <f t="shared" si="77"/>
        <v/>
      </c>
      <c r="E2495" s="21" t="str">
        <f>IFERROR(VLOOKUP("Failed",'Kickstarter Data'!F2495:L2495,7,FALSE),"")</f>
        <v/>
      </c>
    </row>
    <row r="2496" spans="1:5" x14ac:dyDescent="0.35">
      <c r="A2496" s="17" t="str">
        <f t="shared" si="76"/>
        <v>successful</v>
      </c>
      <c r="B2496" s="17">
        <f>IFERROR(VLOOKUP("successful",'Kickstarter Data'!F2496:L2496,7,FALSE),"")</f>
        <v>39</v>
      </c>
      <c r="D2496" s="21" t="str">
        <f t="shared" si="77"/>
        <v/>
      </c>
      <c r="E2496" s="21" t="str">
        <f>IFERROR(VLOOKUP("Failed",'Kickstarter Data'!F2496:L2496,7,FALSE),"")</f>
        <v/>
      </c>
    </row>
    <row r="2497" spans="1:5" x14ac:dyDescent="0.35">
      <c r="A2497" s="17" t="str">
        <f t="shared" si="76"/>
        <v>successful</v>
      </c>
      <c r="B2497" s="17">
        <f>IFERROR(VLOOKUP("successful",'Kickstarter Data'!F2497:L2497,7,FALSE),"")</f>
        <v>42</v>
      </c>
      <c r="D2497" s="21" t="str">
        <f t="shared" si="77"/>
        <v/>
      </c>
      <c r="E2497" s="21" t="str">
        <f>IFERROR(VLOOKUP("Failed",'Kickstarter Data'!F2497:L2497,7,FALSE),"")</f>
        <v/>
      </c>
    </row>
    <row r="2498" spans="1:5" x14ac:dyDescent="0.35">
      <c r="A2498" s="17" t="str">
        <f t="shared" ref="A2498:A2561" si="78">IF(B2498="","","successful")</f>
        <v>successful</v>
      </c>
      <c r="B2498" s="17">
        <f>IFERROR(VLOOKUP("successful",'Kickstarter Data'!F2498:L2498,7,FALSE),"")</f>
        <v>10</v>
      </c>
      <c r="D2498" s="21" t="str">
        <f t="shared" ref="D2498:D2561" si="79">IF(E2498="","","Failed")</f>
        <v/>
      </c>
      <c r="E2498" s="21" t="str">
        <f>IFERROR(VLOOKUP("Failed",'Kickstarter Data'!F2498:L2498,7,FALSE),"")</f>
        <v/>
      </c>
    </row>
    <row r="2499" spans="1:5" x14ac:dyDescent="0.35">
      <c r="A2499" s="17" t="str">
        <f t="shared" si="78"/>
        <v>successful</v>
      </c>
      <c r="B2499" s="17">
        <f>IFERROR(VLOOKUP("successful",'Kickstarter Data'!F2499:L2499,7,FALSE),"")</f>
        <v>56</v>
      </c>
      <c r="D2499" s="21" t="str">
        <f t="shared" si="79"/>
        <v/>
      </c>
      <c r="E2499" s="21" t="str">
        <f>IFERROR(VLOOKUP("Failed",'Kickstarter Data'!F2499:L2499,7,FALSE),"")</f>
        <v/>
      </c>
    </row>
    <row r="2500" spans="1:5" x14ac:dyDescent="0.35">
      <c r="A2500" s="17" t="str">
        <f t="shared" si="78"/>
        <v>successful</v>
      </c>
      <c r="B2500" s="17">
        <f>IFERROR(VLOOKUP("successful",'Kickstarter Data'!F2500:L2500,7,FALSE),"")</f>
        <v>20</v>
      </c>
      <c r="D2500" s="21" t="str">
        <f t="shared" si="79"/>
        <v/>
      </c>
      <c r="E2500" s="21" t="str">
        <f>IFERROR(VLOOKUP("Failed",'Kickstarter Data'!F2500:L2500,7,FALSE),"")</f>
        <v/>
      </c>
    </row>
    <row r="2501" spans="1:5" x14ac:dyDescent="0.35">
      <c r="A2501" s="17" t="str">
        <f t="shared" si="78"/>
        <v>successful</v>
      </c>
      <c r="B2501" s="17">
        <f>IFERROR(VLOOKUP("successful",'Kickstarter Data'!F2501:L2501,7,FALSE),"")</f>
        <v>170</v>
      </c>
      <c r="D2501" s="21" t="str">
        <f t="shared" si="79"/>
        <v/>
      </c>
      <c r="E2501" s="21" t="str">
        <f>IFERROR(VLOOKUP("Failed",'Kickstarter Data'!F2501:L2501,7,FALSE),"")</f>
        <v/>
      </c>
    </row>
    <row r="2502" spans="1:5" x14ac:dyDescent="0.35">
      <c r="A2502" s="17" t="str">
        <f t="shared" si="78"/>
        <v>successful</v>
      </c>
      <c r="B2502" s="17">
        <f>IFERROR(VLOOKUP("successful",'Kickstarter Data'!F2502:L2502,7,FALSE),"")</f>
        <v>29</v>
      </c>
      <c r="D2502" s="21" t="str">
        <f t="shared" si="79"/>
        <v/>
      </c>
      <c r="E2502" s="21" t="str">
        <f>IFERROR(VLOOKUP("Failed",'Kickstarter Data'!F2502:L2502,7,FALSE),"")</f>
        <v/>
      </c>
    </row>
    <row r="2503" spans="1:5" x14ac:dyDescent="0.35">
      <c r="A2503" s="17" t="str">
        <f t="shared" si="78"/>
        <v/>
      </c>
      <c r="B2503" s="17" t="str">
        <f>IFERROR(VLOOKUP("successful",'Kickstarter Data'!F2503:L2503,7,FALSE),"")</f>
        <v/>
      </c>
      <c r="D2503" s="21" t="str">
        <f t="shared" si="79"/>
        <v>Failed</v>
      </c>
      <c r="E2503" s="21">
        <f>IFERROR(VLOOKUP("Failed",'Kickstarter Data'!F2503:L2503,7,FALSE),"")</f>
        <v>7</v>
      </c>
    </row>
    <row r="2504" spans="1:5" x14ac:dyDescent="0.35">
      <c r="A2504" s="17" t="str">
        <f t="shared" si="78"/>
        <v/>
      </c>
      <c r="B2504" s="17" t="str">
        <f>IFERROR(VLOOKUP("successful",'Kickstarter Data'!F2504:L2504,7,FALSE),"")</f>
        <v/>
      </c>
      <c r="D2504" s="21" t="str">
        <f t="shared" si="79"/>
        <v>Failed</v>
      </c>
      <c r="E2504" s="21">
        <f>IFERROR(VLOOKUP("Failed",'Kickstarter Data'!F2504:L2504,7,FALSE),"")</f>
        <v>5</v>
      </c>
    </row>
    <row r="2505" spans="1:5" x14ac:dyDescent="0.35">
      <c r="A2505" s="17" t="str">
        <f t="shared" si="78"/>
        <v/>
      </c>
      <c r="B2505" s="17" t="str">
        <f>IFERROR(VLOOKUP("successful",'Kickstarter Data'!F2505:L2505,7,FALSE),"")</f>
        <v/>
      </c>
      <c r="D2505" s="21" t="str">
        <f t="shared" si="79"/>
        <v>Failed</v>
      </c>
      <c r="E2505" s="21">
        <f>IFERROR(VLOOKUP("Failed",'Kickstarter Data'!F2505:L2505,7,FALSE),"")</f>
        <v>0</v>
      </c>
    </row>
    <row r="2506" spans="1:5" x14ac:dyDescent="0.35">
      <c r="A2506" s="17" t="str">
        <f t="shared" si="78"/>
        <v/>
      </c>
      <c r="B2506" s="17" t="str">
        <f>IFERROR(VLOOKUP("successful",'Kickstarter Data'!F2506:L2506,7,FALSE),"")</f>
        <v/>
      </c>
      <c r="D2506" s="21" t="str">
        <f t="shared" si="79"/>
        <v>Failed</v>
      </c>
      <c r="E2506" s="21">
        <f>IFERROR(VLOOKUP("Failed",'Kickstarter Data'!F2506:L2506,7,FALSE),"")</f>
        <v>0</v>
      </c>
    </row>
    <row r="2507" spans="1:5" x14ac:dyDescent="0.35">
      <c r="A2507" s="17" t="str">
        <f t="shared" si="78"/>
        <v/>
      </c>
      <c r="B2507" s="17" t="str">
        <f>IFERROR(VLOOKUP("successful",'Kickstarter Data'!F2507:L2507,7,FALSE),"")</f>
        <v/>
      </c>
      <c r="D2507" s="21" t="str">
        <f t="shared" si="79"/>
        <v>Failed</v>
      </c>
      <c r="E2507" s="21">
        <f>IFERROR(VLOOKUP("Failed",'Kickstarter Data'!F2507:L2507,7,FALSE),"")</f>
        <v>0</v>
      </c>
    </row>
    <row r="2508" spans="1:5" x14ac:dyDescent="0.35">
      <c r="A2508" s="17" t="str">
        <f t="shared" si="78"/>
        <v/>
      </c>
      <c r="B2508" s="17" t="str">
        <f>IFERROR(VLOOKUP("successful",'Kickstarter Data'!F2508:L2508,7,FALSE),"")</f>
        <v/>
      </c>
      <c r="D2508" s="21" t="str">
        <f t="shared" si="79"/>
        <v>Failed</v>
      </c>
      <c r="E2508" s="21">
        <f>IFERROR(VLOOKUP("Failed",'Kickstarter Data'!F2508:L2508,7,FALSE),"")</f>
        <v>2</v>
      </c>
    </row>
    <row r="2509" spans="1:5" x14ac:dyDescent="0.35">
      <c r="A2509" s="17" t="str">
        <f t="shared" si="78"/>
        <v/>
      </c>
      <c r="B2509" s="17" t="str">
        <f>IFERROR(VLOOKUP("successful",'Kickstarter Data'!F2509:L2509,7,FALSE),"")</f>
        <v/>
      </c>
      <c r="D2509" s="21" t="str">
        <f t="shared" si="79"/>
        <v>Failed</v>
      </c>
      <c r="E2509" s="21">
        <f>IFERROR(VLOOKUP("Failed",'Kickstarter Data'!F2509:L2509,7,FALSE),"")</f>
        <v>0</v>
      </c>
    </row>
    <row r="2510" spans="1:5" x14ac:dyDescent="0.35">
      <c r="A2510" s="17" t="str">
        <f t="shared" si="78"/>
        <v/>
      </c>
      <c r="B2510" s="17" t="str">
        <f>IFERROR(VLOOKUP("successful",'Kickstarter Data'!F2510:L2510,7,FALSE),"")</f>
        <v/>
      </c>
      <c r="D2510" s="21" t="str">
        <f t="shared" si="79"/>
        <v>Failed</v>
      </c>
      <c r="E2510" s="21">
        <f>IFERROR(VLOOKUP("Failed",'Kickstarter Data'!F2510:L2510,7,FALSE),"")</f>
        <v>0</v>
      </c>
    </row>
    <row r="2511" spans="1:5" x14ac:dyDescent="0.35">
      <c r="A2511" s="17" t="str">
        <f t="shared" si="78"/>
        <v/>
      </c>
      <c r="B2511" s="17" t="str">
        <f>IFERROR(VLOOKUP("successful",'Kickstarter Data'!F2511:L2511,7,FALSE),"")</f>
        <v/>
      </c>
      <c r="D2511" s="21" t="str">
        <f t="shared" si="79"/>
        <v>Failed</v>
      </c>
      <c r="E2511" s="21">
        <f>IFERROR(VLOOKUP("Failed",'Kickstarter Data'!F2511:L2511,7,FALSE),"")</f>
        <v>28</v>
      </c>
    </row>
    <row r="2512" spans="1:5" x14ac:dyDescent="0.35">
      <c r="A2512" s="17" t="str">
        <f t="shared" si="78"/>
        <v/>
      </c>
      <c r="B2512" s="17" t="str">
        <f>IFERROR(VLOOKUP("successful",'Kickstarter Data'!F2512:L2512,7,FALSE),"")</f>
        <v/>
      </c>
      <c r="D2512" s="21" t="str">
        <f t="shared" si="79"/>
        <v>Failed</v>
      </c>
      <c r="E2512" s="21">
        <f>IFERROR(VLOOKUP("Failed",'Kickstarter Data'!F2512:L2512,7,FALSE),"")</f>
        <v>2</v>
      </c>
    </row>
    <row r="2513" spans="1:5" x14ac:dyDescent="0.35">
      <c r="A2513" s="17" t="str">
        <f t="shared" si="78"/>
        <v/>
      </c>
      <c r="B2513" s="17" t="str">
        <f>IFERROR(VLOOKUP("successful",'Kickstarter Data'!F2513:L2513,7,FALSE),"")</f>
        <v/>
      </c>
      <c r="D2513" s="21" t="str">
        <f t="shared" si="79"/>
        <v>Failed</v>
      </c>
      <c r="E2513" s="21">
        <f>IFERROR(VLOOKUP("Failed",'Kickstarter Data'!F2513:L2513,7,FALSE),"")</f>
        <v>0</v>
      </c>
    </row>
    <row r="2514" spans="1:5" x14ac:dyDescent="0.35">
      <c r="A2514" s="17" t="str">
        <f t="shared" si="78"/>
        <v/>
      </c>
      <c r="B2514" s="17" t="str">
        <f>IFERROR(VLOOKUP("successful",'Kickstarter Data'!F2514:L2514,7,FALSE),"")</f>
        <v/>
      </c>
      <c r="D2514" s="21" t="str">
        <f t="shared" si="79"/>
        <v>Failed</v>
      </c>
      <c r="E2514" s="21">
        <f>IFERROR(VLOOKUP("Failed",'Kickstarter Data'!F2514:L2514,7,FALSE),"")</f>
        <v>0</v>
      </c>
    </row>
    <row r="2515" spans="1:5" x14ac:dyDescent="0.35">
      <c r="A2515" s="17" t="str">
        <f t="shared" si="78"/>
        <v/>
      </c>
      <c r="B2515" s="17" t="str">
        <f>IFERROR(VLOOKUP("successful",'Kickstarter Data'!F2515:L2515,7,FALSE),"")</f>
        <v/>
      </c>
      <c r="D2515" s="21" t="str">
        <f t="shared" si="79"/>
        <v>Failed</v>
      </c>
      <c r="E2515" s="21">
        <f>IFERROR(VLOOKUP("Failed",'Kickstarter Data'!F2515:L2515,7,FALSE),"")</f>
        <v>0</v>
      </c>
    </row>
    <row r="2516" spans="1:5" x14ac:dyDescent="0.35">
      <c r="A2516" s="17" t="str">
        <f t="shared" si="78"/>
        <v/>
      </c>
      <c r="B2516" s="17" t="str">
        <f>IFERROR(VLOOKUP("successful",'Kickstarter Data'!F2516:L2516,7,FALSE),"")</f>
        <v/>
      </c>
      <c r="D2516" s="21" t="str">
        <f t="shared" si="79"/>
        <v>Failed</v>
      </c>
      <c r="E2516" s="21">
        <f>IFERROR(VLOOKUP("Failed",'Kickstarter Data'!F2516:L2516,7,FALSE),"")</f>
        <v>4</v>
      </c>
    </row>
    <row r="2517" spans="1:5" x14ac:dyDescent="0.35">
      <c r="A2517" s="17" t="str">
        <f t="shared" si="78"/>
        <v/>
      </c>
      <c r="B2517" s="17" t="str">
        <f>IFERROR(VLOOKUP("successful",'Kickstarter Data'!F2517:L2517,7,FALSE),"")</f>
        <v/>
      </c>
      <c r="D2517" s="21" t="str">
        <f t="shared" si="79"/>
        <v>Failed</v>
      </c>
      <c r="E2517" s="21">
        <f>IFERROR(VLOOKUP("Failed",'Kickstarter Data'!F2517:L2517,7,FALSE),"")</f>
        <v>12</v>
      </c>
    </row>
    <row r="2518" spans="1:5" x14ac:dyDescent="0.35">
      <c r="A2518" s="17" t="str">
        <f t="shared" si="78"/>
        <v/>
      </c>
      <c r="B2518" s="17" t="str">
        <f>IFERROR(VLOOKUP("successful",'Kickstarter Data'!F2518:L2518,7,FALSE),"")</f>
        <v/>
      </c>
      <c r="D2518" s="21" t="str">
        <f t="shared" si="79"/>
        <v>Failed</v>
      </c>
      <c r="E2518" s="21">
        <f>IFERROR(VLOOKUP("Failed",'Kickstarter Data'!F2518:L2518,7,FALSE),"")</f>
        <v>0</v>
      </c>
    </row>
    <row r="2519" spans="1:5" x14ac:dyDescent="0.35">
      <c r="A2519" s="17" t="str">
        <f t="shared" si="78"/>
        <v/>
      </c>
      <c r="B2519" s="17" t="str">
        <f>IFERROR(VLOOKUP("successful",'Kickstarter Data'!F2519:L2519,7,FALSE),"")</f>
        <v/>
      </c>
      <c r="D2519" s="21" t="str">
        <f t="shared" si="79"/>
        <v>Failed</v>
      </c>
      <c r="E2519" s="21">
        <f>IFERROR(VLOOKUP("Failed",'Kickstarter Data'!F2519:L2519,7,FALSE),"")</f>
        <v>33</v>
      </c>
    </row>
    <row r="2520" spans="1:5" x14ac:dyDescent="0.35">
      <c r="A2520" s="17" t="str">
        <f t="shared" si="78"/>
        <v/>
      </c>
      <c r="B2520" s="17" t="str">
        <f>IFERROR(VLOOKUP("successful",'Kickstarter Data'!F2520:L2520,7,FALSE),"")</f>
        <v/>
      </c>
      <c r="D2520" s="21" t="str">
        <f t="shared" si="79"/>
        <v>Failed</v>
      </c>
      <c r="E2520" s="21">
        <f>IFERROR(VLOOKUP("Failed",'Kickstarter Data'!F2520:L2520,7,FALSE),"")</f>
        <v>0</v>
      </c>
    </row>
    <row r="2521" spans="1:5" x14ac:dyDescent="0.35">
      <c r="A2521" s="17" t="str">
        <f t="shared" si="78"/>
        <v/>
      </c>
      <c r="B2521" s="17" t="str">
        <f>IFERROR(VLOOKUP("successful",'Kickstarter Data'!F2521:L2521,7,FALSE),"")</f>
        <v/>
      </c>
      <c r="D2521" s="21" t="str">
        <f t="shared" si="79"/>
        <v>Failed</v>
      </c>
      <c r="E2521" s="21">
        <f>IFERROR(VLOOKUP("Failed",'Kickstarter Data'!F2521:L2521,7,FALSE),"")</f>
        <v>4</v>
      </c>
    </row>
    <row r="2522" spans="1:5" x14ac:dyDescent="0.35">
      <c r="A2522" s="17" t="str">
        <f t="shared" si="78"/>
        <v/>
      </c>
      <c r="B2522" s="17" t="str">
        <f>IFERROR(VLOOKUP("successful",'Kickstarter Data'!F2522:L2522,7,FALSE),"")</f>
        <v/>
      </c>
      <c r="D2522" s="21" t="str">
        <f t="shared" si="79"/>
        <v>Failed</v>
      </c>
      <c r="E2522" s="21">
        <f>IFERROR(VLOOKUP("Failed",'Kickstarter Data'!F2522:L2522,7,FALSE),"")</f>
        <v>0</v>
      </c>
    </row>
    <row r="2523" spans="1:5" x14ac:dyDescent="0.35">
      <c r="A2523" s="17" t="str">
        <f t="shared" si="78"/>
        <v>successful</v>
      </c>
      <c r="B2523" s="17">
        <f>IFERROR(VLOOKUP("successful",'Kickstarter Data'!F2523:L2523,7,FALSE),"")</f>
        <v>132</v>
      </c>
      <c r="D2523" s="21" t="str">
        <f t="shared" si="79"/>
        <v/>
      </c>
      <c r="E2523" s="21" t="str">
        <f>IFERROR(VLOOKUP("Failed",'Kickstarter Data'!F2523:L2523,7,FALSE),"")</f>
        <v/>
      </c>
    </row>
    <row r="2524" spans="1:5" x14ac:dyDescent="0.35">
      <c r="A2524" s="17" t="str">
        <f t="shared" si="78"/>
        <v>successful</v>
      </c>
      <c r="B2524" s="17">
        <f>IFERROR(VLOOKUP("successful",'Kickstarter Data'!F2524:L2524,7,FALSE),"")</f>
        <v>27</v>
      </c>
      <c r="D2524" s="21" t="str">
        <f t="shared" si="79"/>
        <v/>
      </c>
      <c r="E2524" s="21" t="str">
        <f>IFERROR(VLOOKUP("Failed",'Kickstarter Data'!F2524:L2524,7,FALSE),"")</f>
        <v/>
      </c>
    </row>
    <row r="2525" spans="1:5" x14ac:dyDescent="0.35">
      <c r="A2525" s="17" t="str">
        <f t="shared" si="78"/>
        <v>successful</v>
      </c>
      <c r="B2525" s="17">
        <f>IFERROR(VLOOKUP("successful",'Kickstarter Data'!F2525:L2525,7,FALSE),"")</f>
        <v>26</v>
      </c>
      <c r="D2525" s="21" t="str">
        <f t="shared" si="79"/>
        <v/>
      </c>
      <c r="E2525" s="21" t="str">
        <f>IFERROR(VLOOKUP("Failed",'Kickstarter Data'!F2525:L2525,7,FALSE),"")</f>
        <v/>
      </c>
    </row>
    <row r="2526" spans="1:5" x14ac:dyDescent="0.35">
      <c r="A2526" s="17" t="str">
        <f t="shared" si="78"/>
        <v>successful</v>
      </c>
      <c r="B2526" s="17">
        <f>IFERROR(VLOOKUP("successful",'Kickstarter Data'!F2526:L2526,7,FALSE),"")</f>
        <v>43</v>
      </c>
      <c r="D2526" s="21" t="str">
        <f t="shared" si="79"/>
        <v/>
      </c>
      <c r="E2526" s="21" t="str">
        <f>IFERROR(VLOOKUP("Failed",'Kickstarter Data'!F2526:L2526,7,FALSE),"")</f>
        <v/>
      </c>
    </row>
    <row r="2527" spans="1:5" x14ac:dyDescent="0.35">
      <c r="A2527" s="17" t="str">
        <f t="shared" si="78"/>
        <v>successful</v>
      </c>
      <c r="B2527" s="17">
        <f>IFERROR(VLOOKUP("successful",'Kickstarter Data'!F2527:L2527,7,FALSE),"")</f>
        <v>80</v>
      </c>
      <c r="D2527" s="21" t="str">
        <f t="shared" si="79"/>
        <v/>
      </c>
      <c r="E2527" s="21" t="str">
        <f>IFERROR(VLOOKUP("Failed",'Kickstarter Data'!F2527:L2527,7,FALSE),"")</f>
        <v/>
      </c>
    </row>
    <row r="2528" spans="1:5" x14ac:dyDescent="0.35">
      <c r="A2528" s="17" t="str">
        <f t="shared" si="78"/>
        <v>successful</v>
      </c>
      <c r="B2528" s="17">
        <f>IFERROR(VLOOKUP("successful",'Kickstarter Data'!F2528:L2528,7,FALSE),"")</f>
        <v>33</v>
      </c>
      <c r="D2528" s="21" t="str">
        <f t="shared" si="79"/>
        <v/>
      </c>
      <c r="E2528" s="21" t="str">
        <f>IFERROR(VLOOKUP("Failed",'Kickstarter Data'!F2528:L2528,7,FALSE),"")</f>
        <v/>
      </c>
    </row>
    <row r="2529" spans="1:5" x14ac:dyDescent="0.35">
      <c r="A2529" s="17" t="str">
        <f t="shared" si="78"/>
        <v>successful</v>
      </c>
      <c r="B2529" s="17">
        <f>IFERROR(VLOOKUP("successful",'Kickstarter Data'!F2529:L2529,7,FALSE),"")</f>
        <v>71</v>
      </c>
      <c r="D2529" s="21" t="str">
        <f t="shared" si="79"/>
        <v/>
      </c>
      <c r="E2529" s="21" t="str">
        <f>IFERROR(VLOOKUP("Failed",'Kickstarter Data'!F2529:L2529,7,FALSE),"")</f>
        <v/>
      </c>
    </row>
    <row r="2530" spans="1:5" x14ac:dyDescent="0.35">
      <c r="A2530" s="17" t="str">
        <f t="shared" si="78"/>
        <v>successful</v>
      </c>
      <c r="B2530" s="17">
        <f>IFERROR(VLOOKUP("successful",'Kickstarter Data'!F2530:L2530,7,FALSE),"")</f>
        <v>81</v>
      </c>
      <c r="D2530" s="21" t="str">
        <f t="shared" si="79"/>
        <v/>
      </c>
      <c r="E2530" s="21" t="str">
        <f>IFERROR(VLOOKUP("Failed",'Kickstarter Data'!F2530:L2530,7,FALSE),"")</f>
        <v/>
      </c>
    </row>
    <row r="2531" spans="1:5" x14ac:dyDescent="0.35">
      <c r="A2531" s="17" t="str">
        <f t="shared" si="78"/>
        <v>successful</v>
      </c>
      <c r="B2531" s="17">
        <f>IFERROR(VLOOKUP("successful",'Kickstarter Data'!F2531:L2531,7,FALSE),"")</f>
        <v>76</v>
      </c>
      <c r="D2531" s="21" t="str">
        <f t="shared" si="79"/>
        <v/>
      </c>
      <c r="E2531" s="21" t="str">
        <f>IFERROR(VLOOKUP("Failed",'Kickstarter Data'!F2531:L2531,7,FALSE),"")</f>
        <v/>
      </c>
    </row>
    <row r="2532" spans="1:5" x14ac:dyDescent="0.35">
      <c r="A2532" s="17" t="str">
        <f t="shared" si="78"/>
        <v>successful</v>
      </c>
      <c r="B2532" s="17">
        <f>IFERROR(VLOOKUP("successful",'Kickstarter Data'!F2532:L2532,7,FALSE),"")</f>
        <v>48</v>
      </c>
      <c r="D2532" s="21" t="str">
        <f t="shared" si="79"/>
        <v/>
      </c>
      <c r="E2532" s="21" t="str">
        <f>IFERROR(VLOOKUP("Failed",'Kickstarter Data'!F2532:L2532,7,FALSE),"")</f>
        <v/>
      </c>
    </row>
    <row r="2533" spans="1:5" x14ac:dyDescent="0.35">
      <c r="A2533" s="17" t="str">
        <f t="shared" si="78"/>
        <v>successful</v>
      </c>
      <c r="B2533" s="17">
        <f>IFERROR(VLOOKUP("successful",'Kickstarter Data'!F2533:L2533,7,FALSE),"")</f>
        <v>61</v>
      </c>
      <c r="D2533" s="21" t="str">
        <f t="shared" si="79"/>
        <v/>
      </c>
      <c r="E2533" s="21" t="str">
        <f>IFERROR(VLOOKUP("Failed",'Kickstarter Data'!F2533:L2533,7,FALSE),"")</f>
        <v/>
      </c>
    </row>
    <row r="2534" spans="1:5" x14ac:dyDescent="0.35">
      <c r="A2534" s="17" t="str">
        <f t="shared" si="78"/>
        <v>successful</v>
      </c>
      <c r="B2534" s="17">
        <f>IFERROR(VLOOKUP("successful",'Kickstarter Data'!F2534:L2534,7,FALSE),"")</f>
        <v>60</v>
      </c>
      <c r="D2534" s="21" t="str">
        <f t="shared" si="79"/>
        <v/>
      </c>
      <c r="E2534" s="21" t="str">
        <f>IFERROR(VLOOKUP("Failed",'Kickstarter Data'!F2534:L2534,7,FALSE),"")</f>
        <v/>
      </c>
    </row>
    <row r="2535" spans="1:5" x14ac:dyDescent="0.35">
      <c r="A2535" s="17" t="str">
        <f t="shared" si="78"/>
        <v>successful</v>
      </c>
      <c r="B2535" s="17">
        <f>IFERROR(VLOOKUP("successful",'Kickstarter Data'!F2535:L2535,7,FALSE),"")</f>
        <v>136</v>
      </c>
      <c r="D2535" s="21" t="str">
        <f t="shared" si="79"/>
        <v/>
      </c>
      <c r="E2535" s="21" t="str">
        <f>IFERROR(VLOOKUP("Failed",'Kickstarter Data'!F2535:L2535,7,FALSE),"")</f>
        <v/>
      </c>
    </row>
    <row r="2536" spans="1:5" x14ac:dyDescent="0.35">
      <c r="A2536" s="17" t="str">
        <f t="shared" si="78"/>
        <v>successful</v>
      </c>
      <c r="B2536" s="17">
        <f>IFERROR(VLOOKUP("successful",'Kickstarter Data'!F2536:L2536,7,FALSE),"")</f>
        <v>14</v>
      </c>
      <c r="D2536" s="21" t="str">
        <f t="shared" si="79"/>
        <v/>
      </c>
      <c r="E2536" s="21" t="str">
        <f>IFERROR(VLOOKUP("Failed",'Kickstarter Data'!F2536:L2536,7,FALSE),"")</f>
        <v/>
      </c>
    </row>
    <row r="2537" spans="1:5" x14ac:dyDescent="0.35">
      <c r="A2537" s="17" t="str">
        <f t="shared" si="78"/>
        <v>successful</v>
      </c>
      <c r="B2537" s="17">
        <f>IFERROR(VLOOKUP("successful",'Kickstarter Data'!F2537:L2537,7,FALSE),"")</f>
        <v>78</v>
      </c>
      <c r="D2537" s="21" t="str">
        <f t="shared" si="79"/>
        <v/>
      </c>
      <c r="E2537" s="21" t="str">
        <f>IFERROR(VLOOKUP("Failed",'Kickstarter Data'!F2537:L2537,7,FALSE),"")</f>
        <v/>
      </c>
    </row>
    <row r="2538" spans="1:5" x14ac:dyDescent="0.35">
      <c r="A2538" s="17" t="str">
        <f t="shared" si="78"/>
        <v>successful</v>
      </c>
      <c r="B2538" s="17">
        <f>IFERROR(VLOOKUP("successful",'Kickstarter Data'!F2538:L2538,7,FALSE),"")</f>
        <v>4</v>
      </c>
      <c r="D2538" s="21" t="str">
        <f t="shared" si="79"/>
        <v/>
      </c>
      <c r="E2538" s="21" t="str">
        <f>IFERROR(VLOOKUP("Failed",'Kickstarter Data'!F2538:L2538,7,FALSE),"")</f>
        <v/>
      </c>
    </row>
    <row r="2539" spans="1:5" x14ac:dyDescent="0.35">
      <c r="A2539" s="17" t="str">
        <f t="shared" si="78"/>
        <v>successful</v>
      </c>
      <c r="B2539" s="17">
        <f>IFERROR(VLOOKUP("successful",'Kickstarter Data'!F2539:L2539,7,FALSE),"")</f>
        <v>11</v>
      </c>
      <c r="D2539" s="21" t="str">
        <f t="shared" si="79"/>
        <v/>
      </c>
      <c r="E2539" s="21" t="str">
        <f>IFERROR(VLOOKUP("Failed",'Kickstarter Data'!F2539:L2539,7,FALSE),"")</f>
        <v/>
      </c>
    </row>
    <row r="2540" spans="1:5" x14ac:dyDescent="0.35">
      <c r="A2540" s="17" t="str">
        <f t="shared" si="78"/>
        <v>successful</v>
      </c>
      <c r="B2540" s="17">
        <f>IFERROR(VLOOKUP("successful",'Kickstarter Data'!F2540:L2540,7,FALSE),"")</f>
        <v>185</v>
      </c>
      <c r="D2540" s="21" t="str">
        <f t="shared" si="79"/>
        <v/>
      </c>
      <c r="E2540" s="21" t="str">
        <f>IFERROR(VLOOKUP("Failed",'Kickstarter Data'!F2540:L2540,7,FALSE),"")</f>
        <v/>
      </c>
    </row>
    <row r="2541" spans="1:5" x14ac:dyDescent="0.35">
      <c r="A2541" s="17" t="str">
        <f t="shared" si="78"/>
        <v>successful</v>
      </c>
      <c r="B2541" s="17">
        <f>IFERROR(VLOOKUP("successful",'Kickstarter Data'!F2541:L2541,7,FALSE),"")</f>
        <v>59</v>
      </c>
      <c r="D2541" s="21" t="str">
        <f t="shared" si="79"/>
        <v/>
      </c>
      <c r="E2541" s="21" t="str">
        <f>IFERROR(VLOOKUP("Failed",'Kickstarter Data'!F2541:L2541,7,FALSE),"")</f>
        <v/>
      </c>
    </row>
    <row r="2542" spans="1:5" x14ac:dyDescent="0.35">
      <c r="A2542" s="17" t="str">
        <f t="shared" si="78"/>
        <v>successful</v>
      </c>
      <c r="B2542" s="17">
        <f>IFERROR(VLOOKUP("successful",'Kickstarter Data'!F2542:L2542,7,FALSE),"")</f>
        <v>27</v>
      </c>
      <c r="D2542" s="21" t="str">
        <f t="shared" si="79"/>
        <v/>
      </c>
      <c r="E2542" s="21" t="str">
        <f>IFERROR(VLOOKUP("Failed",'Kickstarter Data'!F2542:L2542,7,FALSE),"")</f>
        <v/>
      </c>
    </row>
    <row r="2543" spans="1:5" x14ac:dyDescent="0.35">
      <c r="A2543" s="17" t="str">
        <f t="shared" si="78"/>
        <v>successful</v>
      </c>
      <c r="B2543" s="17">
        <f>IFERROR(VLOOKUP("successful",'Kickstarter Data'!F2543:L2543,7,FALSE),"")</f>
        <v>63</v>
      </c>
      <c r="D2543" s="21" t="str">
        <f t="shared" si="79"/>
        <v/>
      </c>
      <c r="E2543" s="21" t="str">
        <f>IFERROR(VLOOKUP("Failed",'Kickstarter Data'!F2543:L2543,7,FALSE),"")</f>
        <v/>
      </c>
    </row>
    <row r="2544" spans="1:5" x14ac:dyDescent="0.35">
      <c r="A2544" s="17" t="str">
        <f t="shared" si="78"/>
        <v>successful</v>
      </c>
      <c r="B2544" s="17">
        <f>IFERROR(VLOOKUP("successful",'Kickstarter Data'!F2544:L2544,7,FALSE),"")</f>
        <v>13</v>
      </c>
      <c r="D2544" s="21" t="str">
        <f t="shared" si="79"/>
        <v/>
      </c>
      <c r="E2544" s="21" t="str">
        <f>IFERROR(VLOOKUP("Failed",'Kickstarter Data'!F2544:L2544,7,FALSE),"")</f>
        <v/>
      </c>
    </row>
    <row r="2545" spans="1:5" x14ac:dyDescent="0.35">
      <c r="A2545" s="17" t="str">
        <f t="shared" si="78"/>
        <v>successful</v>
      </c>
      <c r="B2545" s="17">
        <f>IFERROR(VLOOKUP("successful",'Kickstarter Data'!F2545:L2545,7,FALSE),"")</f>
        <v>13</v>
      </c>
      <c r="D2545" s="21" t="str">
        <f t="shared" si="79"/>
        <v/>
      </c>
      <c r="E2545" s="21" t="str">
        <f>IFERROR(VLOOKUP("Failed",'Kickstarter Data'!F2545:L2545,7,FALSE),"")</f>
        <v/>
      </c>
    </row>
    <row r="2546" spans="1:5" x14ac:dyDescent="0.35">
      <c r="A2546" s="17" t="str">
        <f t="shared" si="78"/>
        <v>successful</v>
      </c>
      <c r="B2546" s="17">
        <f>IFERROR(VLOOKUP("successful",'Kickstarter Data'!F2546:L2546,7,FALSE),"")</f>
        <v>57</v>
      </c>
      <c r="D2546" s="21" t="str">
        <f t="shared" si="79"/>
        <v/>
      </c>
      <c r="E2546" s="21" t="str">
        <f>IFERROR(VLOOKUP("Failed",'Kickstarter Data'!F2546:L2546,7,FALSE),"")</f>
        <v/>
      </c>
    </row>
    <row r="2547" spans="1:5" x14ac:dyDescent="0.35">
      <c r="A2547" s="17" t="str">
        <f t="shared" si="78"/>
        <v>successful</v>
      </c>
      <c r="B2547" s="17">
        <f>IFERROR(VLOOKUP("successful",'Kickstarter Data'!F2547:L2547,7,FALSE),"")</f>
        <v>61</v>
      </c>
      <c r="D2547" s="21" t="str">
        <f t="shared" si="79"/>
        <v/>
      </c>
      <c r="E2547" s="21" t="str">
        <f>IFERROR(VLOOKUP("Failed",'Kickstarter Data'!F2547:L2547,7,FALSE),"")</f>
        <v/>
      </c>
    </row>
    <row r="2548" spans="1:5" x14ac:dyDescent="0.35">
      <c r="A2548" s="17" t="str">
        <f t="shared" si="78"/>
        <v>successful</v>
      </c>
      <c r="B2548" s="17">
        <f>IFERROR(VLOOKUP("successful",'Kickstarter Data'!F2548:L2548,7,FALSE),"")</f>
        <v>65</v>
      </c>
      <c r="D2548" s="21" t="str">
        <f t="shared" si="79"/>
        <v/>
      </c>
      <c r="E2548" s="21" t="str">
        <f>IFERROR(VLOOKUP("Failed",'Kickstarter Data'!F2548:L2548,7,FALSE),"")</f>
        <v/>
      </c>
    </row>
    <row r="2549" spans="1:5" x14ac:dyDescent="0.35">
      <c r="A2549" s="17" t="str">
        <f t="shared" si="78"/>
        <v>successful</v>
      </c>
      <c r="B2549" s="17">
        <f>IFERROR(VLOOKUP("successful",'Kickstarter Data'!F2549:L2549,7,FALSE),"")</f>
        <v>134</v>
      </c>
      <c r="D2549" s="21" t="str">
        <f t="shared" si="79"/>
        <v/>
      </c>
      <c r="E2549" s="21" t="str">
        <f>IFERROR(VLOOKUP("Failed",'Kickstarter Data'!F2549:L2549,7,FALSE),"")</f>
        <v/>
      </c>
    </row>
    <row r="2550" spans="1:5" x14ac:dyDescent="0.35">
      <c r="A2550" s="17" t="str">
        <f t="shared" si="78"/>
        <v>successful</v>
      </c>
      <c r="B2550" s="17">
        <f>IFERROR(VLOOKUP("successful",'Kickstarter Data'!F2550:L2550,7,FALSE),"")</f>
        <v>37</v>
      </c>
      <c r="D2550" s="21" t="str">
        <f t="shared" si="79"/>
        <v/>
      </c>
      <c r="E2550" s="21" t="str">
        <f>IFERROR(VLOOKUP("Failed",'Kickstarter Data'!F2550:L2550,7,FALSE),"")</f>
        <v/>
      </c>
    </row>
    <row r="2551" spans="1:5" x14ac:dyDescent="0.35">
      <c r="A2551" s="17" t="str">
        <f t="shared" si="78"/>
        <v>successful</v>
      </c>
      <c r="B2551" s="17">
        <f>IFERROR(VLOOKUP("successful",'Kickstarter Data'!F2551:L2551,7,FALSE),"")</f>
        <v>37</v>
      </c>
      <c r="D2551" s="21" t="str">
        <f t="shared" si="79"/>
        <v/>
      </c>
      <c r="E2551" s="21" t="str">
        <f>IFERROR(VLOOKUP("Failed",'Kickstarter Data'!F2551:L2551,7,FALSE),"")</f>
        <v/>
      </c>
    </row>
    <row r="2552" spans="1:5" x14ac:dyDescent="0.35">
      <c r="A2552" s="17" t="str">
        <f t="shared" si="78"/>
        <v>successful</v>
      </c>
      <c r="B2552" s="17">
        <f>IFERROR(VLOOKUP("successful",'Kickstarter Data'!F2552:L2552,7,FALSE),"")</f>
        <v>150</v>
      </c>
      <c r="D2552" s="21" t="str">
        <f t="shared" si="79"/>
        <v/>
      </c>
      <c r="E2552" s="21" t="str">
        <f>IFERROR(VLOOKUP("Failed",'Kickstarter Data'!F2552:L2552,7,FALSE),"")</f>
        <v/>
      </c>
    </row>
    <row r="2553" spans="1:5" x14ac:dyDescent="0.35">
      <c r="A2553" s="17" t="str">
        <f t="shared" si="78"/>
        <v>successful</v>
      </c>
      <c r="B2553" s="17">
        <f>IFERROR(VLOOKUP("successful",'Kickstarter Data'!F2553:L2553,7,FALSE),"")</f>
        <v>56</v>
      </c>
      <c r="D2553" s="21" t="str">
        <f t="shared" si="79"/>
        <v/>
      </c>
      <c r="E2553" s="21" t="str">
        <f>IFERROR(VLOOKUP("Failed",'Kickstarter Data'!F2553:L2553,7,FALSE),"")</f>
        <v/>
      </c>
    </row>
    <row r="2554" spans="1:5" x14ac:dyDescent="0.35">
      <c r="A2554" s="17" t="str">
        <f t="shared" si="78"/>
        <v>successful</v>
      </c>
      <c r="B2554" s="17">
        <f>IFERROR(VLOOKUP("successful",'Kickstarter Data'!F2554:L2554,7,FALSE),"")</f>
        <v>18</v>
      </c>
      <c r="D2554" s="21" t="str">
        <f t="shared" si="79"/>
        <v/>
      </c>
      <c r="E2554" s="21" t="str">
        <f>IFERROR(VLOOKUP("Failed",'Kickstarter Data'!F2554:L2554,7,FALSE),"")</f>
        <v/>
      </c>
    </row>
    <row r="2555" spans="1:5" x14ac:dyDescent="0.35">
      <c r="A2555" s="17" t="str">
        <f t="shared" si="78"/>
        <v>successful</v>
      </c>
      <c r="B2555" s="17">
        <f>IFERROR(VLOOKUP("successful",'Kickstarter Data'!F2555:L2555,7,FALSE),"")</f>
        <v>60</v>
      </c>
      <c r="D2555" s="21" t="str">
        <f t="shared" si="79"/>
        <v/>
      </c>
      <c r="E2555" s="21" t="str">
        <f>IFERROR(VLOOKUP("Failed",'Kickstarter Data'!F2555:L2555,7,FALSE),"")</f>
        <v/>
      </c>
    </row>
    <row r="2556" spans="1:5" x14ac:dyDescent="0.35">
      <c r="A2556" s="17" t="str">
        <f t="shared" si="78"/>
        <v>successful</v>
      </c>
      <c r="B2556" s="17">
        <f>IFERROR(VLOOKUP("successful",'Kickstarter Data'!F2556:L2556,7,FALSE),"")</f>
        <v>67</v>
      </c>
      <c r="D2556" s="21" t="str">
        <f t="shared" si="79"/>
        <v/>
      </c>
      <c r="E2556" s="21" t="str">
        <f>IFERROR(VLOOKUP("Failed",'Kickstarter Data'!F2556:L2556,7,FALSE),"")</f>
        <v/>
      </c>
    </row>
    <row r="2557" spans="1:5" x14ac:dyDescent="0.35">
      <c r="A2557" s="17" t="str">
        <f t="shared" si="78"/>
        <v>successful</v>
      </c>
      <c r="B2557" s="17">
        <f>IFERROR(VLOOKUP("successful",'Kickstarter Data'!F2557:L2557,7,FALSE),"")</f>
        <v>35</v>
      </c>
      <c r="D2557" s="21" t="str">
        <f t="shared" si="79"/>
        <v/>
      </c>
      <c r="E2557" s="21" t="str">
        <f>IFERROR(VLOOKUP("Failed",'Kickstarter Data'!F2557:L2557,7,FALSE),"")</f>
        <v/>
      </c>
    </row>
    <row r="2558" spans="1:5" x14ac:dyDescent="0.35">
      <c r="A2558" s="17" t="str">
        <f t="shared" si="78"/>
        <v>successful</v>
      </c>
      <c r="B2558" s="17">
        <f>IFERROR(VLOOKUP("successful",'Kickstarter Data'!F2558:L2558,7,FALSE),"")</f>
        <v>34</v>
      </c>
      <c r="D2558" s="21" t="str">
        <f t="shared" si="79"/>
        <v/>
      </c>
      <c r="E2558" s="21" t="str">
        <f>IFERROR(VLOOKUP("Failed",'Kickstarter Data'!F2558:L2558,7,FALSE),"")</f>
        <v/>
      </c>
    </row>
    <row r="2559" spans="1:5" x14ac:dyDescent="0.35">
      <c r="A2559" s="17" t="str">
        <f t="shared" si="78"/>
        <v>successful</v>
      </c>
      <c r="B2559" s="17">
        <f>IFERROR(VLOOKUP("successful",'Kickstarter Data'!F2559:L2559,7,FALSE),"")</f>
        <v>36</v>
      </c>
      <c r="D2559" s="21" t="str">
        <f t="shared" si="79"/>
        <v/>
      </c>
      <c r="E2559" s="21" t="str">
        <f>IFERROR(VLOOKUP("Failed",'Kickstarter Data'!F2559:L2559,7,FALSE),"")</f>
        <v/>
      </c>
    </row>
    <row r="2560" spans="1:5" x14ac:dyDescent="0.35">
      <c r="A2560" s="17" t="str">
        <f t="shared" si="78"/>
        <v>successful</v>
      </c>
      <c r="B2560" s="17">
        <f>IFERROR(VLOOKUP("successful",'Kickstarter Data'!F2560:L2560,7,FALSE),"")</f>
        <v>18</v>
      </c>
      <c r="D2560" s="21" t="str">
        <f t="shared" si="79"/>
        <v/>
      </c>
      <c r="E2560" s="21" t="str">
        <f>IFERROR(VLOOKUP("Failed",'Kickstarter Data'!F2560:L2560,7,FALSE),"")</f>
        <v/>
      </c>
    </row>
    <row r="2561" spans="1:5" x14ac:dyDescent="0.35">
      <c r="A2561" s="17" t="str">
        <f t="shared" si="78"/>
        <v>successful</v>
      </c>
      <c r="B2561" s="17">
        <f>IFERROR(VLOOKUP("successful",'Kickstarter Data'!F2561:L2561,7,FALSE),"")</f>
        <v>25</v>
      </c>
      <c r="D2561" s="21" t="str">
        <f t="shared" si="79"/>
        <v/>
      </c>
      <c r="E2561" s="21" t="str">
        <f>IFERROR(VLOOKUP("Failed",'Kickstarter Data'!F2561:L2561,7,FALSE),"")</f>
        <v/>
      </c>
    </row>
    <row r="2562" spans="1:5" x14ac:dyDescent="0.35">
      <c r="A2562" s="17" t="str">
        <f t="shared" ref="A2562:A2625" si="80">IF(B2562="","","successful")</f>
        <v>successful</v>
      </c>
      <c r="B2562" s="17">
        <f>IFERROR(VLOOKUP("successful",'Kickstarter Data'!F2562:L2562,7,FALSE),"")</f>
        <v>21</v>
      </c>
      <c r="D2562" s="21" t="str">
        <f t="shared" ref="D2562:D2625" si="81">IF(E2562="","","Failed")</f>
        <v/>
      </c>
      <c r="E2562" s="21" t="str">
        <f>IFERROR(VLOOKUP("Failed",'Kickstarter Data'!F2562:L2562,7,FALSE),"")</f>
        <v/>
      </c>
    </row>
    <row r="2563" spans="1:5" x14ac:dyDescent="0.35">
      <c r="A2563" s="17" t="str">
        <f t="shared" si="80"/>
        <v/>
      </c>
      <c r="B2563" s="17" t="str">
        <f>IFERROR(VLOOKUP("successful",'Kickstarter Data'!F2563:L2563,7,FALSE),"")</f>
        <v/>
      </c>
      <c r="D2563" s="21" t="str">
        <f t="shared" si="81"/>
        <v/>
      </c>
      <c r="E2563" s="21" t="str">
        <f>IFERROR(VLOOKUP("Failed",'Kickstarter Data'!F2563:L2563,7,FALSE),"")</f>
        <v/>
      </c>
    </row>
    <row r="2564" spans="1:5" x14ac:dyDescent="0.35">
      <c r="A2564" s="17" t="str">
        <f t="shared" si="80"/>
        <v/>
      </c>
      <c r="B2564" s="17" t="str">
        <f>IFERROR(VLOOKUP("successful",'Kickstarter Data'!F2564:L2564,7,FALSE),"")</f>
        <v/>
      </c>
      <c r="D2564" s="21" t="str">
        <f t="shared" si="81"/>
        <v/>
      </c>
      <c r="E2564" s="21" t="str">
        <f>IFERROR(VLOOKUP("Failed",'Kickstarter Data'!F2564:L2564,7,FALSE),"")</f>
        <v/>
      </c>
    </row>
    <row r="2565" spans="1:5" x14ac:dyDescent="0.35">
      <c r="A2565" s="17" t="str">
        <f t="shared" si="80"/>
        <v/>
      </c>
      <c r="B2565" s="17" t="str">
        <f>IFERROR(VLOOKUP("successful",'Kickstarter Data'!F2565:L2565,7,FALSE),"")</f>
        <v/>
      </c>
      <c r="D2565" s="21" t="str">
        <f t="shared" si="81"/>
        <v/>
      </c>
      <c r="E2565" s="21" t="str">
        <f>IFERROR(VLOOKUP("Failed",'Kickstarter Data'!F2565:L2565,7,FALSE),"")</f>
        <v/>
      </c>
    </row>
    <row r="2566" spans="1:5" x14ac:dyDescent="0.35">
      <c r="A2566" s="17" t="str">
        <f t="shared" si="80"/>
        <v/>
      </c>
      <c r="B2566" s="17" t="str">
        <f>IFERROR(VLOOKUP("successful",'Kickstarter Data'!F2566:L2566,7,FALSE),"")</f>
        <v/>
      </c>
      <c r="D2566" s="21" t="str">
        <f t="shared" si="81"/>
        <v/>
      </c>
      <c r="E2566" s="21" t="str">
        <f>IFERROR(VLOOKUP("Failed",'Kickstarter Data'!F2566:L2566,7,FALSE),"")</f>
        <v/>
      </c>
    </row>
    <row r="2567" spans="1:5" x14ac:dyDescent="0.35">
      <c r="A2567" s="17" t="str">
        <f t="shared" si="80"/>
        <v/>
      </c>
      <c r="B2567" s="17" t="str">
        <f>IFERROR(VLOOKUP("successful",'Kickstarter Data'!F2567:L2567,7,FALSE),"")</f>
        <v/>
      </c>
      <c r="D2567" s="21" t="str">
        <f t="shared" si="81"/>
        <v/>
      </c>
      <c r="E2567" s="21" t="str">
        <f>IFERROR(VLOOKUP("Failed",'Kickstarter Data'!F2567:L2567,7,FALSE),"")</f>
        <v/>
      </c>
    </row>
    <row r="2568" spans="1:5" x14ac:dyDescent="0.35">
      <c r="A2568" s="17" t="str">
        <f t="shared" si="80"/>
        <v/>
      </c>
      <c r="B2568" s="17" t="str">
        <f>IFERROR(VLOOKUP("successful",'Kickstarter Data'!F2568:L2568,7,FALSE),"")</f>
        <v/>
      </c>
      <c r="D2568" s="21" t="str">
        <f t="shared" si="81"/>
        <v/>
      </c>
      <c r="E2568" s="21" t="str">
        <f>IFERROR(VLOOKUP("Failed",'Kickstarter Data'!F2568:L2568,7,FALSE),"")</f>
        <v/>
      </c>
    </row>
    <row r="2569" spans="1:5" x14ac:dyDescent="0.35">
      <c r="A2569" s="17" t="str">
        <f t="shared" si="80"/>
        <v/>
      </c>
      <c r="B2569" s="17" t="str">
        <f>IFERROR(VLOOKUP("successful",'Kickstarter Data'!F2569:L2569,7,FALSE),"")</f>
        <v/>
      </c>
      <c r="D2569" s="21" t="str">
        <f t="shared" si="81"/>
        <v/>
      </c>
      <c r="E2569" s="21" t="str">
        <f>IFERROR(VLOOKUP("Failed",'Kickstarter Data'!F2569:L2569,7,FALSE),"")</f>
        <v/>
      </c>
    </row>
    <row r="2570" spans="1:5" x14ac:dyDescent="0.35">
      <c r="A2570" s="17" t="str">
        <f t="shared" si="80"/>
        <v/>
      </c>
      <c r="B2570" s="17" t="str">
        <f>IFERROR(VLOOKUP("successful",'Kickstarter Data'!F2570:L2570,7,FALSE),"")</f>
        <v/>
      </c>
      <c r="D2570" s="21" t="str">
        <f t="shared" si="81"/>
        <v/>
      </c>
      <c r="E2570" s="21" t="str">
        <f>IFERROR(VLOOKUP("Failed",'Kickstarter Data'!F2570:L2570,7,FALSE),"")</f>
        <v/>
      </c>
    </row>
    <row r="2571" spans="1:5" x14ac:dyDescent="0.35">
      <c r="A2571" s="17" t="str">
        <f t="shared" si="80"/>
        <v/>
      </c>
      <c r="B2571" s="17" t="str">
        <f>IFERROR(VLOOKUP("successful",'Kickstarter Data'!F2571:L2571,7,FALSE),"")</f>
        <v/>
      </c>
      <c r="D2571" s="21" t="str">
        <f t="shared" si="81"/>
        <v/>
      </c>
      <c r="E2571" s="21" t="str">
        <f>IFERROR(VLOOKUP("Failed",'Kickstarter Data'!F2571:L2571,7,FALSE),"")</f>
        <v/>
      </c>
    </row>
    <row r="2572" spans="1:5" x14ac:dyDescent="0.35">
      <c r="A2572" s="17" t="str">
        <f t="shared" si="80"/>
        <v/>
      </c>
      <c r="B2572" s="17" t="str">
        <f>IFERROR(VLOOKUP("successful",'Kickstarter Data'!F2572:L2572,7,FALSE),"")</f>
        <v/>
      </c>
      <c r="D2572" s="21" t="str">
        <f t="shared" si="81"/>
        <v/>
      </c>
      <c r="E2572" s="21" t="str">
        <f>IFERROR(VLOOKUP("Failed",'Kickstarter Data'!F2572:L2572,7,FALSE),"")</f>
        <v/>
      </c>
    </row>
    <row r="2573" spans="1:5" x14ac:dyDescent="0.35">
      <c r="A2573" s="17" t="str">
        <f t="shared" si="80"/>
        <v/>
      </c>
      <c r="B2573" s="17" t="str">
        <f>IFERROR(VLOOKUP("successful",'Kickstarter Data'!F2573:L2573,7,FALSE),"")</f>
        <v/>
      </c>
      <c r="D2573" s="21" t="str">
        <f t="shared" si="81"/>
        <v/>
      </c>
      <c r="E2573" s="21" t="str">
        <f>IFERROR(VLOOKUP("Failed",'Kickstarter Data'!F2573:L2573,7,FALSE),"")</f>
        <v/>
      </c>
    </row>
    <row r="2574" spans="1:5" x14ac:dyDescent="0.35">
      <c r="A2574" s="17" t="str">
        <f t="shared" si="80"/>
        <v/>
      </c>
      <c r="B2574" s="17" t="str">
        <f>IFERROR(VLOOKUP("successful",'Kickstarter Data'!F2574:L2574,7,FALSE),"")</f>
        <v/>
      </c>
      <c r="D2574" s="21" t="str">
        <f t="shared" si="81"/>
        <v/>
      </c>
      <c r="E2574" s="21" t="str">
        <f>IFERROR(VLOOKUP("Failed",'Kickstarter Data'!F2574:L2574,7,FALSE),"")</f>
        <v/>
      </c>
    </row>
    <row r="2575" spans="1:5" x14ac:dyDescent="0.35">
      <c r="A2575" s="17" t="str">
        <f t="shared" si="80"/>
        <v/>
      </c>
      <c r="B2575" s="17" t="str">
        <f>IFERROR(VLOOKUP("successful",'Kickstarter Data'!F2575:L2575,7,FALSE),"")</f>
        <v/>
      </c>
      <c r="D2575" s="21" t="str">
        <f t="shared" si="81"/>
        <v/>
      </c>
      <c r="E2575" s="21" t="str">
        <f>IFERROR(VLOOKUP("Failed",'Kickstarter Data'!F2575:L2575,7,FALSE),"")</f>
        <v/>
      </c>
    </row>
    <row r="2576" spans="1:5" x14ac:dyDescent="0.35">
      <c r="A2576" s="17" t="str">
        <f t="shared" si="80"/>
        <v/>
      </c>
      <c r="B2576" s="17" t="str">
        <f>IFERROR(VLOOKUP("successful",'Kickstarter Data'!F2576:L2576,7,FALSE),"")</f>
        <v/>
      </c>
      <c r="D2576" s="21" t="str">
        <f t="shared" si="81"/>
        <v/>
      </c>
      <c r="E2576" s="21" t="str">
        <f>IFERROR(VLOOKUP("Failed",'Kickstarter Data'!F2576:L2576,7,FALSE),"")</f>
        <v/>
      </c>
    </row>
    <row r="2577" spans="1:5" x14ac:dyDescent="0.35">
      <c r="A2577" s="17" t="str">
        <f t="shared" si="80"/>
        <v/>
      </c>
      <c r="B2577" s="17" t="str">
        <f>IFERROR(VLOOKUP("successful",'Kickstarter Data'!F2577:L2577,7,FALSE),"")</f>
        <v/>
      </c>
      <c r="D2577" s="21" t="str">
        <f t="shared" si="81"/>
        <v/>
      </c>
      <c r="E2577" s="21" t="str">
        <f>IFERROR(VLOOKUP("Failed",'Kickstarter Data'!F2577:L2577,7,FALSE),"")</f>
        <v/>
      </c>
    </row>
    <row r="2578" spans="1:5" x14ac:dyDescent="0.35">
      <c r="A2578" s="17" t="str">
        <f t="shared" si="80"/>
        <v/>
      </c>
      <c r="B2578" s="17" t="str">
        <f>IFERROR(VLOOKUP("successful",'Kickstarter Data'!F2578:L2578,7,FALSE),"")</f>
        <v/>
      </c>
      <c r="D2578" s="21" t="str">
        <f t="shared" si="81"/>
        <v/>
      </c>
      <c r="E2578" s="21" t="str">
        <f>IFERROR(VLOOKUP("Failed",'Kickstarter Data'!F2578:L2578,7,FALSE),"")</f>
        <v/>
      </c>
    </row>
    <row r="2579" spans="1:5" x14ac:dyDescent="0.35">
      <c r="A2579" s="17" t="str">
        <f t="shared" si="80"/>
        <v/>
      </c>
      <c r="B2579" s="17" t="str">
        <f>IFERROR(VLOOKUP("successful",'Kickstarter Data'!F2579:L2579,7,FALSE),"")</f>
        <v/>
      </c>
      <c r="D2579" s="21" t="str">
        <f t="shared" si="81"/>
        <v/>
      </c>
      <c r="E2579" s="21" t="str">
        <f>IFERROR(VLOOKUP("Failed",'Kickstarter Data'!F2579:L2579,7,FALSE),"")</f>
        <v/>
      </c>
    </row>
    <row r="2580" spans="1:5" x14ac:dyDescent="0.35">
      <c r="A2580" s="17" t="str">
        <f t="shared" si="80"/>
        <v/>
      </c>
      <c r="B2580" s="17" t="str">
        <f>IFERROR(VLOOKUP("successful",'Kickstarter Data'!F2580:L2580,7,FALSE),"")</f>
        <v/>
      </c>
      <c r="D2580" s="21" t="str">
        <f t="shared" si="81"/>
        <v/>
      </c>
      <c r="E2580" s="21" t="str">
        <f>IFERROR(VLOOKUP("Failed",'Kickstarter Data'!F2580:L2580,7,FALSE),"")</f>
        <v/>
      </c>
    </row>
    <row r="2581" spans="1:5" x14ac:dyDescent="0.35">
      <c r="A2581" s="17" t="str">
        <f t="shared" si="80"/>
        <v/>
      </c>
      <c r="B2581" s="17" t="str">
        <f>IFERROR(VLOOKUP("successful",'Kickstarter Data'!F2581:L2581,7,FALSE),"")</f>
        <v/>
      </c>
      <c r="D2581" s="21" t="str">
        <f t="shared" si="81"/>
        <v/>
      </c>
      <c r="E2581" s="21" t="str">
        <f>IFERROR(VLOOKUP("Failed",'Kickstarter Data'!F2581:L2581,7,FALSE),"")</f>
        <v/>
      </c>
    </row>
    <row r="2582" spans="1:5" x14ac:dyDescent="0.35">
      <c r="A2582" s="17" t="str">
        <f t="shared" si="80"/>
        <v/>
      </c>
      <c r="B2582" s="17" t="str">
        <f>IFERROR(VLOOKUP("successful",'Kickstarter Data'!F2582:L2582,7,FALSE),"")</f>
        <v/>
      </c>
      <c r="D2582" s="21" t="str">
        <f t="shared" si="81"/>
        <v/>
      </c>
      <c r="E2582" s="21" t="str">
        <f>IFERROR(VLOOKUP("Failed",'Kickstarter Data'!F2582:L2582,7,FALSE),"")</f>
        <v/>
      </c>
    </row>
    <row r="2583" spans="1:5" x14ac:dyDescent="0.35">
      <c r="A2583" s="17" t="str">
        <f t="shared" si="80"/>
        <v/>
      </c>
      <c r="B2583" s="17" t="str">
        <f>IFERROR(VLOOKUP("successful",'Kickstarter Data'!F2583:L2583,7,FALSE),"")</f>
        <v/>
      </c>
      <c r="D2583" s="21" t="str">
        <f t="shared" si="81"/>
        <v>Failed</v>
      </c>
      <c r="E2583" s="21">
        <f>IFERROR(VLOOKUP("Failed",'Kickstarter Data'!F2583:L2583,7,FALSE),"")</f>
        <v>11</v>
      </c>
    </row>
    <row r="2584" spans="1:5" x14ac:dyDescent="0.35">
      <c r="A2584" s="17" t="str">
        <f t="shared" si="80"/>
        <v/>
      </c>
      <c r="B2584" s="17" t="str">
        <f>IFERROR(VLOOKUP("successful",'Kickstarter Data'!F2584:L2584,7,FALSE),"")</f>
        <v/>
      </c>
      <c r="D2584" s="21" t="str">
        <f t="shared" si="81"/>
        <v>Failed</v>
      </c>
      <c r="E2584" s="21">
        <f>IFERROR(VLOOKUP("Failed",'Kickstarter Data'!F2584:L2584,7,FALSE),"")</f>
        <v>1</v>
      </c>
    </row>
    <row r="2585" spans="1:5" x14ac:dyDescent="0.35">
      <c r="A2585" s="17" t="str">
        <f t="shared" si="80"/>
        <v/>
      </c>
      <c r="B2585" s="17" t="str">
        <f>IFERROR(VLOOKUP("successful",'Kickstarter Data'!F2585:L2585,7,FALSE),"")</f>
        <v/>
      </c>
      <c r="D2585" s="21" t="str">
        <f t="shared" si="81"/>
        <v>Failed</v>
      </c>
      <c r="E2585" s="21">
        <f>IFERROR(VLOOKUP("Failed",'Kickstarter Data'!F2585:L2585,7,FALSE),"")</f>
        <v>5</v>
      </c>
    </row>
    <row r="2586" spans="1:5" x14ac:dyDescent="0.35">
      <c r="A2586" s="17" t="str">
        <f t="shared" si="80"/>
        <v/>
      </c>
      <c r="B2586" s="17" t="str">
        <f>IFERROR(VLOOKUP("successful",'Kickstarter Data'!F2586:L2586,7,FALSE),"")</f>
        <v/>
      </c>
      <c r="D2586" s="21" t="str">
        <f t="shared" si="81"/>
        <v>Failed</v>
      </c>
      <c r="E2586" s="21">
        <f>IFERROR(VLOOKUP("Failed",'Kickstarter Data'!F2586:L2586,7,FALSE),"")</f>
        <v>0</v>
      </c>
    </row>
    <row r="2587" spans="1:5" x14ac:dyDescent="0.35">
      <c r="A2587" s="17" t="str">
        <f t="shared" si="80"/>
        <v/>
      </c>
      <c r="B2587" s="17" t="str">
        <f>IFERROR(VLOOKUP("successful",'Kickstarter Data'!F2587:L2587,7,FALSE),"")</f>
        <v/>
      </c>
      <c r="D2587" s="21" t="str">
        <f t="shared" si="81"/>
        <v>Failed</v>
      </c>
      <c r="E2587" s="21">
        <f>IFERROR(VLOOKUP("Failed",'Kickstarter Data'!F2587:L2587,7,FALSE),"")</f>
        <v>1</v>
      </c>
    </row>
    <row r="2588" spans="1:5" x14ac:dyDescent="0.35">
      <c r="A2588" s="17" t="str">
        <f t="shared" si="80"/>
        <v/>
      </c>
      <c r="B2588" s="17" t="str">
        <f>IFERROR(VLOOKUP("successful",'Kickstarter Data'!F2588:L2588,7,FALSE),"")</f>
        <v/>
      </c>
      <c r="D2588" s="21" t="str">
        <f t="shared" si="81"/>
        <v>Failed</v>
      </c>
      <c r="E2588" s="21">
        <f>IFERROR(VLOOKUP("Failed",'Kickstarter Data'!F2588:L2588,7,FALSE),"")</f>
        <v>1</v>
      </c>
    </row>
    <row r="2589" spans="1:5" x14ac:dyDescent="0.35">
      <c r="A2589" s="17" t="str">
        <f t="shared" si="80"/>
        <v/>
      </c>
      <c r="B2589" s="17" t="str">
        <f>IFERROR(VLOOKUP("successful",'Kickstarter Data'!F2589:L2589,7,FALSE),"")</f>
        <v/>
      </c>
      <c r="D2589" s="21" t="str">
        <f t="shared" si="81"/>
        <v>Failed</v>
      </c>
      <c r="E2589" s="21">
        <f>IFERROR(VLOOKUP("Failed",'Kickstarter Data'!F2589:L2589,7,FALSE),"")</f>
        <v>6</v>
      </c>
    </row>
    <row r="2590" spans="1:5" x14ac:dyDescent="0.35">
      <c r="A2590" s="17" t="str">
        <f t="shared" si="80"/>
        <v/>
      </c>
      <c r="B2590" s="17" t="str">
        <f>IFERROR(VLOOKUP("successful",'Kickstarter Data'!F2590:L2590,7,FALSE),"")</f>
        <v/>
      </c>
      <c r="D2590" s="21" t="str">
        <f t="shared" si="81"/>
        <v>Failed</v>
      </c>
      <c r="E2590" s="21">
        <f>IFERROR(VLOOKUP("Failed",'Kickstarter Data'!F2590:L2590,7,FALSE),"")</f>
        <v>8</v>
      </c>
    </row>
    <row r="2591" spans="1:5" x14ac:dyDescent="0.35">
      <c r="A2591" s="17" t="str">
        <f t="shared" si="80"/>
        <v/>
      </c>
      <c r="B2591" s="17" t="str">
        <f>IFERROR(VLOOKUP("successful",'Kickstarter Data'!F2591:L2591,7,FALSE),"")</f>
        <v/>
      </c>
      <c r="D2591" s="21" t="str">
        <f t="shared" si="81"/>
        <v>Failed</v>
      </c>
      <c r="E2591" s="21">
        <f>IFERROR(VLOOKUP("Failed",'Kickstarter Data'!F2591:L2591,7,FALSE),"")</f>
        <v>1</v>
      </c>
    </row>
    <row r="2592" spans="1:5" x14ac:dyDescent="0.35">
      <c r="A2592" s="17" t="str">
        <f t="shared" si="80"/>
        <v/>
      </c>
      <c r="B2592" s="17" t="str">
        <f>IFERROR(VLOOKUP("successful",'Kickstarter Data'!F2592:L2592,7,FALSE),"")</f>
        <v/>
      </c>
      <c r="D2592" s="21" t="str">
        <f t="shared" si="81"/>
        <v>Failed</v>
      </c>
      <c r="E2592" s="21">
        <f>IFERROR(VLOOKUP("Failed",'Kickstarter Data'!F2592:L2592,7,FALSE),"")</f>
        <v>0</v>
      </c>
    </row>
    <row r="2593" spans="1:5" x14ac:dyDescent="0.35">
      <c r="A2593" s="17" t="str">
        <f t="shared" si="80"/>
        <v/>
      </c>
      <c r="B2593" s="17" t="str">
        <f>IFERROR(VLOOKUP("successful",'Kickstarter Data'!F2593:L2593,7,FALSE),"")</f>
        <v/>
      </c>
      <c r="D2593" s="21" t="str">
        <f t="shared" si="81"/>
        <v>Failed</v>
      </c>
      <c r="E2593" s="21">
        <f>IFERROR(VLOOKUP("Failed",'Kickstarter Data'!F2593:L2593,7,FALSE),"")</f>
        <v>2</v>
      </c>
    </row>
    <row r="2594" spans="1:5" x14ac:dyDescent="0.35">
      <c r="A2594" s="17" t="str">
        <f t="shared" si="80"/>
        <v/>
      </c>
      <c r="B2594" s="17" t="str">
        <f>IFERROR(VLOOKUP("successful",'Kickstarter Data'!F2594:L2594,7,FALSE),"")</f>
        <v/>
      </c>
      <c r="D2594" s="21" t="str">
        <f t="shared" si="81"/>
        <v>Failed</v>
      </c>
      <c r="E2594" s="21">
        <f>IFERROR(VLOOKUP("Failed",'Kickstarter Data'!F2594:L2594,7,FALSE),"")</f>
        <v>1</v>
      </c>
    </row>
    <row r="2595" spans="1:5" x14ac:dyDescent="0.35">
      <c r="A2595" s="17" t="str">
        <f t="shared" si="80"/>
        <v/>
      </c>
      <c r="B2595" s="17" t="str">
        <f>IFERROR(VLOOKUP("successful",'Kickstarter Data'!F2595:L2595,7,FALSE),"")</f>
        <v/>
      </c>
      <c r="D2595" s="21" t="str">
        <f t="shared" si="81"/>
        <v>Failed</v>
      </c>
      <c r="E2595" s="21">
        <f>IFERROR(VLOOKUP("Failed",'Kickstarter Data'!F2595:L2595,7,FALSE),"")</f>
        <v>0</v>
      </c>
    </row>
    <row r="2596" spans="1:5" x14ac:dyDescent="0.35">
      <c r="A2596" s="17" t="str">
        <f t="shared" si="80"/>
        <v/>
      </c>
      <c r="B2596" s="17" t="str">
        <f>IFERROR(VLOOKUP("successful",'Kickstarter Data'!F2596:L2596,7,FALSE),"")</f>
        <v/>
      </c>
      <c r="D2596" s="21" t="str">
        <f t="shared" si="81"/>
        <v>Failed</v>
      </c>
      <c r="E2596" s="21">
        <f>IFERROR(VLOOKUP("Failed",'Kickstarter Data'!F2596:L2596,7,FALSE),"")</f>
        <v>1</v>
      </c>
    </row>
    <row r="2597" spans="1:5" x14ac:dyDescent="0.35">
      <c r="A2597" s="17" t="str">
        <f t="shared" si="80"/>
        <v/>
      </c>
      <c r="B2597" s="17" t="str">
        <f>IFERROR(VLOOKUP("successful",'Kickstarter Data'!F2597:L2597,7,FALSE),"")</f>
        <v/>
      </c>
      <c r="D2597" s="21" t="str">
        <f t="shared" si="81"/>
        <v>Failed</v>
      </c>
      <c r="E2597" s="21">
        <f>IFERROR(VLOOKUP("Failed",'Kickstarter Data'!F2597:L2597,7,FALSE),"")</f>
        <v>19</v>
      </c>
    </row>
    <row r="2598" spans="1:5" x14ac:dyDescent="0.35">
      <c r="A2598" s="17" t="str">
        <f t="shared" si="80"/>
        <v/>
      </c>
      <c r="B2598" s="17" t="str">
        <f>IFERROR(VLOOKUP("successful",'Kickstarter Data'!F2598:L2598,7,FALSE),"")</f>
        <v/>
      </c>
      <c r="D2598" s="21" t="str">
        <f t="shared" si="81"/>
        <v>Failed</v>
      </c>
      <c r="E2598" s="21">
        <f>IFERROR(VLOOKUP("Failed",'Kickstarter Data'!F2598:L2598,7,FALSE),"")</f>
        <v>27</v>
      </c>
    </row>
    <row r="2599" spans="1:5" x14ac:dyDescent="0.35">
      <c r="A2599" s="17" t="str">
        <f t="shared" si="80"/>
        <v/>
      </c>
      <c r="B2599" s="17" t="str">
        <f>IFERROR(VLOOKUP("successful",'Kickstarter Data'!F2599:L2599,7,FALSE),"")</f>
        <v/>
      </c>
      <c r="D2599" s="21" t="str">
        <f t="shared" si="81"/>
        <v>Failed</v>
      </c>
      <c r="E2599" s="21">
        <f>IFERROR(VLOOKUP("Failed",'Kickstarter Data'!F2599:L2599,7,FALSE),"")</f>
        <v>7</v>
      </c>
    </row>
    <row r="2600" spans="1:5" x14ac:dyDescent="0.35">
      <c r="A2600" s="17" t="str">
        <f t="shared" si="80"/>
        <v/>
      </c>
      <c r="B2600" s="17" t="str">
        <f>IFERROR(VLOOKUP("successful",'Kickstarter Data'!F2600:L2600,7,FALSE),"")</f>
        <v/>
      </c>
      <c r="D2600" s="21" t="str">
        <f t="shared" si="81"/>
        <v>Failed</v>
      </c>
      <c r="E2600" s="21">
        <f>IFERROR(VLOOKUP("Failed",'Kickstarter Data'!F2600:L2600,7,FALSE),"")</f>
        <v>14</v>
      </c>
    </row>
    <row r="2601" spans="1:5" x14ac:dyDescent="0.35">
      <c r="A2601" s="17" t="str">
        <f t="shared" si="80"/>
        <v/>
      </c>
      <c r="B2601" s="17" t="str">
        <f>IFERROR(VLOOKUP("successful",'Kickstarter Data'!F2601:L2601,7,FALSE),"")</f>
        <v/>
      </c>
      <c r="D2601" s="21" t="str">
        <f t="shared" si="81"/>
        <v>Failed</v>
      </c>
      <c r="E2601" s="21">
        <f>IFERROR(VLOOKUP("Failed",'Kickstarter Data'!F2601:L2601,7,FALSE),"")</f>
        <v>5</v>
      </c>
    </row>
    <row r="2602" spans="1:5" x14ac:dyDescent="0.35">
      <c r="A2602" s="17" t="str">
        <f t="shared" si="80"/>
        <v/>
      </c>
      <c r="B2602" s="17" t="str">
        <f>IFERROR(VLOOKUP("successful",'Kickstarter Data'!F2602:L2602,7,FALSE),"")</f>
        <v/>
      </c>
      <c r="D2602" s="21" t="str">
        <f t="shared" si="81"/>
        <v>Failed</v>
      </c>
      <c r="E2602" s="21">
        <f>IFERROR(VLOOKUP("Failed",'Kickstarter Data'!F2602:L2602,7,FALSE),"")</f>
        <v>30</v>
      </c>
    </row>
    <row r="2603" spans="1:5" x14ac:dyDescent="0.35">
      <c r="A2603" s="17" t="str">
        <f t="shared" si="80"/>
        <v>successful</v>
      </c>
      <c r="B2603" s="17">
        <f>IFERROR(VLOOKUP("successful",'Kickstarter Data'!F2603:L2603,7,FALSE),"")</f>
        <v>151</v>
      </c>
      <c r="D2603" s="21" t="str">
        <f t="shared" si="81"/>
        <v/>
      </c>
      <c r="E2603" s="21" t="str">
        <f>IFERROR(VLOOKUP("Failed",'Kickstarter Data'!F2603:L2603,7,FALSE),"")</f>
        <v/>
      </c>
    </row>
    <row r="2604" spans="1:5" x14ac:dyDescent="0.35">
      <c r="A2604" s="17" t="str">
        <f t="shared" si="80"/>
        <v>successful</v>
      </c>
      <c r="B2604" s="17">
        <f>IFERROR(VLOOKUP("successful",'Kickstarter Data'!F2604:L2604,7,FALSE),"")</f>
        <v>489</v>
      </c>
      <c r="D2604" s="21" t="str">
        <f t="shared" si="81"/>
        <v/>
      </c>
      <c r="E2604" s="21" t="str">
        <f>IFERROR(VLOOKUP("Failed",'Kickstarter Data'!F2604:L2604,7,FALSE),"")</f>
        <v/>
      </c>
    </row>
    <row r="2605" spans="1:5" x14ac:dyDescent="0.35">
      <c r="A2605" s="17" t="str">
        <f t="shared" si="80"/>
        <v>successful</v>
      </c>
      <c r="B2605" s="17">
        <f>IFERROR(VLOOKUP("successful",'Kickstarter Data'!F2605:L2605,7,FALSE),"")</f>
        <v>50</v>
      </c>
      <c r="D2605" s="21" t="str">
        <f t="shared" si="81"/>
        <v/>
      </c>
      <c r="E2605" s="21" t="str">
        <f>IFERROR(VLOOKUP("Failed",'Kickstarter Data'!F2605:L2605,7,FALSE),"")</f>
        <v/>
      </c>
    </row>
    <row r="2606" spans="1:5" x14ac:dyDescent="0.35">
      <c r="A2606" s="17" t="str">
        <f t="shared" si="80"/>
        <v>successful</v>
      </c>
      <c r="B2606" s="17">
        <f>IFERROR(VLOOKUP("successful",'Kickstarter Data'!F2606:L2606,7,FALSE),"")</f>
        <v>321</v>
      </c>
      <c r="D2606" s="21" t="str">
        <f t="shared" si="81"/>
        <v/>
      </c>
      <c r="E2606" s="21" t="str">
        <f>IFERROR(VLOOKUP("Failed",'Kickstarter Data'!F2606:L2606,7,FALSE),"")</f>
        <v/>
      </c>
    </row>
    <row r="2607" spans="1:5" x14ac:dyDescent="0.35">
      <c r="A2607" s="17" t="str">
        <f t="shared" si="80"/>
        <v>successful</v>
      </c>
      <c r="B2607" s="17">
        <f>IFERROR(VLOOKUP("successful",'Kickstarter Data'!F2607:L2607,7,FALSE),"")</f>
        <v>1762</v>
      </c>
      <c r="D2607" s="21" t="str">
        <f t="shared" si="81"/>
        <v/>
      </c>
      <c r="E2607" s="21" t="str">
        <f>IFERROR(VLOOKUP("Failed",'Kickstarter Data'!F2607:L2607,7,FALSE),"")</f>
        <v/>
      </c>
    </row>
    <row r="2608" spans="1:5" x14ac:dyDescent="0.35">
      <c r="A2608" s="17" t="str">
        <f t="shared" si="80"/>
        <v>successful</v>
      </c>
      <c r="B2608" s="17">
        <f>IFERROR(VLOOKUP("successful",'Kickstarter Data'!F2608:L2608,7,FALSE),"")</f>
        <v>385</v>
      </c>
      <c r="D2608" s="21" t="str">
        <f t="shared" si="81"/>
        <v/>
      </c>
      <c r="E2608" s="21" t="str">
        <f>IFERROR(VLOOKUP("Failed",'Kickstarter Data'!F2608:L2608,7,FALSE),"")</f>
        <v/>
      </c>
    </row>
    <row r="2609" spans="1:5" x14ac:dyDescent="0.35">
      <c r="A2609" s="17" t="str">
        <f t="shared" si="80"/>
        <v>successful</v>
      </c>
      <c r="B2609" s="17">
        <f>IFERROR(VLOOKUP("successful",'Kickstarter Data'!F2609:L2609,7,FALSE),"")</f>
        <v>398</v>
      </c>
      <c r="D2609" s="21" t="str">
        <f t="shared" si="81"/>
        <v/>
      </c>
      <c r="E2609" s="21" t="str">
        <f>IFERROR(VLOOKUP("Failed",'Kickstarter Data'!F2609:L2609,7,FALSE),"")</f>
        <v/>
      </c>
    </row>
    <row r="2610" spans="1:5" x14ac:dyDescent="0.35">
      <c r="A2610" s="17" t="str">
        <f t="shared" si="80"/>
        <v>successful</v>
      </c>
      <c r="B2610" s="17">
        <f>IFERROR(VLOOKUP("successful",'Kickstarter Data'!F2610:L2610,7,FALSE),"")</f>
        <v>304</v>
      </c>
      <c r="D2610" s="21" t="str">
        <f t="shared" si="81"/>
        <v/>
      </c>
      <c r="E2610" s="21" t="str">
        <f>IFERROR(VLOOKUP("Failed",'Kickstarter Data'!F2610:L2610,7,FALSE),"")</f>
        <v/>
      </c>
    </row>
    <row r="2611" spans="1:5" x14ac:dyDescent="0.35">
      <c r="A2611" s="17" t="str">
        <f t="shared" si="80"/>
        <v>successful</v>
      </c>
      <c r="B2611" s="17">
        <f>IFERROR(VLOOKUP("successful",'Kickstarter Data'!F2611:L2611,7,FALSE),"")</f>
        <v>676</v>
      </c>
      <c r="D2611" s="21" t="str">
        <f t="shared" si="81"/>
        <v/>
      </c>
      <c r="E2611" s="21" t="str">
        <f>IFERROR(VLOOKUP("Failed",'Kickstarter Data'!F2611:L2611,7,FALSE),"")</f>
        <v/>
      </c>
    </row>
    <row r="2612" spans="1:5" x14ac:dyDescent="0.35">
      <c r="A2612" s="17" t="str">
        <f t="shared" si="80"/>
        <v>successful</v>
      </c>
      <c r="B2612" s="17">
        <f>IFERROR(VLOOKUP("successful",'Kickstarter Data'!F2612:L2612,7,FALSE),"")</f>
        <v>577</v>
      </c>
      <c r="D2612" s="21" t="str">
        <f t="shared" si="81"/>
        <v/>
      </c>
      <c r="E2612" s="21" t="str">
        <f>IFERROR(VLOOKUP("Failed",'Kickstarter Data'!F2612:L2612,7,FALSE),"")</f>
        <v/>
      </c>
    </row>
    <row r="2613" spans="1:5" x14ac:dyDescent="0.35">
      <c r="A2613" s="17" t="str">
        <f t="shared" si="80"/>
        <v>successful</v>
      </c>
      <c r="B2613" s="17">
        <f>IFERROR(VLOOKUP("successful",'Kickstarter Data'!F2613:L2613,7,FALSE),"")</f>
        <v>3663</v>
      </c>
      <c r="D2613" s="21" t="str">
        <f t="shared" si="81"/>
        <v/>
      </c>
      <c r="E2613" s="21" t="str">
        <f>IFERROR(VLOOKUP("Failed",'Kickstarter Data'!F2613:L2613,7,FALSE),"")</f>
        <v/>
      </c>
    </row>
    <row r="2614" spans="1:5" x14ac:dyDescent="0.35">
      <c r="A2614" s="17" t="str">
        <f t="shared" si="80"/>
        <v>successful</v>
      </c>
      <c r="B2614" s="17">
        <f>IFERROR(VLOOKUP("successful",'Kickstarter Data'!F2614:L2614,7,FALSE),"")</f>
        <v>294</v>
      </c>
      <c r="D2614" s="21" t="str">
        <f t="shared" si="81"/>
        <v/>
      </c>
      <c r="E2614" s="21" t="str">
        <f>IFERROR(VLOOKUP("Failed",'Kickstarter Data'!F2614:L2614,7,FALSE),"")</f>
        <v/>
      </c>
    </row>
    <row r="2615" spans="1:5" x14ac:dyDescent="0.35">
      <c r="A2615" s="17" t="str">
        <f t="shared" si="80"/>
        <v>successful</v>
      </c>
      <c r="B2615" s="17">
        <f>IFERROR(VLOOKUP("successful",'Kickstarter Data'!F2615:L2615,7,FALSE),"")</f>
        <v>28</v>
      </c>
      <c r="D2615" s="21" t="str">
        <f t="shared" si="81"/>
        <v/>
      </c>
      <c r="E2615" s="21" t="str">
        <f>IFERROR(VLOOKUP("Failed",'Kickstarter Data'!F2615:L2615,7,FALSE),"")</f>
        <v/>
      </c>
    </row>
    <row r="2616" spans="1:5" x14ac:dyDescent="0.35">
      <c r="A2616" s="17" t="str">
        <f t="shared" si="80"/>
        <v>successful</v>
      </c>
      <c r="B2616" s="17">
        <f>IFERROR(VLOOKUP("successful",'Kickstarter Data'!F2616:L2616,7,FALSE),"")</f>
        <v>100</v>
      </c>
      <c r="D2616" s="21" t="str">
        <f t="shared" si="81"/>
        <v/>
      </c>
      <c r="E2616" s="21" t="str">
        <f>IFERROR(VLOOKUP("Failed",'Kickstarter Data'!F2616:L2616,7,FALSE),"")</f>
        <v/>
      </c>
    </row>
    <row r="2617" spans="1:5" x14ac:dyDescent="0.35">
      <c r="A2617" s="17" t="str">
        <f t="shared" si="80"/>
        <v>successful</v>
      </c>
      <c r="B2617" s="17">
        <f>IFERROR(VLOOKUP("successful",'Kickstarter Data'!F2617:L2617,7,FALSE),"")</f>
        <v>72</v>
      </c>
      <c r="D2617" s="21" t="str">
        <f t="shared" si="81"/>
        <v/>
      </c>
      <c r="E2617" s="21" t="str">
        <f>IFERROR(VLOOKUP("Failed",'Kickstarter Data'!F2617:L2617,7,FALSE),"")</f>
        <v/>
      </c>
    </row>
    <row r="2618" spans="1:5" x14ac:dyDescent="0.35">
      <c r="A2618" s="17" t="str">
        <f t="shared" si="80"/>
        <v>successful</v>
      </c>
      <c r="B2618" s="17">
        <f>IFERROR(VLOOKUP("successful",'Kickstarter Data'!F2618:L2618,7,FALSE),"")</f>
        <v>238</v>
      </c>
      <c r="D2618" s="21" t="str">
        <f t="shared" si="81"/>
        <v/>
      </c>
      <c r="E2618" s="21" t="str">
        <f>IFERROR(VLOOKUP("Failed",'Kickstarter Data'!F2618:L2618,7,FALSE),"")</f>
        <v/>
      </c>
    </row>
    <row r="2619" spans="1:5" x14ac:dyDescent="0.35">
      <c r="A2619" s="17" t="str">
        <f t="shared" si="80"/>
        <v>successful</v>
      </c>
      <c r="B2619" s="17">
        <f>IFERROR(VLOOKUP("successful",'Kickstarter Data'!F2619:L2619,7,FALSE),"")</f>
        <v>159</v>
      </c>
      <c r="D2619" s="21" t="str">
        <f t="shared" si="81"/>
        <v/>
      </c>
      <c r="E2619" s="21" t="str">
        <f>IFERROR(VLOOKUP("Failed",'Kickstarter Data'!F2619:L2619,7,FALSE),"")</f>
        <v/>
      </c>
    </row>
    <row r="2620" spans="1:5" x14ac:dyDescent="0.35">
      <c r="A2620" s="17" t="str">
        <f t="shared" si="80"/>
        <v>successful</v>
      </c>
      <c r="B2620" s="17">
        <f>IFERROR(VLOOKUP("successful",'Kickstarter Data'!F2620:L2620,7,FALSE),"")</f>
        <v>77</v>
      </c>
      <c r="D2620" s="21" t="str">
        <f t="shared" si="81"/>
        <v/>
      </c>
      <c r="E2620" s="21" t="str">
        <f>IFERROR(VLOOKUP("Failed",'Kickstarter Data'!F2620:L2620,7,FALSE),"")</f>
        <v/>
      </c>
    </row>
    <row r="2621" spans="1:5" x14ac:dyDescent="0.35">
      <c r="A2621" s="17" t="str">
        <f t="shared" si="80"/>
        <v>successful</v>
      </c>
      <c r="B2621" s="17">
        <f>IFERROR(VLOOKUP("successful",'Kickstarter Data'!F2621:L2621,7,FALSE),"")</f>
        <v>53</v>
      </c>
      <c r="D2621" s="21" t="str">
        <f t="shared" si="81"/>
        <v/>
      </c>
      <c r="E2621" s="21" t="str">
        <f>IFERROR(VLOOKUP("Failed",'Kickstarter Data'!F2621:L2621,7,FALSE),"")</f>
        <v/>
      </c>
    </row>
    <row r="2622" spans="1:5" x14ac:dyDescent="0.35">
      <c r="A2622" s="17" t="str">
        <f t="shared" si="80"/>
        <v>successful</v>
      </c>
      <c r="B2622" s="17">
        <f>IFERROR(VLOOKUP("successful",'Kickstarter Data'!F2622:L2622,7,FALSE),"")</f>
        <v>1251</v>
      </c>
      <c r="D2622" s="21" t="str">
        <f t="shared" si="81"/>
        <v/>
      </c>
      <c r="E2622" s="21" t="str">
        <f>IFERROR(VLOOKUP("Failed",'Kickstarter Data'!F2622:L2622,7,FALSE),"")</f>
        <v/>
      </c>
    </row>
    <row r="2623" spans="1:5" x14ac:dyDescent="0.35">
      <c r="A2623" s="17" t="str">
        <f t="shared" si="80"/>
        <v>successful</v>
      </c>
      <c r="B2623" s="17">
        <f>IFERROR(VLOOKUP("successful",'Kickstarter Data'!F2623:L2623,7,FALSE),"")</f>
        <v>465</v>
      </c>
      <c r="D2623" s="21" t="str">
        <f t="shared" si="81"/>
        <v/>
      </c>
      <c r="E2623" s="21" t="str">
        <f>IFERROR(VLOOKUP("Failed",'Kickstarter Data'!F2623:L2623,7,FALSE),"")</f>
        <v/>
      </c>
    </row>
    <row r="2624" spans="1:5" x14ac:dyDescent="0.35">
      <c r="A2624" s="17" t="str">
        <f t="shared" si="80"/>
        <v>successful</v>
      </c>
      <c r="B2624" s="17">
        <f>IFERROR(VLOOKUP("successful",'Kickstarter Data'!F2624:L2624,7,FALSE),"")</f>
        <v>74</v>
      </c>
      <c r="D2624" s="21" t="str">
        <f t="shared" si="81"/>
        <v/>
      </c>
      <c r="E2624" s="21" t="str">
        <f>IFERROR(VLOOKUP("Failed",'Kickstarter Data'!F2624:L2624,7,FALSE),"")</f>
        <v/>
      </c>
    </row>
    <row r="2625" spans="1:5" x14ac:dyDescent="0.35">
      <c r="A2625" s="17" t="str">
        <f t="shared" si="80"/>
        <v>successful</v>
      </c>
      <c r="B2625" s="17">
        <f>IFERROR(VLOOKUP("successful",'Kickstarter Data'!F2625:L2625,7,FALSE),"")</f>
        <v>62</v>
      </c>
      <c r="D2625" s="21" t="str">
        <f t="shared" si="81"/>
        <v/>
      </c>
      <c r="E2625" s="21" t="str">
        <f>IFERROR(VLOOKUP("Failed",'Kickstarter Data'!F2625:L2625,7,FALSE),"")</f>
        <v/>
      </c>
    </row>
    <row r="2626" spans="1:5" x14ac:dyDescent="0.35">
      <c r="A2626" s="17" t="str">
        <f t="shared" ref="A2626:A2689" si="82">IF(B2626="","","successful")</f>
        <v>successful</v>
      </c>
      <c r="B2626" s="17">
        <f>IFERROR(VLOOKUP("successful",'Kickstarter Data'!F2626:L2626,7,FALSE),"")</f>
        <v>3468</v>
      </c>
      <c r="D2626" s="21" t="str">
        <f t="shared" ref="D2626:D2689" si="83">IF(E2626="","","Failed")</f>
        <v/>
      </c>
      <c r="E2626" s="21" t="str">
        <f>IFERROR(VLOOKUP("Failed",'Kickstarter Data'!F2626:L2626,7,FALSE),"")</f>
        <v/>
      </c>
    </row>
    <row r="2627" spans="1:5" x14ac:dyDescent="0.35">
      <c r="A2627" s="17" t="str">
        <f t="shared" si="82"/>
        <v>successful</v>
      </c>
      <c r="B2627" s="17">
        <f>IFERROR(VLOOKUP("successful",'Kickstarter Data'!F2627:L2627,7,FALSE),"")</f>
        <v>52</v>
      </c>
      <c r="D2627" s="21" t="str">
        <f t="shared" si="83"/>
        <v/>
      </c>
      <c r="E2627" s="21" t="str">
        <f>IFERROR(VLOOKUP("Failed",'Kickstarter Data'!F2627:L2627,7,FALSE),"")</f>
        <v/>
      </c>
    </row>
    <row r="2628" spans="1:5" x14ac:dyDescent="0.35">
      <c r="A2628" s="17" t="str">
        <f t="shared" si="82"/>
        <v>successful</v>
      </c>
      <c r="B2628" s="17">
        <f>IFERROR(VLOOKUP("successful",'Kickstarter Data'!F2628:L2628,7,FALSE),"")</f>
        <v>50</v>
      </c>
      <c r="D2628" s="21" t="str">
        <f t="shared" si="83"/>
        <v/>
      </c>
      <c r="E2628" s="21" t="str">
        <f>IFERROR(VLOOKUP("Failed",'Kickstarter Data'!F2628:L2628,7,FALSE),"")</f>
        <v/>
      </c>
    </row>
    <row r="2629" spans="1:5" x14ac:dyDescent="0.35">
      <c r="A2629" s="17" t="str">
        <f t="shared" si="82"/>
        <v>successful</v>
      </c>
      <c r="B2629" s="17">
        <f>IFERROR(VLOOKUP("successful",'Kickstarter Data'!F2629:L2629,7,FALSE),"")</f>
        <v>45</v>
      </c>
      <c r="D2629" s="21" t="str">
        <f t="shared" si="83"/>
        <v/>
      </c>
      <c r="E2629" s="21" t="str">
        <f>IFERROR(VLOOKUP("Failed",'Kickstarter Data'!F2629:L2629,7,FALSE),"")</f>
        <v/>
      </c>
    </row>
    <row r="2630" spans="1:5" x14ac:dyDescent="0.35">
      <c r="A2630" s="17" t="str">
        <f t="shared" si="82"/>
        <v>successful</v>
      </c>
      <c r="B2630" s="17">
        <f>IFERROR(VLOOKUP("successful",'Kickstarter Data'!F2630:L2630,7,FALSE),"")</f>
        <v>21</v>
      </c>
      <c r="D2630" s="21" t="str">
        <f t="shared" si="83"/>
        <v/>
      </c>
      <c r="E2630" s="21" t="str">
        <f>IFERROR(VLOOKUP("Failed",'Kickstarter Data'!F2630:L2630,7,FALSE),"")</f>
        <v/>
      </c>
    </row>
    <row r="2631" spans="1:5" x14ac:dyDescent="0.35">
      <c r="A2631" s="17" t="str">
        <f t="shared" si="82"/>
        <v>successful</v>
      </c>
      <c r="B2631" s="17">
        <f>IFERROR(VLOOKUP("successful",'Kickstarter Data'!F2631:L2631,7,FALSE),"")</f>
        <v>100</v>
      </c>
      <c r="D2631" s="21" t="str">
        <f t="shared" si="83"/>
        <v/>
      </c>
      <c r="E2631" s="21" t="str">
        <f>IFERROR(VLOOKUP("Failed",'Kickstarter Data'!F2631:L2631,7,FALSE),"")</f>
        <v/>
      </c>
    </row>
    <row r="2632" spans="1:5" x14ac:dyDescent="0.35">
      <c r="A2632" s="17" t="str">
        <f t="shared" si="82"/>
        <v>successful</v>
      </c>
      <c r="B2632" s="17">
        <f>IFERROR(VLOOKUP("successful",'Kickstarter Data'!F2632:L2632,7,FALSE),"")</f>
        <v>81</v>
      </c>
      <c r="D2632" s="21" t="str">
        <f t="shared" si="83"/>
        <v/>
      </c>
      <c r="E2632" s="21" t="str">
        <f>IFERROR(VLOOKUP("Failed",'Kickstarter Data'!F2632:L2632,7,FALSE),"")</f>
        <v/>
      </c>
    </row>
    <row r="2633" spans="1:5" x14ac:dyDescent="0.35">
      <c r="A2633" s="17" t="str">
        <f t="shared" si="82"/>
        <v>successful</v>
      </c>
      <c r="B2633" s="17">
        <f>IFERROR(VLOOKUP("successful",'Kickstarter Data'!F2633:L2633,7,FALSE),"")</f>
        <v>286</v>
      </c>
      <c r="D2633" s="21" t="str">
        <f t="shared" si="83"/>
        <v/>
      </c>
      <c r="E2633" s="21" t="str">
        <f>IFERROR(VLOOKUP("Failed",'Kickstarter Data'!F2633:L2633,7,FALSE),"")</f>
        <v/>
      </c>
    </row>
    <row r="2634" spans="1:5" x14ac:dyDescent="0.35">
      <c r="A2634" s="17" t="str">
        <f t="shared" si="82"/>
        <v>successful</v>
      </c>
      <c r="B2634" s="17">
        <f>IFERROR(VLOOKUP("successful",'Kickstarter Data'!F2634:L2634,7,FALSE),"")</f>
        <v>42</v>
      </c>
      <c r="D2634" s="21" t="str">
        <f t="shared" si="83"/>
        <v/>
      </c>
      <c r="E2634" s="21" t="str">
        <f>IFERROR(VLOOKUP("Failed",'Kickstarter Data'!F2634:L2634,7,FALSE),"")</f>
        <v/>
      </c>
    </row>
    <row r="2635" spans="1:5" x14ac:dyDescent="0.35">
      <c r="A2635" s="17" t="str">
        <f t="shared" si="82"/>
        <v>successful</v>
      </c>
      <c r="B2635" s="17">
        <f>IFERROR(VLOOKUP("successful",'Kickstarter Data'!F2635:L2635,7,FALSE),"")</f>
        <v>199</v>
      </c>
      <c r="D2635" s="21" t="str">
        <f t="shared" si="83"/>
        <v/>
      </c>
      <c r="E2635" s="21" t="str">
        <f>IFERROR(VLOOKUP("Failed",'Kickstarter Data'!F2635:L2635,7,FALSE),"")</f>
        <v/>
      </c>
    </row>
    <row r="2636" spans="1:5" x14ac:dyDescent="0.35">
      <c r="A2636" s="17" t="str">
        <f t="shared" si="82"/>
        <v>successful</v>
      </c>
      <c r="B2636" s="17">
        <f>IFERROR(VLOOKUP("successful",'Kickstarter Data'!F2636:L2636,7,FALSE),"")</f>
        <v>25</v>
      </c>
      <c r="D2636" s="21" t="str">
        <f t="shared" si="83"/>
        <v/>
      </c>
      <c r="E2636" s="21" t="str">
        <f>IFERROR(VLOOKUP("Failed",'Kickstarter Data'!F2636:L2636,7,FALSE),"")</f>
        <v/>
      </c>
    </row>
    <row r="2637" spans="1:5" x14ac:dyDescent="0.35">
      <c r="A2637" s="17" t="str">
        <f t="shared" si="82"/>
        <v>successful</v>
      </c>
      <c r="B2637" s="17">
        <f>IFERROR(VLOOKUP("successful",'Kickstarter Data'!F2637:L2637,7,FALSE),"")</f>
        <v>84</v>
      </c>
      <c r="D2637" s="21" t="str">
        <f t="shared" si="83"/>
        <v/>
      </c>
      <c r="E2637" s="21" t="str">
        <f>IFERROR(VLOOKUP("Failed",'Kickstarter Data'!F2637:L2637,7,FALSE),"")</f>
        <v/>
      </c>
    </row>
    <row r="2638" spans="1:5" x14ac:dyDescent="0.35">
      <c r="A2638" s="17" t="str">
        <f t="shared" si="82"/>
        <v>successful</v>
      </c>
      <c r="B2638" s="17">
        <f>IFERROR(VLOOKUP("successful",'Kickstarter Data'!F2638:L2638,7,FALSE),"")</f>
        <v>50</v>
      </c>
      <c r="D2638" s="21" t="str">
        <f t="shared" si="83"/>
        <v/>
      </c>
      <c r="E2638" s="21" t="str">
        <f>IFERROR(VLOOKUP("Failed",'Kickstarter Data'!F2638:L2638,7,FALSE),"")</f>
        <v/>
      </c>
    </row>
    <row r="2639" spans="1:5" x14ac:dyDescent="0.35">
      <c r="A2639" s="17" t="str">
        <f t="shared" si="82"/>
        <v>successful</v>
      </c>
      <c r="B2639" s="17">
        <f>IFERROR(VLOOKUP("successful",'Kickstarter Data'!F2639:L2639,7,FALSE),"")</f>
        <v>26</v>
      </c>
      <c r="D2639" s="21" t="str">
        <f t="shared" si="83"/>
        <v/>
      </c>
      <c r="E2639" s="21" t="str">
        <f>IFERROR(VLOOKUP("Failed",'Kickstarter Data'!F2639:L2639,7,FALSE),"")</f>
        <v/>
      </c>
    </row>
    <row r="2640" spans="1:5" x14ac:dyDescent="0.35">
      <c r="A2640" s="17" t="str">
        <f t="shared" si="82"/>
        <v>successful</v>
      </c>
      <c r="B2640" s="17">
        <f>IFERROR(VLOOKUP("successful",'Kickstarter Data'!F2640:L2640,7,FALSE),"")</f>
        <v>14</v>
      </c>
      <c r="D2640" s="21" t="str">
        <f t="shared" si="83"/>
        <v/>
      </c>
      <c r="E2640" s="21" t="str">
        <f>IFERROR(VLOOKUP("Failed",'Kickstarter Data'!F2640:L2640,7,FALSE),"")</f>
        <v/>
      </c>
    </row>
    <row r="2641" spans="1:5" x14ac:dyDescent="0.35">
      <c r="A2641" s="17" t="str">
        <f t="shared" si="82"/>
        <v>successful</v>
      </c>
      <c r="B2641" s="17">
        <f>IFERROR(VLOOKUP("successful",'Kickstarter Data'!F2641:L2641,7,FALSE),"")</f>
        <v>49</v>
      </c>
      <c r="D2641" s="21" t="str">
        <f t="shared" si="83"/>
        <v/>
      </c>
      <c r="E2641" s="21" t="str">
        <f>IFERROR(VLOOKUP("Failed",'Kickstarter Data'!F2641:L2641,7,FALSE),"")</f>
        <v/>
      </c>
    </row>
    <row r="2642" spans="1:5" x14ac:dyDescent="0.35">
      <c r="A2642" s="17" t="str">
        <f t="shared" si="82"/>
        <v>successful</v>
      </c>
      <c r="B2642" s="17">
        <f>IFERROR(VLOOKUP("successful",'Kickstarter Data'!F2642:L2642,7,FALSE),"")</f>
        <v>69</v>
      </c>
      <c r="D2642" s="21" t="str">
        <f t="shared" si="83"/>
        <v/>
      </c>
      <c r="E2642" s="21" t="str">
        <f>IFERROR(VLOOKUP("Failed",'Kickstarter Data'!F2642:L2642,7,FALSE),"")</f>
        <v/>
      </c>
    </row>
    <row r="2643" spans="1:5" x14ac:dyDescent="0.35">
      <c r="A2643" s="17" t="str">
        <f t="shared" si="82"/>
        <v/>
      </c>
      <c r="B2643" s="17" t="str">
        <f>IFERROR(VLOOKUP("successful",'Kickstarter Data'!F2643:L2643,7,FALSE),"")</f>
        <v/>
      </c>
      <c r="D2643" s="21" t="str">
        <f t="shared" si="83"/>
        <v>Failed</v>
      </c>
      <c r="E2643" s="21">
        <f>IFERROR(VLOOKUP("Failed",'Kickstarter Data'!F2643:L2643,7,FALSE),"")</f>
        <v>1</v>
      </c>
    </row>
    <row r="2644" spans="1:5" x14ac:dyDescent="0.35">
      <c r="A2644" s="17" t="str">
        <f t="shared" si="82"/>
        <v/>
      </c>
      <c r="B2644" s="17" t="str">
        <f>IFERROR(VLOOKUP("successful",'Kickstarter Data'!F2644:L2644,7,FALSE),"")</f>
        <v/>
      </c>
      <c r="D2644" s="21" t="str">
        <f t="shared" si="83"/>
        <v>Failed</v>
      </c>
      <c r="E2644" s="21">
        <f>IFERROR(VLOOKUP("Failed",'Kickstarter Data'!F2644:L2644,7,FALSE),"")</f>
        <v>0</v>
      </c>
    </row>
    <row r="2645" spans="1:5" x14ac:dyDescent="0.35">
      <c r="A2645" s="17" t="str">
        <f t="shared" si="82"/>
        <v/>
      </c>
      <c r="B2645" s="17" t="str">
        <f>IFERROR(VLOOKUP("successful",'Kickstarter Data'!F2645:L2645,7,FALSE),"")</f>
        <v/>
      </c>
      <c r="D2645" s="21" t="str">
        <f t="shared" si="83"/>
        <v/>
      </c>
      <c r="E2645" s="21" t="str">
        <f>IFERROR(VLOOKUP("Failed",'Kickstarter Data'!F2645:L2645,7,FALSE),"")</f>
        <v/>
      </c>
    </row>
    <row r="2646" spans="1:5" x14ac:dyDescent="0.35">
      <c r="A2646" s="17" t="str">
        <f t="shared" si="82"/>
        <v/>
      </c>
      <c r="B2646" s="17" t="str">
        <f>IFERROR(VLOOKUP("successful",'Kickstarter Data'!F2646:L2646,7,FALSE),"")</f>
        <v/>
      </c>
      <c r="D2646" s="21" t="str">
        <f t="shared" si="83"/>
        <v/>
      </c>
      <c r="E2646" s="21" t="str">
        <f>IFERROR(VLOOKUP("Failed",'Kickstarter Data'!F2646:L2646,7,FALSE),"")</f>
        <v/>
      </c>
    </row>
    <row r="2647" spans="1:5" x14ac:dyDescent="0.35">
      <c r="A2647" s="17" t="str">
        <f t="shared" si="82"/>
        <v/>
      </c>
      <c r="B2647" s="17" t="str">
        <f>IFERROR(VLOOKUP("successful",'Kickstarter Data'!F2647:L2647,7,FALSE),"")</f>
        <v/>
      </c>
      <c r="D2647" s="21" t="str">
        <f t="shared" si="83"/>
        <v/>
      </c>
      <c r="E2647" s="21" t="str">
        <f>IFERROR(VLOOKUP("Failed",'Kickstarter Data'!F2647:L2647,7,FALSE),"")</f>
        <v/>
      </c>
    </row>
    <row r="2648" spans="1:5" x14ac:dyDescent="0.35">
      <c r="A2648" s="17" t="str">
        <f t="shared" si="82"/>
        <v/>
      </c>
      <c r="B2648" s="17" t="str">
        <f>IFERROR(VLOOKUP("successful",'Kickstarter Data'!F2648:L2648,7,FALSE),"")</f>
        <v/>
      </c>
      <c r="D2648" s="21" t="str">
        <f t="shared" si="83"/>
        <v/>
      </c>
      <c r="E2648" s="21" t="str">
        <f>IFERROR(VLOOKUP("Failed",'Kickstarter Data'!F2648:L2648,7,FALSE),"")</f>
        <v/>
      </c>
    </row>
    <row r="2649" spans="1:5" x14ac:dyDescent="0.35">
      <c r="A2649" s="17" t="str">
        <f t="shared" si="82"/>
        <v/>
      </c>
      <c r="B2649" s="17" t="str">
        <f>IFERROR(VLOOKUP("successful",'Kickstarter Data'!F2649:L2649,7,FALSE),"")</f>
        <v/>
      </c>
      <c r="D2649" s="21" t="str">
        <f t="shared" si="83"/>
        <v/>
      </c>
      <c r="E2649" s="21" t="str">
        <f>IFERROR(VLOOKUP("Failed",'Kickstarter Data'!F2649:L2649,7,FALSE),"")</f>
        <v/>
      </c>
    </row>
    <row r="2650" spans="1:5" x14ac:dyDescent="0.35">
      <c r="A2650" s="17" t="str">
        <f t="shared" si="82"/>
        <v/>
      </c>
      <c r="B2650" s="17" t="str">
        <f>IFERROR(VLOOKUP("successful",'Kickstarter Data'!F2650:L2650,7,FALSE),"")</f>
        <v/>
      </c>
      <c r="D2650" s="21" t="str">
        <f t="shared" si="83"/>
        <v/>
      </c>
      <c r="E2650" s="21" t="str">
        <f>IFERROR(VLOOKUP("Failed",'Kickstarter Data'!F2650:L2650,7,FALSE),"")</f>
        <v/>
      </c>
    </row>
    <row r="2651" spans="1:5" x14ac:dyDescent="0.35">
      <c r="A2651" s="17" t="str">
        <f t="shared" si="82"/>
        <v/>
      </c>
      <c r="B2651" s="17" t="str">
        <f>IFERROR(VLOOKUP("successful",'Kickstarter Data'!F2651:L2651,7,FALSE),"")</f>
        <v/>
      </c>
      <c r="D2651" s="21" t="str">
        <f t="shared" si="83"/>
        <v/>
      </c>
      <c r="E2651" s="21" t="str">
        <f>IFERROR(VLOOKUP("Failed",'Kickstarter Data'!F2651:L2651,7,FALSE),"")</f>
        <v/>
      </c>
    </row>
    <row r="2652" spans="1:5" x14ac:dyDescent="0.35">
      <c r="A2652" s="17" t="str">
        <f t="shared" si="82"/>
        <v/>
      </c>
      <c r="B2652" s="17" t="str">
        <f>IFERROR(VLOOKUP("successful",'Kickstarter Data'!F2652:L2652,7,FALSE),"")</f>
        <v/>
      </c>
      <c r="D2652" s="21" t="str">
        <f t="shared" si="83"/>
        <v/>
      </c>
      <c r="E2652" s="21" t="str">
        <f>IFERROR(VLOOKUP("Failed",'Kickstarter Data'!F2652:L2652,7,FALSE),"")</f>
        <v/>
      </c>
    </row>
    <row r="2653" spans="1:5" x14ac:dyDescent="0.35">
      <c r="A2653" s="17" t="str">
        <f t="shared" si="82"/>
        <v/>
      </c>
      <c r="B2653" s="17" t="str">
        <f>IFERROR(VLOOKUP("successful",'Kickstarter Data'!F2653:L2653,7,FALSE),"")</f>
        <v/>
      </c>
      <c r="D2653" s="21" t="str">
        <f t="shared" si="83"/>
        <v/>
      </c>
      <c r="E2653" s="21" t="str">
        <f>IFERROR(VLOOKUP("Failed",'Kickstarter Data'!F2653:L2653,7,FALSE),"")</f>
        <v/>
      </c>
    </row>
    <row r="2654" spans="1:5" x14ac:dyDescent="0.35">
      <c r="A2654" s="17" t="str">
        <f t="shared" si="82"/>
        <v/>
      </c>
      <c r="B2654" s="17" t="str">
        <f>IFERROR(VLOOKUP("successful",'Kickstarter Data'!F2654:L2654,7,FALSE),"")</f>
        <v/>
      </c>
      <c r="D2654" s="21" t="str">
        <f t="shared" si="83"/>
        <v/>
      </c>
      <c r="E2654" s="21" t="str">
        <f>IFERROR(VLOOKUP("Failed",'Kickstarter Data'!F2654:L2654,7,FALSE),"")</f>
        <v/>
      </c>
    </row>
    <row r="2655" spans="1:5" x14ac:dyDescent="0.35">
      <c r="A2655" s="17" t="str">
        <f t="shared" si="82"/>
        <v/>
      </c>
      <c r="B2655" s="17" t="str">
        <f>IFERROR(VLOOKUP("successful",'Kickstarter Data'!F2655:L2655,7,FALSE),"")</f>
        <v/>
      </c>
      <c r="D2655" s="21" t="str">
        <f t="shared" si="83"/>
        <v/>
      </c>
      <c r="E2655" s="21" t="str">
        <f>IFERROR(VLOOKUP("Failed",'Kickstarter Data'!F2655:L2655,7,FALSE),"")</f>
        <v/>
      </c>
    </row>
    <row r="2656" spans="1:5" x14ac:dyDescent="0.35">
      <c r="A2656" s="17" t="str">
        <f t="shared" si="82"/>
        <v/>
      </c>
      <c r="B2656" s="17" t="str">
        <f>IFERROR(VLOOKUP("successful",'Kickstarter Data'!F2656:L2656,7,FALSE),"")</f>
        <v/>
      </c>
      <c r="D2656" s="21" t="str">
        <f t="shared" si="83"/>
        <v/>
      </c>
      <c r="E2656" s="21" t="str">
        <f>IFERROR(VLOOKUP("Failed",'Kickstarter Data'!F2656:L2656,7,FALSE),"")</f>
        <v/>
      </c>
    </row>
    <row r="2657" spans="1:5" x14ac:dyDescent="0.35">
      <c r="A2657" s="17" t="str">
        <f t="shared" si="82"/>
        <v/>
      </c>
      <c r="B2657" s="17" t="str">
        <f>IFERROR(VLOOKUP("successful",'Kickstarter Data'!F2657:L2657,7,FALSE),"")</f>
        <v/>
      </c>
      <c r="D2657" s="21" t="str">
        <f t="shared" si="83"/>
        <v/>
      </c>
      <c r="E2657" s="21" t="str">
        <f>IFERROR(VLOOKUP("Failed",'Kickstarter Data'!F2657:L2657,7,FALSE),"")</f>
        <v/>
      </c>
    </row>
    <row r="2658" spans="1:5" x14ac:dyDescent="0.35">
      <c r="A2658" s="17" t="str">
        <f t="shared" si="82"/>
        <v/>
      </c>
      <c r="B2658" s="17" t="str">
        <f>IFERROR(VLOOKUP("successful",'Kickstarter Data'!F2658:L2658,7,FALSE),"")</f>
        <v/>
      </c>
      <c r="D2658" s="21" t="str">
        <f t="shared" si="83"/>
        <v/>
      </c>
      <c r="E2658" s="21" t="str">
        <f>IFERROR(VLOOKUP("Failed",'Kickstarter Data'!F2658:L2658,7,FALSE),"")</f>
        <v/>
      </c>
    </row>
    <row r="2659" spans="1:5" x14ac:dyDescent="0.35">
      <c r="A2659" s="17" t="str">
        <f t="shared" si="82"/>
        <v/>
      </c>
      <c r="B2659" s="17" t="str">
        <f>IFERROR(VLOOKUP("successful",'Kickstarter Data'!F2659:L2659,7,FALSE),"")</f>
        <v/>
      </c>
      <c r="D2659" s="21" t="str">
        <f t="shared" si="83"/>
        <v/>
      </c>
      <c r="E2659" s="21" t="str">
        <f>IFERROR(VLOOKUP("Failed",'Kickstarter Data'!F2659:L2659,7,FALSE),"")</f>
        <v/>
      </c>
    </row>
    <row r="2660" spans="1:5" x14ac:dyDescent="0.35">
      <c r="A2660" s="17" t="str">
        <f t="shared" si="82"/>
        <v/>
      </c>
      <c r="B2660" s="17" t="str">
        <f>IFERROR(VLOOKUP("successful",'Kickstarter Data'!F2660:L2660,7,FALSE),"")</f>
        <v/>
      </c>
      <c r="D2660" s="21" t="str">
        <f t="shared" si="83"/>
        <v/>
      </c>
      <c r="E2660" s="21" t="str">
        <f>IFERROR(VLOOKUP("Failed",'Kickstarter Data'!F2660:L2660,7,FALSE),"")</f>
        <v/>
      </c>
    </row>
    <row r="2661" spans="1:5" x14ac:dyDescent="0.35">
      <c r="A2661" s="17" t="str">
        <f t="shared" si="82"/>
        <v/>
      </c>
      <c r="B2661" s="17" t="str">
        <f>IFERROR(VLOOKUP("successful",'Kickstarter Data'!F2661:L2661,7,FALSE),"")</f>
        <v/>
      </c>
      <c r="D2661" s="21" t="str">
        <f t="shared" si="83"/>
        <v/>
      </c>
      <c r="E2661" s="21" t="str">
        <f>IFERROR(VLOOKUP("Failed",'Kickstarter Data'!F2661:L2661,7,FALSE),"")</f>
        <v/>
      </c>
    </row>
    <row r="2662" spans="1:5" x14ac:dyDescent="0.35">
      <c r="A2662" s="17" t="str">
        <f t="shared" si="82"/>
        <v/>
      </c>
      <c r="B2662" s="17" t="str">
        <f>IFERROR(VLOOKUP("successful",'Kickstarter Data'!F2662:L2662,7,FALSE),"")</f>
        <v/>
      </c>
      <c r="D2662" s="21" t="str">
        <f t="shared" si="83"/>
        <v/>
      </c>
      <c r="E2662" s="21" t="str">
        <f>IFERROR(VLOOKUP("Failed",'Kickstarter Data'!F2662:L2662,7,FALSE),"")</f>
        <v/>
      </c>
    </row>
    <row r="2663" spans="1:5" x14ac:dyDescent="0.35">
      <c r="A2663" s="17" t="str">
        <f t="shared" si="82"/>
        <v>successful</v>
      </c>
      <c r="B2663" s="17">
        <f>IFERROR(VLOOKUP("successful",'Kickstarter Data'!F2663:L2663,7,FALSE),"")</f>
        <v>60</v>
      </c>
      <c r="D2663" s="21" t="str">
        <f t="shared" si="83"/>
        <v/>
      </c>
      <c r="E2663" s="21" t="str">
        <f>IFERROR(VLOOKUP("Failed",'Kickstarter Data'!F2663:L2663,7,FALSE),"")</f>
        <v/>
      </c>
    </row>
    <row r="2664" spans="1:5" x14ac:dyDescent="0.35">
      <c r="A2664" s="17" t="str">
        <f t="shared" si="82"/>
        <v>successful</v>
      </c>
      <c r="B2664" s="17">
        <f>IFERROR(VLOOKUP("successful",'Kickstarter Data'!F2664:L2664,7,FALSE),"")</f>
        <v>80</v>
      </c>
      <c r="D2664" s="21" t="str">
        <f t="shared" si="83"/>
        <v/>
      </c>
      <c r="E2664" s="21" t="str">
        <f>IFERROR(VLOOKUP("Failed",'Kickstarter Data'!F2664:L2664,7,FALSE),"")</f>
        <v/>
      </c>
    </row>
    <row r="2665" spans="1:5" x14ac:dyDescent="0.35">
      <c r="A2665" s="17" t="str">
        <f t="shared" si="82"/>
        <v>successful</v>
      </c>
      <c r="B2665" s="17">
        <f>IFERROR(VLOOKUP("successful",'Kickstarter Data'!F2665:L2665,7,FALSE),"")</f>
        <v>56</v>
      </c>
      <c r="D2665" s="21" t="str">
        <f t="shared" si="83"/>
        <v/>
      </c>
      <c r="E2665" s="21" t="str">
        <f>IFERROR(VLOOKUP("Failed",'Kickstarter Data'!F2665:L2665,7,FALSE),"")</f>
        <v/>
      </c>
    </row>
    <row r="2666" spans="1:5" x14ac:dyDescent="0.35">
      <c r="A2666" s="17" t="str">
        <f t="shared" si="82"/>
        <v>successful</v>
      </c>
      <c r="B2666" s="17">
        <f>IFERROR(VLOOKUP("successful",'Kickstarter Data'!F2666:L2666,7,FALSE),"")</f>
        <v>104</v>
      </c>
      <c r="D2666" s="21" t="str">
        <f t="shared" si="83"/>
        <v/>
      </c>
      <c r="E2666" s="21" t="str">
        <f>IFERROR(VLOOKUP("Failed",'Kickstarter Data'!F2666:L2666,7,FALSE),"")</f>
        <v/>
      </c>
    </row>
    <row r="2667" spans="1:5" x14ac:dyDescent="0.35">
      <c r="A2667" s="17" t="str">
        <f t="shared" si="82"/>
        <v>successful</v>
      </c>
      <c r="B2667" s="17">
        <f>IFERROR(VLOOKUP("successful",'Kickstarter Data'!F2667:L2667,7,FALSE),"")</f>
        <v>46</v>
      </c>
      <c r="D2667" s="21" t="str">
        <f t="shared" si="83"/>
        <v/>
      </c>
      <c r="E2667" s="21" t="str">
        <f>IFERROR(VLOOKUP("Failed",'Kickstarter Data'!F2667:L2667,7,FALSE),"")</f>
        <v/>
      </c>
    </row>
    <row r="2668" spans="1:5" x14ac:dyDescent="0.35">
      <c r="A2668" s="17" t="str">
        <f t="shared" si="82"/>
        <v>successful</v>
      </c>
      <c r="B2668" s="17">
        <f>IFERROR(VLOOKUP("successful",'Kickstarter Data'!F2668:L2668,7,FALSE),"")</f>
        <v>206</v>
      </c>
      <c r="D2668" s="21" t="str">
        <f t="shared" si="83"/>
        <v/>
      </c>
      <c r="E2668" s="21" t="str">
        <f>IFERROR(VLOOKUP("Failed",'Kickstarter Data'!F2668:L2668,7,FALSE),"")</f>
        <v/>
      </c>
    </row>
    <row r="2669" spans="1:5" x14ac:dyDescent="0.35">
      <c r="A2669" s="17" t="str">
        <f t="shared" si="82"/>
        <v>successful</v>
      </c>
      <c r="B2669" s="17">
        <f>IFERROR(VLOOKUP("successful",'Kickstarter Data'!F2669:L2669,7,FALSE),"")</f>
        <v>18</v>
      </c>
      <c r="D2669" s="21" t="str">
        <f t="shared" si="83"/>
        <v/>
      </c>
      <c r="E2669" s="21" t="str">
        <f>IFERROR(VLOOKUP("Failed",'Kickstarter Data'!F2669:L2669,7,FALSE),"")</f>
        <v/>
      </c>
    </row>
    <row r="2670" spans="1:5" x14ac:dyDescent="0.35">
      <c r="A2670" s="17" t="str">
        <f t="shared" si="82"/>
        <v>successful</v>
      </c>
      <c r="B2670" s="17">
        <f>IFERROR(VLOOKUP("successful",'Kickstarter Data'!F2670:L2670,7,FALSE),"")</f>
        <v>28</v>
      </c>
      <c r="D2670" s="21" t="str">
        <f t="shared" si="83"/>
        <v/>
      </c>
      <c r="E2670" s="21" t="str">
        <f>IFERROR(VLOOKUP("Failed",'Kickstarter Data'!F2670:L2670,7,FALSE),"")</f>
        <v/>
      </c>
    </row>
    <row r="2671" spans="1:5" x14ac:dyDescent="0.35">
      <c r="A2671" s="17" t="str">
        <f t="shared" si="82"/>
        <v>successful</v>
      </c>
      <c r="B2671" s="17">
        <f>IFERROR(VLOOKUP("successful",'Kickstarter Data'!F2671:L2671,7,FALSE),"")</f>
        <v>11</v>
      </c>
      <c r="D2671" s="21" t="str">
        <f t="shared" si="83"/>
        <v/>
      </c>
      <c r="E2671" s="21" t="str">
        <f>IFERROR(VLOOKUP("Failed",'Kickstarter Data'!F2671:L2671,7,FALSE),"")</f>
        <v/>
      </c>
    </row>
    <row r="2672" spans="1:5" x14ac:dyDescent="0.35">
      <c r="A2672" s="17" t="str">
        <f t="shared" si="82"/>
        <v/>
      </c>
      <c r="B2672" s="17" t="str">
        <f>IFERROR(VLOOKUP("successful",'Kickstarter Data'!F2672:L2672,7,FALSE),"")</f>
        <v/>
      </c>
      <c r="D2672" s="21" t="str">
        <f t="shared" si="83"/>
        <v>Failed</v>
      </c>
      <c r="E2672" s="21">
        <f>IFERROR(VLOOKUP("Failed",'Kickstarter Data'!F2672:L2672,7,FALSE),"")</f>
        <v>60</v>
      </c>
    </row>
    <row r="2673" spans="1:5" x14ac:dyDescent="0.35">
      <c r="A2673" s="17" t="str">
        <f t="shared" si="82"/>
        <v/>
      </c>
      <c r="B2673" s="17" t="str">
        <f>IFERROR(VLOOKUP("successful",'Kickstarter Data'!F2673:L2673,7,FALSE),"")</f>
        <v/>
      </c>
      <c r="D2673" s="21" t="str">
        <f t="shared" si="83"/>
        <v>Failed</v>
      </c>
      <c r="E2673" s="21">
        <f>IFERROR(VLOOKUP("Failed",'Kickstarter Data'!F2673:L2673,7,FALSE),"")</f>
        <v>84</v>
      </c>
    </row>
    <row r="2674" spans="1:5" x14ac:dyDescent="0.35">
      <c r="A2674" s="17" t="str">
        <f t="shared" si="82"/>
        <v/>
      </c>
      <c r="B2674" s="17" t="str">
        <f>IFERROR(VLOOKUP("successful",'Kickstarter Data'!F2674:L2674,7,FALSE),"")</f>
        <v/>
      </c>
      <c r="D2674" s="21" t="str">
        <f t="shared" si="83"/>
        <v>Failed</v>
      </c>
      <c r="E2674" s="21">
        <f>IFERROR(VLOOKUP("Failed",'Kickstarter Data'!F2674:L2674,7,FALSE),"")</f>
        <v>47</v>
      </c>
    </row>
    <row r="2675" spans="1:5" x14ac:dyDescent="0.35">
      <c r="A2675" s="17" t="str">
        <f t="shared" si="82"/>
        <v/>
      </c>
      <c r="B2675" s="17" t="str">
        <f>IFERROR(VLOOKUP("successful",'Kickstarter Data'!F2675:L2675,7,FALSE),"")</f>
        <v/>
      </c>
      <c r="D2675" s="21" t="str">
        <f t="shared" si="83"/>
        <v>Failed</v>
      </c>
      <c r="E2675" s="21">
        <f>IFERROR(VLOOKUP("Failed",'Kickstarter Data'!F2675:L2675,7,FALSE),"")</f>
        <v>66</v>
      </c>
    </row>
    <row r="2676" spans="1:5" x14ac:dyDescent="0.35">
      <c r="A2676" s="17" t="str">
        <f t="shared" si="82"/>
        <v/>
      </c>
      <c r="B2676" s="17" t="str">
        <f>IFERROR(VLOOKUP("successful",'Kickstarter Data'!F2676:L2676,7,FALSE),"")</f>
        <v/>
      </c>
      <c r="D2676" s="21" t="str">
        <f t="shared" si="83"/>
        <v>Failed</v>
      </c>
      <c r="E2676" s="21">
        <f>IFERROR(VLOOKUP("Failed",'Kickstarter Data'!F2676:L2676,7,FALSE),"")</f>
        <v>171</v>
      </c>
    </row>
    <row r="2677" spans="1:5" x14ac:dyDescent="0.35">
      <c r="A2677" s="17" t="str">
        <f t="shared" si="82"/>
        <v/>
      </c>
      <c r="B2677" s="17" t="str">
        <f>IFERROR(VLOOKUP("successful",'Kickstarter Data'!F2677:L2677,7,FALSE),"")</f>
        <v/>
      </c>
      <c r="D2677" s="21" t="str">
        <f t="shared" si="83"/>
        <v>Failed</v>
      </c>
      <c r="E2677" s="21">
        <f>IFERROR(VLOOKUP("Failed",'Kickstarter Data'!F2677:L2677,7,FALSE),"")</f>
        <v>29</v>
      </c>
    </row>
    <row r="2678" spans="1:5" x14ac:dyDescent="0.35">
      <c r="A2678" s="17" t="str">
        <f t="shared" si="82"/>
        <v/>
      </c>
      <c r="B2678" s="17" t="str">
        <f>IFERROR(VLOOKUP("successful",'Kickstarter Data'!F2678:L2678,7,FALSE),"")</f>
        <v/>
      </c>
      <c r="D2678" s="21" t="str">
        <f t="shared" si="83"/>
        <v>Failed</v>
      </c>
      <c r="E2678" s="21">
        <f>IFERROR(VLOOKUP("Failed",'Kickstarter Data'!F2678:L2678,7,FALSE),"")</f>
        <v>9</v>
      </c>
    </row>
    <row r="2679" spans="1:5" x14ac:dyDescent="0.35">
      <c r="A2679" s="17" t="str">
        <f t="shared" si="82"/>
        <v/>
      </c>
      <c r="B2679" s="17" t="str">
        <f>IFERROR(VLOOKUP("successful",'Kickstarter Data'!F2679:L2679,7,FALSE),"")</f>
        <v/>
      </c>
      <c r="D2679" s="21" t="str">
        <f t="shared" si="83"/>
        <v>Failed</v>
      </c>
      <c r="E2679" s="21">
        <f>IFERROR(VLOOKUP("Failed",'Kickstarter Data'!F2679:L2679,7,FALSE),"")</f>
        <v>27</v>
      </c>
    </row>
    <row r="2680" spans="1:5" x14ac:dyDescent="0.35">
      <c r="A2680" s="17" t="str">
        <f t="shared" si="82"/>
        <v/>
      </c>
      <c r="B2680" s="17" t="str">
        <f>IFERROR(VLOOKUP("successful",'Kickstarter Data'!F2680:L2680,7,FALSE),"")</f>
        <v/>
      </c>
      <c r="D2680" s="21" t="str">
        <f t="shared" si="83"/>
        <v>Failed</v>
      </c>
      <c r="E2680" s="21">
        <f>IFERROR(VLOOKUP("Failed",'Kickstarter Data'!F2680:L2680,7,FALSE),"")</f>
        <v>2</v>
      </c>
    </row>
    <row r="2681" spans="1:5" x14ac:dyDescent="0.35">
      <c r="A2681" s="17" t="str">
        <f t="shared" si="82"/>
        <v/>
      </c>
      <c r="B2681" s="17" t="str">
        <f>IFERROR(VLOOKUP("successful",'Kickstarter Data'!F2681:L2681,7,FALSE),"")</f>
        <v/>
      </c>
      <c r="D2681" s="21" t="str">
        <f t="shared" si="83"/>
        <v>Failed</v>
      </c>
      <c r="E2681" s="21">
        <f>IFERROR(VLOOKUP("Failed",'Kickstarter Data'!F2681:L2681,7,FALSE),"")</f>
        <v>3</v>
      </c>
    </row>
    <row r="2682" spans="1:5" x14ac:dyDescent="0.35">
      <c r="A2682" s="17" t="str">
        <f t="shared" si="82"/>
        <v/>
      </c>
      <c r="B2682" s="17" t="str">
        <f>IFERROR(VLOOKUP("successful",'Kickstarter Data'!F2682:L2682,7,FALSE),"")</f>
        <v/>
      </c>
      <c r="D2682" s="21" t="str">
        <f t="shared" si="83"/>
        <v>Failed</v>
      </c>
      <c r="E2682" s="21">
        <f>IFERROR(VLOOKUP("Failed",'Kickstarter Data'!F2682:L2682,7,FALSE),"")</f>
        <v>4</v>
      </c>
    </row>
    <row r="2683" spans="1:5" x14ac:dyDescent="0.35">
      <c r="A2683" s="17" t="str">
        <f t="shared" si="82"/>
        <v/>
      </c>
      <c r="B2683" s="17" t="str">
        <f>IFERROR(VLOOKUP("successful",'Kickstarter Data'!F2683:L2683,7,FALSE),"")</f>
        <v/>
      </c>
      <c r="D2683" s="21" t="str">
        <f t="shared" si="83"/>
        <v>Failed</v>
      </c>
      <c r="E2683" s="21">
        <f>IFERROR(VLOOKUP("Failed",'Kickstarter Data'!F2683:L2683,7,FALSE),"")</f>
        <v>2</v>
      </c>
    </row>
    <row r="2684" spans="1:5" x14ac:dyDescent="0.35">
      <c r="A2684" s="17" t="str">
        <f t="shared" si="82"/>
        <v/>
      </c>
      <c r="B2684" s="17" t="str">
        <f>IFERROR(VLOOKUP("successful",'Kickstarter Data'!F2684:L2684,7,FALSE),"")</f>
        <v/>
      </c>
      <c r="D2684" s="21" t="str">
        <f t="shared" si="83"/>
        <v>Failed</v>
      </c>
      <c r="E2684" s="21">
        <f>IFERROR(VLOOKUP("Failed",'Kickstarter Data'!F2684:L2684,7,FALSE),"")</f>
        <v>20</v>
      </c>
    </row>
    <row r="2685" spans="1:5" x14ac:dyDescent="0.35">
      <c r="A2685" s="17" t="str">
        <f t="shared" si="82"/>
        <v/>
      </c>
      <c r="B2685" s="17" t="str">
        <f>IFERROR(VLOOKUP("successful",'Kickstarter Data'!F2685:L2685,7,FALSE),"")</f>
        <v/>
      </c>
      <c r="D2685" s="21" t="str">
        <f t="shared" si="83"/>
        <v>Failed</v>
      </c>
      <c r="E2685" s="21">
        <f>IFERROR(VLOOKUP("Failed",'Kickstarter Data'!F2685:L2685,7,FALSE),"")</f>
        <v>3</v>
      </c>
    </row>
    <row r="2686" spans="1:5" x14ac:dyDescent="0.35">
      <c r="A2686" s="17" t="str">
        <f t="shared" si="82"/>
        <v/>
      </c>
      <c r="B2686" s="17" t="str">
        <f>IFERROR(VLOOKUP("successful",'Kickstarter Data'!F2686:L2686,7,FALSE),"")</f>
        <v/>
      </c>
      <c r="D2686" s="21" t="str">
        <f t="shared" si="83"/>
        <v>Failed</v>
      </c>
      <c r="E2686" s="21">
        <f>IFERROR(VLOOKUP("Failed",'Kickstarter Data'!F2686:L2686,7,FALSE),"")</f>
        <v>4</v>
      </c>
    </row>
    <row r="2687" spans="1:5" x14ac:dyDescent="0.35">
      <c r="A2687" s="17" t="str">
        <f t="shared" si="82"/>
        <v/>
      </c>
      <c r="B2687" s="17" t="str">
        <f>IFERROR(VLOOKUP("successful",'Kickstarter Data'!F2687:L2687,7,FALSE),"")</f>
        <v/>
      </c>
      <c r="D2687" s="21" t="str">
        <f t="shared" si="83"/>
        <v>Failed</v>
      </c>
      <c r="E2687" s="21">
        <f>IFERROR(VLOOKUP("Failed",'Kickstarter Data'!F2687:L2687,7,FALSE),"")</f>
        <v>1</v>
      </c>
    </row>
    <row r="2688" spans="1:5" x14ac:dyDescent="0.35">
      <c r="A2688" s="17" t="str">
        <f t="shared" si="82"/>
        <v/>
      </c>
      <c r="B2688" s="17" t="str">
        <f>IFERROR(VLOOKUP("successful",'Kickstarter Data'!F2688:L2688,7,FALSE),"")</f>
        <v/>
      </c>
      <c r="D2688" s="21" t="str">
        <f t="shared" si="83"/>
        <v>Failed</v>
      </c>
      <c r="E2688" s="21">
        <f>IFERROR(VLOOKUP("Failed",'Kickstarter Data'!F2688:L2688,7,FALSE),"")</f>
        <v>0</v>
      </c>
    </row>
    <row r="2689" spans="1:5" x14ac:dyDescent="0.35">
      <c r="A2689" s="17" t="str">
        <f t="shared" si="82"/>
        <v/>
      </c>
      <c r="B2689" s="17" t="str">
        <f>IFERROR(VLOOKUP("successful",'Kickstarter Data'!F2689:L2689,7,FALSE),"")</f>
        <v/>
      </c>
      <c r="D2689" s="21" t="str">
        <f t="shared" si="83"/>
        <v>Failed</v>
      </c>
      <c r="E2689" s="21">
        <f>IFERROR(VLOOKUP("Failed",'Kickstarter Data'!F2689:L2689,7,FALSE),"")</f>
        <v>0</v>
      </c>
    </row>
    <row r="2690" spans="1:5" x14ac:dyDescent="0.35">
      <c r="A2690" s="17" t="str">
        <f t="shared" ref="A2690:A2753" si="84">IF(B2690="","","successful")</f>
        <v/>
      </c>
      <c r="B2690" s="17" t="str">
        <f>IFERROR(VLOOKUP("successful",'Kickstarter Data'!F2690:L2690,7,FALSE),"")</f>
        <v/>
      </c>
      <c r="D2690" s="21" t="str">
        <f t="shared" ref="D2690:D2753" si="85">IF(E2690="","","Failed")</f>
        <v>Failed</v>
      </c>
      <c r="E2690" s="21">
        <f>IFERROR(VLOOKUP("Failed",'Kickstarter Data'!F2690:L2690,7,FALSE),"")</f>
        <v>14</v>
      </c>
    </row>
    <row r="2691" spans="1:5" x14ac:dyDescent="0.35">
      <c r="A2691" s="17" t="str">
        <f t="shared" si="84"/>
        <v/>
      </c>
      <c r="B2691" s="17" t="str">
        <f>IFERROR(VLOOKUP("successful",'Kickstarter Data'!F2691:L2691,7,FALSE),"")</f>
        <v/>
      </c>
      <c r="D2691" s="21" t="str">
        <f t="shared" si="85"/>
        <v>Failed</v>
      </c>
      <c r="E2691" s="21">
        <f>IFERROR(VLOOKUP("Failed",'Kickstarter Data'!F2691:L2691,7,FALSE),"")</f>
        <v>1</v>
      </c>
    </row>
    <row r="2692" spans="1:5" x14ac:dyDescent="0.35">
      <c r="A2692" s="17" t="str">
        <f t="shared" si="84"/>
        <v/>
      </c>
      <c r="B2692" s="17" t="str">
        <f>IFERROR(VLOOKUP("successful",'Kickstarter Data'!F2692:L2692,7,FALSE),"")</f>
        <v/>
      </c>
      <c r="D2692" s="21" t="str">
        <f t="shared" si="85"/>
        <v>Failed</v>
      </c>
      <c r="E2692" s="21">
        <f>IFERROR(VLOOKUP("Failed",'Kickstarter Data'!F2692:L2692,7,FALSE),"")</f>
        <v>118</v>
      </c>
    </row>
    <row r="2693" spans="1:5" x14ac:dyDescent="0.35">
      <c r="A2693" s="17" t="str">
        <f t="shared" si="84"/>
        <v/>
      </c>
      <c r="B2693" s="17" t="str">
        <f>IFERROR(VLOOKUP("successful",'Kickstarter Data'!F2693:L2693,7,FALSE),"")</f>
        <v/>
      </c>
      <c r="D2693" s="21" t="str">
        <f t="shared" si="85"/>
        <v>Failed</v>
      </c>
      <c r="E2693" s="21">
        <f>IFERROR(VLOOKUP("Failed",'Kickstarter Data'!F2693:L2693,7,FALSE),"")</f>
        <v>2</v>
      </c>
    </row>
    <row r="2694" spans="1:5" x14ac:dyDescent="0.35">
      <c r="A2694" s="17" t="str">
        <f t="shared" si="84"/>
        <v/>
      </c>
      <c r="B2694" s="17" t="str">
        <f>IFERROR(VLOOKUP("successful",'Kickstarter Data'!F2694:L2694,7,FALSE),"")</f>
        <v/>
      </c>
      <c r="D2694" s="21" t="str">
        <f t="shared" si="85"/>
        <v>Failed</v>
      </c>
      <c r="E2694" s="21">
        <f>IFERROR(VLOOKUP("Failed",'Kickstarter Data'!F2694:L2694,7,FALSE),"")</f>
        <v>1</v>
      </c>
    </row>
    <row r="2695" spans="1:5" x14ac:dyDescent="0.35">
      <c r="A2695" s="17" t="str">
        <f t="shared" si="84"/>
        <v/>
      </c>
      <c r="B2695" s="17" t="str">
        <f>IFERROR(VLOOKUP("successful",'Kickstarter Data'!F2695:L2695,7,FALSE),"")</f>
        <v/>
      </c>
      <c r="D2695" s="21" t="str">
        <f t="shared" si="85"/>
        <v>Failed</v>
      </c>
      <c r="E2695" s="21">
        <f>IFERROR(VLOOKUP("Failed",'Kickstarter Data'!F2695:L2695,7,FALSE),"")</f>
        <v>3</v>
      </c>
    </row>
    <row r="2696" spans="1:5" x14ac:dyDescent="0.35">
      <c r="A2696" s="17" t="str">
        <f t="shared" si="84"/>
        <v/>
      </c>
      <c r="B2696" s="17" t="str">
        <f>IFERROR(VLOOKUP("successful",'Kickstarter Data'!F2696:L2696,7,FALSE),"")</f>
        <v/>
      </c>
      <c r="D2696" s="21" t="str">
        <f t="shared" si="85"/>
        <v>Failed</v>
      </c>
      <c r="E2696" s="21">
        <f>IFERROR(VLOOKUP("Failed",'Kickstarter Data'!F2696:L2696,7,FALSE),"")</f>
        <v>1</v>
      </c>
    </row>
    <row r="2697" spans="1:5" x14ac:dyDescent="0.35">
      <c r="A2697" s="17" t="str">
        <f t="shared" si="84"/>
        <v/>
      </c>
      <c r="B2697" s="17" t="str">
        <f>IFERROR(VLOOKUP("successful",'Kickstarter Data'!F2697:L2697,7,FALSE),"")</f>
        <v/>
      </c>
      <c r="D2697" s="21" t="str">
        <f t="shared" si="85"/>
        <v>Failed</v>
      </c>
      <c r="E2697" s="21">
        <f>IFERROR(VLOOKUP("Failed",'Kickstarter Data'!F2697:L2697,7,FALSE),"")</f>
        <v>3</v>
      </c>
    </row>
    <row r="2698" spans="1:5" x14ac:dyDescent="0.35">
      <c r="A2698" s="17" t="str">
        <f t="shared" si="84"/>
        <v/>
      </c>
      <c r="B2698" s="17" t="str">
        <f>IFERROR(VLOOKUP("successful",'Kickstarter Data'!F2698:L2698,7,FALSE),"")</f>
        <v/>
      </c>
      <c r="D2698" s="21" t="str">
        <f t="shared" si="85"/>
        <v>Failed</v>
      </c>
      <c r="E2698" s="21">
        <f>IFERROR(VLOOKUP("Failed",'Kickstarter Data'!F2698:L2698,7,FALSE),"")</f>
        <v>38</v>
      </c>
    </row>
    <row r="2699" spans="1:5" x14ac:dyDescent="0.35">
      <c r="A2699" s="17" t="str">
        <f t="shared" si="84"/>
        <v/>
      </c>
      <c r="B2699" s="17" t="str">
        <f>IFERROR(VLOOKUP("successful",'Kickstarter Data'!F2699:L2699,7,FALSE),"")</f>
        <v/>
      </c>
      <c r="D2699" s="21" t="str">
        <f t="shared" si="85"/>
        <v>Failed</v>
      </c>
      <c r="E2699" s="21">
        <f>IFERROR(VLOOKUP("Failed",'Kickstarter Data'!F2699:L2699,7,FALSE),"")</f>
        <v>52</v>
      </c>
    </row>
    <row r="2700" spans="1:5" x14ac:dyDescent="0.35">
      <c r="A2700" s="17" t="str">
        <f t="shared" si="84"/>
        <v/>
      </c>
      <c r="B2700" s="17" t="str">
        <f>IFERROR(VLOOKUP("successful",'Kickstarter Data'!F2700:L2700,7,FALSE),"")</f>
        <v/>
      </c>
      <c r="D2700" s="21" t="str">
        <f t="shared" si="85"/>
        <v>Failed</v>
      </c>
      <c r="E2700" s="21">
        <f>IFERROR(VLOOKUP("Failed",'Kickstarter Data'!F2700:L2700,7,FALSE),"")</f>
        <v>2</v>
      </c>
    </row>
    <row r="2701" spans="1:5" x14ac:dyDescent="0.35">
      <c r="A2701" s="17" t="str">
        <f t="shared" si="84"/>
        <v/>
      </c>
      <c r="B2701" s="17" t="str">
        <f>IFERROR(VLOOKUP("successful",'Kickstarter Data'!F2701:L2701,7,FALSE),"")</f>
        <v/>
      </c>
      <c r="D2701" s="21" t="str">
        <f t="shared" si="85"/>
        <v>Failed</v>
      </c>
      <c r="E2701" s="21">
        <f>IFERROR(VLOOKUP("Failed",'Kickstarter Data'!F2701:L2701,7,FALSE),"")</f>
        <v>0</v>
      </c>
    </row>
    <row r="2702" spans="1:5" x14ac:dyDescent="0.35">
      <c r="A2702" s="17" t="str">
        <f t="shared" si="84"/>
        <v/>
      </c>
      <c r="B2702" s="17" t="str">
        <f>IFERROR(VLOOKUP("successful",'Kickstarter Data'!F2702:L2702,7,FALSE),"")</f>
        <v/>
      </c>
      <c r="D2702" s="21" t="str">
        <f t="shared" si="85"/>
        <v>Failed</v>
      </c>
      <c r="E2702" s="21">
        <f>IFERROR(VLOOKUP("Failed",'Kickstarter Data'!F2702:L2702,7,FALSE),"")</f>
        <v>4</v>
      </c>
    </row>
    <row r="2703" spans="1:5" x14ac:dyDescent="0.35">
      <c r="A2703" s="17" t="str">
        <f t="shared" si="84"/>
        <v/>
      </c>
      <c r="B2703" s="17" t="str">
        <f>IFERROR(VLOOKUP("successful",'Kickstarter Data'!F2703:L2703,7,FALSE),"")</f>
        <v/>
      </c>
      <c r="D2703" s="21" t="str">
        <f t="shared" si="85"/>
        <v/>
      </c>
      <c r="E2703" s="21" t="str">
        <f>IFERROR(VLOOKUP("Failed",'Kickstarter Data'!F2703:L2703,7,FALSE),"")</f>
        <v/>
      </c>
    </row>
    <row r="2704" spans="1:5" x14ac:dyDescent="0.35">
      <c r="A2704" s="17" t="str">
        <f t="shared" si="84"/>
        <v/>
      </c>
      <c r="B2704" s="17" t="str">
        <f>IFERROR(VLOOKUP("successful",'Kickstarter Data'!F2704:L2704,7,FALSE),"")</f>
        <v/>
      </c>
      <c r="D2704" s="21" t="str">
        <f t="shared" si="85"/>
        <v/>
      </c>
      <c r="E2704" s="21" t="str">
        <f>IFERROR(VLOOKUP("Failed",'Kickstarter Data'!F2704:L2704,7,FALSE),"")</f>
        <v/>
      </c>
    </row>
    <row r="2705" spans="1:5" x14ac:dyDescent="0.35">
      <c r="A2705" s="17" t="str">
        <f t="shared" si="84"/>
        <v/>
      </c>
      <c r="B2705" s="17" t="str">
        <f>IFERROR(VLOOKUP("successful",'Kickstarter Data'!F2705:L2705,7,FALSE),"")</f>
        <v/>
      </c>
      <c r="D2705" s="21" t="str">
        <f t="shared" si="85"/>
        <v/>
      </c>
      <c r="E2705" s="21" t="str">
        <f>IFERROR(VLOOKUP("Failed",'Kickstarter Data'!F2705:L2705,7,FALSE),"")</f>
        <v/>
      </c>
    </row>
    <row r="2706" spans="1:5" x14ac:dyDescent="0.35">
      <c r="A2706" s="17" t="str">
        <f t="shared" si="84"/>
        <v/>
      </c>
      <c r="B2706" s="17" t="str">
        <f>IFERROR(VLOOKUP("successful",'Kickstarter Data'!F2706:L2706,7,FALSE),"")</f>
        <v/>
      </c>
      <c r="D2706" s="21" t="str">
        <f t="shared" si="85"/>
        <v/>
      </c>
      <c r="E2706" s="21" t="str">
        <f>IFERROR(VLOOKUP("Failed",'Kickstarter Data'!F2706:L2706,7,FALSE),"")</f>
        <v/>
      </c>
    </row>
    <row r="2707" spans="1:5" x14ac:dyDescent="0.35">
      <c r="A2707" s="17" t="str">
        <f t="shared" si="84"/>
        <v/>
      </c>
      <c r="B2707" s="17" t="str">
        <f>IFERROR(VLOOKUP("successful",'Kickstarter Data'!F2707:L2707,7,FALSE),"")</f>
        <v/>
      </c>
      <c r="D2707" s="21" t="str">
        <f t="shared" si="85"/>
        <v/>
      </c>
      <c r="E2707" s="21" t="str">
        <f>IFERROR(VLOOKUP("Failed",'Kickstarter Data'!F2707:L2707,7,FALSE),"")</f>
        <v/>
      </c>
    </row>
    <row r="2708" spans="1:5" x14ac:dyDescent="0.35">
      <c r="A2708" s="17" t="str">
        <f t="shared" si="84"/>
        <v>successful</v>
      </c>
      <c r="B2708" s="17">
        <f>IFERROR(VLOOKUP("successful",'Kickstarter Data'!F2708:L2708,7,FALSE),"")</f>
        <v>263</v>
      </c>
      <c r="D2708" s="21" t="str">
        <f t="shared" si="85"/>
        <v/>
      </c>
      <c r="E2708" s="21" t="str">
        <f>IFERROR(VLOOKUP("Failed",'Kickstarter Data'!F2708:L2708,7,FALSE),"")</f>
        <v/>
      </c>
    </row>
    <row r="2709" spans="1:5" x14ac:dyDescent="0.35">
      <c r="A2709" s="17" t="str">
        <f t="shared" si="84"/>
        <v>successful</v>
      </c>
      <c r="B2709" s="17">
        <f>IFERROR(VLOOKUP("successful",'Kickstarter Data'!F2709:L2709,7,FALSE),"")</f>
        <v>394</v>
      </c>
      <c r="D2709" s="21" t="str">
        <f t="shared" si="85"/>
        <v/>
      </c>
      <c r="E2709" s="21" t="str">
        <f>IFERROR(VLOOKUP("Failed",'Kickstarter Data'!F2709:L2709,7,FALSE),"")</f>
        <v/>
      </c>
    </row>
    <row r="2710" spans="1:5" x14ac:dyDescent="0.35">
      <c r="A2710" s="17" t="str">
        <f t="shared" si="84"/>
        <v>successful</v>
      </c>
      <c r="B2710" s="17">
        <f>IFERROR(VLOOKUP("successful",'Kickstarter Data'!F2710:L2710,7,FALSE),"")</f>
        <v>1049</v>
      </c>
      <c r="D2710" s="21" t="str">
        <f t="shared" si="85"/>
        <v/>
      </c>
      <c r="E2710" s="21" t="str">
        <f>IFERROR(VLOOKUP("Failed",'Kickstarter Data'!F2710:L2710,7,FALSE),"")</f>
        <v/>
      </c>
    </row>
    <row r="2711" spans="1:5" x14ac:dyDescent="0.35">
      <c r="A2711" s="17" t="str">
        <f t="shared" si="84"/>
        <v>successful</v>
      </c>
      <c r="B2711" s="17">
        <f>IFERROR(VLOOKUP("successful",'Kickstarter Data'!F2711:L2711,7,FALSE),"")</f>
        <v>308</v>
      </c>
      <c r="D2711" s="21" t="str">
        <f t="shared" si="85"/>
        <v/>
      </c>
      <c r="E2711" s="21" t="str">
        <f>IFERROR(VLOOKUP("Failed",'Kickstarter Data'!F2711:L2711,7,FALSE),"")</f>
        <v/>
      </c>
    </row>
    <row r="2712" spans="1:5" x14ac:dyDescent="0.35">
      <c r="A2712" s="17" t="str">
        <f t="shared" si="84"/>
        <v>successful</v>
      </c>
      <c r="B2712" s="17">
        <f>IFERROR(VLOOKUP("successful",'Kickstarter Data'!F2712:L2712,7,FALSE),"")</f>
        <v>1088</v>
      </c>
      <c r="D2712" s="21" t="str">
        <f t="shared" si="85"/>
        <v/>
      </c>
      <c r="E2712" s="21" t="str">
        <f>IFERROR(VLOOKUP("Failed",'Kickstarter Data'!F2712:L2712,7,FALSE),"")</f>
        <v/>
      </c>
    </row>
    <row r="2713" spans="1:5" x14ac:dyDescent="0.35">
      <c r="A2713" s="17" t="str">
        <f t="shared" si="84"/>
        <v>successful</v>
      </c>
      <c r="B2713" s="17">
        <f>IFERROR(VLOOKUP("successful",'Kickstarter Data'!F2713:L2713,7,FALSE),"")</f>
        <v>73</v>
      </c>
      <c r="D2713" s="21" t="str">
        <f t="shared" si="85"/>
        <v/>
      </c>
      <c r="E2713" s="21" t="str">
        <f>IFERROR(VLOOKUP("Failed",'Kickstarter Data'!F2713:L2713,7,FALSE),"")</f>
        <v/>
      </c>
    </row>
    <row r="2714" spans="1:5" x14ac:dyDescent="0.35">
      <c r="A2714" s="17" t="str">
        <f t="shared" si="84"/>
        <v>successful</v>
      </c>
      <c r="B2714" s="17">
        <f>IFERROR(VLOOKUP("successful",'Kickstarter Data'!F2714:L2714,7,FALSE),"")</f>
        <v>143</v>
      </c>
      <c r="D2714" s="21" t="str">
        <f t="shared" si="85"/>
        <v/>
      </c>
      <c r="E2714" s="21" t="str">
        <f>IFERROR(VLOOKUP("Failed",'Kickstarter Data'!F2714:L2714,7,FALSE),"")</f>
        <v/>
      </c>
    </row>
    <row r="2715" spans="1:5" x14ac:dyDescent="0.35">
      <c r="A2715" s="17" t="str">
        <f t="shared" si="84"/>
        <v>successful</v>
      </c>
      <c r="B2715" s="17">
        <f>IFERROR(VLOOKUP("successful",'Kickstarter Data'!F2715:L2715,7,FALSE),"")</f>
        <v>1420</v>
      </c>
      <c r="D2715" s="21" t="str">
        <f t="shared" si="85"/>
        <v/>
      </c>
      <c r="E2715" s="21" t="str">
        <f>IFERROR(VLOOKUP("Failed",'Kickstarter Data'!F2715:L2715,7,FALSE),"")</f>
        <v/>
      </c>
    </row>
    <row r="2716" spans="1:5" x14ac:dyDescent="0.35">
      <c r="A2716" s="17" t="str">
        <f t="shared" si="84"/>
        <v>successful</v>
      </c>
      <c r="B2716" s="17">
        <f>IFERROR(VLOOKUP("successful",'Kickstarter Data'!F2716:L2716,7,FALSE),"")</f>
        <v>305</v>
      </c>
      <c r="D2716" s="21" t="str">
        <f t="shared" si="85"/>
        <v/>
      </c>
      <c r="E2716" s="21" t="str">
        <f>IFERROR(VLOOKUP("Failed",'Kickstarter Data'!F2716:L2716,7,FALSE),"")</f>
        <v/>
      </c>
    </row>
    <row r="2717" spans="1:5" x14ac:dyDescent="0.35">
      <c r="A2717" s="17" t="str">
        <f t="shared" si="84"/>
        <v>successful</v>
      </c>
      <c r="B2717" s="17">
        <f>IFERROR(VLOOKUP("successful",'Kickstarter Data'!F2717:L2717,7,FALSE),"")</f>
        <v>551</v>
      </c>
      <c r="D2717" s="21" t="str">
        <f t="shared" si="85"/>
        <v/>
      </c>
      <c r="E2717" s="21" t="str">
        <f>IFERROR(VLOOKUP("Failed",'Kickstarter Data'!F2717:L2717,7,FALSE),"")</f>
        <v/>
      </c>
    </row>
    <row r="2718" spans="1:5" x14ac:dyDescent="0.35">
      <c r="A2718" s="17" t="str">
        <f t="shared" si="84"/>
        <v>successful</v>
      </c>
      <c r="B2718" s="17">
        <f>IFERROR(VLOOKUP("successful",'Kickstarter Data'!F2718:L2718,7,FALSE),"")</f>
        <v>187</v>
      </c>
      <c r="D2718" s="21" t="str">
        <f t="shared" si="85"/>
        <v/>
      </c>
      <c r="E2718" s="21" t="str">
        <f>IFERROR(VLOOKUP("Failed",'Kickstarter Data'!F2718:L2718,7,FALSE),"")</f>
        <v/>
      </c>
    </row>
    <row r="2719" spans="1:5" x14ac:dyDescent="0.35">
      <c r="A2719" s="17" t="str">
        <f t="shared" si="84"/>
        <v>successful</v>
      </c>
      <c r="B2719" s="17">
        <f>IFERROR(VLOOKUP("successful",'Kickstarter Data'!F2719:L2719,7,FALSE),"")</f>
        <v>325</v>
      </c>
      <c r="D2719" s="21" t="str">
        <f t="shared" si="85"/>
        <v/>
      </c>
      <c r="E2719" s="21" t="str">
        <f>IFERROR(VLOOKUP("Failed",'Kickstarter Data'!F2719:L2719,7,FALSE),"")</f>
        <v/>
      </c>
    </row>
    <row r="2720" spans="1:5" x14ac:dyDescent="0.35">
      <c r="A2720" s="17" t="str">
        <f t="shared" si="84"/>
        <v>successful</v>
      </c>
      <c r="B2720" s="17">
        <f>IFERROR(VLOOKUP("successful",'Kickstarter Data'!F2720:L2720,7,FALSE),"")</f>
        <v>148</v>
      </c>
      <c r="D2720" s="21" t="str">
        <f t="shared" si="85"/>
        <v/>
      </c>
      <c r="E2720" s="21" t="str">
        <f>IFERROR(VLOOKUP("Failed",'Kickstarter Data'!F2720:L2720,7,FALSE),"")</f>
        <v/>
      </c>
    </row>
    <row r="2721" spans="1:5" x14ac:dyDescent="0.35">
      <c r="A2721" s="17" t="str">
        <f t="shared" si="84"/>
        <v>successful</v>
      </c>
      <c r="B2721" s="17">
        <f>IFERROR(VLOOKUP("successful",'Kickstarter Data'!F2721:L2721,7,FALSE),"")</f>
        <v>69</v>
      </c>
      <c r="D2721" s="21" t="str">
        <f t="shared" si="85"/>
        <v/>
      </c>
      <c r="E2721" s="21" t="str">
        <f>IFERROR(VLOOKUP("Failed",'Kickstarter Data'!F2721:L2721,7,FALSE),"")</f>
        <v/>
      </c>
    </row>
    <row r="2722" spans="1:5" x14ac:dyDescent="0.35">
      <c r="A2722" s="17" t="str">
        <f t="shared" si="84"/>
        <v>successful</v>
      </c>
      <c r="B2722" s="17">
        <f>IFERROR(VLOOKUP("successful",'Kickstarter Data'!F2722:L2722,7,FALSE),"")</f>
        <v>173</v>
      </c>
      <c r="D2722" s="21" t="str">
        <f t="shared" si="85"/>
        <v/>
      </c>
      <c r="E2722" s="21" t="str">
        <f>IFERROR(VLOOKUP("Failed",'Kickstarter Data'!F2722:L2722,7,FALSE),"")</f>
        <v/>
      </c>
    </row>
    <row r="2723" spans="1:5" x14ac:dyDescent="0.35">
      <c r="A2723" s="17" t="str">
        <f t="shared" si="84"/>
        <v>successful</v>
      </c>
      <c r="B2723" s="17">
        <f>IFERROR(VLOOKUP("successful",'Kickstarter Data'!F2723:L2723,7,FALSE),"")</f>
        <v>269</v>
      </c>
      <c r="D2723" s="21" t="str">
        <f t="shared" si="85"/>
        <v/>
      </c>
      <c r="E2723" s="21" t="str">
        <f>IFERROR(VLOOKUP("Failed",'Kickstarter Data'!F2723:L2723,7,FALSE),"")</f>
        <v/>
      </c>
    </row>
    <row r="2724" spans="1:5" x14ac:dyDescent="0.35">
      <c r="A2724" s="17" t="str">
        <f t="shared" si="84"/>
        <v>successful</v>
      </c>
      <c r="B2724" s="17">
        <f>IFERROR(VLOOKUP("successful",'Kickstarter Data'!F2724:L2724,7,FALSE),"")</f>
        <v>185</v>
      </c>
      <c r="D2724" s="21" t="str">
        <f t="shared" si="85"/>
        <v/>
      </c>
      <c r="E2724" s="21" t="str">
        <f>IFERROR(VLOOKUP("Failed",'Kickstarter Data'!F2724:L2724,7,FALSE),"")</f>
        <v/>
      </c>
    </row>
    <row r="2725" spans="1:5" x14ac:dyDescent="0.35">
      <c r="A2725" s="17" t="str">
        <f t="shared" si="84"/>
        <v>successful</v>
      </c>
      <c r="B2725" s="17">
        <f>IFERROR(VLOOKUP("successful",'Kickstarter Data'!F2725:L2725,7,FALSE),"")</f>
        <v>176</v>
      </c>
      <c r="D2725" s="21" t="str">
        <f t="shared" si="85"/>
        <v/>
      </c>
      <c r="E2725" s="21" t="str">
        <f>IFERROR(VLOOKUP("Failed",'Kickstarter Data'!F2725:L2725,7,FALSE),"")</f>
        <v/>
      </c>
    </row>
    <row r="2726" spans="1:5" x14ac:dyDescent="0.35">
      <c r="A2726" s="17" t="str">
        <f t="shared" si="84"/>
        <v>successful</v>
      </c>
      <c r="B2726" s="17">
        <f>IFERROR(VLOOKUP("successful",'Kickstarter Data'!F2726:L2726,7,FALSE),"")</f>
        <v>1019</v>
      </c>
      <c r="D2726" s="21" t="str">
        <f t="shared" si="85"/>
        <v/>
      </c>
      <c r="E2726" s="21" t="str">
        <f>IFERROR(VLOOKUP("Failed",'Kickstarter Data'!F2726:L2726,7,FALSE),"")</f>
        <v/>
      </c>
    </row>
    <row r="2727" spans="1:5" x14ac:dyDescent="0.35">
      <c r="A2727" s="17" t="str">
        <f t="shared" si="84"/>
        <v>successful</v>
      </c>
      <c r="B2727" s="17">
        <f>IFERROR(VLOOKUP("successful",'Kickstarter Data'!F2727:L2727,7,FALSE),"")</f>
        <v>113</v>
      </c>
      <c r="D2727" s="21" t="str">
        <f t="shared" si="85"/>
        <v/>
      </c>
      <c r="E2727" s="21" t="str">
        <f>IFERROR(VLOOKUP("Failed",'Kickstarter Data'!F2727:L2727,7,FALSE),"")</f>
        <v/>
      </c>
    </row>
    <row r="2728" spans="1:5" x14ac:dyDescent="0.35">
      <c r="A2728" s="17" t="str">
        <f t="shared" si="84"/>
        <v>successful</v>
      </c>
      <c r="B2728" s="17">
        <f>IFERROR(VLOOKUP("successful",'Kickstarter Data'!F2728:L2728,7,FALSE),"")</f>
        <v>404</v>
      </c>
      <c r="D2728" s="21" t="str">
        <f t="shared" si="85"/>
        <v/>
      </c>
      <c r="E2728" s="21" t="str">
        <f>IFERROR(VLOOKUP("Failed",'Kickstarter Data'!F2728:L2728,7,FALSE),"")</f>
        <v/>
      </c>
    </row>
    <row r="2729" spans="1:5" x14ac:dyDescent="0.35">
      <c r="A2729" s="17" t="str">
        <f t="shared" si="84"/>
        <v>successful</v>
      </c>
      <c r="B2729" s="17">
        <f>IFERROR(VLOOKUP("successful",'Kickstarter Data'!F2729:L2729,7,FALSE),"")</f>
        <v>707</v>
      </c>
      <c r="D2729" s="21" t="str">
        <f t="shared" si="85"/>
        <v/>
      </c>
      <c r="E2729" s="21" t="str">
        <f>IFERROR(VLOOKUP("Failed",'Kickstarter Data'!F2729:L2729,7,FALSE),"")</f>
        <v/>
      </c>
    </row>
    <row r="2730" spans="1:5" x14ac:dyDescent="0.35">
      <c r="A2730" s="17" t="str">
        <f t="shared" si="84"/>
        <v>successful</v>
      </c>
      <c r="B2730" s="17">
        <f>IFERROR(VLOOKUP("successful",'Kickstarter Data'!F2730:L2730,7,FALSE),"")</f>
        <v>392</v>
      </c>
      <c r="D2730" s="21" t="str">
        <f t="shared" si="85"/>
        <v/>
      </c>
      <c r="E2730" s="21" t="str">
        <f>IFERROR(VLOOKUP("Failed",'Kickstarter Data'!F2730:L2730,7,FALSE),"")</f>
        <v/>
      </c>
    </row>
    <row r="2731" spans="1:5" x14ac:dyDescent="0.35">
      <c r="A2731" s="17" t="str">
        <f t="shared" si="84"/>
        <v>successful</v>
      </c>
      <c r="B2731" s="17">
        <f>IFERROR(VLOOKUP("successful",'Kickstarter Data'!F2731:L2731,7,FALSE),"")</f>
        <v>23</v>
      </c>
      <c r="D2731" s="21" t="str">
        <f t="shared" si="85"/>
        <v/>
      </c>
      <c r="E2731" s="21" t="str">
        <f>IFERROR(VLOOKUP("Failed",'Kickstarter Data'!F2731:L2731,7,FALSE),"")</f>
        <v/>
      </c>
    </row>
    <row r="2732" spans="1:5" x14ac:dyDescent="0.35">
      <c r="A2732" s="17" t="str">
        <f t="shared" si="84"/>
        <v>successful</v>
      </c>
      <c r="B2732" s="17">
        <f>IFERROR(VLOOKUP("successful",'Kickstarter Data'!F2732:L2732,7,FALSE),"")</f>
        <v>682</v>
      </c>
      <c r="D2732" s="21" t="str">
        <f t="shared" si="85"/>
        <v/>
      </c>
      <c r="E2732" s="21" t="str">
        <f>IFERROR(VLOOKUP("Failed",'Kickstarter Data'!F2732:L2732,7,FALSE),"")</f>
        <v/>
      </c>
    </row>
    <row r="2733" spans="1:5" x14ac:dyDescent="0.35">
      <c r="A2733" s="17" t="str">
        <f t="shared" si="84"/>
        <v>successful</v>
      </c>
      <c r="B2733" s="17">
        <f>IFERROR(VLOOKUP("successful",'Kickstarter Data'!F2733:L2733,7,FALSE),"")</f>
        <v>37</v>
      </c>
      <c r="D2733" s="21" t="str">
        <f t="shared" si="85"/>
        <v/>
      </c>
      <c r="E2733" s="21" t="str">
        <f>IFERROR(VLOOKUP("Failed",'Kickstarter Data'!F2733:L2733,7,FALSE),"")</f>
        <v/>
      </c>
    </row>
    <row r="2734" spans="1:5" x14ac:dyDescent="0.35">
      <c r="A2734" s="17" t="str">
        <f t="shared" si="84"/>
        <v>successful</v>
      </c>
      <c r="B2734" s="17">
        <f>IFERROR(VLOOKUP("successful",'Kickstarter Data'!F2734:L2734,7,FALSE),"")</f>
        <v>146</v>
      </c>
      <c r="D2734" s="21" t="str">
        <f t="shared" si="85"/>
        <v/>
      </c>
      <c r="E2734" s="21" t="str">
        <f>IFERROR(VLOOKUP("Failed",'Kickstarter Data'!F2734:L2734,7,FALSE),"")</f>
        <v/>
      </c>
    </row>
    <row r="2735" spans="1:5" x14ac:dyDescent="0.35">
      <c r="A2735" s="17" t="str">
        <f t="shared" si="84"/>
        <v>successful</v>
      </c>
      <c r="B2735" s="17">
        <f>IFERROR(VLOOKUP("successful",'Kickstarter Data'!F2735:L2735,7,FALSE),"")</f>
        <v>119</v>
      </c>
      <c r="D2735" s="21" t="str">
        <f t="shared" si="85"/>
        <v/>
      </c>
      <c r="E2735" s="21" t="str">
        <f>IFERROR(VLOOKUP("Failed",'Kickstarter Data'!F2735:L2735,7,FALSE),"")</f>
        <v/>
      </c>
    </row>
    <row r="2736" spans="1:5" x14ac:dyDescent="0.35">
      <c r="A2736" s="17" t="str">
        <f t="shared" si="84"/>
        <v>successful</v>
      </c>
      <c r="B2736" s="17">
        <f>IFERROR(VLOOKUP("successful",'Kickstarter Data'!F2736:L2736,7,FALSE),"")</f>
        <v>163</v>
      </c>
      <c r="D2736" s="21" t="str">
        <f t="shared" si="85"/>
        <v/>
      </c>
      <c r="E2736" s="21" t="str">
        <f>IFERROR(VLOOKUP("Failed",'Kickstarter Data'!F2736:L2736,7,FALSE),"")</f>
        <v/>
      </c>
    </row>
    <row r="2737" spans="1:5" x14ac:dyDescent="0.35">
      <c r="A2737" s="17" t="str">
        <f t="shared" si="84"/>
        <v>successful</v>
      </c>
      <c r="B2737" s="17">
        <f>IFERROR(VLOOKUP("successful",'Kickstarter Data'!F2737:L2737,7,FALSE),"")</f>
        <v>339</v>
      </c>
      <c r="D2737" s="21" t="str">
        <f t="shared" si="85"/>
        <v/>
      </c>
      <c r="E2737" s="21" t="str">
        <f>IFERROR(VLOOKUP("Failed",'Kickstarter Data'!F2737:L2737,7,FALSE),"")</f>
        <v/>
      </c>
    </row>
    <row r="2738" spans="1:5" x14ac:dyDescent="0.35">
      <c r="A2738" s="17" t="str">
        <f t="shared" si="84"/>
        <v>successful</v>
      </c>
      <c r="B2738" s="17">
        <f>IFERROR(VLOOKUP("successful",'Kickstarter Data'!F2738:L2738,7,FALSE),"")</f>
        <v>58</v>
      </c>
      <c r="D2738" s="21" t="str">
        <f t="shared" si="85"/>
        <v/>
      </c>
      <c r="E2738" s="21" t="str">
        <f>IFERROR(VLOOKUP("Failed",'Kickstarter Data'!F2738:L2738,7,FALSE),"")</f>
        <v/>
      </c>
    </row>
    <row r="2739" spans="1:5" x14ac:dyDescent="0.35">
      <c r="A2739" s="17" t="str">
        <f t="shared" si="84"/>
        <v>successful</v>
      </c>
      <c r="B2739" s="17">
        <f>IFERROR(VLOOKUP("successful",'Kickstarter Data'!F2739:L2739,7,FALSE),"")</f>
        <v>456</v>
      </c>
      <c r="D2739" s="21" t="str">
        <f t="shared" si="85"/>
        <v/>
      </c>
      <c r="E2739" s="21" t="str">
        <f>IFERROR(VLOOKUP("Failed",'Kickstarter Data'!F2739:L2739,7,FALSE),"")</f>
        <v/>
      </c>
    </row>
    <row r="2740" spans="1:5" x14ac:dyDescent="0.35">
      <c r="A2740" s="17" t="str">
        <f t="shared" si="84"/>
        <v>successful</v>
      </c>
      <c r="B2740" s="17">
        <f>IFERROR(VLOOKUP("successful",'Kickstarter Data'!F2740:L2740,7,FALSE),"")</f>
        <v>15</v>
      </c>
      <c r="D2740" s="21" t="str">
        <f t="shared" si="85"/>
        <v/>
      </c>
      <c r="E2740" s="21" t="str">
        <f>IFERROR(VLOOKUP("Failed",'Kickstarter Data'!F2740:L2740,7,FALSE),"")</f>
        <v/>
      </c>
    </row>
    <row r="2741" spans="1:5" x14ac:dyDescent="0.35">
      <c r="A2741" s="17" t="str">
        <f t="shared" si="84"/>
        <v>successful</v>
      </c>
      <c r="B2741" s="17">
        <f>IFERROR(VLOOKUP("successful",'Kickstarter Data'!F2741:L2741,7,FALSE),"")</f>
        <v>191</v>
      </c>
      <c r="D2741" s="21" t="str">
        <f t="shared" si="85"/>
        <v/>
      </c>
      <c r="E2741" s="21" t="str">
        <f>IFERROR(VLOOKUP("Failed",'Kickstarter Data'!F2741:L2741,7,FALSE),"")</f>
        <v/>
      </c>
    </row>
    <row r="2742" spans="1:5" x14ac:dyDescent="0.35">
      <c r="A2742" s="17" t="str">
        <f t="shared" si="84"/>
        <v>successful</v>
      </c>
      <c r="B2742" s="17">
        <f>IFERROR(VLOOKUP("successful",'Kickstarter Data'!F2742:L2742,7,FALSE),"")</f>
        <v>17</v>
      </c>
      <c r="D2742" s="21" t="str">
        <f t="shared" si="85"/>
        <v/>
      </c>
      <c r="E2742" s="21" t="str">
        <f>IFERROR(VLOOKUP("Failed",'Kickstarter Data'!F2742:L2742,7,FALSE),"")</f>
        <v/>
      </c>
    </row>
    <row r="2743" spans="1:5" x14ac:dyDescent="0.35">
      <c r="A2743" s="17" t="str">
        <f t="shared" si="84"/>
        <v/>
      </c>
      <c r="B2743" s="17" t="str">
        <f>IFERROR(VLOOKUP("successful",'Kickstarter Data'!F2743:L2743,7,FALSE),"")</f>
        <v/>
      </c>
      <c r="D2743" s="21" t="str">
        <f t="shared" si="85"/>
        <v>Failed</v>
      </c>
      <c r="E2743" s="21">
        <f>IFERROR(VLOOKUP("Failed",'Kickstarter Data'!F2743:L2743,7,FALSE),"")</f>
        <v>4</v>
      </c>
    </row>
    <row r="2744" spans="1:5" x14ac:dyDescent="0.35">
      <c r="A2744" s="17" t="str">
        <f t="shared" si="84"/>
        <v/>
      </c>
      <c r="B2744" s="17" t="str">
        <f>IFERROR(VLOOKUP("successful",'Kickstarter Data'!F2744:L2744,7,FALSE),"")</f>
        <v/>
      </c>
      <c r="D2744" s="21" t="str">
        <f t="shared" si="85"/>
        <v>Failed</v>
      </c>
      <c r="E2744" s="21">
        <f>IFERROR(VLOOKUP("Failed",'Kickstarter Data'!F2744:L2744,7,FALSE),"")</f>
        <v>18</v>
      </c>
    </row>
    <row r="2745" spans="1:5" x14ac:dyDescent="0.35">
      <c r="A2745" s="17" t="str">
        <f t="shared" si="84"/>
        <v/>
      </c>
      <c r="B2745" s="17" t="str">
        <f>IFERROR(VLOOKUP("successful",'Kickstarter Data'!F2745:L2745,7,FALSE),"")</f>
        <v/>
      </c>
      <c r="D2745" s="21" t="str">
        <f t="shared" si="85"/>
        <v>Failed</v>
      </c>
      <c r="E2745" s="21">
        <f>IFERROR(VLOOKUP("Failed",'Kickstarter Data'!F2745:L2745,7,FALSE),"")</f>
        <v>0</v>
      </c>
    </row>
    <row r="2746" spans="1:5" x14ac:dyDescent="0.35">
      <c r="A2746" s="17" t="str">
        <f t="shared" si="84"/>
        <v/>
      </c>
      <c r="B2746" s="17" t="str">
        <f>IFERROR(VLOOKUP("successful",'Kickstarter Data'!F2746:L2746,7,FALSE),"")</f>
        <v/>
      </c>
      <c r="D2746" s="21" t="str">
        <f t="shared" si="85"/>
        <v>Failed</v>
      </c>
      <c r="E2746" s="21">
        <f>IFERROR(VLOOKUP("Failed",'Kickstarter Data'!F2746:L2746,7,FALSE),"")</f>
        <v>22</v>
      </c>
    </row>
    <row r="2747" spans="1:5" x14ac:dyDescent="0.35">
      <c r="A2747" s="17" t="str">
        <f t="shared" si="84"/>
        <v/>
      </c>
      <c r="B2747" s="17" t="str">
        <f>IFERROR(VLOOKUP("successful",'Kickstarter Data'!F2747:L2747,7,FALSE),"")</f>
        <v/>
      </c>
      <c r="D2747" s="21" t="str">
        <f t="shared" si="85"/>
        <v>Failed</v>
      </c>
      <c r="E2747" s="21">
        <f>IFERROR(VLOOKUP("Failed",'Kickstarter Data'!F2747:L2747,7,FALSE),"")</f>
        <v>49</v>
      </c>
    </row>
    <row r="2748" spans="1:5" x14ac:dyDescent="0.35">
      <c r="A2748" s="17" t="str">
        <f t="shared" si="84"/>
        <v/>
      </c>
      <c r="B2748" s="17" t="str">
        <f>IFERROR(VLOOKUP("successful",'Kickstarter Data'!F2748:L2748,7,FALSE),"")</f>
        <v/>
      </c>
      <c r="D2748" s="21" t="str">
        <f t="shared" si="85"/>
        <v>Failed</v>
      </c>
      <c r="E2748" s="21">
        <f>IFERROR(VLOOKUP("Failed",'Kickstarter Data'!F2748:L2748,7,FALSE),"")</f>
        <v>19</v>
      </c>
    </row>
    <row r="2749" spans="1:5" x14ac:dyDescent="0.35">
      <c r="A2749" s="17" t="str">
        <f t="shared" si="84"/>
        <v/>
      </c>
      <c r="B2749" s="17" t="str">
        <f>IFERROR(VLOOKUP("successful",'Kickstarter Data'!F2749:L2749,7,FALSE),"")</f>
        <v/>
      </c>
      <c r="D2749" s="21" t="str">
        <f t="shared" si="85"/>
        <v>Failed</v>
      </c>
      <c r="E2749" s="21">
        <f>IFERROR(VLOOKUP("Failed",'Kickstarter Data'!F2749:L2749,7,FALSE),"")</f>
        <v>4</v>
      </c>
    </row>
    <row r="2750" spans="1:5" x14ac:dyDescent="0.35">
      <c r="A2750" s="17" t="str">
        <f t="shared" si="84"/>
        <v/>
      </c>
      <c r="B2750" s="17" t="str">
        <f>IFERROR(VLOOKUP("successful",'Kickstarter Data'!F2750:L2750,7,FALSE),"")</f>
        <v/>
      </c>
      <c r="D2750" s="21" t="str">
        <f t="shared" si="85"/>
        <v>Failed</v>
      </c>
      <c r="E2750" s="21">
        <f>IFERROR(VLOOKUP("Failed",'Kickstarter Data'!F2750:L2750,7,FALSE),"")</f>
        <v>4</v>
      </c>
    </row>
    <row r="2751" spans="1:5" x14ac:dyDescent="0.35">
      <c r="A2751" s="17" t="str">
        <f t="shared" si="84"/>
        <v/>
      </c>
      <c r="B2751" s="17" t="str">
        <f>IFERROR(VLOOKUP("successful",'Kickstarter Data'!F2751:L2751,7,FALSE),"")</f>
        <v/>
      </c>
      <c r="D2751" s="21" t="str">
        <f t="shared" si="85"/>
        <v>Failed</v>
      </c>
      <c r="E2751" s="21">
        <f>IFERROR(VLOOKUP("Failed",'Kickstarter Data'!F2751:L2751,7,FALSE),"")</f>
        <v>2</v>
      </c>
    </row>
    <row r="2752" spans="1:5" x14ac:dyDescent="0.35">
      <c r="A2752" s="17" t="str">
        <f t="shared" si="84"/>
        <v/>
      </c>
      <c r="B2752" s="17" t="str">
        <f>IFERROR(VLOOKUP("successful",'Kickstarter Data'!F2752:L2752,7,FALSE),"")</f>
        <v/>
      </c>
      <c r="D2752" s="21" t="str">
        <f t="shared" si="85"/>
        <v>Failed</v>
      </c>
      <c r="E2752" s="21">
        <f>IFERROR(VLOOKUP("Failed",'Kickstarter Data'!F2752:L2752,7,FALSE),"")</f>
        <v>0</v>
      </c>
    </row>
    <row r="2753" spans="1:5" x14ac:dyDescent="0.35">
      <c r="A2753" s="17" t="str">
        <f t="shared" si="84"/>
        <v/>
      </c>
      <c r="B2753" s="17" t="str">
        <f>IFERROR(VLOOKUP("successful",'Kickstarter Data'!F2753:L2753,7,FALSE),"")</f>
        <v/>
      </c>
      <c r="D2753" s="21" t="str">
        <f t="shared" si="85"/>
        <v>Failed</v>
      </c>
      <c r="E2753" s="21">
        <f>IFERROR(VLOOKUP("Failed",'Kickstarter Data'!F2753:L2753,7,FALSE),"")</f>
        <v>0</v>
      </c>
    </row>
    <row r="2754" spans="1:5" x14ac:dyDescent="0.35">
      <c r="A2754" s="17" t="str">
        <f t="shared" ref="A2754:A2817" si="86">IF(B2754="","","successful")</f>
        <v/>
      </c>
      <c r="B2754" s="17" t="str">
        <f>IFERROR(VLOOKUP("successful",'Kickstarter Data'!F2754:L2754,7,FALSE),"")</f>
        <v/>
      </c>
      <c r="D2754" s="21" t="str">
        <f t="shared" ref="D2754:D2817" si="87">IF(E2754="","","Failed")</f>
        <v>Failed</v>
      </c>
      <c r="E2754" s="21">
        <f>IFERROR(VLOOKUP("Failed",'Kickstarter Data'!F2754:L2754,7,FALSE),"")</f>
        <v>14</v>
      </c>
    </row>
    <row r="2755" spans="1:5" x14ac:dyDescent="0.35">
      <c r="A2755" s="17" t="str">
        <f t="shared" si="86"/>
        <v/>
      </c>
      <c r="B2755" s="17" t="str">
        <f>IFERROR(VLOOKUP("successful",'Kickstarter Data'!F2755:L2755,7,FALSE),"")</f>
        <v/>
      </c>
      <c r="D2755" s="21" t="str">
        <f t="shared" si="87"/>
        <v>Failed</v>
      </c>
      <c r="E2755" s="21">
        <f>IFERROR(VLOOKUP("Failed",'Kickstarter Data'!F2755:L2755,7,FALSE),"")</f>
        <v>8</v>
      </c>
    </row>
    <row r="2756" spans="1:5" x14ac:dyDescent="0.35">
      <c r="A2756" s="17" t="str">
        <f t="shared" si="86"/>
        <v/>
      </c>
      <c r="B2756" s="17" t="str">
        <f>IFERROR(VLOOKUP("successful",'Kickstarter Data'!F2756:L2756,7,FALSE),"")</f>
        <v/>
      </c>
      <c r="D2756" s="21" t="str">
        <f t="shared" si="87"/>
        <v>Failed</v>
      </c>
      <c r="E2756" s="21">
        <f>IFERROR(VLOOKUP("Failed",'Kickstarter Data'!F2756:L2756,7,FALSE),"")</f>
        <v>0</v>
      </c>
    </row>
    <row r="2757" spans="1:5" x14ac:dyDescent="0.35">
      <c r="A2757" s="17" t="str">
        <f t="shared" si="86"/>
        <v/>
      </c>
      <c r="B2757" s="17" t="str">
        <f>IFERROR(VLOOKUP("successful",'Kickstarter Data'!F2757:L2757,7,FALSE),"")</f>
        <v/>
      </c>
      <c r="D2757" s="21" t="str">
        <f t="shared" si="87"/>
        <v>Failed</v>
      </c>
      <c r="E2757" s="21">
        <f>IFERROR(VLOOKUP("Failed",'Kickstarter Data'!F2757:L2757,7,FALSE),"")</f>
        <v>15</v>
      </c>
    </row>
    <row r="2758" spans="1:5" x14ac:dyDescent="0.35">
      <c r="A2758" s="17" t="str">
        <f t="shared" si="86"/>
        <v/>
      </c>
      <c r="B2758" s="17" t="str">
        <f>IFERROR(VLOOKUP("successful",'Kickstarter Data'!F2758:L2758,7,FALSE),"")</f>
        <v/>
      </c>
      <c r="D2758" s="21" t="str">
        <f t="shared" si="87"/>
        <v>Failed</v>
      </c>
      <c r="E2758" s="21">
        <f>IFERROR(VLOOKUP("Failed",'Kickstarter Data'!F2758:L2758,7,FALSE),"")</f>
        <v>33</v>
      </c>
    </row>
    <row r="2759" spans="1:5" x14ac:dyDescent="0.35">
      <c r="A2759" s="17" t="str">
        <f t="shared" si="86"/>
        <v/>
      </c>
      <c r="B2759" s="17" t="str">
        <f>IFERROR(VLOOKUP("successful",'Kickstarter Data'!F2759:L2759,7,FALSE),"")</f>
        <v/>
      </c>
      <c r="D2759" s="21" t="str">
        <f t="shared" si="87"/>
        <v>Failed</v>
      </c>
      <c r="E2759" s="21">
        <f>IFERROR(VLOOKUP("Failed",'Kickstarter Data'!F2759:L2759,7,FALSE),"")</f>
        <v>2</v>
      </c>
    </row>
    <row r="2760" spans="1:5" x14ac:dyDescent="0.35">
      <c r="A2760" s="17" t="str">
        <f t="shared" si="86"/>
        <v/>
      </c>
      <c r="B2760" s="17" t="str">
        <f>IFERROR(VLOOKUP("successful",'Kickstarter Data'!F2760:L2760,7,FALSE),"")</f>
        <v/>
      </c>
      <c r="D2760" s="21" t="str">
        <f t="shared" si="87"/>
        <v>Failed</v>
      </c>
      <c r="E2760" s="21">
        <f>IFERROR(VLOOKUP("Failed",'Kickstarter Data'!F2760:L2760,7,FALSE),"")</f>
        <v>6</v>
      </c>
    </row>
    <row r="2761" spans="1:5" x14ac:dyDescent="0.35">
      <c r="A2761" s="17" t="str">
        <f t="shared" si="86"/>
        <v/>
      </c>
      <c r="B2761" s="17" t="str">
        <f>IFERROR(VLOOKUP("successful",'Kickstarter Data'!F2761:L2761,7,FALSE),"")</f>
        <v/>
      </c>
      <c r="D2761" s="21" t="str">
        <f t="shared" si="87"/>
        <v>Failed</v>
      </c>
      <c r="E2761" s="21">
        <f>IFERROR(VLOOKUP("Failed",'Kickstarter Data'!F2761:L2761,7,FALSE),"")</f>
        <v>2</v>
      </c>
    </row>
    <row r="2762" spans="1:5" x14ac:dyDescent="0.35">
      <c r="A2762" s="17" t="str">
        <f t="shared" si="86"/>
        <v/>
      </c>
      <c r="B2762" s="17" t="str">
        <f>IFERROR(VLOOKUP("successful",'Kickstarter Data'!F2762:L2762,7,FALSE),"")</f>
        <v/>
      </c>
      <c r="D2762" s="21" t="str">
        <f t="shared" si="87"/>
        <v>Failed</v>
      </c>
      <c r="E2762" s="21">
        <f>IFERROR(VLOOKUP("Failed",'Kickstarter Data'!F2762:L2762,7,FALSE),"")</f>
        <v>0</v>
      </c>
    </row>
    <row r="2763" spans="1:5" x14ac:dyDescent="0.35">
      <c r="A2763" s="17" t="str">
        <f t="shared" si="86"/>
        <v/>
      </c>
      <c r="B2763" s="17" t="str">
        <f>IFERROR(VLOOKUP("successful",'Kickstarter Data'!F2763:L2763,7,FALSE),"")</f>
        <v/>
      </c>
      <c r="D2763" s="21" t="str">
        <f t="shared" si="87"/>
        <v>Failed</v>
      </c>
      <c r="E2763" s="21">
        <f>IFERROR(VLOOKUP("Failed",'Kickstarter Data'!F2763:L2763,7,FALSE),"")</f>
        <v>4</v>
      </c>
    </row>
    <row r="2764" spans="1:5" x14ac:dyDescent="0.35">
      <c r="A2764" s="17" t="str">
        <f t="shared" si="86"/>
        <v/>
      </c>
      <c r="B2764" s="17" t="str">
        <f>IFERROR(VLOOKUP("successful",'Kickstarter Data'!F2764:L2764,7,FALSE),"")</f>
        <v/>
      </c>
      <c r="D2764" s="21" t="str">
        <f t="shared" si="87"/>
        <v>Failed</v>
      </c>
      <c r="E2764" s="21">
        <f>IFERROR(VLOOKUP("Failed",'Kickstarter Data'!F2764:L2764,7,FALSE),"")</f>
        <v>1</v>
      </c>
    </row>
    <row r="2765" spans="1:5" x14ac:dyDescent="0.35">
      <c r="A2765" s="17" t="str">
        <f t="shared" si="86"/>
        <v/>
      </c>
      <c r="B2765" s="17" t="str">
        <f>IFERROR(VLOOKUP("successful",'Kickstarter Data'!F2765:L2765,7,FALSE),"")</f>
        <v/>
      </c>
      <c r="D2765" s="21" t="str">
        <f t="shared" si="87"/>
        <v>Failed</v>
      </c>
      <c r="E2765" s="21">
        <f>IFERROR(VLOOKUP("Failed",'Kickstarter Data'!F2765:L2765,7,FALSE),"")</f>
        <v>3</v>
      </c>
    </row>
    <row r="2766" spans="1:5" x14ac:dyDescent="0.35">
      <c r="A2766" s="17" t="str">
        <f t="shared" si="86"/>
        <v/>
      </c>
      <c r="B2766" s="17" t="str">
        <f>IFERROR(VLOOKUP("successful",'Kickstarter Data'!F2766:L2766,7,FALSE),"")</f>
        <v/>
      </c>
      <c r="D2766" s="21" t="str">
        <f t="shared" si="87"/>
        <v>Failed</v>
      </c>
      <c r="E2766" s="21">
        <f>IFERROR(VLOOKUP("Failed",'Kickstarter Data'!F2766:L2766,7,FALSE),"")</f>
        <v>4</v>
      </c>
    </row>
    <row r="2767" spans="1:5" x14ac:dyDescent="0.35">
      <c r="A2767" s="17" t="str">
        <f t="shared" si="86"/>
        <v/>
      </c>
      <c r="B2767" s="17" t="str">
        <f>IFERROR(VLOOKUP("successful",'Kickstarter Data'!F2767:L2767,7,FALSE),"")</f>
        <v/>
      </c>
      <c r="D2767" s="21" t="str">
        <f t="shared" si="87"/>
        <v>Failed</v>
      </c>
      <c r="E2767" s="21">
        <f>IFERROR(VLOOKUP("Failed",'Kickstarter Data'!F2767:L2767,7,FALSE),"")</f>
        <v>0</v>
      </c>
    </row>
    <row r="2768" spans="1:5" x14ac:dyDescent="0.35">
      <c r="A2768" s="17" t="str">
        <f t="shared" si="86"/>
        <v/>
      </c>
      <c r="B2768" s="17" t="str">
        <f>IFERROR(VLOOKUP("successful",'Kickstarter Data'!F2768:L2768,7,FALSE),"")</f>
        <v/>
      </c>
      <c r="D2768" s="21" t="str">
        <f t="shared" si="87"/>
        <v>Failed</v>
      </c>
      <c r="E2768" s="21">
        <f>IFERROR(VLOOKUP("Failed",'Kickstarter Data'!F2768:L2768,7,FALSE),"")</f>
        <v>4</v>
      </c>
    </row>
    <row r="2769" spans="1:5" x14ac:dyDescent="0.35">
      <c r="A2769" s="17" t="str">
        <f t="shared" si="86"/>
        <v/>
      </c>
      <c r="B2769" s="17" t="str">
        <f>IFERROR(VLOOKUP("successful",'Kickstarter Data'!F2769:L2769,7,FALSE),"")</f>
        <v/>
      </c>
      <c r="D2769" s="21" t="str">
        <f t="shared" si="87"/>
        <v>Failed</v>
      </c>
      <c r="E2769" s="21">
        <f>IFERROR(VLOOKUP("Failed",'Kickstarter Data'!F2769:L2769,7,FALSE),"")</f>
        <v>3</v>
      </c>
    </row>
    <row r="2770" spans="1:5" x14ac:dyDescent="0.35">
      <c r="A2770" s="17" t="str">
        <f t="shared" si="86"/>
        <v/>
      </c>
      <c r="B2770" s="17" t="str">
        <f>IFERROR(VLOOKUP("successful",'Kickstarter Data'!F2770:L2770,7,FALSE),"")</f>
        <v/>
      </c>
      <c r="D2770" s="21" t="str">
        <f t="shared" si="87"/>
        <v>Failed</v>
      </c>
      <c r="E2770" s="21">
        <f>IFERROR(VLOOKUP("Failed",'Kickstarter Data'!F2770:L2770,7,FALSE),"")</f>
        <v>34</v>
      </c>
    </row>
    <row r="2771" spans="1:5" x14ac:dyDescent="0.35">
      <c r="A2771" s="17" t="str">
        <f t="shared" si="86"/>
        <v/>
      </c>
      <c r="B2771" s="17" t="str">
        <f>IFERROR(VLOOKUP("successful",'Kickstarter Data'!F2771:L2771,7,FALSE),"")</f>
        <v/>
      </c>
      <c r="D2771" s="21" t="str">
        <f t="shared" si="87"/>
        <v>Failed</v>
      </c>
      <c r="E2771" s="21">
        <f>IFERROR(VLOOKUP("Failed",'Kickstarter Data'!F2771:L2771,7,FALSE),"")</f>
        <v>2</v>
      </c>
    </row>
    <row r="2772" spans="1:5" x14ac:dyDescent="0.35">
      <c r="A2772" s="17" t="str">
        <f t="shared" si="86"/>
        <v/>
      </c>
      <c r="B2772" s="17" t="str">
        <f>IFERROR(VLOOKUP("successful",'Kickstarter Data'!F2772:L2772,7,FALSE),"")</f>
        <v/>
      </c>
      <c r="D2772" s="21" t="str">
        <f t="shared" si="87"/>
        <v>Failed</v>
      </c>
      <c r="E2772" s="21">
        <f>IFERROR(VLOOKUP("Failed",'Kickstarter Data'!F2772:L2772,7,FALSE),"")</f>
        <v>33</v>
      </c>
    </row>
    <row r="2773" spans="1:5" x14ac:dyDescent="0.35">
      <c r="A2773" s="17" t="str">
        <f t="shared" si="86"/>
        <v/>
      </c>
      <c r="B2773" s="17" t="str">
        <f>IFERROR(VLOOKUP("successful",'Kickstarter Data'!F2773:L2773,7,FALSE),"")</f>
        <v/>
      </c>
      <c r="D2773" s="21" t="str">
        <f t="shared" si="87"/>
        <v>Failed</v>
      </c>
      <c r="E2773" s="21">
        <f>IFERROR(VLOOKUP("Failed",'Kickstarter Data'!F2773:L2773,7,FALSE),"")</f>
        <v>0</v>
      </c>
    </row>
    <row r="2774" spans="1:5" x14ac:dyDescent="0.35">
      <c r="A2774" s="17" t="str">
        <f t="shared" si="86"/>
        <v/>
      </c>
      <c r="B2774" s="17" t="str">
        <f>IFERROR(VLOOKUP("successful",'Kickstarter Data'!F2774:L2774,7,FALSE),"")</f>
        <v/>
      </c>
      <c r="D2774" s="21" t="str">
        <f t="shared" si="87"/>
        <v>Failed</v>
      </c>
      <c r="E2774" s="21">
        <f>IFERROR(VLOOKUP("Failed",'Kickstarter Data'!F2774:L2774,7,FALSE),"")</f>
        <v>0</v>
      </c>
    </row>
    <row r="2775" spans="1:5" x14ac:dyDescent="0.35">
      <c r="A2775" s="17" t="str">
        <f t="shared" si="86"/>
        <v/>
      </c>
      <c r="B2775" s="17" t="str">
        <f>IFERROR(VLOOKUP("successful",'Kickstarter Data'!F2775:L2775,7,FALSE),"")</f>
        <v/>
      </c>
      <c r="D2775" s="21" t="str">
        <f t="shared" si="87"/>
        <v>Failed</v>
      </c>
      <c r="E2775" s="21">
        <f>IFERROR(VLOOKUP("Failed",'Kickstarter Data'!F2775:L2775,7,FALSE),"")</f>
        <v>1</v>
      </c>
    </row>
    <row r="2776" spans="1:5" x14ac:dyDescent="0.35">
      <c r="A2776" s="17" t="str">
        <f t="shared" si="86"/>
        <v/>
      </c>
      <c r="B2776" s="17" t="str">
        <f>IFERROR(VLOOKUP("successful",'Kickstarter Data'!F2776:L2776,7,FALSE),"")</f>
        <v/>
      </c>
      <c r="D2776" s="21" t="str">
        <f t="shared" si="87"/>
        <v>Failed</v>
      </c>
      <c r="E2776" s="21">
        <f>IFERROR(VLOOKUP("Failed",'Kickstarter Data'!F2776:L2776,7,FALSE),"")</f>
        <v>13</v>
      </c>
    </row>
    <row r="2777" spans="1:5" x14ac:dyDescent="0.35">
      <c r="A2777" s="17" t="str">
        <f t="shared" si="86"/>
        <v/>
      </c>
      <c r="B2777" s="17" t="str">
        <f>IFERROR(VLOOKUP("successful",'Kickstarter Data'!F2777:L2777,7,FALSE),"")</f>
        <v/>
      </c>
      <c r="D2777" s="21" t="str">
        <f t="shared" si="87"/>
        <v>Failed</v>
      </c>
      <c r="E2777" s="21">
        <f>IFERROR(VLOOKUP("Failed",'Kickstarter Data'!F2777:L2777,7,FALSE),"")</f>
        <v>2</v>
      </c>
    </row>
    <row r="2778" spans="1:5" x14ac:dyDescent="0.35">
      <c r="A2778" s="17" t="str">
        <f t="shared" si="86"/>
        <v/>
      </c>
      <c r="B2778" s="17" t="str">
        <f>IFERROR(VLOOKUP("successful",'Kickstarter Data'!F2778:L2778,7,FALSE),"")</f>
        <v/>
      </c>
      <c r="D2778" s="21" t="str">
        <f t="shared" si="87"/>
        <v>Failed</v>
      </c>
      <c r="E2778" s="21">
        <f>IFERROR(VLOOKUP("Failed",'Kickstarter Data'!F2778:L2778,7,FALSE),"")</f>
        <v>36</v>
      </c>
    </row>
    <row r="2779" spans="1:5" x14ac:dyDescent="0.35">
      <c r="A2779" s="17" t="str">
        <f t="shared" si="86"/>
        <v/>
      </c>
      <c r="B2779" s="17" t="str">
        <f>IFERROR(VLOOKUP("successful",'Kickstarter Data'!F2779:L2779,7,FALSE),"")</f>
        <v/>
      </c>
      <c r="D2779" s="21" t="str">
        <f t="shared" si="87"/>
        <v>Failed</v>
      </c>
      <c r="E2779" s="21">
        <f>IFERROR(VLOOKUP("Failed",'Kickstarter Data'!F2779:L2779,7,FALSE),"")</f>
        <v>1</v>
      </c>
    </row>
    <row r="2780" spans="1:5" x14ac:dyDescent="0.35">
      <c r="A2780" s="17" t="str">
        <f t="shared" si="86"/>
        <v/>
      </c>
      <c r="B2780" s="17" t="str">
        <f>IFERROR(VLOOKUP("successful",'Kickstarter Data'!F2780:L2780,7,FALSE),"")</f>
        <v/>
      </c>
      <c r="D2780" s="21" t="str">
        <f t="shared" si="87"/>
        <v>Failed</v>
      </c>
      <c r="E2780" s="21">
        <f>IFERROR(VLOOKUP("Failed",'Kickstarter Data'!F2780:L2780,7,FALSE),"")</f>
        <v>15</v>
      </c>
    </row>
    <row r="2781" spans="1:5" x14ac:dyDescent="0.35">
      <c r="A2781" s="17" t="str">
        <f t="shared" si="86"/>
        <v/>
      </c>
      <c r="B2781" s="17" t="str">
        <f>IFERROR(VLOOKUP("successful",'Kickstarter Data'!F2781:L2781,7,FALSE),"")</f>
        <v/>
      </c>
      <c r="D2781" s="21" t="str">
        <f t="shared" si="87"/>
        <v>Failed</v>
      </c>
      <c r="E2781" s="21">
        <f>IFERROR(VLOOKUP("Failed",'Kickstarter Data'!F2781:L2781,7,FALSE),"")</f>
        <v>1</v>
      </c>
    </row>
    <row r="2782" spans="1:5" x14ac:dyDescent="0.35">
      <c r="A2782" s="17" t="str">
        <f t="shared" si="86"/>
        <v/>
      </c>
      <c r="B2782" s="17" t="str">
        <f>IFERROR(VLOOKUP("successful",'Kickstarter Data'!F2782:L2782,7,FALSE),"")</f>
        <v/>
      </c>
      <c r="D2782" s="21" t="str">
        <f t="shared" si="87"/>
        <v>Failed</v>
      </c>
      <c r="E2782" s="21">
        <f>IFERROR(VLOOKUP("Failed",'Kickstarter Data'!F2782:L2782,7,FALSE),"")</f>
        <v>0</v>
      </c>
    </row>
    <row r="2783" spans="1:5" x14ac:dyDescent="0.35">
      <c r="A2783" s="17" t="str">
        <f t="shared" si="86"/>
        <v>successful</v>
      </c>
      <c r="B2783" s="17">
        <f>IFERROR(VLOOKUP("successful",'Kickstarter Data'!F2783:L2783,7,FALSE),"")</f>
        <v>28</v>
      </c>
      <c r="D2783" s="21" t="str">
        <f t="shared" si="87"/>
        <v/>
      </c>
      <c r="E2783" s="21" t="str">
        <f>IFERROR(VLOOKUP("Failed",'Kickstarter Data'!F2783:L2783,7,FALSE),"")</f>
        <v/>
      </c>
    </row>
    <row r="2784" spans="1:5" x14ac:dyDescent="0.35">
      <c r="A2784" s="17" t="str">
        <f t="shared" si="86"/>
        <v>successful</v>
      </c>
      <c r="B2784" s="17">
        <f>IFERROR(VLOOKUP("successful",'Kickstarter Data'!F2784:L2784,7,FALSE),"")</f>
        <v>18</v>
      </c>
      <c r="D2784" s="21" t="str">
        <f t="shared" si="87"/>
        <v/>
      </c>
      <c r="E2784" s="21" t="str">
        <f>IFERROR(VLOOKUP("Failed",'Kickstarter Data'!F2784:L2784,7,FALSE),"")</f>
        <v/>
      </c>
    </row>
    <row r="2785" spans="1:5" x14ac:dyDescent="0.35">
      <c r="A2785" s="17" t="str">
        <f t="shared" si="86"/>
        <v>successful</v>
      </c>
      <c r="B2785" s="17">
        <f>IFERROR(VLOOKUP("successful",'Kickstarter Data'!F2785:L2785,7,FALSE),"")</f>
        <v>61</v>
      </c>
      <c r="D2785" s="21" t="str">
        <f t="shared" si="87"/>
        <v/>
      </c>
      <c r="E2785" s="21" t="str">
        <f>IFERROR(VLOOKUP("Failed",'Kickstarter Data'!F2785:L2785,7,FALSE),"")</f>
        <v/>
      </c>
    </row>
    <row r="2786" spans="1:5" x14ac:dyDescent="0.35">
      <c r="A2786" s="17" t="str">
        <f t="shared" si="86"/>
        <v>successful</v>
      </c>
      <c r="B2786" s="17">
        <f>IFERROR(VLOOKUP("successful",'Kickstarter Data'!F2786:L2786,7,FALSE),"")</f>
        <v>108</v>
      </c>
      <c r="D2786" s="21" t="str">
        <f t="shared" si="87"/>
        <v/>
      </c>
      <c r="E2786" s="21" t="str">
        <f>IFERROR(VLOOKUP("Failed",'Kickstarter Data'!F2786:L2786,7,FALSE),"")</f>
        <v/>
      </c>
    </row>
    <row r="2787" spans="1:5" x14ac:dyDescent="0.35">
      <c r="A2787" s="17" t="str">
        <f t="shared" si="86"/>
        <v>successful</v>
      </c>
      <c r="B2787" s="17">
        <f>IFERROR(VLOOKUP("successful",'Kickstarter Data'!F2787:L2787,7,FALSE),"")</f>
        <v>142</v>
      </c>
      <c r="D2787" s="21" t="str">
        <f t="shared" si="87"/>
        <v/>
      </c>
      <c r="E2787" s="21" t="str">
        <f>IFERROR(VLOOKUP("Failed",'Kickstarter Data'!F2787:L2787,7,FALSE),"")</f>
        <v/>
      </c>
    </row>
    <row r="2788" spans="1:5" x14ac:dyDescent="0.35">
      <c r="A2788" s="17" t="str">
        <f t="shared" si="86"/>
        <v>successful</v>
      </c>
      <c r="B2788" s="17">
        <f>IFERROR(VLOOKUP("successful",'Kickstarter Data'!F2788:L2788,7,FALSE),"")</f>
        <v>74</v>
      </c>
      <c r="D2788" s="21" t="str">
        <f t="shared" si="87"/>
        <v/>
      </c>
      <c r="E2788" s="21" t="str">
        <f>IFERROR(VLOOKUP("Failed",'Kickstarter Data'!F2788:L2788,7,FALSE),"")</f>
        <v/>
      </c>
    </row>
    <row r="2789" spans="1:5" x14ac:dyDescent="0.35">
      <c r="A2789" s="17" t="str">
        <f t="shared" si="86"/>
        <v>successful</v>
      </c>
      <c r="B2789" s="17">
        <f>IFERROR(VLOOKUP("successful",'Kickstarter Data'!F2789:L2789,7,FALSE),"")</f>
        <v>38</v>
      </c>
      <c r="D2789" s="21" t="str">
        <f t="shared" si="87"/>
        <v/>
      </c>
      <c r="E2789" s="21" t="str">
        <f>IFERROR(VLOOKUP("Failed",'Kickstarter Data'!F2789:L2789,7,FALSE),"")</f>
        <v/>
      </c>
    </row>
    <row r="2790" spans="1:5" x14ac:dyDescent="0.35">
      <c r="A2790" s="17" t="str">
        <f t="shared" si="86"/>
        <v>successful</v>
      </c>
      <c r="B2790" s="17">
        <f>IFERROR(VLOOKUP("successful",'Kickstarter Data'!F2790:L2790,7,FALSE),"")</f>
        <v>20</v>
      </c>
      <c r="D2790" s="21" t="str">
        <f t="shared" si="87"/>
        <v/>
      </c>
      <c r="E2790" s="21" t="str">
        <f>IFERROR(VLOOKUP("Failed",'Kickstarter Data'!F2790:L2790,7,FALSE),"")</f>
        <v/>
      </c>
    </row>
    <row r="2791" spans="1:5" x14ac:dyDescent="0.35">
      <c r="A2791" s="17" t="str">
        <f t="shared" si="86"/>
        <v>successful</v>
      </c>
      <c r="B2791" s="17">
        <f>IFERROR(VLOOKUP("successful",'Kickstarter Data'!F2791:L2791,7,FALSE),"")</f>
        <v>24</v>
      </c>
      <c r="D2791" s="21" t="str">
        <f t="shared" si="87"/>
        <v/>
      </c>
      <c r="E2791" s="21" t="str">
        <f>IFERROR(VLOOKUP("Failed",'Kickstarter Data'!F2791:L2791,7,FALSE),"")</f>
        <v/>
      </c>
    </row>
    <row r="2792" spans="1:5" x14ac:dyDescent="0.35">
      <c r="A2792" s="17" t="str">
        <f t="shared" si="86"/>
        <v>successful</v>
      </c>
      <c r="B2792" s="17">
        <f>IFERROR(VLOOKUP("successful",'Kickstarter Data'!F2792:L2792,7,FALSE),"")</f>
        <v>66</v>
      </c>
      <c r="D2792" s="21" t="str">
        <f t="shared" si="87"/>
        <v/>
      </c>
      <c r="E2792" s="21" t="str">
        <f>IFERROR(VLOOKUP("Failed",'Kickstarter Data'!F2792:L2792,7,FALSE),"")</f>
        <v/>
      </c>
    </row>
    <row r="2793" spans="1:5" x14ac:dyDescent="0.35">
      <c r="A2793" s="17" t="str">
        <f t="shared" si="86"/>
        <v>successful</v>
      </c>
      <c r="B2793" s="17">
        <f>IFERROR(VLOOKUP("successful",'Kickstarter Data'!F2793:L2793,7,FALSE),"")</f>
        <v>28</v>
      </c>
      <c r="D2793" s="21" t="str">
        <f t="shared" si="87"/>
        <v/>
      </c>
      <c r="E2793" s="21" t="str">
        <f>IFERROR(VLOOKUP("Failed",'Kickstarter Data'!F2793:L2793,7,FALSE),"")</f>
        <v/>
      </c>
    </row>
    <row r="2794" spans="1:5" x14ac:dyDescent="0.35">
      <c r="A2794" s="17" t="str">
        <f t="shared" si="86"/>
        <v>successful</v>
      </c>
      <c r="B2794" s="17">
        <f>IFERROR(VLOOKUP("successful",'Kickstarter Data'!F2794:L2794,7,FALSE),"")</f>
        <v>24</v>
      </c>
      <c r="D2794" s="21" t="str">
        <f t="shared" si="87"/>
        <v/>
      </c>
      <c r="E2794" s="21" t="str">
        <f>IFERROR(VLOOKUP("Failed",'Kickstarter Data'!F2794:L2794,7,FALSE),"")</f>
        <v/>
      </c>
    </row>
    <row r="2795" spans="1:5" x14ac:dyDescent="0.35">
      <c r="A2795" s="17" t="str">
        <f t="shared" si="86"/>
        <v>successful</v>
      </c>
      <c r="B2795" s="17">
        <f>IFERROR(VLOOKUP("successful",'Kickstarter Data'!F2795:L2795,7,FALSE),"")</f>
        <v>73</v>
      </c>
      <c r="D2795" s="21" t="str">
        <f t="shared" si="87"/>
        <v/>
      </c>
      <c r="E2795" s="21" t="str">
        <f>IFERROR(VLOOKUP("Failed",'Kickstarter Data'!F2795:L2795,7,FALSE),"")</f>
        <v/>
      </c>
    </row>
    <row r="2796" spans="1:5" x14ac:dyDescent="0.35">
      <c r="A2796" s="17" t="str">
        <f t="shared" si="86"/>
        <v>successful</v>
      </c>
      <c r="B2796" s="17">
        <f>IFERROR(VLOOKUP("successful",'Kickstarter Data'!F2796:L2796,7,FALSE),"")</f>
        <v>3</v>
      </c>
      <c r="D2796" s="21" t="str">
        <f t="shared" si="87"/>
        <v/>
      </c>
      <c r="E2796" s="21" t="str">
        <f>IFERROR(VLOOKUP("Failed",'Kickstarter Data'!F2796:L2796,7,FALSE),"")</f>
        <v/>
      </c>
    </row>
    <row r="2797" spans="1:5" x14ac:dyDescent="0.35">
      <c r="A2797" s="17" t="str">
        <f t="shared" si="86"/>
        <v>successful</v>
      </c>
      <c r="B2797" s="17">
        <f>IFERROR(VLOOKUP("successful",'Kickstarter Data'!F2797:L2797,7,FALSE),"")</f>
        <v>20</v>
      </c>
      <c r="D2797" s="21" t="str">
        <f t="shared" si="87"/>
        <v/>
      </c>
      <c r="E2797" s="21" t="str">
        <f>IFERROR(VLOOKUP("Failed",'Kickstarter Data'!F2797:L2797,7,FALSE),"")</f>
        <v/>
      </c>
    </row>
    <row r="2798" spans="1:5" x14ac:dyDescent="0.35">
      <c r="A2798" s="17" t="str">
        <f t="shared" si="86"/>
        <v>successful</v>
      </c>
      <c r="B2798" s="17">
        <f>IFERROR(VLOOKUP("successful",'Kickstarter Data'!F2798:L2798,7,FALSE),"")</f>
        <v>21</v>
      </c>
      <c r="D2798" s="21" t="str">
        <f t="shared" si="87"/>
        <v/>
      </c>
      <c r="E2798" s="21" t="str">
        <f>IFERROR(VLOOKUP("Failed",'Kickstarter Data'!F2798:L2798,7,FALSE),"")</f>
        <v/>
      </c>
    </row>
    <row r="2799" spans="1:5" x14ac:dyDescent="0.35">
      <c r="A2799" s="17" t="str">
        <f t="shared" si="86"/>
        <v>successful</v>
      </c>
      <c r="B2799" s="17">
        <f>IFERROR(VLOOKUP("successful",'Kickstarter Data'!F2799:L2799,7,FALSE),"")</f>
        <v>94</v>
      </c>
      <c r="D2799" s="21" t="str">
        <f t="shared" si="87"/>
        <v/>
      </c>
      <c r="E2799" s="21" t="str">
        <f>IFERROR(VLOOKUP("Failed",'Kickstarter Data'!F2799:L2799,7,FALSE),"")</f>
        <v/>
      </c>
    </row>
    <row r="2800" spans="1:5" x14ac:dyDescent="0.35">
      <c r="A2800" s="17" t="str">
        <f t="shared" si="86"/>
        <v>successful</v>
      </c>
      <c r="B2800" s="17">
        <f>IFERROR(VLOOKUP("successful",'Kickstarter Data'!F2800:L2800,7,FALSE),"")</f>
        <v>139</v>
      </c>
      <c r="D2800" s="21" t="str">
        <f t="shared" si="87"/>
        <v/>
      </c>
      <c r="E2800" s="21" t="str">
        <f>IFERROR(VLOOKUP("Failed",'Kickstarter Data'!F2800:L2800,7,FALSE),"")</f>
        <v/>
      </c>
    </row>
    <row r="2801" spans="1:5" x14ac:dyDescent="0.35">
      <c r="A2801" s="17" t="str">
        <f t="shared" si="86"/>
        <v>successful</v>
      </c>
      <c r="B2801" s="17">
        <f>IFERROR(VLOOKUP("successful",'Kickstarter Data'!F2801:L2801,7,FALSE),"")</f>
        <v>130</v>
      </c>
      <c r="D2801" s="21" t="str">
        <f t="shared" si="87"/>
        <v/>
      </c>
      <c r="E2801" s="21" t="str">
        <f>IFERROR(VLOOKUP("Failed",'Kickstarter Data'!F2801:L2801,7,FALSE),"")</f>
        <v/>
      </c>
    </row>
    <row r="2802" spans="1:5" x14ac:dyDescent="0.35">
      <c r="A2802" s="17" t="str">
        <f t="shared" si="86"/>
        <v>successful</v>
      </c>
      <c r="B2802" s="17">
        <f>IFERROR(VLOOKUP("successful",'Kickstarter Data'!F2802:L2802,7,FALSE),"")</f>
        <v>31</v>
      </c>
      <c r="D2802" s="21" t="str">
        <f t="shared" si="87"/>
        <v/>
      </c>
      <c r="E2802" s="21" t="str">
        <f>IFERROR(VLOOKUP("Failed",'Kickstarter Data'!F2802:L2802,7,FALSE),"")</f>
        <v/>
      </c>
    </row>
    <row r="2803" spans="1:5" x14ac:dyDescent="0.35">
      <c r="A2803" s="17" t="str">
        <f t="shared" si="86"/>
        <v>successful</v>
      </c>
      <c r="B2803" s="17">
        <f>IFERROR(VLOOKUP("successful",'Kickstarter Data'!F2803:L2803,7,FALSE),"")</f>
        <v>13</v>
      </c>
      <c r="D2803" s="21" t="str">
        <f t="shared" si="87"/>
        <v/>
      </c>
      <c r="E2803" s="21" t="str">
        <f>IFERROR(VLOOKUP("Failed",'Kickstarter Data'!F2803:L2803,7,FALSE),"")</f>
        <v/>
      </c>
    </row>
    <row r="2804" spans="1:5" x14ac:dyDescent="0.35">
      <c r="A2804" s="17" t="str">
        <f t="shared" si="86"/>
        <v>successful</v>
      </c>
      <c r="B2804" s="17">
        <f>IFERROR(VLOOKUP("successful",'Kickstarter Data'!F2804:L2804,7,FALSE),"")</f>
        <v>90</v>
      </c>
      <c r="D2804" s="21" t="str">
        <f t="shared" si="87"/>
        <v/>
      </c>
      <c r="E2804" s="21" t="str">
        <f>IFERROR(VLOOKUP("Failed",'Kickstarter Data'!F2804:L2804,7,FALSE),"")</f>
        <v/>
      </c>
    </row>
    <row r="2805" spans="1:5" x14ac:dyDescent="0.35">
      <c r="A2805" s="17" t="str">
        <f t="shared" si="86"/>
        <v>successful</v>
      </c>
      <c r="B2805" s="17">
        <f>IFERROR(VLOOKUP("successful",'Kickstarter Data'!F2805:L2805,7,FALSE),"")</f>
        <v>141</v>
      </c>
      <c r="D2805" s="21" t="str">
        <f t="shared" si="87"/>
        <v/>
      </c>
      <c r="E2805" s="21" t="str">
        <f>IFERROR(VLOOKUP("Failed",'Kickstarter Data'!F2805:L2805,7,FALSE),"")</f>
        <v/>
      </c>
    </row>
    <row r="2806" spans="1:5" x14ac:dyDescent="0.35">
      <c r="A2806" s="17" t="str">
        <f t="shared" si="86"/>
        <v>successful</v>
      </c>
      <c r="B2806" s="17">
        <f>IFERROR(VLOOKUP("successful",'Kickstarter Data'!F2806:L2806,7,FALSE),"")</f>
        <v>23</v>
      </c>
      <c r="D2806" s="21" t="str">
        <f t="shared" si="87"/>
        <v/>
      </c>
      <c r="E2806" s="21" t="str">
        <f>IFERROR(VLOOKUP("Failed",'Kickstarter Data'!F2806:L2806,7,FALSE),"")</f>
        <v/>
      </c>
    </row>
    <row r="2807" spans="1:5" x14ac:dyDescent="0.35">
      <c r="A2807" s="17" t="str">
        <f t="shared" si="86"/>
        <v>successful</v>
      </c>
      <c r="B2807" s="17">
        <f>IFERROR(VLOOKUP("successful",'Kickstarter Data'!F2807:L2807,7,FALSE),"")</f>
        <v>18</v>
      </c>
      <c r="D2807" s="21" t="str">
        <f t="shared" si="87"/>
        <v/>
      </c>
      <c r="E2807" s="21" t="str">
        <f>IFERROR(VLOOKUP("Failed",'Kickstarter Data'!F2807:L2807,7,FALSE),"")</f>
        <v/>
      </c>
    </row>
    <row r="2808" spans="1:5" x14ac:dyDescent="0.35">
      <c r="A2808" s="17" t="str">
        <f t="shared" si="86"/>
        <v>successful</v>
      </c>
      <c r="B2808" s="17">
        <f>IFERROR(VLOOKUP("successful",'Kickstarter Data'!F2808:L2808,7,FALSE),"")</f>
        <v>76</v>
      </c>
      <c r="D2808" s="21" t="str">
        <f t="shared" si="87"/>
        <v/>
      </c>
      <c r="E2808" s="21" t="str">
        <f>IFERROR(VLOOKUP("Failed",'Kickstarter Data'!F2808:L2808,7,FALSE),"")</f>
        <v/>
      </c>
    </row>
    <row r="2809" spans="1:5" x14ac:dyDescent="0.35">
      <c r="A2809" s="17" t="str">
        <f t="shared" si="86"/>
        <v>successful</v>
      </c>
      <c r="B2809" s="17">
        <f>IFERROR(VLOOKUP("successful",'Kickstarter Data'!F2809:L2809,7,FALSE),"")</f>
        <v>93</v>
      </c>
      <c r="D2809" s="21" t="str">
        <f t="shared" si="87"/>
        <v/>
      </c>
      <c r="E2809" s="21" t="str">
        <f>IFERROR(VLOOKUP("Failed",'Kickstarter Data'!F2809:L2809,7,FALSE),"")</f>
        <v/>
      </c>
    </row>
    <row r="2810" spans="1:5" x14ac:dyDescent="0.35">
      <c r="A2810" s="17" t="str">
        <f t="shared" si="86"/>
        <v>successful</v>
      </c>
      <c r="B2810" s="17">
        <f>IFERROR(VLOOKUP("successful",'Kickstarter Data'!F2810:L2810,7,FALSE),"")</f>
        <v>69</v>
      </c>
      <c r="D2810" s="21" t="str">
        <f t="shared" si="87"/>
        <v/>
      </c>
      <c r="E2810" s="21" t="str">
        <f>IFERROR(VLOOKUP("Failed",'Kickstarter Data'!F2810:L2810,7,FALSE),"")</f>
        <v/>
      </c>
    </row>
    <row r="2811" spans="1:5" x14ac:dyDescent="0.35">
      <c r="A2811" s="17" t="str">
        <f t="shared" si="86"/>
        <v>successful</v>
      </c>
      <c r="B2811" s="17">
        <f>IFERROR(VLOOKUP("successful",'Kickstarter Data'!F2811:L2811,7,FALSE),"")</f>
        <v>21</v>
      </c>
      <c r="D2811" s="21" t="str">
        <f t="shared" si="87"/>
        <v/>
      </c>
      <c r="E2811" s="21" t="str">
        <f>IFERROR(VLOOKUP("Failed",'Kickstarter Data'!F2811:L2811,7,FALSE),"")</f>
        <v/>
      </c>
    </row>
    <row r="2812" spans="1:5" x14ac:dyDescent="0.35">
      <c r="A2812" s="17" t="str">
        <f t="shared" si="86"/>
        <v>successful</v>
      </c>
      <c r="B2812" s="17">
        <f>IFERROR(VLOOKUP("successful",'Kickstarter Data'!F2812:L2812,7,FALSE),"")</f>
        <v>57</v>
      </c>
      <c r="D2812" s="21" t="str">
        <f t="shared" si="87"/>
        <v/>
      </c>
      <c r="E2812" s="21" t="str">
        <f>IFERROR(VLOOKUP("Failed",'Kickstarter Data'!F2812:L2812,7,FALSE),"")</f>
        <v/>
      </c>
    </row>
    <row r="2813" spans="1:5" x14ac:dyDescent="0.35">
      <c r="A2813" s="17" t="str">
        <f t="shared" si="86"/>
        <v>successful</v>
      </c>
      <c r="B2813" s="17">
        <f>IFERROR(VLOOKUP("successful",'Kickstarter Data'!F2813:L2813,7,FALSE),"")</f>
        <v>108</v>
      </c>
      <c r="D2813" s="21" t="str">
        <f t="shared" si="87"/>
        <v/>
      </c>
      <c r="E2813" s="21" t="str">
        <f>IFERROR(VLOOKUP("Failed",'Kickstarter Data'!F2813:L2813,7,FALSE),"")</f>
        <v/>
      </c>
    </row>
    <row r="2814" spans="1:5" x14ac:dyDescent="0.35">
      <c r="A2814" s="17" t="str">
        <f t="shared" si="86"/>
        <v>successful</v>
      </c>
      <c r="B2814" s="17">
        <f>IFERROR(VLOOKUP("successful",'Kickstarter Data'!F2814:L2814,7,FALSE),"")</f>
        <v>83</v>
      </c>
      <c r="D2814" s="21" t="str">
        <f t="shared" si="87"/>
        <v/>
      </c>
      <c r="E2814" s="21" t="str">
        <f>IFERROR(VLOOKUP("Failed",'Kickstarter Data'!F2814:L2814,7,FALSE),"")</f>
        <v/>
      </c>
    </row>
    <row r="2815" spans="1:5" x14ac:dyDescent="0.35">
      <c r="A2815" s="17" t="str">
        <f t="shared" si="86"/>
        <v>successful</v>
      </c>
      <c r="B2815" s="17">
        <f>IFERROR(VLOOKUP("successful",'Kickstarter Data'!F2815:L2815,7,FALSE),"")</f>
        <v>96</v>
      </c>
      <c r="D2815" s="21" t="str">
        <f t="shared" si="87"/>
        <v/>
      </c>
      <c r="E2815" s="21" t="str">
        <f>IFERROR(VLOOKUP("Failed",'Kickstarter Data'!F2815:L2815,7,FALSE),"")</f>
        <v/>
      </c>
    </row>
    <row r="2816" spans="1:5" x14ac:dyDescent="0.35">
      <c r="A2816" s="17" t="str">
        <f t="shared" si="86"/>
        <v>successful</v>
      </c>
      <c r="B2816" s="17">
        <f>IFERROR(VLOOKUP("successful",'Kickstarter Data'!F2816:L2816,7,FALSE),"")</f>
        <v>64</v>
      </c>
      <c r="D2816" s="21" t="str">
        <f t="shared" si="87"/>
        <v/>
      </c>
      <c r="E2816" s="21" t="str">
        <f>IFERROR(VLOOKUP("Failed",'Kickstarter Data'!F2816:L2816,7,FALSE),"")</f>
        <v/>
      </c>
    </row>
    <row r="2817" spans="1:5" x14ac:dyDescent="0.35">
      <c r="A2817" s="17" t="str">
        <f t="shared" si="86"/>
        <v>successful</v>
      </c>
      <c r="B2817" s="17">
        <f>IFERROR(VLOOKUP("successful",'Kickstarter Data'!F2817:L2817,7,FALSE),"")</f>
        <v>14</v>
      </c>
      <c r="D2817" s="21" t="str">
        <f t="shared" si="87"/>
        <v/>
      </c>
      <c r="E2817" s="21" t="str">
        <f>IFERROR(VLOOKUP("Failed",'Kickstarter Data'!F2817:L2817,7,FALSE),"")</f>
        <v/>
      </c>
    </row>
    <row r="2818" spans="1:5" x14ac:dyDescent="0.35">
      <c r="A2818" s="17" t="str">
        <f t="shared" ref="A2818:A2881" si="88">IF(B2818="","","successful")</f>
        <v>successful</v>
      </c>
      <c r="B2818" s="17">
        <f>IFERROR(VLOOKUP("successful",'Kickstarter Data'!F2818:L2818,7,FALSE),"")</f>
        <v>169</v>
      </c>
      <c r="D2818" s="21" t="str">
        <f t="shared" ref="D2818:D2881" si="89">IF(E2818="","","Failed")</f>
        <v/>
      </c>
      <c r="E2818" s="21" t="str">
        <f>IFERROR(VLOOKUP("Failed",'Kickstarter Data'!F2818:L2818,7,FALSE),"")</f>
        <v/>
      </c>
    </row>
    <row r="2819" spans="1:5" x14ac:dyDescent="0.35">
      <c r="A2819" s="17" t="str">
        <f t="shared" si="88"/>
        <v>successful</v>
      </c>
      <c r="B2819" s="17">
        <f>IFERROR(VLOOKUP("successful",'Kickstarter Data'!F2819:L2819,7,FALSE),"")</f>
        <v>33</v>
      </c>
      <c r="D2819" s="21" t="str">
        <f t="shared" si="89"/>
        <v/>
      </c>
      <c r="E2819" s="21" t="str">
        <f>IFERROR(VLOOKUP("Failed",'Kickstarter Data'!F2819:L2819,7,FALSE),"")</f>
        <v/>
      </c>
    </row>
    <row r="2820" spans="1:5" x14ac:dyDescent="0.35">
      <c r="A2820" s="17" t="str">
        <f t="shared" si="88"/>
        <v>successful</v>
      </c>
      <c r="B2820" s="17">
        <f>IFERROR(VLOOKUP("successful",'Kickstarter Data'!F2820:L2820,7,FALSE),"")</f>
        <v>102</v>
      </c>
      <c r="D2820" s="21" t="str">
        <f t="shared" si="89"/>
        <v/>
      </c>
      <c r="E2820" s="21" t="str">
        <f>IFERROR(VLOOKUP("Failed",'Kickstarter Data'!F2820:L2820,7,FALSE),"")</f>
        <v/>
      </c>
    </row>
    <row r="2821" spans="1:5" x14ac:dyDescent="0.35">
      <c r="A2821" s="17" t="str">
        <f t="shared" si="88"/>
        <v>successful</v>
      </c>
      <c r="B2821" s="17">
        <f>IFERROR(VLOOKUP("successful",'Kickstarter Data'!F2821:L2821,7,FALSE),"")</f>
        <v>104</v>
      </c>
      <c r="D2821" s="21" t="str">
        <f t="shared" si="89"/>
        <v/>
      </c>
      <c r="E2821" s="21" t="str">
        <f>IFERROR(VLOOKUP("Failed",'Kickstarter Data'!F2821:L2821,7,FALSE),"")</f>
        <v/>
      </c>
    </row>
    <row r="2822" spans="1:5" x14ac:dyDescent="0.35">
      <c r="A2822" s="17" t="str">
        <f t="shared" si="88"/>
        <v>successful</v>
      </c>
      <c r="B2822" s="17">
        <f>IFERROR(VLOOKUP("successful",'Kickstarter Data'!F2822:L2822,7,FALSE),"")</f>
        <v>20</v>
      </c>
      <c r="D2822" s="21" t="str">
        <f t="shared" si="89"/>
        <v/>
      </c>
      <c r="E2822" s="21" t="str">
        <f>IFERROR(VLOOKUP("Failed",'Kickstarter Data'!F2822:L2822,7,FALSE),"")</f>
        <v/>
      </c>
    </row>
    <row r="2823" spans="1:5" x14ac:dyDescent="0.35">
      <c r="A2823" s="17" t="str">
        <f t="shared" si="88"/>
        <v>successful</v>
      </c>
      <c r="B2823" s="17">
        <f>IFERROR(VLOOKUP("successful",'Kickstarter Data'!F2823:L2823,7,FALSE),"")</f>
        <v>35</v>
      </c>
      <c r="D2823" s="21" t="str">
        <f t="shared" si="89"/>
        <v/>
      </c>
      <c r="E2823" s="21" t="str">
        <f>IFERROR(VLOOKUP("Failed",'Kickstarter Data'!F2823:L2823,7,FALSE),"")</f>
        <v/>
      </c>
    </row>
    <row r="2824" spans="1:5" x14ac:dyDescent="0.35">
      <c r="A2824" s="17" t="str">
        <f t="shared" si="88"/>
        <v>successful</v>
      </c>
      <c r="B2824" s="17">
        <f>IFERROR(VLOOKUP("successful",'Kickstarter Data'!F2824:L2824,7,FALSE),"")</f>
        <v>94</v>
      </c>
      <c r="D2824" s="21" t="str">
        <f t="shared" si="89"/>
        <v/>
      </c>
      <c r="E2824" s="21" t="str">
        <f>IFERROR(VLOOKUP("Failed",'Kickstarter Data'!F2824:L2824,7,FALSE),"")</f>
        <v/>
      </c>
    </row>
    <row r="2825" spans="1:5" x14ac:dyDescent="0.35">
      <c r="A2825" s="17" t="str">
        <f t="shared" si="88"/>
        <v>successful</v>
      </c>
      <c r="B2825" s="17">
        <f>IFERROR(VLOOKUP("successful",'Kickstarter Data'!F2825:L2825,7,FALSE),"")</f>
        <v>14</v>
      </c>
      <c r="D2825" s="21" t="str">
        <f t="shared" si="89"/>
        <v/>
      </c>
      <c r="E2825" s="21" t="str">
        <f>IFERROR(VLOOKUP("Failed",'Kickstarter Data'!F2825:L2825,7,FALSE),"")</f>
        <v/>
      </c>
    </row>
    <row r="2826" spans="1:5" x14ac:dyDescent="0.35">
      <c r="A2826" s="17" t="str">
        <f t="shared" si="88"/>
        <v>successful</v>
      </c>
      <c r="B2826" s="17">
        <f>IFERROR(VLOOKUP("successful",'Kickstarter Data'!F2826:L2826,7,FALSE),"")</f>
        <v>15</v>
      </c>
      <c r="D2826" s="21" t="str">
        <f t="shared" si="89"/>
        <v/>
      </c>
      <c r="E2826" s="21" t="str">
        <f>IFERROR(VLOOKUP("Failed",'Kickstarter Data'!F2826:L2826,7,FALSE),"")</f>
        <v/>
      </c>
    </row>
    <row r="2827" spans="1:5" x14ac:dyDescent="0.35">
      <c r="A2827" s="17" t="str">
        <f t="shared" si="88"/>
        <v>successful</v>
      </c>
      <c r="B2827" s="17">
        <f>IFERROR(VLOOKUP("successful",'Kickstarter Data'!F2827:L2827,7,FALSE),"")</f>
        <v>51</v>
      </c>
      <c r="D2827" s="21" t="str">
        <f t="shared" si="89"/>
        <v/>
      </c>
      <c r="E2827" s="21" t="str">
        <f>IFERROR(VLOOKUP("Failed",'Kickstarter Data'!F2827:L2827,7,FALSE),"")</f>
        <v/>
      </c>
    </row>
    <row r="2828" spans="1:5" x14ac:dyDescent="0.35">
      <c r="A2828" s="17" t="str">
        <f t="shared" si="88"/>
        <v>successful</v>
      </c>
      <c r="B2828" s="17">
        <f>IFERROR(VLOOKUP("successful",'Kickstarter Data'!F2828:L2828,7,FALSE),"")</f>
        <v>19</v>
      </c>
      <c r="D2828" s="21" t="str">
        <f t="shared" si="89"/>
        <v/>
      </c>
      <c r="E2828" s="21" t="str">
        <f>IFERROR(VLOOKUP("Failed",'Kickstarter Data'!F2828:L2828,7,FALSE),"")</f>
        <v/>
      </c>
    </row>
    <row r="2829" spans="1:5" x14ac:dyDescent="0.35">
      <c r="A2829" s="17" t="str">
        <f t="shared" si="88"/>
        <v>successful</v>
      </c>
      <c r="B2829" s="17">
        <f>IFERROR(VLOOKUP("successful",'Kickstarter Data'!F2829:L2829,7,FALSE),"")</f>
        <v>23</v>
      </c>
      <c r="D2829" s="21" t="str">
        <f t="shared" si="89"/>
        <v/>
      </c>
      <c r="E2829" s="21" t="str">
        <f>IFERROR(VLOOKUP("Failed",'Kickstarter Data'!F2829:L2829,7,FALSE),"")</f>
        <v/>
      </c>
    </row>
    <row r="2830" spans="1:5" x14ac:dyDescent="0.35">
      <c r="A2830" s="17" t="str">
        <f t="shared" si="88"/>
        <v>successful</v>
      </c>
      <c r="B2830" s="17">
        <f>IFERROR(VLOOKUP("successful",'Kickstarter Data'!F2830:L2830,7,FALSE),"")</f>
        <v>97</v>
      </c>
      <c r="D2830" s="21" t="str">
        <f t="shared" si="89"/>
        <v/>
      </c>
      <c r="E2830" s="21" t="str">
        <f>IFERROR(VLOOKUP("Failed",'Kickstarter Data'!F2830:L2830,7,FALSE),"")</f>
        <v/>
      </c>
    </row>
    <row r="2831" spans="1:5" x14ac:dyDescent="0.35">
      <c r="A2831" s="17" t="str">
        <f t="shared" si="88"/>
        <v>successful</v>
      </c>
      <c r="B2831" s="17">
        <f>IFERROR(VLOOKUP("successful",'Kickstarter Data'!F2831:L2831,7,FALSE),"")</f>
        <v>76</v>
      </c>
      <c r="D2831" s="21" t="str">
        <f t="shared" si="89"/>
        <v/>
      </c>
      <c r="E2831" s="21" t="str">
        <f>IFERROR(VLOOKUP("Failed",'Kickstarter Data'!F2831:L2831,7,FALSE),"")</f>
        <v/>
      </c>
    </row>
    <row r="2832" spans="1:5" x14ac:dyDescent="0.35">
      <c r="A2832" s="17" t="str">
        <f t="shared" si="88"/>
        <v>successful</v>
      </c>
      <c r="B2832" s="17">
        <f>IFERROR(VLOOKUP("successful",'Kickstarter Data'!F2832:L2832,7,FALSE),"")</f>
        <v>11</v>
      </c>
      <c r="D2832" s="21" t="str">
        <f t="shared" si="89"/>
        <v/>
      </c>
      <c r="E2832" s="21" t="str">
        <f>IFERROR(VLOOKUP("Failed",'Kickstarter Data'!F2832:L2832,7,FALSE),"")</f>
        <v/>
      </c>
    </row>
    <row r="2833" spans="1:5" x14ac:dyDescent="0.35">
      <c r="A2833" s="17" t="str">
        <f t="shared" si="88"/>
        <v>successful</v>
      </c>
      <c r="B2833" s="17">
        <f>IFERROR(VLOOKUP("successful",'Kickstarter Data'!F2833:L2833,7,FALSE),"")</f>
        <v>52</v>
      </c>
      <c r="D2833" s="21" t="str">
        <f t="shared" si="89"/>
        <v/>
      </c>
      <c r="E2833" s="21" t="str">
        <f>IFERROR(VLOOKUP("Failed",'Kickstarter Data'!F2833:L2833,7,FALSE),"")</f>
        <v/>
      </c>
    </row>
    <row r="2834" spans="1:5" x14ac:dyDescent="0.35">
      <c r="A2834" s="17" t="str">
        <f t="shared" si="88"/>
        <v>successful</v>
      </c>
      <c r="B2834" s="17">
        <f>IFERROR(VLOOKUP("successful",'Kickstarter Data'!F2834:L2834,7,FALSE),"")</f>
        <v>95</v>
      </c>
      <c r="D2834" s="21" t="str">
        <f t="shared" si="89"/>
        <v/>
      </c>
      <c r="E2834" s="21" t="str">
        <f>IFERROR(VLOOKUP("Failed",'Kickstarter Data'!F2834:L2834,7,FALSE),"")</f>
        <v/>
      </c>
    </row>
    <row r="2835" spans="1:5" x14ac:dyDescent="0.35">
      <c r="A2835" s="17" t="str">
        <f t="shared" si="88"/>
        <v>successful</v>
      </c>
      <c r="B2835" s="17">
        <f>IFERROR(VLOOKUP("successful",'Kickstarter Data'!F2835:L2835,7,FALSE),"")</f>
        <v>35</v>
      </c>
      <c r="D2835" s="21" t="str">
        <f t="shared" si="89"/>
        <v/>
      </c>
      <c r="E2835" s="21" t="str">
        <f>IFERROR(VLOOKUP("Failed",'Kickstarter Data'!F2835:L2835,7,FALSE),"")</f>
        <v/>
      </c>
    </row>
    <row r="2836" spans="1:5" x14ac:dyDescent="0.35">
      <c r="A2836" s="17" t="str">
        <f t="shared" si="88"/>
        <v>successful</v>
      </c>
      <c r="B2836" s="17">
        <f>IFERROR(VLOOKUP("successful",'Kickstarter Data'!F2836:L2836,7,FALSE),"")</f>
        <v>21</v>
      </c>
      <c r="D2836" s="21" t="str">
        <f t="shared" si="89"/>
        <v/>
      </c>
      <c r="E2836" s="21" t="str">
        <f>IFERROR(VLOOKUP("Failed",'Kickstarter Data'!F2836:L2836,7,FALSE),"")</f>
        <v/>
      </c>
    </row>
    <row r="2837" spans="1:5" x14ac:dyDescent="0.35">
      <c r="A2837" s="17" t="str">
        <f t="shared" si="88"/>
        <v>successful</v>
      </c>
      <c r="B2837" s="17">
        <f>IFERROR(VLOOKUP("successful",'Kickstarter Data'!F2837:L2837,7,FALSE),"")</f>
        <v>93</v>
      </c>
      <c r="D2837" s="21" t="str">
        <f t="shared" si="89"/>
        <v/>
      </c>
      <c r="E2837" s="21" t="str">
        <f>IFERROR(VLOOKUP("Failed",'Kickstarter Data'!F2837:L2837,7,FALSE),"")</f>
        <v/>
      </c>
    </row>
    <row r="2838" spans="1:5" x14ac:dyDescent="0.35">
      <c r="A2838" s="17" t="str">
        <f t="shared" si="88"/>
        <v>successful</v>
      </c>
      <c r="B2838" s="17">
        <f>IFERROR(VLOOKUP("successful",'Kickstarter Data'!F2838:L2838,7,FALSE),"")</f>
        <v>11</v>
      </c>
      <c r="D2838" s="21" t="str">
        <f t="shared" si="89"/>
        <v/>
      </c>
      <c r="E2838" s="21" t="str">
        <f>IFERROR(VLOOKUP("Failed",'Kickstarter Data'!F2838:L2838,7,FALSE),"")</f>
        <v/>
      </c>
    </row>
    <row r="2839" spans="1:5" x14ac:dyDescent="0.35">
      <c r="A2839" s="17" t="str">
        <f t="shared" si="88"/>
        <v>successful</v>
      </c>
      <c r="B2839" s="17">
        <f>IFERROR(VLOOKUP("successful",'Kickstarter Data'!F2839:L2839,7,FALSE),"")</f>
        <v>21</v>
      </c>
      <c r="D2839" s="21" t="str">
        <f t="shared" si="89"/>
        <v/>
      </c>
      <c r="E2839" s="21" t="str">
        <f>IFERROR(VLOOKUP("Failed",'Kickstarter Data'!F2839:L2839,7,FALSE),"")</f>
        <v/>
      </c>
    </row>
    <row r="2840" spans="1:5" x14ac:dyDescent="0.35">
      <c r="A2840" s="17" t="str">
        <f t="shared" si="88"/>
        <v>successful</v>
      </c>
      <c r="B2840" s="17">
        <f>IFERROR(VLOOKUP("successful",'Kickstarter Data'!F2840:L2840,7,FALSE),"")</f>
        <v>54</v>
      </c>
      <c r="D2840" s="21" t="str">
        <f t="shared" si="89"/>
        <v/>
      </c>
      <c r="E2840" s="21" t="str">
        <f>IFERROR(VLOOKUP("Failed",'Kickstarter Data'!F2840:L2840,7,FALSE),"")</f>
        <v/>
      </c>
    </row>
    <row r="2841" spans="1:5" x14ac:dyDescent="0.35">
      <c r="A2841" s="17" t="str">
        <f t="shared" si="88"/>
        <v>successful</v>
      </c>
      <c r="B2841" s="17">
        <f>IFERROR(VLOOKUP("successful",'Kickstarter Data'!F2841:L2841,7,FALSE),"")</f>
        <v>31</v>
      </c>
      <c r="D2841" s="21" t="str">
        <f t="shared" si="89"/>
        <v/>
      </c>
      <c r="E2841" s="21" t="str">
        <f>IFERROR(VLOOKUP("Failed",'Kickstarter Data'!F2841:L2841,7,FALSE),"")</f>
        <v/>
      </c>
    </row>
    <row r="2842" spans="1:5" x14ac:dyDescent="0.35">
      <c r="A2842" s="17" t="str">
        <f t="shared" si="88"/>
        <v>successful</v>
      </c>
      <c r="B2842" s="17">
        <f>IFERROR(VLOOKUP("successful",'Kickstarter Data'!F2842:L2842,7,FALSE),"")</f>
        <v>132</v>
      </c>
      <c r="D2842" s="21" t="str">
        <f t="shared" si="89"/>
        <v/>
      </c>
      <c r="E2842" s="21" t="str">
        <f>IFERROR(VLOOKUP("Failed",'Kickstarter Data'!F2842:L2842,7,FALSE),"")</f>
        <v/>
      </c>
    </row>
    <row r="2843" spans="1:5" x14ac:dyDescent="0.35">
      <c r="A2843" s="17" t="str">
        <f t="shared" si="88"/>
        <v/>
      </c>
      <c r="B2843" s="17" t="str">
        <f>IFERROR(VLOOKUP("successful",'Kickstarter Data'!F2843:L2843,7,FALSE),"")</f>
        <v/>
      </c>
      <c r="D2843" s="21" t="str">
        <f t="shared" si="89"/>
        <v>Failed</v>
      </c>
      <c r="E2843" s="21">
        <f>IFERROR(VLOOKUP("Failed",'Kickstarter Data'!F2843:L2843,7,FALSE),"")</f>
        <v>1</v>
      </c>
    </row>
    <row r="2844" spans="1:5" x14ac:dyDescent="0.35">
      <c r="A2844" s="17" t="str">
        <f t="shared" si="88"/>
        <v/>
      </c>
      <c r="B2844" s="17" t="str">
        <f>IFERROR(VLOOKUP("successful",'Kickstarter Data'!F2844:L2844,7,FALSE),"")</f>
        <v/>
      </c>
      <c r="D2844" s="21" t="str">
        <f t="shared" si="89"/>
        <v>Failed</v>
      </c>
      <c r="E2844" s="21">
        <f>IFERROR(VLOOKUP("Failed",'Kickstarter Data'!F2844:L2844,7,FALSE),"")</f>
        <v>0</v>
      </c>
    </row>
    <row r="2845" spans="1:5" x14ac:dyDescent="0.35">
      <c r="A2845" s="17" t="str">
        <f t="shared" si="88"/>
        <v/>
      </c>
      <c r="B2845" s="17" t="str">
        <f>IFERROR(VLOOKUP("successful",'Kickstarter Data'!F2845:L2845,7,FALSE),"")</f>
        <v/>
      </c>
      <c r="D2845" s="21" t="str">
        <f t="shared" si="89"/>
        <v>Failed</v>
      </c>
      <c r="E2845" s="21">
        <f>IFERROR(VLOOKUP("Failed",'Kickstarter Data'!F2845:L2845,7,FALSE),"")</f>
        <v>0</v>
      </c>
    </row>
    <row r="2846" spans="1:5" x14ac:dyDescent="0.35">
      <c r="A2846" s="17" t="str">
        <f t="shared" si="88"/>
        <v/>
      </c>
      <c r="B2846" s="17" t="str">
        <f>IFERROR(VLOOKUP("successful",'Kickstarter Data'!F2846:L2846,7,FALSE),"")</f>
        <v/>
      </c>
      <c r="D2846" s="21" t="str">
        <f t="shared" si="89"/>
        <v>Failed</v>
      </c>
      <c r="E2846" s="21">
        <f>IFERROR(VLOOKUP("Failed",'Kickstarter Data'!F2846:L2846,7,FALSE),"")</f>
        <v>1</v>
      </c>
    </row>
    <row r="2847" spans="1:5" x14ac:dyDescent="0.35">
      <c r="A2847" s="17" t="str">
        <f t="shared" si="88"/>
        <v/>
      </c>
      <c r="B2847" s="17" t="str">
        <f>IFERROR(VLOOKUP("successful",'Kickstarter Data'!F2847:L2847,7,FALSE),"")</f>
        <v/>
      </c>
      <c r="D2847" s="21" t="str">
        <f t="shared" si="89"/>
        <v>Failed</v>
      </c>
      <c r="E2847" s="21">
        <f>IFERROR(VLOOKUP("Failed",'Kickstarter Data'!F2847:L2847,7,FALSE),"")</f>
        <v>39</v>
      </c>
    </row>
    <row r="2848" spans="1:5" x14ac:dyDescent="0.35">
      <c r="A2848" s="17" t="str">
        <f t="shared" si="88"/>
        <v/>
      </c>
      <c r="B2848" s="17" t="str">
        <f>IFERROR(VLOOKUP("successful",'Kickstarter Data'!F2848:L2848,7,FALSE),"")</f>
        <v/>
      </c>
      <c r="D2848" s="21" t="str">
        <f t="shared" si="89"/>
        <v>Failed</v>
      </c>
      <c r="E2848" s="21">
        <f>IFERROR(VLOOKUP("Failed",'Kickstarter Data'!F2848:L2848,7,FALSE),"")</f>
        <v>0</v>
      </c>
    </row>
    <row r="2849" spans="1:5" x14ac:dyDescent="0.35">
      <c r="A2849" s="17" t="str">
        <f t="shared" si="88"/>
        <v/>
      </c>
      <c r="B2849" s="17" t="str">
        <f>IFERROR(VLOOKUP("successful",'Kickstarter Data'!F2849:L2849,7,FALSE),"")</f>
        <v/>
      </c>
      <c r="D2849" s="21" t="str">
        <f t="shared" si="89"/>
        <v>Failed</v>
      </c>
      <c r="E2849" s="21">
        <f>IFERROR(VLOOKUP("Failed",'Kickstarter Data'!F2849:L2849,7,FALSE),"")</f>
        <v>0</v>
      </c>
    </row>
    <row r="2850" spans="1:5" x14ac:dyDescent="0.35">
      <c r="A2850" s="17" t="str">
        <f t="shared" si="88"/>
        <v/>
      </c>
      <c r="B2850" s="17" t="str">
        <f>IFERROR(VLOOKUP("successful",'Kickstarter Data'!F2850:L2850,7,FALSE),"")</f>
        <v/>
      </c>
      <c r="D2850" s="21" t="str">
        <f t="shared" si="89"/>
        <v>Failed</v>
      </c>
      <c r="E2850" s="21">
        <f>IFERROR(VLOOKUP("Failed",'Kickstarter Data'!F2850:L2850,7,FALSE),"")</f>
        <v>3</v>
      </c>
    </row>
    <row r="2851" spans="1:5" x14ac:dyDescent="0.35">
      <c r="A2851" s="17" t="str">
        <f t="shared" si="88"/>
        <v/>
      </c>
      <c r="B2851" s="17" t="str">
        <f>IFERROR(VLOOKUP("successful",'Kickstarter Data'!F2851:L2851,7,FALSE),"")</f>
        <v/>
      </c>
      <c r="D2851" s="21" t="str">
        <f t="shared" si="89"/>
        <v>Failed</v>
      </c>
      <c r="E2851" s="21">
        <f>IFERROR(VLOOKUP("Failed",'Kickstarter Data'!F2851:L2851,7,FALSE),"")</f>
        <v>1</v>
      </c>
    </row>
    <row r="2852" spans="1:5" x14ac:dyDescent="0.35">
      <c r="A2852" s="17" t="str">
        <f t="shared" si="88"/>
        <v/>
      </c>
      <c r="B2852" s="17" t="str">
        <f>IFERROR(VLOOKUP("successful",'Kickstarter Data'!F2852:L2852,7,FALSE),"")</f>
        <v/>
      </c>
      <c r="D2852" s="21" t="str">
        <f t="shared" si="89"/>
        <v>Failed</v>
      </c>
      <c r="E2852" s="21">
        <f>IFERROR(VLOOKUP("Failed",'Kickstarter Data'!F2852:L2852,7,FALSE),"")</f>
        <v>13</v>
      </c>
    </row>
    <row r="2853" spans="1:5" x14ac:dyDescent="0.35">
      <c r="A2853" s="17" t="str">
        <f t="shared" si="88"/>
        <v/>
      </c>
      <c r="B2853" s="17" t="str">
        <f>IFERROR(VLOOKUP("successful",'Kickstarter Data'!F2853:L2853,7,FALSE),"")</f>
        <v/>
      </c>
      <c r="D2853" s="21" t="str">
        <f t="shared" si="89"/>
        <v>Failed</v>
      </c>
      <c r="E2853" s="21">
        <f>IFERROR(VLOOKUP("Failed",'Kickstarter Data'!F2853:L2853,7,FALSE),"")</f>
        <v>0</v>
      </c>
    </row>
    <row r="2854" spans="1:5" x14ac:dyDescent="0.35">
      <c r="A2854" s="17" t="str">
        <f t="shared" si="88"/>
        <v/>
      </c>
      <c r="B2854" s="17" t="str">
        <f>IFERROR(VLOOKUP("successful",'Kickstarter Data'!F2854:L2854,7,FALSE),"")</f>
        <v/>
      </c>
      <c r="D2854" s="21" t="str">
        <f t="shared" si="89"/>
        <v>Failed</v>
      </c>
      <c r="E2854" s="21">
        <f>IFERROR(VLOOKUP("Failed",'Kickstarter Data'!F2854:L2854,7,FALSE),"")</f>
        <v>6</v>
      </c>
    </row>
    <row r="2855" spans="1:5" x14ac:dyDescent="0.35">
      <c r="A2855" s="17" t="str">
        <f t="shared" si="88"/>
        <v/>
      </c>
      <c r="B2855" s="17" t="str">
        <f>IFERROR(VLOOKUP("successful",'Kickstarter Data'!F2855:L2855,7,FALSE),"")</f>
        <v/>
      </c>
      <c r="D2855" s="21" t="str">
        <f t="shared" si="89"/>
        <v>Failed</v>
      </c>
      <c r="E2855" s="21">
        <f>IFERROR(VLOOKUP("Failed",'Kickstarter Data'!F2855:L2855,7,FALSE),"")</f>
        <v>0</v>
      </c>
    </row>
    <row r="2856" spans="1:5" x14ac:dyDescent="0.35">
      <c r="A2856" s="17" t="str">
        <f t="shared" si="88"/>
        <v/>
      </c>
      <c r="B2856" s="17" t="str">
        <f>IFERROR(VLOOKUP("successful",'Kickstarter Data'!F2856:L2856,7,FALSE),"")</f>
        <v/>
      </c>
      <c r="D2856" s="21" t="str">
        <f t="shared" si="89"/>
        <v>Failed</v>
      </c>
      <c r="E2856" s="21">
        <f>IFERROR(VLOOKUP("Failed",'Kickstarter Data'!F2856:L2856,7,FALSE),"")</f>
        <v>14</v>
      </c>
    </row>
    <row r="2857" spans="1:5" x14ac:dyDescent="0.35">
      <c r="A2857" s="17" t="str">
        <f t="shared" si="88"/>
        <v/>
      </c>
      <c r="B2857" s="17" t="str">
        <f>IFERROR(VLOOKUP("successful",'Kickstarter Data'!F2857:L2857,7,FALSE),"")</f>
        <v/>
      </c>
      <c r="D2857" s="21" t="str">
        <f t="shared" si="89"/>
        <v>Failed</v>
      </c>
      <c r="E2857" s="21">
        <f>IFERROR(VLOOKUP("Failed",'Kickstarter Data'!F2857:L2857,7,FALSE),"")</f>
        <v>5</v>
      </c>
    </row>
    <row r="2858" spans="1:5" x14ac:dyDescent="0.35">
      <c r="A2858" s="17" t="str">
        <f t="shared" si="88"/>
        <v/>
      </c>
      <c r="B2858" s="17" t="str">
        <f>IFERROR(VLOOKUP("successful",'Kickstarter Data'!F2858:L2858,7,FALSE),"")</f>
        <v/>
      </c>
      <c r="D2858" s="21" t="str">
        <f t="shared" si="89"/>
        <v>Failed</v>
      </c>
      <c r="E2858" s="21">
        <f>IFERROR(VLOOKUP("Failed",'Kickstarter Data'!F2858:L2858,7,FALSE),"")</f>
        <v>6</v>
      </c>
    </row>
    <row r="2859" spans="1:5" x14ac:dyDescent="0.35">
      <c r="A2859" s="17" t="str">
        <f t="shared" si="88"/>
        <v/>
      </c>
      <c r="B2859" s="17" t="str">
        <f>IFERROR(VLOOKUP("successful",'Kickstarter Data'!F2859:L2859,7,FALSE),"")</f>
        <v/>
      </c>
      <c r="D2859" s="21" t="str">
        <f t="shared" si="89"/>
        <v>Failed</v>
      </c>
      <c r="E2859" s="21">
        <f>IFERROR(VLOOKUP("Failed",'Kickstarter Data'!F2859:L2859,7,FALSE),"")</f>
        <v>15</v>
      </c>
    </row>
    <row r="2860" spans="1:5" x14ac:dyDescent="0.35">
      <c r="A2860" s="17" t="str">
        <f t="shared" si="88"/>
        <v/>
      </c>
      <c r="B2860" s="17" t="str">
        <f>IFERROR(VLOOKUP("successful",'Kickstarter Data'!F2860:L2860,7,FALSE),"")</f>
        <v/>
      </c>
      <c r="D2860" s="21" t="str">
        <f t="shared" si="89"/>
        <v>Failed</v>
      </c>
      <c r="E2860" s="21">
        <f>IFERROR(VLOOKUP("Failed",'Kickstarter Data'!F2860:L2860,7,FALSE),"")</f>
        <v>0</v>
      </c>
    </row>
    <row r="2861" spans="1:5" x14ac:dyDescent="0.35">
      <c r="A2861" s="17" t="str">
        <f t="shared" si="88"/>
        <v/>
      </c>
      <c r="B2861" s="17" t="str">
        <f>IFERROR(VLOOKUP("successful",'Kickstarter Data'!F2861:L2861,7,FALSE),"")</f>
        <v/>
      </c>
      <c r="D2861" s="21" t="str">
        <f t="shared" si="89"/>
        <v>Failed</v>
      </c>
      <c r="E2861" s="21">
        <f>IFERROR(VLOOKUP("Failed",'Kickstarter Data'!F2861:L2861,7,FALSE),"")</f>
        <v>1</v>
      </c>
    </row>
    <row r="2862" spans="1:5" x14ac:dyDescent="0.35">
      <c r="A2862" s="17" t="str">
        <f t="shared" si="88"/>
        <v/>
      </c>
      <c r="B2862" s="17" t="str">
        <f>IFERROR(VLOOKUP("successful",'Kickstarter Data'!F2862:L2862,7,FALSE),"")</f>
        <v/>
      </c>
      <c r="D2862" s="21" t="str">
        <f t="shared" si="89"/>
        <v>Failed</v>
      </c>
      <c r="E2862" s="21">
        <f>IFERROR(VLOOKUP("Failed",'Kickstarter Data'!F2862:L2862,7,FALSE),"")</f>
        <v>9</v>
      </c>
    </row>
    <row r="2863" spans="1:5" x14ac:dyDescent="0.35">
      <c r="A2863" s="17" t="str">
        <f t="shared" si="88"/>
        <v/>
      </c>
      <c r="B2863" s="17" t="str">
        <f>IFERROR(VLOOKUP("successful",'Kickstarter Data'!F2863:L2863,7,FALSE),"")</f>
        <v/>
      </c>
      <c r="D2863" s="21" t="str">
        <f t="shared" si="89"/>
        <v>Failed</v>
      </c>
      <c r="E2863" s="21">
        <f>IFERROR(VLOOKUP("Failed",'Kickstarter Data'!F2863:L2863,7,FALSE),"")</f>
        <v>3</v>
      </c>
    </row>
    <row r="2864" spans="1:5" x14ac:dyDescent="0.35">
      <c r="A2864" s="17" t="str">
        <f t="shared" si="88"/>
        <v/>
      </c>
      <c r="B2864" s="17" t="str">
        <f>IFERROR(VLOOKUP("successful",'Kickstarter Data'!F2864:L2864,7,FALSE),"")</f>
        <v/>
      </c>
      <c r="D2864" s="21" t="str">
        <f t="shared" si="89"/>
        <v>Failed</v>
      </c>
      <c r="E2864" s="21">
        <f>IFERROR(VLOOKUP("Failed",'Kickstarter Data'!F2864:L2864,7,FALSE),"")</f>
        <v>3</v>
      </c>
    </row>
    <row r="2865" spans="1:5" x14ac:dyDescent="0.35">
      <c r="A2865" s="17" t="str">
        <f t="shared" si="88"/>
        <v/>
      </c>
      <c r="B2865" s="17" t="str">
        <f>IFERROR(VLOOKUP("successful",'Kickstarter Data'!F2865:L2865,7,FALSE),"")</f>
        <v/>
      </c>
      <c r="D2865" s="21" t="str">
        <f t="shared" si="89"/>
        <v>Failed</v>
      </c>
      <c r="E2865" s="21">
        <f>IFERROR(VLOOKUP("Failed",'Kickstarter Data'!F2865:L2865,7,FALSE),"")</f>
        <v>1</v>
      </c>
    </row>
    <row r="2866" spans="1:5" x14ac:dyDescent="0.35">
      <c r="A2866" s="17" t="str">
        <f t="shared" si="88"/>
        <v/>
      </c>
      <c r="B2866" s="17" t="str">
        <f>IFERROR(VLOOKUP("successful",'Kickstarter Data'!F2866:L2866,7,FALSE),"")</f>
        <v/>
      </c>
      <c r="D2866" s="21" t="str">
        <f t="shared" si="89"/>
        <v>Failed</v>
      </c>
      <c r="E2866" s="21">
        <f>IFERROR(VLOOKUP("Failed",'Kickstarter Data'!F2866:L2866,7,FALSE),"")</f>
        <v>3</v>
      </c>
    </row>
    <row r="2867" spans="1:5" x14ac:dyDescent="0.35">
      <c r="A2867" s="17" t="str">
        <f t="shared" si="88"/>
        <v/>
      </c>
      <c r="B2867" s="17" t="str">
        <f>IFERROR(VLOOKUP("successful",'Kickstarter Data'!F2867:L2867,7,FALSE),"")</f>
        <v/>
      </c>
      <c r="D2867" s="21" t="str">
        <f t="shared" si="89"/>
        <v>Failed</v>
      </c>
      <c r="E2867" s="21">
        <f>IFERROR(VLOOKUP("Failed",'Kickstarter Data'!F2867:L2867,7,FALSE),"")</f>
        <v>0</v>
      </c>
    </row>
    <row r="2868" spans="1:5" x14ac:dyDescent="0.35">
      <c r="A2868" s="17" t="str">
        <f t="shared" si="88"/>
        <v/>
      </c>
      <c r="B2868" s="17" t="str">
        <f>IFERROR(VLOOKUP("successful",'Kickstarter Data'!F2868:L2868,7,FALSE),"")</f>
        <v/>
      </c>
      <c r="D2868" s="21" t="str">
        <f t="shared" si="89"/>
        <v>Failed</v>
      </c>
      <c r="E2868" s="21">
        <f>IFERROR(VLOOKUP("Failed",'Kickstarter Data'!F2868:L2868,7,FALSE),"")</f>
        <v>2</v>
      </c>
    </row>
    <row r="2869" spans="1:5" x14ac:dyDescent="0.35">
      <c r="A2869" s="17" t="str">
        <f t="shared" si="88"/>
        <v/>
      </c>
      <c r="B2869" s="17" t="str">
        <f>IFERROR(VLOOKUP("successful",'Kickstarter Data'!F2869:L2869,7,FALSE),"")</f>
        <v/>
      </c>
      <c r="D2869" s="21" t="str">
        <f t="shared" si="89"/>
        <v>Failed</v>
      </c>
      <c r="E2869" s="21">
        <f>IFERROR(VLOOKUP("Failed",'Kickstarter Data'!F2869:L2869,7,FALSE),"")</f>
        <v>10</v>
      </c>
    </row>
    <row r="2870" spans="1:5" x14ac:dyDescent="0.35">
      <c r="A2870" s="17" t="str">
        <f t="shared" si="88"/>
        <v/>
      </c>
      <c r="B2870" s="17" t="str">
        <f>IFERROR(VLOOKUP("successful",'Kickstarter Data'!F2870:L2870,7,FALSE),"")</f>
        <v/>
      </c>
      <c r="D2870" s="21" t="str">
        <f t="shared" si="89"/>
        <v>Failed</v>
      </c>
      <c r="E2870" s="21">
        <f>IFERROR(VLOOKUP("Failed",'Kickstarter Data'!F2870:L2870,7,FALSE),"")</f>
        <v>60</v>
      </c>
    </row>
    <row r="2871" spans="1:5" x14ac:dyDescent="0.35">
      <c r="A2871" s="17" t="str">
        <f t="shared" si="88"/>
        <v/>
      </c>
      <c r="B2871" s="17" t="str">
        <f>IFERROR(VLOOKUP("successful",'Kickstarter Data'!F2871:L2871,7,FALSE),"")</f>
        <v/>
      </c>
      <c r="D2871" s="21" t="str">
        <f t="shared" si="89"/>
        <v>Failed</v>
      </c>
      <c r="E2871" s="21">
        <f>IFERROR(VLOOKUP("Failed",'Kickstarter Data'!F2871:L2871,7,FALSE),"")</f>
        <v>5</v>
      </c>
    </row>
    <row r="2872" spans="1:5" x14ac:dyDescent="0.35">
      <c r="A2872" s="17" t="str">
        <f t="shared" si="88"/>
        <v/>
      </c>
      <c r="B2872" s="17" t="str">
        <f>IFERROR(VLOOKUP("successful",'Kickstarter Data'!F2872:L2872,7,FALSE),"")</f>
        <v/>
      </c>
      <c r="D2872" s="21" t="str">
        <f t="shared" si="89"/>
        <v>Failed</v>
      </c>
      <c r="E2872" s="21">
        <f>IFERROR(VLOOKUP("Failed",'Kickstarter Data'!F2872:L2872,7,FALSE),"")</f>
        <v>9</v>
      </c>
    </row>
    <row r="2873" spans="1:5" x14ac:dyDescent="0.35">
      <c r="A2873" s="17" t="str">
        <f t="shared" si="88"/>
        <v/>
      </c>
      <c r="B2873" s="17" t="str">
        <f>IFERROR(VLOOKUP("successful",'Kickstarter Data'!F2873:L2873,7,FALSE),"")</f>
        <v/>
      </c>
      <c r="D2873" s="21" t="str">
        <f t="shared" si="89"/>
        <v>Failed</v>
      </c>
      <c r="E2873" s="21">
        <f>IFERROR(VLOOKUP("Failed",'Kickstarter Data'!F2873:L2873,7,FALSE),"")</f>
        <v>13</v>
      </c>
    </row>
    <row r="2874" spans="1:5" x14ac:dyDescent="0.35">
      <c r="A2874" s="17" t="str">
        <f t="shared" si="88"/>
        <v/>
      </c>
      <c r="B2874" s="17" t="str">
        <f>IFERROR(VLOOKUP("successful",'Kickstarter Data'!F2874:L2874,7,FALSE),"")</f>
        <v/>
      </c>
      <c r="D2874" s="21" t="str">
        <f t="shared" si="89"/>
        <v>Failed</v>
      </c>
      <c r="E2874" s="21">
        <f>IFERROR(VLOOKUP("Failed",'Kickstarter Data'!F2874:L2874,7,FALSE),"")</f>
        <v>0</v>
      </c>
    </row>
    <row r="2875" spans="1:5" x14ac:dyDescent="0.35">
      <c r="A2875" s="17" t="str">
        <f t="shared" si="88"/>
        <v/>
      </c>
      <c r="B2875" s="17" t="str">
        <f>IFERROR(VLOOKUP("successful",'Kickstarter Data'!F2875:L2875,7,FALSE),"")</f>
        <v/>
      </c>
      <c r="D2875" s="21" t="str">
        <f t="shared" si="89"/>
        <v>Failed</v>
      </c>
      <c r="E2875" s="21">
        <f>IFERROR(VLOOKUP("Failed",'Kickstarter Data'!F2875:L2875,7,FALSE),"")</f>
        <v>8</v>
      </c>
    </row>
    <row r="2876" spans="1:5" x14ac:dyDescent="0.35">
      <c r="A2876" s="17" t="str">
        <f t="shared" si="88"/>
        <v/>
      </c>
      <c r="B2876" s="17" t="str">
        <f>IFERROR(VLOOKUP("successful",'Kickstarter Data'!F2876:L2876,7,FALSE),"")</f>
        <v/>
      </c>
      <c r="D2876" s="21" t="str">
        <f t="shared" si="89"/>
        <v>Failed</v>
      </c>
      <c r="E2876" s="21">
        <f>IFERROR(VLOOKUP("Failed",'Kickstarter Data'!F2876:L2876,7,FALSE),"")</f>
        <v>3</v>
      </c>
    </row>
    <row r="2877" spans="1:5" x14ac:dyDescent="0.35">
      <c r="A2877" s="17" t="str">
        <f t="shared" si="88"/>
        <v/>
      </c>
      <c r="B2877" s="17" t="str">
        <f>IFERROR(VLOOKUP("successful",'Kickstarter Data'!F2877:L2877,7,FALSE),"")</f>
        <v/>
      </c>
      <c r="D2877" s="21" t="str">
        <f t="shared" si="89"/>
        <v>Failed</v>
      </c>
      <c r="E2877" s="21">
        <f>IFERROR(VLOOKUP("Failed",'Kickstarter Data'!F2877:L2877,7,FALSE),"")</f>
        <v>3</v>
      </c>
    </row>
    <row r="2878" spans="1:5" x14ac:dyDescent="0.35">
      <c r="A2878" s="17" t="str">
        <f t="shared" si="88"/>
        <v/>
      </c>
      <c r="B2878" s="17" t="str">
        <f>IFERROR(VLOOKUP("successful",'Kickstarter Data'!F2878:L2878,7,FALSE),"")</f>
        <v/>
      </c>
      <c r="D2878" s="21" t="str">
        <f t="shared" si="89"/>
        <v>Failed</v>
      </c>
      <c r="E2878" s="21">
        <f>IFERROR(VLOOKUP("Failed",'Kickstarter Data'!F2878:L2878,7,FALSE),"")</f>
        <v>0</v>
      </c>
    </row>
    <row r="2879" spans="1:5" x14ac:dyDescent="0.35">
      <c r="A2879" s="17" t="str">
        <f t="shared" si="88"/>
        <v/>
      </c>
      <c r="B2879" s="17" t="str">
        <f>IFERROR(VLOOKUP("successful",'Kickstarter Data'!F2879:L2879,7,FALSE),"")</f>
        <v/>
      </c>
      <c r="D2879" s="21" t="str">
        <f t="shared" si="89"/>
        <v>Failed</v>
      </c>
      <c r="E2879" s="21">
        <f>IFERROR(VLOOKUP("Failed",'Kickstarter Data'!F2879:L2879,7,FALSE),"")</f>
        <v>6</v>
      </c>
    </row>
    <row r="2880" spans="1:5" x14ac:dyDescent="0.35">
      <c r="A2880" s="17" t="str">
        <f t="shared" si="88"/>
        <v/>
      </c>
      <c r="B2880" s="17" t="str">
        <f>IFERROR(VLOOKUP("successful",'Kickstarter Data'!F2880:L2880,7,FALSE),"")</f>
        <v/>
      </c>
      <c r="D2880" s="21" t="str">
        <f t="shared" si="89"/>
        <v>Failed</v>
      </c>
      <c r="E2880" s="21">
        <f>IFERROR(VLOOKUP("Failed",'Kickstarter Data'!F2880:L2880,7,FALSE),"")</f>
        <v>4</v>
      </c>
    </row>
    <row r="2881" spans="1:5" x14ac:dyDescent="0.35">
      <c r="A2881" s="17" t="str">
        <f t="shared" si="88"/>
        <v/>
      </c>
      <c r="B2881" s="17" t="str">
        <f>IFERROR(VLOOKUP("successful",'Kickstarter Data'!F2881:L2881,7,FALSE),"")</f>
        <v/>
      </c>
      <c r="D2881" s="21" t="str">
        <f t="shared" si="89"/>
        <v>Failed</v>
      </c>
      <c r="E2881" s="21">
        <f>IFERROR(VLOOKUP("Failed",'Kickstarter Data'!F2881:L2881,7,FALSE),"")</f>
        <v>1</v>
      </c>
    </row>
    <row r="2882" spans="1:5" x14ac:dyDescent="0.35">
      <c r="A2882" s="17" t="str">
        <f t="shared" ref="A2882:A2945" si="90">IF(B2882="","","successful")</f>
        <v/>
      </c>
      <c r="B2882" s="17" t="str">
        <f>IFERROR(VLOOKUP("successful",'Kickstarter Data'!F2882:L2882,7,FALSE),"")</f>
        <v/>
      </c>
      <c r="D2882" s="21" t="str">
        <f t="shared" ref="D2882:D2945" si="91">IF(E2882="","","Failed")</f>
        <v>Failed</v>
      </c>
      <c r="E2882" s="21">
        <f>IFERROR(VLOOKUP("Failed",'Kickstarter Data'!F2882:L2882,7,FALSE),"")</f>
        <v>29</v>
      </c>
    </row>
    <row r="2883" spans="1:5" x14ac:dyDescent="0.35">
      <c r="A2883" s="17" t="str">
        <f t="shared" si="90"/>
        <v/>
      </c>
      <c r="B2883" s="17" t="str">
        <f>IFERROR(VLOOKUP("successful",'Kickstarter Data'!F2883:L2883,7,FALSE),"")</f>
        <v/>
      </c>
      <c r="D2883" s="21" t="str">
        <f t="shared" si="91"/>
        <v>Failed</v>
      </c>
      <c r="E2883" s="21">
        <f>IFERROR(VLOOKUP("Failed",'Kickstarter Data'!F2883:L2883,7,FALSE),"")</f>
        <v>0</v>
      </c>
    </row>
    <row r="2884" spans="1:5" x14ac:dyDescent="0.35">
      <c r="A2884" s="17" t="str">
        <f t="shared" si="90"/>
        <v/>
      </c>
      <c r="B2884" s="17" t="str">
        <f>IFERROR(VLOOKUP("successful",'Kickstarter Data'!F2884:L2884,7,FALSE),"")</f>
        <v/>
      </c>
      <c r="D2884" s="21" t="str">
        <f t="shared" si="91"/>
        <v>Failed</v>
      </c>
      <c r="E2884" s="21">
        <f>IFERROR(VLOOKUP("Failed",'Kickstarter Data'!F2884:L2884,7,FALSE),"")</f>
        <v>4</v>
      </c>
    </row>
    <row r="2885" spans="1:5" x14ac:dyDescent="0.35">
      <c r="A2885" s="17" t="str">
        <f t="shared" si="90"/>
        <v/>
      </c>
      <c r="B2885" s="17" t="str">
        <f>IFERROR(VLOOKUP("successful",'Kickstarter Data'!F2885:L2885,7,FALSE),"")</f>
        <v/>
      </c>
      <c r="D2885" s="21" t="str">
        <f t="shared" si="91"/>
        <v>Failed</v>
      </c>
      <c r="E2885" s="21">
        <f>IFERROR(VLOOKUP("Failed",'Kickstarter Data'!F2885:L2885,7,FALSE),"")</f>
        <v>5</v>
      </c>
    </row>
    <row r="2886" spans="1:5" x14ac:dyDescent="0.35">
      <c r="A2886" s="17" t="str">
        <f t="shared" si="90"/>
        <v/>
      </c>
      <c r="B2886" s="17" t="str">
        <f>IFERROR(VLOOKUP("successful",'Kickstarter Data'!F2886:L2886,7,FALSE),"")</f>
        <v/>
      </c>
      <c r="D2886" s="21" t="str">
        <f t="shared" si="91"/>
        <v>Failed</v>
      </c>
      <c r="E2886" s="21">
        <f>IFERROR(VLOOKUP("Failed",'Kickstarter Data'!F2886:L2886,7,FALSE),"")</f>
        <v>4</v>
      </c>
    </row>
    <row r="2887" spans="1:5" x14ac:dyDescent="0.35">
      <c r="A2887" s="17" t="str">
        <f t="shared" si="90"/>
        <v/>
      </c>
      <c r="B2887" s="17" t="str">
        <f>IFERROR(VLOOKUP("successful",'Kickstarter Data'!F2887:L2887,7,FALSE),"")</f>
        <v/>
      </c>
      <c r="D2887" s="21" t="str">
        <f t="shared" si="91"/>
        <v>Failed</v>
      </c>
      <c r="E2887" s="21">
        <f>IFERROR(VLOOKUP("Failed",'Kickstarter Data'!F2887:L2887,7,FALSE),"")</f>
        <v>5</v>
      </c>
    </row>
    <row r="2888" spans="1:5" x14ac:dyDescent="0.35">
      <c r="A2888" s="17" t="str">
        <f t="shared" si="90"/>
        <v/>
      </c>
      <c r="B2888" s="17" t="str">
        <f>IFERROR(VLOOKUP("successful",'Kickstarter Data'!F2888:L2888,7,FALSE),"")</f>
        <v/>
      </c>
      <c r="D2888" s="21" t="str">
        <f t="shared" si="91"/>
        <v>Failed</v>
      </c>
      <c r="E2888" s="21">
        <f>IFERROR(VLOOKUP("Failed",'Kickstarter Data'!F2888:L2888,7,FALSE),"")</f>
        <v>1</v>
      </c>
    </row>
    <row r="2889" spans="1:5" x14ac:dyDescent="0.35">
      <c r="A2889" s="17" t="str">
        <f t="shared" si="90"/>
        <v/>
      </c>
      <c r="B2889" s="17" t="str">
        <f>IFERROR(VLOOKUP("successful",'Kickstarter Data'!F2889:L2889,7,FALSE),"")</f>
        <v/>
      </c>
      <c r="D2889" s="21" t="str">
        <f t="shared" si="91"/>
        <v>Failed</v>
      </c>
      <c r="E2889" s="21">
        <f>IFERROR(VLOOKUP("Failed",'Kickstarter Data'!F2889:L2889,7,FALSE),"")</f>
        <v>1</v>
      </c>
    </row>
    <row r="2890" spans="1:5" x14ac:dyDescent="0.35">
      <c r="A2890" s="17" t="str">
        <f t="shared" si="90"/>
        <v/>
      </c>
      <c r="B2890" s="17" t="str">
        <f>IFERROR(VLOOKUP("successful",'Kickstarter Data'!F2890:L2890,7,FALSE),"")</f>
        <v/>
      </c>
      <c r="D2890" s="21" t="str">
        <f t="shared" si="91"/>
        <v>Failed</v>
      </c>
      <c r="E2890" s="21">
        <f>IFERROR(VLOOKUP("Failed",'Kickstarter Data'!F2890:L2890,7,FALSE),"")</f>
        <v>0</v>
      </c>
    </row>
    <row r="2891" spans="1:5" x14ac:dyDescent="0.35">
      <c r="A2891" s="17" t="str">
        <f t="shared" si="90"/>
        <v/>
      </c>
      <c r="B2891" s="17" t="str">
        <f>IFERROR(VLOOKUP("successful",'Kickstarter Data'!F2891:L2891,7,FALSE),"")</f>
        <v/>
      </c>
      <c r="D2891" s="21" t="str">
        <f t="shared" si="91"/>
        <v>Failed</v>
      </c>
      <c r="E2891" s="21">
        <f>IFERROR(VLOOKUP("Failed",'Kickstarter Data'!F2891:L2891,7,FALSE),"")</f>
        <v>14</v>
      </c>
    </row>
    <row r="2892" spans="1:5" x14ac:dyDescent="0.35">
      <c r="A2892" s="17" t="str">
        <f t="shared" si="90"/>
        <v/>
      </c>
      <c r="B2892" s="17" t="str">
        <f>IFERROR(VLOOKUP("successful",'Kickstarter Data'!F2892:L2892,7,FALSE),"")</f>
        <v/>
      </c>
      <c r="D2892" s="21" t="str">
        <f t="shared" si="91"/>
        <v>Failed</v>
      </c>
      <c r="E2892" s="21">
        <f>IFERROR(VLOOKUP("Failed",'Kickstarter Data'!F2892:L2892,7,FALSE),"")</f>
        <v>3</v>
      </c>
    </row>
    <row r="2893" spans="1:5" x14ac:dyDescent="0.35">
      <c r="A2893" s="17" t="str">
        <f t="shared" si="90"/>
        <v/>
      </c>
      <c r="B2893" s="17" t="str">
        <f>IFERROR(VLOOKUP("successful",'Kickstarter Data'!F2893:L2893,7,FALSE),"")</f>
        <v/>
      </c>
      <c r="D2893" s="21" t="str">
        <f t="shared" si="91"/>
        <v>Failed</v>
      </c>
      <c r="E2893" s="21">
        <f>IFERROR(VLOOKUP("Failed",'Kickstarter Data'!F2893:L2893,7,FALSE),"")</f>
        <v>10</v>
      </c>
    </row>
    <row r="2894" spans="1:5" x14ac:dyDescent="0.35">
      <c r="A2894" s="17" t="str">
        <f t="shared" si="90"/>
        <v/>
      </c>
      <c r="B2894" s="17" t="str">
        <f>IFERROR(VLOOKUP("successful",'Kickstarter Data'!F2894:L2894,7,FALSE),"")</f>
        <v/>
      </c>
      <c r="D2894" s="21" t="str">
        <f t="shared" si="91"/>
        <v>Failed</v>
      </c>
      <c r="E2894" s="21">
        <f>IFERROR(VLOOKUP("Failed",'Kickstarter Data'!F2894:L2894,7,FALSE),"")</f>
        <v>17</v>
      </c>
    </row>
    <row r="2895" spans="1:5" x14ac:dyDescent="0.35">
      <c r="A2895" s="17" t="str">
        <f t="shared" si="90"/>
        <v/>
      </c>
      <c r="B2895" s="17" t="str">
        <f>IFERROR(VLOOKUP("successful",'Kickstarter Data'!F2895:L2895,7,FALSE),"")</f>
        <v/>
      </c>
      <c r="D2895" s="21" t="str">
        <f t="shared" si="91"/>
        <v>Failed</v>
      </c>
      <c r="E2895" s="21">
        <f>IFERROR(VLOOKUP("Failed",'Kickstarter Data'!F2895:L2895,7,FALSE),"")</f>
        <v>2</v>
      </c>
    </row>
    <row r="2896" spans="1:5" x14ac:dyDescent="0.35">
      <c r="A2896" s="17" t="str">
        <f t="shared" si="90"/>
        <v/>
      </c>
      <c r="B2896" s="17" t="str">
        <f>IFERROR(VLOOKUP("successful",'Kickstarter Data'!F2896:L2896,7,FALSE),"")</f>
        <v/>
      </c>
      <c r="D2896" s="21" t="str">
        <f t="shared" si="91"/>
        <v>Failed</v>
      </c>
      <c r="E2896" s="21">
        <f>IFERROR(VLOOKUP("Failed",'Kickstarter Data'!F2896:L2896,7,FALSE),"")</f>
        <v>0</v>
      </c>
    </row>
    <row r="2897" spans="1:5" x14ac:dyDescent="0.35">
      <c r="A2897" s="17" t="str">
        <f t="shared" si="90"/>
        <v/>
      </c>
      <c r="B2897" s="17" t="str">
        <f>IFERROR(VLOOKUP("successful",'Kickstarter Data'!F2897:L2897,7,FALSE),"")</f>
        <v/>
      </c>
      <c r="D2897" s="21" t="str">
        <f t="shared" si="91"/>
        <v>Failed</v>
      </c>
      <c r="E2897" s="21">
        <f>IFERROR(VLOOKUP("Failed",'Kickstarter Data'!F2897:L2897,7,FALSE),"")</f>
        <v>4</v>
      </c>
    </row>
    <row r="2898" spans="1:5" x14ac:dyDescent="0.35">
      <c r="A2898" s="17" t="str">
        <f t="shared" si="90"/>
        <v/>
      </c>
      <c r="B2898" s="17" t="str">
        <f>IFERROR(VLOOKUP("successful",'Kickstarter Data'!F2898:L2898,7,FALSE),"")</f>
        <v/>
      </c>
      <c r="D2898" s="21" t="str">
        <f t="shared" si="91"/>
        <v>Failed</v>
      </c>
      <c r="E2898" s="21">
        <f>IFERROR(VLOOKUP("Failed",'Kickstarter Data'!F2898:L2898,7,FALSE),"")</f>
        <v>12</v>
      </c>
    </row>
    <row r="2899" spans="1:5" x14ac:dyDescent="0.35">
      <c r="A2899" s="17" t="str">
        <f t="shared" si="90"/>
        <v/>
      </c>
      <c r="B2899" s="17" t="str">
        <f>IFERROR(VLOOKUP("successful",'Kickstarter Data'!F2899:L2899,7,FALSE),"")</f>
        <v/>
      </c>
      <c r="D2899" s="21" t="str">
        <f t="shared" si="91"/>
        <v>Failed</v>
      </c>
      <c r="E2899" s="21">
        <f>IFERROR(VLOOKUP("Failed",'Kickstarter Data'!F2899:L2899,7,FALSE),"")</f>
        <v>3</v>
      </c>
    </row>
    <row r="2900" spans="1:5" x14ac:dyDescent="0.35">
      <c r="A2900" s="17" t="str">
        <f t="shared" si="90"/>
        <v/>
      </c>
      <c r="B2900" s="17" t="str">
        <f>IFERROR(VLOOKUP("successful",'Kickstarter Data'!F2900:L2900,7,FALSE),"")</f>
        <v/>
      </c>
      <c r="D2900" s="21" t="str">
        <f t="shared" si="91"/>
        <v>Failed</v>
      </c>
      <c r="E2900" s="21">
        <f>IFERROR(VLOOKUP("Failed",'Kickstarter Data'!F2900:L2900,7,FALSE),"")</f>
        <v>12</v>
      </c>
    </row>
    <row r="2901" spans="1:5" x14ac:dyDescent="0.35">
      <c r="A2901" s="17" t="str">
        <f t="shared" si="90"/>
        <v/>
      </c>
      <c r="B2901" s="17" t="str">
        <f>IFERROR(VLOOKUP("successful",'Kickstarter Data'!F2901:L2901,7,FALSE),"")</f>
        <v/>
      </c>
      <c r="D2901" s="21" t="str">
        <f t="shared" si="91"/>
        <v>Failed</v>
      </c>
      <c r="E2901" s="21">
        <f>IFERROR(VLOOKUP("Failed",'Kickstarter Data'!F2901:L2901,7,FALSE),"")</f>
        <v>0</v>
      </c>
    </row>
    <row r="2902" spans="1:5" x14ac:dyDescent="0.35">
      <c r="A2902" s="17" t="str">
        <f t="shared" si="90"/>
        <v/>
      </c>
      <c r="B2902" s="17" t="str">
        <f>IFERROR(VLOOKUP("successful",'Kickstarter Data'!F2902:L2902,7,FALSE),"")</f>
        <v/>
      </c>
      <c r="D2902" s="21" t="str">
        <f t="shared" si="91"/>
        <v>Failed</v>
      </c>
      <c r="E2902" s="21">
        <f>IFERROR(VLOOKUP("Failed",'Kickstarter Data'!F2902:L2902,7,FALSE),"")</f>
        <v>7</v>
      </c>
    </row>
    <row r="2903" spans="1:5" x14ac:dyDescent="0.35">
      <c r="A2903" s="17" t="str">
        <f t="shared" si="90"/>
        <v/>
      </c>
      <c r="B2903" s="17" t="str">
        <f>IFERROR(VLOOKUP("successful",'Kickstarter Data'!F2903:L2903,7,FALSE),"")</f>
        <v/>
      </c>
      <c r="D2903" s="21" t="str">
        <f t="shared" si="91"/>
        <v>Failed</v>
      </c>
      <c r="E2903" s="21">
        <f>IFERROR(VLOOKUP("Failed",'Kickstarter Data'!F2903:L2903,7,FALSE),"")</f>
        <v>2</v>
      </c>
    </row>
    <row r="2904" spans="1:5" x14ac:dyDescent="0.35">
      <c r="A2904" s="17" t="str">
        <f t="shared" si="90"/>
        <v/>
      </c>
      <c r="B2904" s="17" t="str">
        <f>IFERROR(VLOOKUP("successful",'Kickstarter Data'!F2904:L2904,7,FALSE),"")</f>
        <v/>
      </c>
      <c r="D2904" s="21" t="str">
        <f t="shared" si="91"/>
        <v>Failed</v>
      </c>
      <c r="E2904" s="21">
        <f>IFERROR(VLOOKUP("Failed",'Kickstarter Data'!F2904:L2904,7,FALSE),"")</f>
        <v>1</v>
      </c>
    </row>
    <row r="2905" spans="1:5" x14ac:dyDescent="0.35">
      <c r="A2905" s="17" t="str">
        <f t="shared" si="90"/>
        <v/>
      </c>
      <c r="B2905" s="17" t="str">
        <f>IFERROR(VLOOKUP("successful",'Kickstarter Data'!F2905:L2905,7,FALSE),"")</f>
        <v/>
      </c>
      <c r="D2905" s="21" t="str">
        <f t="shared" si="91"/>
        <v>Failed</v>
      </c>
      <c r="E2905" s="21">
        <f>IFERROR(VLOOKUP("Failed",'Kickstarter Data'!F2905:L2905,7,FALSE),"")</f>
        <v>4</v>
      </c>
    </row>
    <row r="2906" spans="1:5" x14ac:dyDescent="0.35">
      <c r="A2906" s="17" t="str">
        <f t="shared" si="90"/>
        <v/>
      </c>
      <c r="B2906" s="17" t="str">
        <f>IFERROR(VLOOKUP("successful",'Kickstarter Data'!F2906:L2906,7,FALSE),"")</f>
        <v/>
      </c>
      <c r="D2906" s="21" t="str">
        <f t="shared" si="91"/>
        <v>Failed</v>
      </c>
      <c r="E2906" s="21">
        <f>IFERROR(VLOOKUP("Failed",'Kickstarter Data'!F2906:L2906,7,FALSE),"")</f>
        <v>4</v>
      </c>
    </row>
    <row r="2907" spans="1:5" x14ac:dyDescent="0.35">
      <c r="A2907" s="17" t="str">
        <f t="shared" si="90"/>
        <v/>
      </c>
      <c r="B2907" s="17" t="str">
        <f>IFERROR(VLOOKUP("successful",'Kickstarter Data'!F2907:L2907,7,FALSE),"")</f>
        <v/>
      </c>
      <c r="D2907" s="21" t="str">
        <f t="shared" si="91"/>
        <v>Failed</v>
      </c>
      <c r="E2907" s="21">
        <f>IFERROR(VLOOKUP("Failed",'Kickstarter Data'!F2907:L2907,7,FALSE),"")</f>
        <v>17</v>
      </c>
    </row>
    <row r="2908" spans="1:5" x14ac:dyDescent="0.35">
      <c r="A2908" s="17" t="str">
        <f t="shared" si="90"/>
        <v/>
      </c>
      <c r="B2908" s="17" t="str">
        <f>IFERROR(VLOOKUP("successful",'Kickstarter Data'!F2908:L2908,7,FALSE),"")</f>
        <v/>
      </c>
      <c r="D2908" s="21" t="str">
        <f t="shared" si="91"/>
        <v>Failed</v>
      </c>
      <c r="E2908" s="21">
        <f>IFERROR(VLOOKUP("Failed",'Kickstarter Data'!F2908:L2908,7,FALSE),"")</f>
        <v>7</v>
      </c>
    </row>
    <row r="2909" spans="1:5" x14ac:dyDescent="0.35">
      <c r="A2909" s="17" t="str">
        <f t="shared" si="90"/>
        <v/>
      </c>
      <c r="B2909" s="17" t="str">
        <f>IFERROR(VLOOKUP("successful",'Kickstarter Data'!F2909:L2909,7,FALSE),"")</f>
        <v/>
      </c>
      <c r="D2909" s="21" t="str">
        <f t="shared" si="91"/>
        <v>Failed</v>
      </c>
      <c r="E2909" s="21">
        <f>IFERROR(VLOOKUP("Failed",'Kickstarter Data'!F2909:L2909,7,FALSE),"")</f>
        <v>2</v>
      </c>
    </row>
    <row r="2910" spans="1:5" x14ac:dyDescent="0.35">
      <c r="A2910" s="17" t="str">
        <f t="shared" si="90"/>
        <v/>
      </c>
      <c r="B2910" s="17" t="str">
        <f>IFERROR(VLOOKUP("successful",'Kickstarter Data'!F2910:L2910,7,FALSE),"")</f>
        <v/>
      </c>
      <c r="D2910" s="21" t="str">
        <f t="shared" si="91"/>
        <v>Failed</v>
      </c>
      <c r="E2910" s="21">
        <f>IFERROR(VLOOKUP("Failed",'Kickstarter Data'!F2910:L2910,7,FALSE),"")</f>
        <v>5</v>
      </c>
    </row>
    <row r="2911" spans="1:5" x14ac:dyDescent="0.35">
      <c r="A2911" s="17" t="str">
        <f t="shared" si="90"/>
        <v/>
      </c>
      <c r="B2911" s="17" t="str">
        <f>IFERROR(VLOOKUP("successful",'Kickstarter Data'!F2911:L2911,7,FALSE),"")</f>
        <v/>
      </c>
      <c r="D2911" s="21" t="str">
        <f t="shared" si="91"/>
        <v>Failed</v>
      </c>
      <c r="E2911" s="21">
        <f>IFERROR(VLOOKUP("Failed",'Kickstarter Data'!F2911:L2911,7,FALSE),"")</f>
        <v>1</v>
      </c>
    </row>
    <row r="2912" spans="1:5" x14ac:dyDescent="0.35">
      <c r="A2912" s="17" t="str">
        <f t="shared" si="90"/>
        <v/>
      </c>
      <c r="B2912" s="17" t="str">
        <f>IFERROR(VLOOKUP("successful",'Kickstarter Data'!F2912:L2912,7,FALSE),"")</f>
        <v/>
      </c>
      <c r="D2912" s="21" t="str">
        <f t="shared" si="91"/>
        <v>Failed</v>
      </c>
      <c r="E2912" s="21">
        <f>IFERROR(VLOOKUP("Failed",'Kickstarter Data'!F2912:L2912,7,FALSE),"")</f>
        <v>1</v>
      </c>
    </row>
    <row r="2913" spans="1:5" x14ac:dyDescent="0.35">
      <c r="A2913" s="17" t="str">
        <f t="shared" si="90"/>
        <v/>
      </c>
      <c r="B2913" s="17" t="str">
        <f>IFERROR(VLOOKUP("successful",'Kickstarter Data'!F2913:L2913,7,FALSE),"")</f>
        <v/>
      </c>
      <c r="D2913" s="21" t="str">
        <f t="shared" si="91"/>
        <v>Failed</v>
      </c>
      <c r="E2913" s="21">
        <f>IFERROR(VLOOKUP("Failed",'Kickstarter Data'!F2913:L2913,7,FALSE),"")</f>
        <v>14</v>
      </c>
    </row>
    <row r="2914" spans="1:5" x14ac:dyDescent="0.35">
      <c r="A2914" s="17" t="str">
        <f t="shared" si="90"/>
        <v/>
      </c>
      <c r="B2914" s="17" t="str">
        <f>IFERROR(VLOOKUP("successful",'Kickstarter Data'!F2914:L2914,7,FALSE),"")</f>
        <v/>
      </c>
      <c r="D2914" s="21" t="str">
        <f t="shared" si="91"/>
        <v>Failed</v>
      </c>
      <c r="E2914" s="21">
        <f>IFERROR(VLOOKUP("Failed",'Kickstarter Data'!F2914:L2914,7,FALSE),"")</f>
        <v>26</v>
      </c>
    </row>
    <row r="2915" spans="1:5" x14ac:dyDescent="0.35">
      <c r="A2915" s="17" t="str">
        <f t="shared" si="90"/>
        <v/>
      </c>
      <c r="B2915" s="17" t="str">
        <f>IFERROR(VLOOKUP("successful",'Kickstarter Data'!F2915:L2915,7,FALSE),"")</f>
        <v/>
      </c>
      <c r="D2915" s="21" t="str">
        <f t="shared" si="91"/>
        <v>Failed</v>
      </c>
      <c r="E2915" s="21">
        <f>IFERROR(VLOOKUP("Failed",'Kickstarter Data'!F2915:L2915,7,FALSE),"")</f>
        <v>2</v>
      </c>
    </row>
    <row r="2916" spans="1:5" x14ac:dyDescent="0.35">
      <c r="A2916" s="17" t="str">
        <f t="shared" si="90"/>
        <v/>
      </c>
      <c r="B2916" s="17" t="str">
        <f>IFERROR(VLOOKUP("successful",'Kickstarter Data'!F2916:L2916,7,FALSE),"")</f>
        <v/>
      </c>
      <c r="D2916" s="21" t="str">
        <f t="shared" si="91"/>
        <v>Failed</v>
      </c>
      <c r="E2916" s="21">
        <f>IFERROR(VLOOKUP("Failed",'Kickstarter Data'!F2916:L2916,7,FALSE),"")</f>
        <v>1</v>
      </c>
    </row>
    <row r="2917" spans="1:5" x14ac:dyDescent="0.35">
      <c r="A2917" s="17" t="str">
        <f t="shared" si="90"/>
        <v/>
      </c>
      <c r="B2917" s="17" t="str">
        <f>IFERROR(VLOOKUP("successful",'Kickstarter Data'!F2917:L2917,7,FALSE),"")</f>
        <v/>
      </c>
      <c r="D2917" s="21" t="str">
        <f t="shared" si="91"/>
        <v>Failed</v>
      </c>
      <c r="E2917" s="21">
        <f>IFERROR(VLOOKUP("Failed",'Kickstarter Data'!F2917:L2917,7,FALSE),"")</f>
        <v>3</v>
      </c>
    </row>
    <row r="2918" spans="1:5" x14ac:dyDescent="0.35">
      <c r="A2918" s="17" t="str">
        <f t="shared" si="90"/>
        <v/>
      </c>
      <c r="B2918" s="17" t="str">
        <f>IFERROR(VLOOKUP("successful",'Kickstarter Data'!F2918:L2918,7,FALSE),"")</f>
        <v/>
      </c>
      <c r="D2918" s="21" t="str">
        <f t="shared" si="91"/>
        <v>Failed</v>
      </c>
      <c r="E2918" s="21">
        <f>IFERROR(VLOOKUP("Failed",'Kickstarter Data'!F2918:L2918,7,FALSE),"")</f>
        <v>7</v>
      </c>
    </row>
    <row r="2919" spans="1:5" x14ac:dyDescent="0.35">
      <c r="A2919" s="17" t="str">
        <f t="shared" si="90"/>
        <v/>
      </c>
      <c r="B2919" s="17" t="str">
        <f>IFERROR(VLOOKUP("successful",'Kickstarter Data'!F2919:L2919,7,FALSE),"")</f>
        <v/>
      </c>
      <c r="D2919" s="21" t="str">
        <f t="shared" si="91"/>
        <v>Failed</v>
      </c>
      <c r="E2919" s="21">
        <f>IFERROR(VLOOKUP("Failed",'Kickstarter Data'!F2919:L2919,7,FALSE),"")</f>
        <v>9</v>
      </c>
    </row>
    <row r="2920" spans="1:5" x14ac:dyDescent="0.35">
      <c r="A2920" s="17" t="str">
        <f t="shared" si="90"/>
        <v/>
      </c>
      <c r="B2920" s="17" t="str">
        <f>IFERROR(VLOOKUP("successful",'Kickstarter Data'!F2920:L2920,7,FALSE),"")</f>
        <v/>
      </c>
      <c r="D2920" s="21" t="str">
        <f t="shared" si="91"/>
        <v>Failed</v>
      </c>
      <c r="E2920" s="21">
        <f>IFERROR(VLOOKUP("Failed",'Kickstarter Data'!F2920:L2920,7,FALSE),"")</f>
        <v>20</v>
      </c>
    </row>
    <row r="2921" spans="1:5" x14ac:dyDescent="0.35">
      <c r="A2921" s="17" t="str">
        <f t="shared" si="90"/>
        <v/>
      </c>
      <c r="B2921" s="17" t="str">
        <f>IFERROR(VLOOKUP("successful",'Kickstarter Data'!F2921:L2921,7,FALSE),"")</f>
        <v/>
      </c>
      <c r="D2921" s="21" t="str">
        <f t="shared" si="91"/>
        <v>Failed</v>
      </c>
      <c r="E2921" s="21">
        <f>IFERROR(VLOOKUP("Failed",'Kickstarter Data'!F2921:L2921,7,FALSE),"")</f>
        <v>6</v>
      </c>
    </row>
    <row r="2922" spans="1:5" x14ac:dyDescent="0.35">
      <c r="A2922" s="17" t="str">
        <f t="shared" si="90"/>
        <v/>
      </c>
      <c r="B2922" s="17" t="str">
        <f>IFERROR(VLOOKUP("successful",'Kickstarter Data'!F2922:L2922,7,FALSE),"")</f>
        <v/>
      </c>
      <c r="D2922" s="21" t="str">
        <f t="shared" si="91"/>
        <v>Failed</v>
      </c>
      <c r="E2922" s="21">
        <f>IFERROR(VLOOKUP("Failed",'Kickstarter Data'!F2922:L2922,7,FALSE),"")</f>
        <v>13</v>
      </c>
    </row>
    <row r="2923" spans="1:5" x14ac:dyDescent="0.35">
      <c r="A2923" s="17" t="str">
        <f t="shared" si="90"/>
        <v>successful</v>
      </c>
      <c r="B2923" s="17">
        <f>IFERROR(VLOOKUP("successful",'Kickstarter Data'!F2923:L2923,7,FALSE),"")</f>
        <v>3</v>
      </c>
      <c r="D2923" s="21" t="str">
        <f t="shared" si="91"/>
        <v/>
      </c>
      <c r="E2923" s="21" t="str">
        <f>IFERROR(VLOOKUP("Failed",'Kickstarter Data'!F2923:L2923,7,FALSE),"")</f>
        <v/>
      </c>
    </row>
    <row r="2924" spans="1:5" x14ac:dyDescent="0.35">
      <c r="A2924" s="17" t="str">
        <f t="shared" si="90"/>
        <v>successful</v>
      </c>
      <c r="B2924" s="17">
        <f>IFERROR(VLOOKUP("successful",'Kickstarter Data'!F2924:L2924,7,FALSE),"")</f>
        <v>6</v>
      </c>
      <c r="D2924" s="21" t="str">
        <f t="shared" si="91"/>
        <v/>
      </c>
      <c r="E2924" s="21" t="str">
        <f>IFERROR(VLOOKUP("Failed",'Kickstarter Data'!F2924:L2924,7,FALSE),"")</f>
        <v/>
      </c>
    </row>
    <row r="2925" spans="1:5" x14ac:dyDescent="0.35">
      <c r="A2925" s="17" t="str">
        <f t="shared" si="90"/>
        <v>successful</v>
      </c>
      <c r="B2925" s="17">
        <f>IFERROR(VLOOKUP("successful",'Kickstarter Data'!F2925:L2925,7,FALSE),"")</f>
        <v>10</v>
      </c>
      <c r="D2925" s="21" t="str">
        <f t="shared" si="91"/>
        <v/>
      </c>
      <c r="E2925" s="21" t="str">
        <f>IFERROR(VLOOKUP("Failed",'Kickstarter Data'!F2925:L2925,7,FALSE),"")</f>
        <v/>
      </c>
    </row>
    <row r="2926" spans="1:5" x14ac:dyDescent="0.35">
      <c r="A2926" s="17" t="str">
        <f t="shared" si="90"/>
        <v>successful</v>
      </c>
      <c r="B2926" s="17">
        <f>IFERROR(VLOOKUP("successful",'Kickstarter Data'!F2926:L2926,7,FALSE),"")</f>
        <v>147</v>
      </c>
      <c r="D2926" s="21" t="str">
        <f t="shared" si="91"/>
        <v/>
      </c>
      <c r="E2926" s="21" t="str">
        <f>IFERROR(VLOOKUP("Failed",'Kickstarter Data'!F2926:L2926,7,FALSE),"")</f>
        <v/>
      </c>
    </row>
    <row r="2927" spans="1:5" x14ac:dyDescent="0.35">
      <c r="A2927" s="17" t="str">
        <f t="shared" si="90"/>
        <v>successful</v>
      </c>
      <c r="B2927" s="17">
        <f>IFERROR(VLOOKUP("successful",'Kickstarter Data'!F2927:L2927,7,FALSE),"")</f>
        <v>199</v>
      </c>
      <c r="D2927" s="21" t="str">
        <f t="shared" si="91"/>
        <v/>
      </c>
      <c r="E2927" s="21" t="str">
        <f>IFERROR(VLOOKUP("Failed",'Kickstarter Data'!F2927:L2927,7,FALSE),"")</f>
        <v/>
      </c>
    </row>
    <row r="2928" spans="1:5" x14ac:dyDescent="0.35">
      <c r="A2928" s="17" t="str">
        <f t="shared" si="90"/>
        <v>successful</v>
      </c>
      <c r="B2928" s="17">
        <f>IFERROR(VLOOKUP("successful",'Kickstarter Data'!F2928:L2928,7,FALSE),"")</f>
        <v>50</v>
      </c>
      <c r="D2928" s="21" t="str">
        <f t="shared" si="91"/>
        <v/>
      </c>
      <c r="E2928" s="21" t="str">
        <f>IFERROR(VLOOKUP("Failed",'Kickstarter Data'!F2928:L2928,7,FALSE),"")</f>
        <v/>
      </c>
    </row>
    <row r="2929" spans="1:5" x14ac:dyDescent="0.35">
      <c r="A2929" s="17" t="str">
        <f t="shared" si="90"/>
        <v>successful</v>
      </c>
      <c r="B2929" s="17">
        <f>IFERROR(VLOOKUP("successful",'Kickstarter Data'!F2929:L2929,7,FALSE),"")</f>
        <v>21</v>
      </c>
      <c r="D2929" s="21" t="str">
        <f t="shared" si="91"/>
        <v/>
      </c>
      <c r="E2929" s="21" t="str">
        <f>IFERROR(VLOOKUP("Failed",'Kickstarter Data'!F2929:L2929,7,FALSE),"")</f>
        <v/>
      </c>
    </row>
    <row r="2930" spans="1:5" x14ac:dyDescent="0.35">
      <c r="A2930" s="17" t="str">
        <f t="shared" si="90"/>
        <v>successful</v>
      </c>
      <c r="B2930" s="17">
        <f>IFERROR(VLOOKUP("successful",'Kickstarter Data'!F2930:L2930,7,FALSE),"")</f>
        <v>24</v>
      </c>
      <c r="D2930" s="21" t="str">
        <f t="shared" si="91"/>
        <v/>
      </c>
      <c r="E2930" s="21" t="str">
        <f>IFERROR(VLOOKUP("Failed",'Kickstarter Data'!F2930:L2930,7,FALSE),"")</f>
        <v/>
      </c>
    </row>
    <row r="2931" spans="1:5" x14ac:dyDescent="0.35">
      <c r="A2931" s="17" t="str">
        <f t="shared" si="90"/>
        <v>successful</v>
      </c>
      <c r="B2931" s="17">
        <f>IFERROR(VLOOKUP("successful",'Kickstarter Data'!F2931:L2931,7,FALSE),"")</f>
        <v>32</v>
      </c>
      <c r="D2931" s="21" t="str">
        <f t="shared" si="91"/>
        <v/>
      </c>
      <c r="E2931" s="21" t="str">
        <f>IFERROR(VLOOKUP("Failed",'Kickstarter Data'!F2931:L2931,7,FALSE),"")</f>
        <v/>
      </c>
    </row>
    <row r="2932" spans="1:5" x14ac:dyDescent="0.35">
      <c r="A2932" s="17" t="str">
        <f t="shared" si="90"/>
        <v>successful</v>
      </c>
      <c r="B2932" s="17">
        <f>IFERROR(VLOOKUP("successful",'Kickstarter Data'!F2932:L2932,7,FALSE),"")</f>
        <v>62</v>
      </c>
      <c r="D2932" s="21" t="str">
        <f t="shared" si="91"/>
        <v/>
      </c>
      <c r="E2932" s="21" t="str">
        <f>IFERROR(VLOOKUP("Failed",'Kickstarter Data'!F2932:L2932,7,FALSE),"")</f>
        <v/>
      </c>
    </row>
    <row r="2933" spans="1:5" x14ac:dyDescent="0.35">
      <c r="A2933" s="17" t="str">
        <f t="shared" si="90"/>
        <v>successful</v>
      </c>
      <c r="B2933" s="17">
        <f>IFERROR(VLOOKUP("successful",'Kickstarter Data'!F2933:L2933,7,FALSE),"")</f>
        <v>9</v>
      </c>
      <c r="D2933" s="21" t="str">
        <f t="shared" si="91"/>
        <v/>
      </c>
      <c r="E2933" s="21" t="str">
        <f>IFERROR(VLOOKUP("Failed",'Kickstarter Data'!F2933:L2933,7,FALSE),"")</f>
        <v/>
      </c>
    </row>
    <row r="2934" spans="1:5" x14ac:dyDescent="0.35">
      <c r="A2934" s="17" t="str">
        <f t="shared" si="90"/>
        <v>successful</v>
      </c>
      <c r="B2934" s="17">
        <f>IFERROR(VLOOKUP("successful",'Kickstarter Data'!F2934:L2934,7,FALSE),"")</f>
        <v>38</v>
      </c>
      <c r="D2934" s="21" t="str">
        <f t="shared" si="91"/>
        <v/>
      </c>
      <c r="E2934" s="21" t="str">
        <f>IFERROR(VLOOKUP("Failed",'Kickstarter Data'!F2934:L2934,7,FALSE),"")</f>
        <v/>
      </c>
    </row>
    <row r="2935" spans="1:5" x14ac:dyDescent="0.35">
      <c r="A2935" s="17" t="str">
        <f t="shared" si="90"/>
        <v>successful</v>
      </c>
      <c r="B2935" s="17">
        <f>IFERROR(VLOOKUP("successful",'Kickstarter Data'!F2935:L2935,7,FALSE),"")</f>
        <v>54</v>
      </c>
      <c r="D2935" s="21" t="str">
        <f t="shared" si="91"/>
        <v/>
      </c>
      <c r="E2935" s="21" t="str">
        <f>IFERROR(VLOOKUP("Failed",'Kickstarter Data'!F2935:L2935,7,FALSE),"")</f>
        <v/>
      </c>
    </row>
    <row r="2936" spans="1:5" x14ac:dyDescent="0.35">
      <c r="A2936" s="17" t="str">
        <f t="shared" si="90"/>
        <v>successful</v>
      </c>
      <c r="B2936" s="17">
        <f>IFERROR(VLOOKUP("successful",'Kickstarter Data'!F2936:L2936,7,FALSE),"")</f>
        <v>37</v>
      </c>
      <c r="D2936" s="21" t="str">
        <f t="shared" si="91"/>
        <v/>
      </c>
      <c r="E2936" s="21" t="str">
        <f>IFERROR(VLOOKUP("Failed",'Kickstarter Data'!F2936:L2936,7,FALSE),"")</f>
        <v/>
      </c>
    </row>
    <row r="2937" spans="1:5" x14ac:dyDescent="0.35">
      <c r="A2937" s="17" t="str">
        <f t="shared" si="90"/>
        <v>successful</v>
      </c>
      <c r="B2937" s="17">
        <f>IFERROR(VLOOKUP("successful",'Kickstarter Data'!F2937:L2937,7,FALSE),"")</f>
        <v>39</v>
      </c>
      <c r="D2937" s="21" t="str">
        <f t="shared" si="91"/>
        <v/>
      </c>
      <c r="E2937" s="21" t="str">
        <f>IFERROR(VLOOKUP("Failed",'Kickstarter Data'!F2937:L2937,7,FALSE),"")</f>
        <v/>
      </c>
    </row>
    <row r="2938" spans="1:5" x14ac:dyDescent="0.35">
      <c r="A2938" s="17" t="str">
        <f t="shared" si="90"/>
        <v>successful</v>
      </c>
      <c r="B2938" s="17">
        <f>IFERROR(VLOOKUP("successful",'Kickstarter Data'!F2938:L2938,7,FALSE),"")</f>
        <v>34</v>
      </c>
      <c r="D2938" s="21" t="str">
        <f t="shared" si="91"/>
        <v/>
      </c>
      <c r="E2938" s="21" t="str">
        <f>IFERROR(VLOOKUP("Failed",'Kickstarter Data'!F2938:L2938,7,FALSE),"")</f>
        <v/>
      </c>
    </row>
    <row r="2939" spans="1:5" x14ac:dyDescent="0.35">
      <c r="A2939" s="17" t="str">
        <f t="shared" si="90"/>
        <v>successful</v>
      </c>
      <c r="B2939" s="17">
        <f>IFERROR(VLOOKUP("successful",'Kickstarter Data'!F2939:L2939,7,FALSE),"")</f>
        <v>55</v>
      </c>
      <c r="D2939" s="21" t="str">
        <f t="shared" si="91"/>
        <v/>
      </c>
      <c r="E2939" s="21" t="str">
        <f>IFERROR(VLOOKUP("Failed",'Kickstarter Data'!F2939:L2939,7,FALSE),"")</f>
        <v/>
      </c>
    </row>
    <row r="2940" spans="1:5" x14ac:dyDescent="0.35">
      <c r="A2940" s="17" t="str">
        <f t="shared" si="90"/>
        <v>successful</v>
      </c>
      <c r="B2940" s="17">
        <f>IFERROR(VLOOKUP("successful",'Kickstarter Data'!F2940:L2940,7,FALSE),"")</f>
        <v>32</v>
      </c>
      <c r="D2940" s="21" t="str">
        <f t="shared" si="91"/>
        <v/>
      </c>
      <c r="E2940" s="21" t="str">
        <f>IFERROR(VLOOKUP("Failed",'Kickstarter Data'!F2940:L2940,7,FALSE),"")</f>
        <v/>
      </c>
    </row>
    <row r="2941" spans="1:5" x14ac:dyDescent="0.35">
      <c r="A2941" s="17" t="str">
        <f t="shared" si="90"/>
        <v>successful</v>
      </c>
      <c r="B2941" s="17">
        <f>IFERROR(VLOOKUP("successful",'Kickstarter Data'!F2941:L2941,7,FALSE),"")</f>
        <v>25</v>
      </c>
      <c r="D2941" s="21" t="str">
        <f t="shared" si="91"/>
        <v/>
      </c>
      <c r="E2941" s="21" t="str">
        <f>IFERROR(VLOOKUP("Failed",'Kickstarter Data'!F2941:L2941,7,FALSE),"")</f>
        <v/>
      </c>
    </row>
    <row r="2942" spans="1:5" x14ac:dyDescent="0.35">
      <c r="A2942" s="17" t="str">
        <f t="shared" si="90"/>
        <v>successful</v>
      </c>
      <c r="B2942" s="17">
        <f>IFERROR(VLOOKUP("successful",'Kickstarter Data'!F2942:L2942,7,FALSE),"")</f>
        <v>33</v>
      </c>
      <c r="D2942" s="21" t="str">
        <f t="shared" si="91"/>
        <v/>
      </c>
      <c r="E2942" s="21" t="str">
        <f>IFERROR(VLOOKUP("Failed",'Kickstarter Data'!F2942:L2942,7,FALSE),"")</f>
        <v/>
      </c>
    </row>
    <row r="2943" spans="1:5" x14ac:dyDescent="0.35">
      <c r="A2943" s="17" t="str">
        <f t="shared" si="90"/>
        <v/>
      </c>
      <c r="B2943" s="17" t="str">
        <f>IFERROR(VLOOKUP("successful",'Kickstarter Data'!F2943:L2943,7,FALSE),"")</f>
        <v/>
      </c>
      <c r="D2943" s="21" t="str">
        <f t="shared" si="91"/>
        <v>Failed</v>
      </c>
      <c r="E2943" s="21">
        <f>IFERROR(VLOOKUP("Failed",'Kickstarter Data'!F2943:L2943,7,FALSE),"")</f>
        <v>1</v>
      </c>
    </row>
    <row r="2944" spans="1:5" x14ac:dyDescent="0.35">
      <c r="A2944" s="17" t="str">
        <f t="shared" si="90"/>
        <v/>
      </c>
      <c r="B2944" s="17" t="str">
        <f>IFERROR(VLOOKUP("successful",'Kickstarter Data'!F2944:L2944,7,FALSE),"")</f>
        <v/>
      </c>
      <c r="D2944" s="21" t="str">
        <f t="shared" si="91"/>
        <v>Failed</v>
      </c>
      <c r="E2944" s="21">
        <f>IFERROR(VLOOKUP("Failed",'Kickstarter Data'!F2944:L2944,7,FALSE),"")</f>
        <v>202</v>
      </c>
    </row>
    <row r="2945" spans="1:5" x14ac:dyDescent="0.35">
      <c r="A2945" s="17" t="str">
        <f t="shared" si="90"/>
        <v/>
      </c>
      <c r="B2945" s="17" t="str">
        <f>IFERROR(VLOOKUP("successful",'Kickstarter Data'!F2945:L2945,7,FALSE),"")</f>
        <v/>
      </c>
      <c r="D2945" s="21" t="str">
        <f t="shared" si="91"/>
        <v>Failed</v>
      </c>
      <c r="E2945" s="21">
        <f>IFERROR(VLOOKUP("Failed",'Kickstarter Data'!F2945:L2945,7,FALSE),"")</f>
        <v>0</v>
      </c>
    </row>
    <row r="2946" spans="1:5" x14ac:dyDescent="0.35">
      <c r="A2946" s="17" t="str">
        <f t="shared" ref="A2946:A3009" si="92">IF(B2946="","","successful")</f>
        <v/>
      </c>
      <c r="B2946" s="17" t="str">
        <f>IFERROR(VLOOKUP("successful",'Kickstarter Data'!F2946:L2946,7,FALSE),"")</f>
        <v/>
      </c>
      <c r="D2946" s="21" t="str">
        <f t="shared" ref="D2946:D3009" si="93">IF(E2946="","","Failed")</f>
        <v>Failed</v>
      </c>
      <c r="E2946" s="21">
        <f>IFERROR(VLOOKUP("Failed",'Kickstarter Data'!F2946:L2946,7,FALSE),"")</f>
        <v>1</v>
      </c>
    </row>
    <row r="2947" spans="1:5" x14ac:dyDescent="0.35">
      <c r="A2947" s="17" t="str">
        <f t="shared" si="92"/>
        <v/>
      </c>
      <c r="B2947" s="17" t="str">
        <f>IFERROR(VLOOKUP("successful",'Kickstarter Data'!F2947:L2947,7,FALSE),"")</f>
        <v/>
      </c>
      <c r="D2947" s="21" t="str">
        <f t="shared" si="93"/>
        <v>Failed</v>
      </c>
      <c r="E2947" s="21">
        <f>IFERROR(VLOOKUP("Failed",'Kickstarter Data'!F2947:L2947,7,FALSE),"")</f>
        <v>0</v>
      </c>
    </row>
    <row r="2948" spans="1:5" x14ac:dyDescent="0.35">
      <c r="A2948" s="17" t="str">
        <f t="shared" si="92"/>
        <v/>
      </c>
      <c r="B2948" s="17" t="str">
        <f>IFERROR(VLOOKUP("successful",'Kickstarter Data'!F2948:L2948,7,FALSE),"")</f>
        <v/>
      </c>
      <c r="D2948" s="21" t="str">
        <f t="shared" si="93"/>
        <v>Failed</v>
      </c>
      <c r="E2948" s="21">
        <f>IFERROR(VLOOKUP("Failed",'Kickstarter Data'!F2948:L2948,7,FALSE),"")</f>
        <v>2</v>
      </c>
    </row>
    <row r="2949" spans="1:5" x14ac:dyDescent="0.35">
      <c r="A2949" s="17" t="str">
        <f t="shared" si="92"/>
        <v/>
      </c>
      <c r="B2949" s="17" t="str">
        <f>IFERROR(VLOOKUP("successful",'Kickstarter Data'!F2949:L2949,7,FALSE),"")</f>
        <v/>
      </c>
      <c r="D2949" s="21" t="str">
        <f t="shared" si="93"/>
        <v>Failed</v>
      </c>
      <c r="E2949" s="21">
        <f>IFERROR(VLOOKUP("Failed",'Kickstarter Data'!F2949:L2949,7,FALSE),"")</f>
        <v>13</v>
      </c>
    </row>
    <row r="2950" spans="1:5" x14ac:dyDescent="0.35">
      <c r="A2950" s="17" t="str">
        <f t="shared" si="92"/>
        <v/>
      </c>
      <c r="B2950" s="17" t="str">
        <f>IFERROR(VLOOKUP("successful",'Kickstarter Data'!F2950:L2950,7,FALSE),"")</f>
        <v/>
      </c>
      <c r="D2950" s="21" t="str">
        <f t="shared" si="93"/>
        <v>Failed</v>
      </c>
      <c r="E2950" s="21">
        <f>IFERROR(VLOOKUP("Failed",'Kickstarter Data'!F2950:L2950,7,FALSE),"")</f>
        <v>9</v>
      </c>
    </row>
    <row r="2951" spans="1:5" x14ac:dyDescent="0.35">
      <c r="A2951" s="17" t="str">
        <f t="shared" si="92"/>
        <v/>
      </c>
      <c r="B2951" s="17" t="str">
        <f>IFERROR(VLOOKUP("successful",'Kickstarter Data'!F2951:L2951,7,FALSE),"")</f>
        <v/>
      </c>
      <c r="D2951" s="21" t="str">
        <f t="shared" si="93"/>
        <v>Failed</v>
      </c>
      <c r="E2951" s="21">
        <f>IFERROR(VLOOKUP("Failed",'Kickstarter Data'!F2951:L2951,7,FALSE),"")</f>
        <v>2</v>
      </c>
    </row>
    <row r="2952" spans="1:5" x14ac:dyDescent="0.35">
      <c r="A2952" s="17" t="str">
        <f t="shared" si="92"/>
        <v/>
      </c>
      <c r="B2952" s="17" t="str">
        <f>IFERROR(VLOOKUP("successful",'Kickstarter Data'!F2952:L2952,7,FALSE),"")</f>
        <v/>
      </c>
      <c r="D2952" s="21" t="str">
        <f t="shared" si="93"/>
        <v>Failed</v>
      </c>
      <c r="E2952" s="21">
        <f>IFERROR(VLOOKUP("Failed",'Kickstarter Data'!F2952:L2952,7,FALSE),"")</f>
        <v>0</v>
      </c>
    </row>
    <row r="2953" spans="1:5" x14ac:dyDescent="0.35">
      <c r="A2953" s="17" t="str">
        <f t="shared" si="92"/>
        <v/>
      </c>
      <c r="B2953" s="17" t="str">
        <f>IFERROR(VLOOKUP("successful",'Kickstarter Data'!F2953:L2953,7,FALSE),"")</f>
        <v/>
      </c>
      <c r="D2953" s="21" t="str">
        <f t="shared" si="93"/>
        <v/>
      </c>
      <c r="E2953" s="21" t="str">
        <f>IFERROR(VLOOKUP("Failed",'Kickstarter Data'!F2953:L2953,7,FALSE),"")</f>
        <v/>
      </c>
    </row>
    <row r="2954" spans="1:5" x14ac:dyDescent="0.35">
      <c r="A2954" s="17" t="str">
        <f t="shared" si="92"/>
        <v/>
      </c>
      <c r="B2954" s="17" t="str">
        <f>IFERROR(VLOOKUP("successful",'Kickstarter Data'!F2954:L2954,7,FALSE),"")</f>
        <v/>
      </c>
      <c r="D2954" s="21" t="str">
        <f t="shared" si="93"/>
        <v/>
      </c>
      <c r="E2954" s="21" t="str">
        <f>IFERROR(VLOOKUP("Failed",'Kickstarter Data'!F2954:L2954,7,FALSE),"")</f>
        <v/>
      </c>
    </row>
    <row r="2955" spans="1:5" x14ac:dyDescent="0.35">
      <c r="A2955" s="17" t="str">
        <f t="shared" si="92"/>
        <v/>
      </c>
      <c r="B2955" s="17" t="str">
        <f>IFERROR(VLOOKUP("successful",'Kickstarter Data'!F2955:L2955,7,FALSE),"")</f>
        <v/>
      </c>
      <c r="D2955" s="21" t="str">
        <f t="shared" si="93"/>
        <v/>
      </c>
      <c r="E2955" s="21" t="str">
        <f>IFERROR(VLOOKUP("Failed",'Kickstarter Data'!F2955:L2955,7,FALSE),"")</f>
        <v/>
      </c>
    </row>
    <row r="2956" spans="1:5" x14ac:dyDescent="0.35">
      <c r="A2956" s="17" t="str">
        <f t="shared" si="92"/>
        <v/>
      </c>
      <c r="B2956" s="17" t="str">
        <f>IFERROR(VLOOKUP("successful",'Kickstarter Data'!F2956:L2956,7,FALSE),"")</f>
        <v/>
      </c>
      <c r="D2956" s="21" t="str">
        <f t="shared" si="93"/>
        <v/>
      </c>
      <c r="E2956" s="21" t="str">
        <f>IFERROR(VLOOKUP("Failed",'Kickstarter Data'!F2956:L2956,7,FALSE),"")</f>
        <v/>
      </c>
    </row>
    <row r="2957" spans="1:5" x14ac:dyDescent="0.35">
      <c r="A2957" s="17" t="str">
        <f t="shared" si="92"/>
        <v/>
      </c>
      <c r="B2957" s="17" t="str">
        <f>IFERROR(VLOOKUP("successful",'Kickstarter Data'!F2957:L2957,7,FALSE),"")</f>
        <v/>
      </c>
      <c r="D2957" s="21" t="str">
        <f t="shared" si="93"/>
        <v/>
      </c>
      <c r="E2957" s="21" t="str">
        <f>IFERROR(VLOOKUP("Failed",'Kickstarter Data'!F2957:L2957,7,FALSE),"")</f>
        <v/>
      </c>
    </row>
    <row r="2958" spans="1:5" x14ac:dyDescent="0.35">
      <c r="A2958" s="17" t="str">
        <f t="shared" si="92"/>
        <v/>
      </c>
      <c r="B2958" s="17" t="str">
        <f>IFERROR(VLOOKUP("successful",'Kickstarter Data'!F2958:L2958,7,FALSE),"")</f>
        <v/>
      </c>
      <c r="D2958" s="21" t="str">
        <f t="shared" si="93"/>
        <v/>
      </c>
      <c r="E2958" s="21" t="str">
        <f>IFERROR(VLOOKUP("Failed",'Kickstarter Data'!F2958:L2958,7,FALSE),"")</f>
        <v/>
      </c>
    </row>
    <row r="2959" spans="1:5" x14ac:dyDescent="0.35">
      <c r="A2959" s="17" t="str">
        <f t="shared" si="92"/>
        <v/>
      </c>
      <c r="B2959" s="17" t="str">
        <f>IFERROR(VLOOKUP("successful",'Kickstarter Data'!F2959:L2959,7,FALSE),"")</f>
        <v/>
      </c>
      <c r="D2959" s="21" t="str">
        <f t="shared" si="93"/>
        <v/>
      </c>
      <c r="E2959" s="21" t="str">
        <f>IFERROR(VLOOKUP("Failed",'Kickstarter Data'!F2959:L2959,7,FALSE),"")</f>
        <v/>
      </c>
    </row>
    <row r="2960" spans="1:5" x14ac:dyDescent="0.35">
      <c r="A2960" s="17" t="str">
        <f t="shared" si="92"/>
        <v/>
      </c>
      <c r="B2960" s="17" t="str">
        <f>IFERROR(VLOOKUP("successful",'Kickstarter Data'!F2960:L2960,7,FALSE),"")</f>
        <v/>
      </c>
      <c r="D2960" s="21" t="str">
        <f t="shared" si="93"/>
        <v/>
      </c>
      <c r="E2960" s="21" t="str">
        <f>IFERROR(VLOOKUP("Failed",'Kickstarter Data'!F2960:L2960,7,FALSE),"")</f>
        <v/>
      </c>
    </row>
    <row r="2961" spans="1:5" x14ac:dyDescent="0.35">
      <c r="A2961" s="17" t="str">
        <f t="shared" si="92"/>
        <v/>
      </c>
      <c r="B2961" s="17" t="str">
        <f>IFERROR(VLOOKUP("successful",'Kickstarter Data'!F2961:L2961,7,FALSE),"")</f>
        <v/>
      </c>
      <c r="D2961" s="21" t="str">
        <f t="shared" si="93"/>
        <v/>
      </c>
      <c r="E2961" s="21" t="str">
        <f>IFERROR(VLOOKUP("Failed",'Kickstarter Data'!F2961:L2961,7,FALSE),"")</f>
        <v/>
      </c>
    </row>
    <row r="2962" spans="1:5" x14ac:dyDescent="0.35">
      <c r="A2962" s="17" t="str">
        <f t="shared" si="92"/>
        <v/>
      </c>
      <c r="B2962" s="17" t="str">
        <f>IFERROR(VLOOKUP("successful",'Kickstarter Data'!F2962:L2962,7,FALSE),"")</f>
        <v/>
      </c>
      <c r="D2962" s="21" t="str">
        <f t="shared" si="93"/>
        <v/>
      </c>
      <c r="E2962" s="21" t="str">
        <f>IFERROR(VLOOKUP("Failed",'Kickstarter Data'!F2962:L2962,7,FALSE),"")</f>
        <v/>
      </c>
    </row>
    <row r="2963" spans="1:5" x14ac:dyDescent="0.35">
      <c r="A2963" s="17" t="str">
        <f t="shared" si="92"/>
        <v>successful</v>
      </c>
      <c r="B2963" s="17">
        <f>IFERROR(VLOOKUP("successful",'Kickstarter Data'!F2963:L2963,7,FALSE),"")</f>
        <v>108</v>
      </c>
      <c r="D2963" s="21" t="str">
        <f t="shared" si="93"/>
        <v/>
      </c>
      <c r="E2963" s="21" t="str">
        <f>IFERROR(VLOOKUP("Failed",'Kickstarter Data'!F2963:L2963,7,FALSE),"")</f>
        <v/>
      </c>
    </row>
    <row r="2964" spans="1:5" x14ac:dyDescent="0.35">
      <c r="A2964" s="17" t="str">
        <f t="shared" si="92"/>
        <v>successful</v>
      </c>
      <c r="B2964" s="17">
        <f>IFERROR(VLOOKUP("successful",'Kickstarter Data'!F2964:L2964,7,FALSE),"")</f>
        <v>20</v>
      </c>
      <c r="D2964" s="21" t="str">
        <f t="shared" si="93"/>
        <v/>
      </c>
      <c r="E2964" s="21" t="str">
        <f>IFERROR(VLOOKUP("Failed",'Kickstarter Data'!F2964:L2964,7,FALSE),"")</f>
        <v/>
      </c>
    </row>
    <row r="2965" spans="1:5" x14ac:dyDescent="0.35">
      <c r="A2965" s="17" t="str">
        <f t="shared" si="92"/>
        <v>successful</v>
      </c>
      <c r="B2965" s="17">
        <f>IFERROR(VLOOKUP("successful",'Kickstarter Data'!F2965:L2965,7,FALSE),"")</f>
        <v>98</v>
      </c>
      <c r="D2965" s="21" t="str">
        <f t="shared" si="93"/>
        <v/>
      </c>
      <c r="E2965" s="21" t="str">
        <f>IFERROR(VLOOKUP("Failed",'Kickstarter Data'!F2965:L2965,7,FALSE),"")</f>
        <v/>
      </c>
    </row>
    <row r="2966" spans="1:5" x14ac:dyDescent="0.35">
      <c r="A2966" s="17" t="str">
        <f t="shared" si="92"/>
        <v>successful</v>
      </c>
      <c r="B2966" s="17">
        <f>IFERROR(VLOOKUP("successful",'Kickstarter Data'!F2966:L2966,7,FALSE),"")</f>
        <v>196</v>
      </c>
      <c r="D2966" s="21" t="str">
        <f t="shared" si="93"/>
        <v/>
      </c>
      <c r="E2966" s="21" t="str">
        <f>IFERROR(VLOOKUP("Failed",'Kickstarter Data'!F2966:L2966,7,FALSE),"")</f>
        <v/>
      </c>
    </row>
    <row r="2967" spans="1:5" x14ac:dyDescent="0.35">
      <c r="A2967" s="17" t="str">
        <f t="shared" si="92"/>
        <v>successful</v>
      </c>
      <c r="B2967" s="17">
        <f>IFERROR(VLOOKUP("successful",'Kickstarter Data'!F2967:L2967,7,FALSE),"")</f>
        <v>39</v>
      </c>
      <c r="D2967" s="21" t="str">
        <f t="shared" si="93"/>
        <v/>
      </c>
      <c r="E2967" s="21" t="str">
        <f>IFERROR(VLOOKUP("Failed",'Kickstarter Data'!F2967:L2967,7,FALSE),"")</f>
        <v/>
      </c>
    </row>
    <row r="2968" spans="1:5" x14ac:dyDescent="0.35">
      <c r="A2968" s="17" t="str">
        <f t="shared" si="92"/>
        <v>successful</v>
      </c>
      <c r="B2968" s="17">
        <f>IFERROR(VLOOKUP("successful",'Kickstarter Data'!F2968:L2968,7,FALSE),"")</f>
        <v>128</v>
      </c>
      <c r="D2968" s="21" t="str">
        <f t="shared" si="93"/>
        <v/>
      </c>
      <c r="E2968" s="21" t="str">
        <f>IFERROR(VLOOKUP("Failed",'Kickstarter Data'!F2968:L2968,7,FALSE),"")</f>
        <v/>
      </c>
    </row>
    <row r="2969" spans="1:5" x14ac:dyDescent="0.35">
      <c r="A2969" s="17" t="str">
        <f t="shared" si="92"/>
        <v>successful</v>
      </c>
      <c r="B2969" s="17">
        <f>IFERROR(VLOOKUP("successful",'Kickstarter Data'!F2969:L2969,7,FALSE),"")</f>
        <v>71</v>
      </c>
      <c r="D2969" s="21" t="str">
        <f t="shared" si="93"/>
        <v/>
      </c>
      <c r="E2969" s="21" t="str">
        <f>IFERROR(VLOOKUP("Failed",'Kickstarter Data'!F2969:L2969,7,FALSE),"")</f>
        <v/>
      </c>
    </row>
    <row r="2970" spans="1:5" x14ac:dyDescent="0.35">
      <c r="A2970" s="17" t="str">
        <f t="shared" si="92"/>
        <v>successful</v>
      </c>
      <c r="B2970" s="17">
        <f>IFERROR(VLOOKUP("successful",'Kickstarter Data'!F2970:L2970,7,FALSE),"")</f>
        <v>47</v>
      </c>
      <c r="D2970" s="21" t="str">
        <f t="shared" si="93"/>
        <v/>
      </c>
      <c r="E2970" s="21" t="str">
        <f>IFERROR(VLOOKUP("Failed",'Kickstarter Data'!F2970:L2970,7,FALSE),"")</f>
        <v/>
      </c>
    </row>
    <row r="2971" spans="1:5" x14ac:dyDescent="0.35">
      <c r="A2971" s="17" t="str">
        <f t="shared" si="92"/>
        <v>successful</v>
      </c>
      <c r="B2971" s="17">
        <f>IFERROR(VLOOKUP("successful",'Kickstarter Data'!F2971:L2971,7,FALSE),"")</f>
        <v>17</v>
      </c>
      <c r="D2971" s="21" t="str">
        <f t="shared" si="93"/>
        <v/>
      </c>
      <c r="E2971" s="21" t="str">
        <f>IFERROR(VLOOKUP("Failed",'Kickstarter Data'!F2971:L2971,7,FALSE),"")</f>
        <v/>
      </c>
    </row>
    <row r="2972" spans="1:5" x14ac:dyDescent="0.35">
      <c r="A2972" s="17" t="str">
        <f t="shared" si="92"/>
        <v>successful</v>
      </c>
      <c r="B2972" s="17">
        <f>IFERROR(VLOOKUP("successful",'Kickstarter Data'!F2972:L2972,7,FALSE),"")</f>
        <v>91</v>
      </c>
      <c r="D2972" s="21" t="str">
        <f t="shared" si="93"/>
        <v/>
      </c>
      <c r="E2972" s="21" t="str">
        <f>IFERROR(VLOOKUP("Failed",'Kickstarter Data'!F2972:L2972,7,FALSE),"")</f>
        <v/>
      </c>
    </row>
    <row r="2973" spans="1:5" x14ac:dyDescent="0.35">
      <c r="A2973" s="17" t="str">
        <f t="shared" si="92"/>
        <v>successful</v>
      </c>
      <c r="B2973" s="17">
        <f>IFERROR(VLOOKUP("successful",'Kickstarter Data'!F2973:L2973,7,FALSE),"")</f>
        <v>43</v>
      </c>
      <c r="D2973" s="21" t="str">
        <f t="shared" si="93"/>
        <v/>
      </c>
      <c r="E2973" s="21" t="str">
        <f>IFERROR(VLOOKUP("Failed",'Kickstarter Data'!F2973:L2973,7,FALSE),"")</f>
        <v/>
      </c>
    </row>
    <row r="2974" spans="1:5" x14ac:dyDescent="0.35">
      <c r="A2974" s="17" t="str">
        <f t="shared" si="92"/>
        <v>successful</v>
      </c>
      <c r="B2974" s="17">
        <f>IFERROR(VLOOKUP("successful",'Kickstarter Data'!F2974:L2974,7,FALSE),"")</f>
        <v>17</v>
      </c>
      <c r="D2974" s="21" t="str">
        <f t="shared" si="93"/>
        <v/>
      </c>
      <c r="E2974" s="21" t="str">
        <f>IFERROR(VLOOKUP("Failed",'Kickstarter Data'!F2974:L2974,7,FALSE),"")</f>
        <v/>
      </c>
    </row>
    <row r="2975" spans="1:5" x14ac:dyDescent="0.35">
      <c r="A2975" s="17" t="str">
        <f t="shared" si="92"/>
        <v>successful</v>
      </c>
      <c r="B2975" s="17">
        <f>IFERROR(VLOOKUP("successful",'Kickstarter Data'!F2975:L2975,7,FALSE),"")</f>
        <v>33</v>
      </c>
      <c r="D2975" s="21" t="str">
        <f t="shared" si="93"/>
        <v/>
      </c>
      <c r="E2975" s="21" t="str">
        <f>IFERROR(VLOOKUP("Failed",'Kickstarter Data'!F2975:L2975,7,FALSE),"")</f>
        <v/>
      </c>
    </row>
    <row r="2976" spans="1:5" x14ac:dyDescent="0.35">
      <c r="A2976" s="17" t="str">
        <f t="shared" si="92"/>
        <v>successful</v>
      </c>
      <c r="B2976" s="17">
        <f>IFERROR(VLOOKUP("successful",'Kickstarter Data'!F2976:L2976,7,FALSE),"")</f>
        <v>87</v>
      </c>
      <c r="D2976" s="21" t="str">
        <f t="shared" si="93"/>
        <v/>
      </c>
      <c r="E2976" s="21" t="str">
        <f>IFERROR(VLOOKUP("Failed",'Kickstarter Data'!F2976:L2976,7,FALSE),"")</f>
        <v/>
      </c>
    </row>
    <row r="2977" spans="1:5" x14ac:dyDescent="0.35">
      <c r="A2977" s="17" t="str">
        <f t="shared" si="92"/>
        <v>successful</v>
      </c>
      <c r="B2977" s="17">
        <f>IFERROR(VLOOKUP("successful",'Kickstarter Data'!F2977:L2977,7,FALSE),"")</f>
        <v>113</v>
      </c>
      <c r="D2977" s="21" t="str">
        <f t="shared" si="93"/>
        <v/>
      </c>
      <c r="E2977" s="21" t="str">
        <f>IFERROR(VLOOKUP("Failed",'Kickstarter Data'!F2977:L2977,7,FALSE),"")</f>
        <v/>
      </c>
    </row>
    <row r="2978" spans="1:5" x14ac:dyDescent="0.35">
      <c r="A2978" s="17" t="str">
        <f t="shared" si="92"/>
        <v>successful</v>
      </c>
      <c r="B2978" s="17">
        <f>IFERROR(VLOOKUP("successful",'Kickstarter Data'!F2978:L2978,7,FALSE),"")</f>
        <v>14</v>
      </c>
      <c r="D2978" s="21" t="str">
        <f t="shared" si="93"/>
        <v/>
      </c>
      <c r="E2978" s="21" t="str">
        <f>IFERROR(VLOOKUP("Failed",'Kickstarter Data'!F2978:L2978,7,FALSE),"")</f>
        <v/>
      </c>
    </row>
    <row r="2979" spans="1:5" x14ac:dyDescent="0.35">
      <c r="A2979" s="17" t="str">
        <f t="shared" si="92"/>
        <v>successful</v>
      </c>
      <c r="B2979" s="17">
        <f>IFERROR(VLOOKUP("successful",'Kickstarter Data'!F2979:L2979,7,FALSE),"")</f>
        <v>30</v>
      </c>
      <c r="D2979" s="21" t="str">
        <f t="shared" si="93"/>
        <v/>
      </c>
      <c r="E2979" s="21" t="str">
        <f>IFERROR(VLOOKUP("Failed",'Kickstarter Data'!F2979:L2979,7,FALSE),"")</f>
        <v/>
      </c>
    </row>
    <row r="2980" spans="1:5" x14ac:dyDescent="0.35">
      <c r="A2980" s="17" t="str">
        <f t="shared" si="92"/>
        <v>successful</v>
      </c>
      <c r="B2980" s="17">
        <f>IFERROR(VLOOKUP("successful",'Kickstarter Data'!F2980:L2980,7,FALSE),"")</f>
        <v>16</v>
      </c>
      <c r="D2980" s="21" t="str">
        <f t="shared" si="93"/>
        <v/>
      </c>
      <c r="E2980" s="21" t="str">
        <f>IFERROR(VLOOKUP("Failed",'Kickstarter Data'!F2980:L2980,7,FALSE),"")</f>
        <v/>
      </c>
    </row>
    <row r="2981" spans="1:5" x14ac:dyDescent="0.35">
      <c r="A2981" s="17" t="str">
        <f t="shared" si="92"/>
        <v>successful</v>
      </c>
      <c r="B2981" s="17">
        <f>IFERROR(VLOOKUP("successful",'Kickstarter Data'!F2981:L2981,7,FALSE),"")</f>
        <v>46</v>
      </c>
      <c r="D2981" s="21" t="str">
        <f t="shared" si="93"/>
        <v/>
      </c>
      <c r="E2981" s="21" t="str">
        <f>IFERROR(VLOOKUP("Failed",'Kickstarter Data'!F2981:L2981,7,FALSE),"")</f>
        <v/>
      </c>
    </row>
    <row r="2982" spans="1:5" x14ac:dyDescent="0.35">
      <c r="A2982" s="17" t="str">
        <f t="shared" si="92"/>
        <v>successful</v>
      </c>
      <c r="B2982" s="17">
        <f>IFERROR(VLOOKUP("successful",'Kickstarter Data'!F2982:L2982,7,FALSE),"")</f>
        <v>24</v>
      </c>
      <c r="D2982" s="21" t="str">
        <f t="shared" si="93"/>
        <v/>
      </c>
      <c r="E2982" s="21" t="str">
        <f>IFERROR(VLOOKUP("Failed",'Kickstarter Data'!F2982:L2982,7,FALSE),"")</f>
        <v/>
      </c>
    </row>
    <row r="2983" spans="1:5" x14ac:dyDescent="0.35">
      <c r="A2983" s="17" t="str">
        <f t="shared" si="92"/>
        <v>successful</v>
      </c>
      <c r="B2983" s="17">
        <f>IFERROR(VLOOKUP("successful",'Kickstarter Data'!F2983:L2983,7,FALSE),"")</f>
        <v>97</v>
      </c>
      <c r="D2983" s="21" t="str">
        <f t="shared" si="93"/>
        <v/>
      </c>
      <c r="E2983" s="21" t="str">
        <f>IFERROR(VLOOKUP("Failed",'Kickstarter Data'!F2983:L2983,7,FALSE),"")</f>
        <v/>
      </c>
    </row>
    <row r="2984" spans="1:5" x14ac:dyDescent="0.35">
      <c r="A2984" s="17" t="str">
        <f t="shared" si="92"/>
        <v>successful</v>
      </c>
      <c r="B2984" s="17">
        <f>IFERROR(VLOOKUP("successful",'Kickstarter Data'!F2984:L2984,7,FALSE),"")</f>
        <v>59</v>
      </c>
      <c r="D2984" s="21" t="str">
        <f t="shared" si="93"/>
        <v/>
      </c>
      <c r="E2984" s="21" t="str">
        <f>IFERROR(VLOOKUP("Failed",'Kickstarter Data'!F2984:L2984,7,FALSE),"")</f>
        <v/>
      </c>
    </row>
    <row r="2985" spans="1:5" x14ac:dyDescent="0.35">
      <c r="A2985" s="17" t="str">
        <f t="shared" si="92"/>
        <v>successful</v>
      </c>
      <c r="B2985" s="17">
        <f>IFERROR(VLOOKUP("successful",'Kickstarter Data'!F2985:L2985,7,FALSE),"")</f>
        <v>1095</v>
      </c>
      <c r="D2985" s="21" t="str">
        <f t="shared" si="93"/>
        <v/>
      </c>
      <c r="E2985" s="21" t="str">
        <f>IFERROR(VLOOKUP("Failed",'Kickstarter Data'!F2985:L2985,7,FALSE),"")</f>
        <v/>
      </c>
    </row>
    <row r="2986" spans="1:5" x14ac:dyDescent="0.35">
      <c r="A2986" s="17" t="str">
        <f t="shared" si="92"/>
        <v>successful</v>
      </c>
      <c r="B2986" s="17">
        <f>IFERROR(VLOOKUP("successful",'Kickstarter Data'!F2986:L2986,7,FALSE),"")</f>
        <v>218</v>
      </c>
      <c r="D2986" s="21" t="str">
        <f t="shared" si="93"/>
        <v/>
      </c>
      <c r="E2986" s="21" t="str">
        <f>IFERROR(VLOOKUP("Failed",'Kickstarter Data'!F2986:L2986,7,FALSE),"")</f>
        <v/>
      </c>
    </row>
    <row r="2987" spans="1:5" x14ac:dyDescent="0.35">
      <c r="A2987" s="17" t="str">
        <f t="shared" si="92"/>
        <v>successful</v>
      </c>
      <c r="B2987" s="17">
        <f>IFERROR(VLOOKUP("successful",'Kickstarter Data'!F2987:L2987,7,FALSE),"")</f>
        <v>111</v>
      </c>
      <c r="D2987" s="21" t="str">
        <f t="shared" si="93"/>
        <v/>
      </c>
      <c r="E2987" s="21" t="str">
        <f>IFERROR(VLOOKUP("Failed",'Kickstarter Data'!F2987:L2987,7,FALSE),"")</f>
        <v/>
      </c>
    </row>
    <row r="2988" spans="1:5" x14ac:dyDescent="0.35">
      <c r="A2988" s="17" t="str">
        <f t="shared" si="92"/>
        <v>successful</v>
      </c>
      <c r="B2988" s="17">
        <f>IFERROR(VLOOKUP("successful",'Kickstarter Data'!F2988:L2988,7,FALSE),"")</f>
        <v>56</v>
      </c>
      <c r="D2988" s="21" t="str">
        <f t="shared" si="93"/>
        <v/>
      </c>
      <c r="E2988" s="21" t="str">
        <f>IFERROR(VLOOKUP("Failed",'Kickstarter Data'!F2988:L2988,7,FALSE),"")</f>
        <v/>
      </c>
    </row>
    <row r="2989" spans="1:5" x14ac:dyDescent="0.35">
      <c r="A2989" s="17" t="str">
        <f t="shared" si="92"/>
        <v>successful</v>
      </c>
      <c r="B2989" s="17">
        <f>IFERROR(VLOOKUP("successful",'Kickstarter Data'!F2989:L2989,7,FALSE),"")</f>
        <v>265</v>
      </c>
      <c r="D2989" s="21" t="str">
        <f t="shared" si="93"/>
        <v/>
      </c>
      <c r="E2989" s="21" t="str">
        <f>IFERROR(VLOOKUP("Failed",'Kickstarter Data'!F2989:L2989,7,FALSE),"")</f>
        <v/>
      </c>
    </row>
    <row r="2990" spans="1:5" x14ac:dyDescent="0.35">
      <c r="A2990" s="17" t="str">
        <f t="shared" si="92"/>
        <v>successful</v>
      </c>
      <c r="B2990" s="17">
        <f>IFERROR(VLOOKUP("successful",'Kickstarter Data'!F2990:L2990,7,FALSE),"")</f>
        <v>28</v>
      </c>
      <c r="D2990" s="21" t="str">
        <f t="shared" si="93"/>
        <v/>
      </c>
      <c r="E2990" s="21" t="str">
        <f>IFERROR(VLOOKUP("Failed",'Kickstarter Data'!F2990:L2990,7,FALSE),"")</f>
        <v/>
      </c>
    </row>
    <row r="2991" spans="1:5" x14ac:dyDescent="0.35">
      <c r="A2991" s="17" t="str">
        <f t="shared" si="92"/>
        <v>successful</v>
      </c>
      <c r="B2991" s="17">
        <f>IFERROR(VLOOKUP("successful",'Kickstarter Data'!F2991:L2991,7,FALSE),"")</f>
        <v>364</v>
      </c>
      <c r="D2991" s="21" t="str">
        <f t="shared" si="93"/>
        <v/>
      </c>
      <c r="E2991" s="21" t="str">
        <f>IFERROR(VLOOKUP("Failed",'Kickstarter Data'!F2991:L2991,7,FALSE),"")</f>
        <v/>
      </c>
    </row>
    <row r="2992" spans="1:5" x14ac:dyDescent="0.35">
      <c r="A2992" s="17" t="str">
        <f t="shared" si="92"/>
        <v>successful</v>
      </c>
      <c r="B2992" s="17">
        <f>IFERROR(VLOOKUP("successful",'Kickstarter Data'!F2992:L2992,7,FALSE),"")</f>
        <v>27</v>
      </c>
      <c r="D2992" s="21" t="str">
        <f t="shared" si="93"/>
        <v/>
      </c>
      <c r="E2992" s="21" t="str">
        <f>IFERROR(VLOOKUP("Failed",'Kickstarter Data'!F2992:L2992,7,FALSE),"")</f>
        <v/>
      </c>
    </row>
    <row r="2993" spans="1:5" x14ac:dyDescent="0.35">
      <c r="A2993" s="17" t="str">
        <f t="shared" si="92"/>
        <v>successful</v>
      </c>
      <c r="B2993" s="17">
        <f>IFERROR(VLOOKUP("successful",'Kickstarter Data'!F2993:L2993,7,FALSE),"")</f>
        <v>93</v>
      </c>
      <c r="D2993" s="21" t="str">
        <f t="shared" si="93"/>
        <v/>
      </c>
      <c r="E2993" s="21" t="str">
        <f>IFERROR(VLOOKUP("Failed",'Kickstarter Data'!F2993:L2993,7,FALSE),"")</f>
        <v/>
      </c>
    </row>
    <row r="2994" spans="1:5" x14ac:dyDescent="0.35">
      <c r="A2994" s="17" t="str">
        <f t="shared" si="92"/>
        <v>successful</v>
      </c>
      <c r="B2994" s="17">
        <f>IFERROR(VLOOKUP("successful",'Kickstarter Data'!F2994:L2994,7,FALSE),"")</f>
        <v>64</v>
      </c>
      <c r="D2994" s="21" t="str">
        <f t="shared" si="93"/>
        <v/>
      </c>
      <c r="E2994" s="21" t="str">
        <f>IFERROR(VLOOKUP("Failed",'Kickstarter Data'!F2994:L2994,7,FALSE),"")</f>
        <v/>
      </c>
    </row>
    <row r="2995" spans="1:5" x14ac:dyDescent="0.35">
      <c r="A2995" s="17" t="str">
        <f t="shared" si="92"/>
        <v>successful</v>
      </c>
      <c r="B2995" s="17">
        <f>IFERROR(VLOOKUP("successful",'Kickstarter Data'!F2995:L2995,7,FALSE),"")</f>
        <v>22</v>
      </c>
      <c r="D2995" s="21" t="str">
        <f t="shared" si="93"/>
        <v/>
      </c>
      <c r="E2995" s="21" t="str">
        <f>IFERROR(VLOOKUP("Failed",'Kickstarter Data'!F2995:L2995,7,FALSE),"")</f>
        <v/>
      </c>
    </row>
    <row r="2996" spans="1:5" x14ac:dyDescent="0.35">
      <c r="A2996" s="17" t="str">
        <f t="shared" si="92"/>
        <v>successful</v>
      </c>
      <c r="B2996" s="17">
        <f>IFERROR(VLOOKUP("successful",'Kickstarter Data'!F2996:L2996,7,FALSE),"")</f>
        <v>59</v>
      </c>
      <c r="D2996" s="21" t="str">
        <f t="shared" si="93"/>
        <v/>
      </c>
      <c r="E2996" s="21" t="str">
        <f>IFERROR(VLOOKUP("Failed",'Kickstarter Data'!F2996:L2996,7,FALSE),"")</f>
        <v/>
      </c>
    </row>
    <row r="2997" spans="1:5" x14ac:dyDescent="0.35">
      <c r="A2997" s="17" t="str">
        <f t="shared" si="92"/>
        <v>successful</v>
      </c>
      <c r="B2997" s="17">
        <f>IFERROR(VLOOKUP("successful",'Kickstarter Data'!F2997:L2997,7,FALSE),"")</f>
        <v>249</v>
      </c>
      <c r="D2997" s="21" t="str">
        <f t="shared" si="93"/>
        <v/>
      </c>
      <c r="E2997" s="21" t="str">
        <f>IFERROR(VLOOKUP("Failed",'Kickstarter Data'!F2997:L2997,7,FALSE),"")</f>
        <v/>
      </c>
    </row>
    <row r="2998" spans="1:5" x14ac:dyDescent="0.35">
      <c r="A2998" s="17" t="str">
        <f t="shared" si="92"/>
        <v>successful</v>
      </c>
      <c r="B2998" s="17">
        <f>IFERROR(VLOOKUP("successful",'Kickstarter Data'!F2998:L2998,7,FALSE),"")</f>
        <v>392</v>
      </c>
      <c r="D2998" s="21" t="str">
        <f t="shared" si="93"/>
        <v/>
      </c>
      <c r="E2998" s="21" t="str">
        <f>IFERROR(VLOOKUP("Failed",'Kickstarter Data'!F2998:L2998,7,FALSE),"")</f>
        <v/>
      </c>
    </row>
    <row r="2999" spans="1:5" x14ac:dyDescent="0.35">
      <c r="A2999" s="17" t="str">
        <f t="shared" si="92"/>
        <v>successful</v>
      </c>
      <c r="B2999" s="17">
        <f>IFERROR(VLOOKUP("successful",'Kickstarter Data'!F2999:L2999,7,FALSE),"")</f>
        <v>115</v>
      </c>
      <c r="D2999" s="21" t="str">
        <f t="shared" si="93"/>
        <v/>
      </c>
      <c r="E2999" s="21" t="str">
        <f>IFERROR(VLOOKUP("Failed",'Kickstarter Data'!F2999:L2999,7,FALSE),"")</f>
        <v/>
      </c>
    </row>
    <row r="3000" spans="1:5" x14ac:dyDescent="0.35">
      <c r="A3000" s="17" t="str">
        <f t="shared" si="92"/>
        <v>successful</v>
      </c>
      <c r="B3000" s="17">
        <f>IFERROR(VLOOKUP("successful",'Kickstarter Data'!F3000:L3000,7,FALSE),"")</f>
        <v>433</v>
      </c>
      <c r="D3000" s="21" t="str">
        <f t="shared" si="93"/>
        <v/>
      </c>
      <c r="E3000" s="21" t="str">
        <f>IFERROR(VLOOKUP("Failed",'Kickstarter Data'!F3000:L3000,7,FALSE),"")</f>
        <v/>
      </c>
    </row>
    <row r="3001" spans="1:5" x14ac:dyDescent="0.35">
      <c r="A3001" s="17" t="str">
        <f t="shared" si="92"/>
        <v>successful</v>
      </c>
      <c r="B3001" s="17">
        <f>IFERROR(VLOOKUP("successful",'Kickstarter Data'!F3001:L3001,7,FALSE),"")</f>
        <v>20</v>
      </c>
      <c r="D3001" s="21" t="str">
        <f t="shared" si="93"/>
        <v/>
      </c>
      <c r="E3001" s="21" t="str">
        <f>IFERROR(VLOOKUP("Failed",'Kickstarter Data'!F3001:L3001,7,FALSE),"")</f>
        <v/>
      </c>
    </row>
    <row r="3002" spans="1:5" x14ac:dyDescent="0.35">
      <c r="A3002" s="17" t="str">
        <f t="shared" si="92"/>
        <v>successful</v>
      </c>
      <c r="B3002" s="17">
        <f>IFERROR(VLOOKUP("successful",'Kickstarter Data'!F3002:L3002,7,FALSE),"")</f>
        <v>8</v>
      </c>
      <c r="D3002" s="21" t="str">
        <f t="shared" si="93"/>
        <v/>
      </c>
      <c r="E3002" s="21" t="str">
        <f>IFERROR(VLOOKUP("Failed",'Kickstarter Data'!F3002:L3002,7,FALSE),"")</f>
        <v/>
      </c>
    </row>
    <row r="3003" spans="1:5" x14ac:dyDescent="0.35">
      <c r="A3003" s="17" t="str">
        <f t="shared" si="92"/>
        <v>successful</v>
      </c>
      <c r="B3003" s="17">
        <f>IFERROR(VLOOKUP("successful",'Kickstarter Data'!F3003:L3003,7,FALSE),"")</f>
        <v>175</v>
      </c>
      <c r="D3003" s="21" t="str">
        <f t="shared" si="93"/>
        <v/>
      </c>
      <c r="E3003" s="21" t="str">
        <f>IFERROR(VLOOKUP("Failed",'Kickstarter Data'!F3003:L3003,7,FALSE),"")</f>
        <v/>
      </c>
    </row>
    <row r="3004" spans="1:5" x14ac:dyDescent="0.35">
      <c r="A3004" s="17" t="str">
        <f t="shared" si="92"/>
        <v>successful</v>
      </c>
      <c r="B3004" s="17">
        <f>IFERROR(VLOOKUP("successful",'Kickstarter Data'!F3004:L3004,7,FALSE),"")</f>
        <v>104</v>
      </c>
      <c r="D3004" s="21" t="str">
        <f t="shared" si="93"/>
        <v/>
      </c>
      <c r="E3004" s="21" t="str">
        <f>IFERROR(VLOOKUP("Failed",'Kickstarter Data'!F3004:L3004,7,FALSE),"")</f>
        <v/>
      </c>
    </row>
    <row r="3005" spans="1:5" x14ac:dyDescent="0.35">
      <c r="A3005" s="17" t="str">
        <f t="shared" si="92"/>
        <v>successful</v>
      </c>
      <c r="B3005" s="17">
        <f>IFERROR(VLOOKUP("successful",'Kickstarter Data'!F3005:L3005,7,FALSE),"")</f>
        <v>17</v>
      </c>
      <c r="D3005" s="21" t="str">
        <f t="shared" si="93"/>
        <v/>
      </c>
      <c r="E3005" s="21" t="str">
        <f>IFERROR(VLOOKUP("Failed",'Kickstarter Data'!F3005:L3005,7,FALSE),"")</f>
        <v/>
      </c>
    </row>
    <row r="3006" spans="1:5" x14ac:dyDescent="0.35">
      <c r="A3006" s="17" t="str">
        <f t="shared" si="92"/>
        <v>successful</v>
      </c>
      <c r="B3006" s="17">
        <f>IFERROR(VLOOKUP("successful",'Kickstarter Data'!F3006:L3006,7,FALSE),"")</f>
        <v>277</v>
      </c>
      <c r="D3006" s="21" t="str">
        <f t="shared" si="93"/>
        <v/>
      </c>
      <c r="E3006" s="21" t="str">
        <f>IFERROR(VLOOKUP("Failed",'Kickstarter Data'!F3006:L3006,7,FALSE),"")</f>
        <v/>
      </c>
    </row>
    <row r="3007" spans="1:5" x14ac:dyDescent="0.35">
      <c r="A3007" s="17" t="str">
        <f t="shared" si="92"/>
        <v>successful</v>
      </c>
      <c r="B3007" s="17">
        <f>IFERROR(VLOOKUP("successful",'Kickstarter Data'!F3007:L3007,7,FALSE),"")</f>
        <v>118</v>
      </c>
      <c r="D3007" s="21" t="str">
        <f t="shared" si="93"/>
        <v/>
      </c>
      <c r="E3007" s="21" t="str">
        <f>IFERROR(VLOOKUP("Failed",'Kickstarter Data'!F3007:L3007,7,FALSE),"")</f>
        <v/>
      </c>
    </row>
    <row r="3008" spans="1:5" x14ac:dyDescent="0.35">
      <c r="A3008" s="17" t="str">
        <f t="shared" si="92"/>
        <v>successful</v>
      </c>
      <c r="B3008" s="17">
        <f>IFERROR(VLOOKUP("successful",'Kickstarter Data'!F3008:L3008,7,FALSE),"")</f>
        <v>97</v>
      </c>
      <c r="D3008" s="21" t="str">
        <f t="shared" si="93"/>
        <v/>
      </c>
      <c r="E3008" s="21" t="str">
        <f>IFERROR(VLOOKUP("Failed",'Kickstarter Data'!F3008:L3008,7,FALSE),"")</f>
        <v/>
      </c>
    </row>
    <row r="3009" spans="1:5" x14ac:dyDescent="0.35">
      <c r="A3009" s="17" t="str">
        <f t="shared" si="92"/>
        <v>successful</v>
      </c>
      <c r="B3009" s="17">
        <f>IFERROR(VLOOKUP("successful",'Kickstarter Data'!F3009:L3009,7,FALSE),"")</f>
        <v>20</v>
      </c>
      <c r="D3009" s="21" t="str">
        <f t="shared" si="93"/>
        <v/>
      </c>
      <c r="E3009" s="21" t="str">
        <f>IFERROR(VLOOKUP("Failed",'Kickstarter Data'!F3009:L3009,7,FALSE),"")</f>
        <v/>
      </c>
    </row>
    <row r="3010" spans="1:5" x14ac:dyDescent="0.35">
      <c r="A3010" s="17" t="str">
        <f t="shared" ref="A3010:A3073" si="94">IF(B3010="","","successful")</f>
        <v>successful</v>
      </c>
      <c r="B3010" s="17">
        <f>IFERROR(VLOOKUP("successful",'Kickstarter Data'!F3010:L3010,7,FALSE),"")</f>
        <v>26</v>
      </c>
      <c r="D3010" s="21" t="str">
        <f t="shared" ref="D3010:D3073" si="95">IF(E3010="","","Failed")</f>
        <v/>
      </c>
      <c r="E3010" s="21" t="str">
        <f>IFERROR(VLOOKUP("Failed",'Kickstarter Data'!F3010:L3010,7,FALSE),"")</f>
        <v/>
      </c>
    </row>
    <row r="3011" spans="1:5" x14ac:dyDescent="0.35">
      <c r="A3011" s="17" t="str">
        <f t="shared" si="94"/>
        <v>successful</v>
      </c>
      <c r="B3011" s="17">
        <f>IFERROR(VLOOKUP("successful",'Kickstarter Data'!F3011:L3011,7,FALSE),"")</f>
        <v>128</v>
      </c>
      <c r="D3011" s="21" t="str">
        <f t="shared" si="95"/>
        <v/>
      </c>
      <c r="E3011" s="21" t="str">
        <f>IFERROR(VLOOKUP("Failed",'Kickstarter Data'!F3011:L3011,7,FALSE),"")</f>
        <v/>
      </c>
    </row>
    <row r="3012" spans="1:5" x14ac:dyDescent="0.35">
      <c r="A3012" s="17" t="str">
        <f t="shared" si="94"/>
        <v>successful</v>
      </c>
      <c r="B3012" s="17">
        <f>IFERROR(VLOOKUP("successful",'Kickstarter Data'!F3012:L3012,7,FALSE),"")</f>
        <v>15</v>
      </c>
      <c r="D3012" s="21" t="str">
        <f t="shared" si="95"/>
        <v/>
      </c>
      <c r="E3012" s="21" t="str">
        <f>IFERROR(VLOOKUP("Failed",'Kickstarter Data'!F3012:L3012,7,FALSE),"")</f>
        <v/>
      </c>
    </row>
    <row r="3013" spans="1:5" x14ac:dyDescent="0.35">
      <c r="A3013" s="17" t="str">
        <f t="shared" si="94"/>
        <v>successful</v>
      </c>
      <c r="B3013" s="17">
        <f>IFERROR(VLOOKUP("successful",'Kickstarter Data'!F3013:L3013,7,FALSE),"")</f>
        <v>25</v>
      </c>
      <c r="D3013" s="21" t="str">
        <f t="shared" si="95"/>
        <v/>
      </c>
      <c r="E3013" s="21" t="str">
        <f>IFERROR(VLOOKUP("Failed",'Kickstarter Data'!F3013:L3013,7,FALSE),"")</f>
        <v/>
      </c>
    </row>
    <row r="3014" spans="1:5" x14ac:dyDescent="0.35">
      <c r="A3014" s="17" t="str">
        <f t="shared" si="94"/>
        <v>successful</v>
      </c>
      <c r="B3014" s="17">
        <f>IFERROR(VLOOKUP("successful",'Kickstarter Data'!F3014:L3014,7,FALSE),"")</f>
        <v>55</v>
      </c>
      <c r="D3014" s="21" t="str">
        <f t="shared" si="95"/>
        <v/>
      </c>
      <c r="E3014" s="21" t="str">
        <f>IFERROR(VLOOKUP("Failed",'Kickstarter Data'!F3014:L3014,7,FALSE),"")</f>
        <v/>
      </c>
    </row>
    <row r="3015" spans="1:5" x14ac:dyDescent="0.35">
      <c r="A3015" s="17" t="str">
        <f t="shared" si="94"/>
        <v>successful</v>
      </c>
      <c r="B3015" s="17">
        <f>IFERROR(VLOOKUP("successful",'Kickstarter Data'!F3015:L3015,7,FALSE),"")</f>
        <v>107</v>
      </c>
      <c r="D3015" s="21" t="str">
        <f t="shared" si="95"/>
        <v/>
      </c>
      <c r="E3015" s="21" t="str">
        <f>IFERROR(VLOOKUP("Failed",'Kickstarter Data'!F3015:L3015,7,FALSE),"")</f>
        <v/>
      </c>
    </row>
    <row r="3016" spans="1:5" x14ac:dyDescent="0.35">
      <c r="A3016" s="17" t="str">
        <f t="shared" si="94"/>
        <v>successful</v>
      </c>
      <c r="B3016" s="17">
        <f>IFERROR(VLOOKUP("successful",'Kickstarter Data'!F3016:L3016,7,FALSE),"")</f>
        <v>557</v>
      </c>
      <c r="D3016" s="21" t="str">
        <f t="shared" si="95"/>
        <v/>
      </c>
      <c r="E3016" s="21" t="str">
        <f>IFERROR(VLOOKUP("Failed",'Kickstarter Data'!F3016:L3016,7,FALSE),"")</f>
        <v/>
      </c>
    </row>
    <row r="3017" spans="1:5" x14ac:dyDescent="0.35">
      <c r="A3017" s="17" t="str">
        <f t="shared" si="94"/>
        <v>successful</v>
      </c>
      <c r="B3017" s="17">
        <f>IFERROR(VLOOKUP("successful",'Kickstarter Data'!F3017:L3017,7,FALSE),"")</f>
        <v>40</v>
      </c>
      <c r="D3017" s="21" t="str">
        <f t="shared" si="95"/>
        <v/>
      </c>
      <c r="E3017" s="21" t="str">
        <f>IFERROR(VLOOKUP("Failed",'Kickstarter Data'!F3017:L3017,7,FALSE),"")</f>
        <v/>
      </c>
    </row>
    <row r="3018" spans="1:5" x14ac:dyDescent="0.35">
      <c r="A3018" s="17" t="str">
        <f t="shared" si="94"/>
        <v>successful</v>
      </c>
      <c r="B3018" s="17">
        <f>IFERROR(VLOOKUP("successful",'Kickstarter Data'!F3018:L3018,7,FALSE),"")</f>
        <v>36</v>
      </c>
      <c r="D3018" s="21" t="str">
        <f t="shared" si="95"/>
        <v/>
      </c>
      <c r="E3018" s="21" t="str">
        <f>IFERROR(VLOOKUP("Failed",'Kickstarter Data'!F3018:L3018,7,FALSE),"")</f>
        <v/>
      </c>
    </row>
    <row r="3019" spans="1:5" x14ac:dyDescent="0.35">
      <c r="A3019" s="17" t="str">
        <f t="shared" si="94"/>
        <v>successful</v>
      </c>
      <c r="B3019" s="17">
        <f>IFERROR(VLOOKUP("successful",'Kickstarter Data'!F3019:L3019,7,FALSE),"")</f>
        <v>159</v>
      </c>
      <c r="D3019" s="21" t="str">
        <f t="shared" si="95"/>
        <v/>
      </c>
      <c r="E3019" s="21" t="str">
        <f>IFERROR(VLOOKUP("Failed",'Kickstarter Data'!F3019:L3019,7,FALSE),"")</f>
        <v/>
      </c>
    </row>
    <row r="3020" spans="1:5" x14ac:dyDescent="0.35">
      <c r="A3020" s="17" t="str">
        <f t="shared" si="94"/>
        <v>successful</v>
      </c>
      <c r="B3020" s="17">
        <f>IFERROR(VLOOKUP("successful",'Kickstarter Data'!F3020:L3020,7,FALSE),"")</f>
        <v>41</v>
      </c>
      <c r="D3020" s="21" t="str">
        <f t="shared" si="95"/>
        <v/>
      </c>
      <c r="E3020" s="21" t="str">
        <f>IFERROR(VLOOKUP("Failed",'Kickstarter Data'!F3020:L3020,7,FALSE),"")</f>
        <v/>
      </c>
    </row>
    <row r="3021" spans="1:5" x14ac:dyDescent="0.35">
      <c r="A3021" s="17" t="str">
        <f t="shared" si="94"/>
        <v>successful</v>
      </c>
      <c r="B3021" s="17">
        <f>IFERROR(VLOOKUP("successful",'Kickstarter Data'!F3021:L3021,7,FALSE),"")</f>
        <v>226</v>
      </c>
      <c r="D3021" s="21" t="str">
        <f t="shared" si="95"/>
        <v/>
      </c>
      <c r="E3021" s="21" t="str">
        <f>IFERROR(VLOOKUP("Failed",'Kickstarter Data'!F3021:L3021,7,FALSE),"")</f>
        <v/>
      </c>
    </row>
    <row r="3022" spans="1:5" x14ac:dyDescent="0.35">
      <c r="A3022" s="17" t="str">
        <f t="shared" si="94"/>
        <v>successful</v>
      </c>
      <c r="B3022" s="17">
        <f>IFERROR(VLOOKUP("successful",'Kickstarter Data'!F3022:L3022,7,FALSE),"")</f>
        <v>30</v>
      </c>
      <c r="D3022" s="21" t="str">
        <f t="shared" si="95"/>
        <v/>
      </c>
      <c r="E3022" s="21" t="str">
        <f>IFERROR(VLOOKUP("Failed",'Kickstarter Data'!F3022:L3022,7,FALSE),"")</f>
        <v/>
      </c>
    </row>
    <row r="3023" spans="1:5" x14ac:dyDescent="0.35">
      <c r="A3023" s="17" t="str">
        <f t="shared" si="94"/>
        <v>successful</v>
      </c>
      <c r="B3023" s="17">
        <f>IFERROR(VLOOKUP("successful",'Kickstarter Data'!F3023:L3023,7,FALSE),"")</f>
        <v>103</v>
      </c>
      <c r="D3023" s="21" t="str">
        <f t="shared" si="95"/>
        <v/>
      </c>
      <c r="E3023" s="21" t="str">
        <f>IFERROR(VLOOKUP("Failed",'Kickstarter Data'!F3023:L3023,7,FALSE),"")</f>
        <v/>
      </c>
    </row>
    <row r="3024" spans="1:5" x14ac:dyDescent="0.35">
      <c r="A3024" s="17" t="str">
        <f t="shared" si="94"/>
        <v>successful</v>
      </c>
      <c r="B3024" s="17">
        <f>IFERROR(VLOOKUP("successful",'Kickstarter Data'!F3024:L3024,7,FALSE),"")</f>
        <v>62</v>
      </c>
      <c r="D3024" s="21" t="str">
        <f t="shared" si="95"/>
        <v/>
      </c>
      <c r="E3024" s="21" t="str">
        <f>IFERROR(VLOOKUP("Failed",'Kickstarter Data'!F3024:L3024,7,FALSE),"")</f>
        <v/>
      </c>
    </row>
    <row r="3025" spans="1:5" x14ac:dyDescent="0.35">
      <c r="A3025" s="17" t="str">
        <f t="shared" si="94"/>
        <v>successful</v>
      </c>
      <c r="B3025" s="17">
        <f>IFERROR(VLOOKUP("successful",'Kickstarter Data'!F3025:L3025,7,FALSE),"")</f>
        <v>6</v>
      </c>
      <c r="D3025" s="21" t="str">
        <f t="shared" si="95"/>
        <v/>
      </c>
      <c r="E3025" s="21" t="str">
        <f>IFERROR(VLOOKUP("Failed",'Kickstarter Data'!F3025:L3025,7,FALSE),"")</f>
        <v/>
      </c>
    </row>
    <row r="3026" spans="1:5" x14ac:dyDescent="0.35">
      <c r="A3026" s="17" t="str">
        <f t="shared" si="94"/>
        <v>successful</v>
      </c>
      <c r="B3026" s="17">
        <f>IFERROR(VLOOKUP("successful",'Kickstarter Data'!F3026:L3026,7,FALSE),"")</f>
        <v>182</v>
      </c>
      <c r="D3026" s="21" t="str">
        <f t="shared" si="95"/>
        <v/>
      </c>
      <c r="E3026" s="21" t="str">
        <f>IFERROR(VLOOKUP("Failed",'Kickstarter Data'!F3026:L3026,7,FALSE),"")</f>
        <v/>
      </c>
    </row>
    <row r="3027" spans="1:5" x14ac:dyDescent="0.35">
      <c r="A3027" s="17" t="str">
        <f t="shared" si="94"/>
        <v>successful</v>
      </c>
      <c r="B3027" s="17">
        <f>IFERROR(VLOOKUP("successful",'Kickstarter Data'!F3027:L3027,7,FALSE),"")</f>
        <v>145</v>
      </c>
      <c r="D3027" s="21" t="str">
        <f t="shared" si="95"/>
        <v/>
      </c>
      <c r="E3027" s="21" t="str">
        <f>IFERROR(VLOOKUP("Failed",'Kickstarter Data'!F3027:L3027,7,FALSE),"")</f>
        <v/>
      </c>
    </row>
    <row r="3028" spans="1:5" x14ac:dyDescent="0.35">
      <c r="A3028" s="17" t="str">
        <f t="shared" si="94"/>
        <v>successful</v>
      </c>
      <c r="B3028" s="17">
        <f>IFERROR(VLOOKUP("successful",'Kickstarter Data'!F3028:L3028,7,FALSE),"")</f>
        <v>25</v>
      </c>
      <c r="D3028" s="21" t="str">
        <f t="shared" si="95"/>
        <v/>
      </c>
      <c r="E3028" s="21" t="str">
        <f>IFERROR(VLOOKUP("Failed",'Kickstarter Data'!F3028:L3028,7,FALSE),"")</f>
        <v/>
      </c>
    </row>
    <row r="3029" spans="1:5" x14ac:dyDescent="0.35">
      <c r="A3029" s="17" t="str">
        <f t="shared" si="94"/>
        <v>successful</v>
      </c>
      <c r="B3029" s="17">
        <f>IFERROR(VLOOKUP("successful",'Kickstarter Data'!F3029:L3029,7,FALSE),"")</f>
        <v>320</v>
      </c>
      <c r="D3029" s="21" t="str">
        <f t="shared" si="95"/>
        <v/>
      </c>
      <c r="E3029" s="21" t="str">
        <f>IFERROR(VLOOKUP("Failed",'Kickstarter Data'!F3029:L3029,7,FALSE),"")</f>
        <v/>
      </c>
    </row>
    <row r="3030" spans="1:5" x14ac:dyDescent="0.35">
      <c r="A3030" s="17" t="str">
        <f t="shared" si="94"/>
        <v>successful</v>
      </c>
      <c r="B3030" s="17">
        <f>IFERROR(VLOOKUP("successful",'Kickstarter Data'!F3030:L3030,7,FALSE),"")</f>
        <v>99</v>
      </c>
      <c r="D3030" s="21" t="str">
        <f t="shared" si="95"/>
        <v/>
      </c>
      <c r="E3030" s="21" t="str">
        <f>IFERROR(VLOOKUP("Failed",'Kickstarter Data'!F3030:L3030,7,FALSE),"")</f>
        <v/>
      </c>
    </row>
    <row r="3031" spans="1:5" x14ac:dyDescent="0.35">
      <c r="A3031" s="17" t="str">
        <f t="shared" si="94"/>
        <v>successful</v>
      </c>
      <c r="B3031" s="17">
        <f>IFERROR(VLOOKUP("successful",'Kickstarter Data'!F3031:L3031,7,FALSE),"")</f>
        <v>348</v>
      </c>
      <c r="D3031" s="21" t="str">
        <f t="shared" si="95"/>
        <v/>
      </c>
      <c r="E3031" s="21" t="str">
        <f>IFERROR(VLOOKUP("Failed",'Kickstarter Data'!F3031:L3031,7,FALSE),"")</f>
        <v/>
      </c>
    </row>
    <row r="3032" spans="1:5" x14ac:dyDescent="0.35">
      <c r="A3032" s="17" t="str">
        <f t="shared" si="94"/>
        <v>successful</v>
      </c>
      <c r="B3032" s="17">
        <f>IFERROR(VLOOKUP("successful",'Kickstarter Data'!F3032:L3032,7,FALSE),"")</f>
        <v>41</v>
      </c>
      <c r="D3032" s="21" t="str">
        <f t="shared" si="95"/>
        <v/>
      </c>
      <c r="E3032" s="21" t="str">
        <f>IFERROR(VLOOKUP("Failed",'Kickstarter Data'!F3032:L3032,7,FALSE),"")</f>
        <v/>
      </c>
    </row>
    <row r="3033" spans="1:5" x14ac:dyDescent="0.35">
      <c r="A3033" s="17" t="str">
        <f t="shared" si="94"/>
        <v>successful</v>
      </c>
      <c r="B3033" s="17">
        <f>IFERROR(VLOOKUP("successful",'Kickstarter Data'!F3033:L3033,7,FALSE),"")</f>
        <v>29</v>
      </c>
      <c r="D3033" s="21" t="str">
        <f t="shared" si="95"/>
        <v/>
      </c>
      <c r="E3033" s="21" t="str">
        <f>IFERROR(VLOOKUP("Failed",'Kickstarter Data'!F3033:L3033,7,FALSE),"")</f>
        <v/>
      </c>
    </row>
    <row r="3034" spans="1:5" x14ac:dyDescent="0.35">
      <c r="A3034" s="17" t="str">
        <f t="shared" si="94"/>
        <v>successful</v>
      </c>
      <c r="B3034" s="17">
        <f>IFERROR(VLOOKUP("successful",'Kickstarter Data'!F3034:L3034,7,FALSE),"")</f>
        <v>25</v>
      </c>
      <c r="D3034" s="21" t="str">
        <f t="shared" si="95"/>
        <v/>
      </c>
      <c r="E3034" s="21" t="str">
        <f>IFERROR(VLOOKUP("Failed",'Kickstarter Data'!F3034:L3034,7,FALSE),"")</f>
        <v/>
      </c>
    </row>
    <row r="3035" spans="1:5" x14ac:dyDescent="0.35">
      <c r="A3035" s="17" t="str">
        <f t="shared" si="94"/>
        <v>successful</v>
      </c>
      <c r="B3035" s="17">
        <f>IFERROR(VLOOKUP("successful",'Kickstarter Data'!F3035:L3035,7,FALSE),"")</f>
        <v>23</v>
      </c>
      <c r="D3035" s="21" t="str">
        <f t="shared" si="95"/>
        <v/>
      </c>
      <c r="E3035" s="21" t="str">
        <f>IFERROR(VLOOKUP("Failed",'Kickstarter Data'!F3035:L3035,7,FALSE),"")</f>
        <v/>
      </c>
    </row>
    <row r="3036" spans="1:5" x14ac:dyDescent="0.35">
      <c r="A3036" s="17" t="str">
        <f t="shared" si="94"/>
        <v>successful</v>
      </c>
      <c r="B3036" s="17">
        <f>IFERROR(VLOOKUP("successful",'Kickstarter Data'!F3036:L3036,7,FALSE),"")</f>
        <v>1260</v>
      </c>
      <c r="D3036" s="21" t="str">
        <f t="shared" si="95"/>
        <v/>
      </c>
      <c r="E3036" s="21" t="str">
        <f>IFERROR(VLOOKUP("Failed",'Kickstarter Data'!F3036:L3036,7,FALSE),"")</f>
        <v/>
      </c>
    </row>
    <row r="3037" spans="1:5" x14ac:dyDescent="0.35">
      <c r="A3037" s="17" t="str">
        <f t="shared" si="94"/>
        <v>successful</v>
      </c>
      <c r="B3037" s="17">
        <f>IFERROR(VLOOKUP("successful",'Kickstarter Data'!F3037:L3037,7,FALSE),"")</f>
        <v>307</v>
      </c>
      <c r="D3037" s="21" t="str">
        <f t="shared" si="95"/>
        <v/>
      </c>
      <c r="E3037" s="21" t="str">
        <f>IFERROR(VLOOKUP("Failed",'Kickstarter Data'!F3037:L3037,7,FALSE),"")</f>
        <v/>
      </c>
    </row>
    <row r="3038" spans="1:5" x14ac:dyDescent="0.35">
      <c r="A3038" s="17" t="str">
        <f t="shared" si="94"/>
        <v>successful</v>
      </c>
      <c r="B3038" s="17">
        <f>IFERROR(VLOOKUP("successful",'Kickstarter Data'!F3038:L3038,7,FALSE),"")</f>
        <v>329</v>
      </c>
      <c r="D3038" s="21" t="str">
        <f t="shared" si="95"/>
        <v/>
      </c>
      <c r="E3038" s="21" t="str">
        <f>IFERROR(VLOOKUP("Failed",'Kickstarter Data'!F3038:L3038,7,FALSE),"")</f>
        <v/>
      </c>
    </row>
    <row r="3039" spans="1:5" x14ac:dyDescent="0.35">
      <c r="A3039" s="17" t="str">
        <f t="shared" si="94"/>
        <v>successful</v>
      </c>
      <c r="B3039" s="17">
        <f>IFERROR(VLOOKUP("successful",'Kickstarter Data'!F3039:L3039,7,FALSE),"")</f>
        <v>32</v>
      </c>
      <c r="D3039" s="21" t="str">
        <f t="shared" si="95"/>
        <v/>
      </c>
      <c r="E3039" s="21" t="str">
        <f>IFERROR(VLOOKUP("Failed",'Kickstarter Data'!F3039:L3039,7,FALSE),"")</f>
        <v/>
      </c>
    </row>
    <row r="3040" spans="1:5" x14ac:dyDescent="0.35">
      <c r="A3040" s="17" t="str">
        <f t="shared" si="94"/>
        <v>successful</v>
      </c>
      <c r="B3040" s="17">
        <f>IFERROR(VLOOKUP("successful",'Kickstarter Data'!F3040:L3040,7,FALSE),"")</f>
        <v>27</v>
      </c>
      <c r="D3040" s="21" t="str">
        <f t="shared" si="95"/>
        <v/>
      </c>
      <c r="E3040" s="21" t="str">
        <f>IFERROR(VLOOKUP("Failed",'Kickstarter Data'!F3040:L3040,7,FALSE),"")</f>
        <v/>
      </c>
    </row>
    <row r="3041" spans="1:5" x14ac:dyDescent="0.35">
      <c r="A3041" s="17" t="str">
        <f t="shared" si="94"/>
        <v>successful</v>
      </c>
      <c r="B3041" s="17">
        <f>IFERROR(VLOOKUP("successful",'Kickstarter Data'!F3041:L3041,7,FALSE),"")</f>
        <v>236</v>
      </c>
      <c r="D3041" s="21" t="str">
        <f t="shared" si="95"/>
        <v/>
      </c>
      <c r="E3041" s="21" t="str">
        <f>IFERROR(VLOOKUP("Failed",'Kickstarter Data'!F3041:L3041,7,FALSE),"")</f>
        <v/>
      </c>
    </row>
    <row r="3042" spans="1:5" x14ac:dyDescent="0.35">
      <c r="A3042" s="17" t="str">
        <f t="shared" si="94"/>
        <v>successful</v>
      </c>
      <c r="B3042" s="17">
        <f>IFERROR(VLOOKUP("successful",'Kickstarter Data'!F3042:L3042,7,FALSE),"")</f>
        <v>42</v>
      </c>
      <c r="D3042" s="21" t="str">
        <f t="shared" si="95"/>
        <v/>
      </c>
      <c r="E3042" s="21" t="str">
        <f>IFERROR(VLOOKUP("Failed",'Kickstarter Data'!F3042:L3042,7,FALSE),"")</f>
        <v/>
      </c>
    </row>
    <row r="3043" spans="1:5" x14ac:dyDescent="0.35">
      <c r="A3043" s="17" t="str">
        <f t="shared" si="94"/>
        <v>successful</v>
      </c>
      <c r="B3043" s="17">
        <f>IFERROR(VLOOKUP("successful",'Kickstarter Data'!F3043:L3043,7,FALSE),"")</f>
        <v>95</v>
      </c>
      <c r="D3043" s="21" t="str">
        <f t="shared" si="95"/>
        <v/>
      </c>
      <c r="E3043" s="21" t="str">
        <f>IFERROR(VLOOKUP("Failed",'Kickstarter Data'!F3043:L3043,7,FALSE),"")</f>
        <v/>
      </c>
    </row>
    <row r="3044" spans="1:5" x14ac:dyDescent="0.35">
      <c r="A3044" s="17" t="str">
        <f t="shared" si="94"/>
        <v>successful</v>
      </c>
      <c r="B3044" s="17">
        <f>IFERROR(VLOOKUP("successful",'Kickstarter Data'!F3044:L3044,7,FALSE),"")</f>
        <v>37</v>
      </c>
      <c r="D3044" s="21" t="str">
        <f t="shared" si="95"/>
        <v/>
      </c>
      <c r="E3044" s="21" t="str">
        <f>IFERROR(VLOOKUP("Failed",'Kickstarter Data'!F3044:L3044,7,FALSE),"")</f>
        <v/>
      </c>
    </row>
    <row r="3045" spans="1:5" x14ac:dyDescent="0.35">
      <c r="A3045" s="17" t="str">
        <f t="shared" si="94"/>
        <v>successful</v>
      </c>
      <c r="B3045" s="17">
        <f>IFERROR(VLOOKUP("successful",'Kickstarter Data'!F3045:L3045,7,FALSE),"")</f>
        <v>128</v>
      </c>
      <c r="D3045" s="21" t="str">
        <f t="shared" si="95"/>
        <v/>
      </c>
      <c r="E3045" s="21" t="str">
        <f>IFERROR(VLOOKUP("Failed",'Kickstarter Data'!F3045:L3045,7,FALSE),"")</f>
        <v/>
      </c>
    </row>
    <row r="3046" spans="1:5" x14ac:dyDescent="0.35">
      <c r="A3046" s="17" t="str">
        <f t="shared" si="94"/>
        <v>successful</v>
      </c>
      <c r="B3046" s="17">
        <f>IFERROR(VLOOKUP("successful",'Kickstarter Data'!F3046:L3046,7,FALSE),"")</f>
        <v>156</v>
      </c>
      <c r="D3046" s="21" t="str">
        <f t="shared" si="95"/>
        <v/>
      </c>
      <c r="E3046" s="21" t="str">
        <f>IFERROR(VLOOKUP("Failed",'Kickstarter Data'!F3046:L3046,7,FALSE),"")</f>
        <v/>
      </c>
    </row>
    <row r="3047" spans="1:5" x14ac:dyDescent="0.35">
      <c r="A3047" s="17" t="str">
        <f t="shared" si="94"/>
        <v>successful</v>
      </c>
      <c r="B3047" s="17">
        <f>IFERROR(VLOOKUP("successful",'Kickstarter Data'!F3047:L3047,7,FALSE),"")</f>
        <v>64</v>
      </c>
      <c r="D3047" s="21" t="str">
        <f t="shared" si="95"/>
        <v/>
      </c>
      <c r="E3047" s="21" t="str">
        <f>IFERROR(VLOOKUP("Failed",'Kickstarter Data'!F3047:L3047,7,FALSE),"")</f>
        <v/>
      </c>
    </row>
    <row r="3048" spans="1:5" x14ac:dyDescent="0.35">
      <c r="A3048" s="17" t="str">
        <f t="shared" si="94"/>
        <v>successful</v>
      </c>
      <c r="B3048" s="17">
        <f>IFERROR(VLOOKUP("successful",'Kickstarter Data'!F3048:L3048,7,FALSE),"")</f>
        <v>58</v>
      </c>
      <c r="D3048" s="21" t="str">
        <f t="shared" si="95"/>
        <v/>
      </c>
      <c r="E3048" s="21" t="str">
        <f>IFERROR(VLOOKUP("Failed",'Kickstarter Data'!F3048:L3048,7,FALSE),"")</f>
        <v/>
      </c>
    </row>
    <row r="3049" spans="1:5" x14ac:dyDescent="0.35">
      <c r="A3049" s="17" t="str">
        <f t="shared" si="94"/>
        <v>successful</v>
      </c>
      <c r="B3049" s="17">
        <f>IFERROR(VLOOKUP("successful",'Kickstarter Data'!F3049:L3049,7,FALSE),"")</f>
        <v>20</v>
      </c>
      <c r="D3049" s="21" t="str">
        <f t="shared" si="95"/>
        <v/>
      </c>
      <c r="E3049" s="21" t="str">
        <f>IFERROR(VLOOKUP("Failed",'Kickstarter Data'!F3049:L3049,7,FALSE),"")</f>
        <v/>
      </c>
    </row>
    <row r="3050" spans="1:5" x14ac:dyDescent="0.35">
      <c r="A3050" s="17" t="str">
        <f t="shared" si="94"/>
        <v>successful</v>
      </c>
      <c r="B3050" s="17">
        <f>IFERROR(VLOOKUP("successful",'Kickstarter Data'!F3050:L3050,7,FALSE),"")</f>
        <v>47</v>
      </c>
      <c r="D3050" s="21" t="str">
        <f t="shared" si="95"/>
        <v/>
      </c>
      <c r="E3050" s="21" t="str">
        <f>IFERROR(VLOOKUP("Failed",'Kickstarter Data'!F3050:L3050,7,FALSE),"")</f>
        <v/>
      </c>
    </row>
    <row r="3051" spans="1:5" x14ac:dyDescent="0.35">
      <c r="A3051" s="17" t="str">
        <f t="shared" si="94"/>
        <v>successful</v>
      </c>
      <c r="B3051" s="17">
        <f>IFERROR(VLOOKUP("successful",'Kickstarter Data'!F3051:L3051,7,FALSE),"")</f>
        <v>54</v>
      </c>
      <c r="D3051" s="21" t="str">
        <f t="shared" si="95"/>
        <v/>
      </c>
      <c r="E3051" s="21" t="str">
        <f>IFERROR(VLOOKUP("Failed",'Kickstarter Data'!F3051:L3051,7,FALSE),"")</f>
        <v/>
      </c>
    </row>
    <row r="3052" spans="1:5" x14ac:dyDescent="0.35">
      <c r="A3052" s="17" t="str">
        <f t="shared" si="94"/>
        <v>successful</v>
      </c>
      <c r="B3052" s="17">
        <f>IFERROR(VLOOKUP("successful",'Kickstarter Data'!F3052:L3052,7,FALSE),"")</f>
        <v>9</v>
      </c>
      <c r="D3052" s="21" t="str">
        <f t="shared" si="95"/>
        <v/>
      </c>
      <c r="E3052" s="21" t="str">
        <f>IFERROR(VLOOKUP("Failed",'Kickstarter Data'!F3052:L3052,7,FALSE),"")</f>
        <v/>
      </c>
    </row>
    <row r="3053" spans="1:5" x14ac:dyDescent="0.35">
      <c r="A3053" s="17" t="str">
        <f t="shared" si="94"/>
        <v/>
      </c>
      <c r="B3053" s="17" t="str">
        <f>IFERROR(VLOOKUP("successful",'Kickstarter Data'!F3053:L3053,7,FALSE),"")</f>
        <v/>
      </c>
      <c r="D3053" s="21" t="str">
        <f t="shared" si="95"/>
        <v>Failed</v>
      </c>
      <c r="E3053" s="21">
        <f>IFERROR(VLOOKUP("Failed",'Kickstarter Data'!F3053:L3053,7,FALSE),"")</f>
        <v>35</v>
      </c>
    </row>
    <row r="3054" spans="1:5" x14ac:dyDescent="0.35">
      <c r="A3054" s="17" t="str">
        <f t="shared" si="94"/>
        <v/>
      </c>
      <c r="B3054" s="17" t="str">
        <f>IFERROR(VLOOKUP("successful",'Kickstarter Data'!F3054:L3054,7,FALSE),"")</f>
        <v/>
      </c>
      <c r="D3054" s="21" t="str">
        <f t="shared" si="95"/>
        <v>Failed</v>
      </c>
      <c r="E3054" s="21">
        <f>IFERROR(VLOOKUP("Failed",'Kickstarter Data'!F3054:L3054,7,FALSE),"")</f>
        <v>2</v>
      </c>
    </row>
    <row r="3055" spans="1:5" x14ac:dyDescent="0.35">
      <c r="A3055" s="17" t="str">
        <f t="shared" si="94"/>
        <v/>
      </c>
      <c r="B3055" s="17" t="str">
        <f>IFERROR(VLOOKUP("successful",'Kickstarter Data'!F3055:L3055,7,FALSE),"")</f>
        <v/>
      </c>
      <c r="D3055" s="21" t="str">
        <f t="shared" si="95"/>
        <v>Failed</v>
      </c>
      <c r="E3055" s="21">
        <f>IFERROR(VLOOKUP("Failed",'Kickstarter Data'!F3055:L3055,7,FALSE),"")</f>
        <v>3</v>
      </c>
    </row>
    <row r="3056" spans="1:5" x14ac:dyDescent="0.35">
      <c r="A3056" s="17" t="str">
        <f t="shared" si="94"/>
        <v/>
      </c>
      <c r="B3056" s="17" t="str">
        <f>IFERROR(VLOOKUP("successful",'Kickstarter Data'!F3056:L3056,7,FALSE),"")</f>
        <v/>
      </c>
      <c r="D3056" s="21" t="str">
        <f t="shared" si="95"/>
        <v>Failed</v>
      </c>
      <c r="E3056" s="21">
        <f>IFERROR(VLOOKUP("Failed",'Kickstarter Data'!F3056:L3056,7,FALSE),"")</f>
        <v>0</v>
      </c>
    </row>
    <row r="3057" spans="1:5" x14ac:dyDescent="0.35">
      <c r="A3057" s="17" t="str">
        <f t="shared" si="94"/>
        <v/>
      </c>
      <c r="B3057" s="17" t="str">
        <f>IFERROR(VLOOKUP("successful",'Kickstarter Data'!F3057:L3057,7,FALSE),"")</f>
        <v/>
      </c>
      <c r="D3057" s="21" t="str">
        <f t="shared" si="95"/>
        <v>Failed</v>
      </c>
      <c r="E3057" s="21">
        <f>IFERROR(VLOOKUP("Failed",'Kickstarter Data'!F3057:L3057,7,FALSE),"")</f>
        <v>1</v>
      </c>
    </row>
    <row r="3058" spans="1:5" x14ac:dyDescent="0.35">
      <c r="A3058" s="17" t="str">
        <f t="shared" si="94"/>
        <v/>
      </c>
      <c r="B3058" s="17" t="str">
        <f>IFERROR(VLOOKUP("successful",'Kickstarter Data'!F3058:L3058,7,FALSE),"")</f>
        <v/>
      </c>
      <c r="D3058" s="21" t="str">
        <f t="shared" si="95"/>
        <v>Failed</v>
      </c>
      <c r="E3058" s="21">
        <f>IFERROR(VLOOKUP("Failed",'Kickstarter Data'!F3058:L3058,7,FALSE),"")</f>
        <v>0</v>
      </c>
    </row>
    <row r="3059" spans="1:5" x14ac:dyDescent="0.35">
      <c r="A3059" s="17" t="str">
        <f t="shared" si="94"/>
        <v/>
      </c>
      <c r="B3059" s="17" t="str">
        <f>IFERROR(VLOOKUP("successful",'Kickstarter Data'!F3059:L3059,7,FALSE),"")</f>
        <v/>
      </c>
      <c r="D3059" s="21" t="str">
        <f t="shared" si="95"/>
        <v>Failed</v>
      </c>
      <c r="E3059" s="21">
        <f>IFERROR(VLOOKUP("Failed",'Kickstarter Data'!F3059:L3059,7,FALSE),"")</f>
        <v>0</v>
      </c>
    </row>
    <row r="3060" spans="1:5" x14ac:dyDescent="0.35">
      <c r="A3060" s="17" t="str">
        <f t="shared" si="94"/>
        <v/>
      </c>
      <c r="B3060" s="17" t="str">
        <f>IFERROR(VLOOKUP("successful",'Kickstarter Data'!F3060:L3060,7,FALSE),"")</f>
        <v/>
      </c>
      <c r="D3060" s="21" t="str">
        <f t="shared" si="95"/>
        <v>Failed</v>
      </c>
      <c r="E3060" s="21">
        <f>IFERROR(VLOOKUP("Failed",'Kickstarter Data'!F3060:L3060,7,FALSE),"")</f>
        <v>3</v>
      </c>
    </row>
    <row r="3061" spans="1:5" x14ac:dyDescent="0.35">
      <c r="A3061" s="17" t="str">
        <f t="shared" si="94"/>
        <v/>
      </c>
      <c r="B3061" s="17" t="str">
        <f>IFERROR(VLOOKUP("successful",'Kickstarter Data'!F3061:L3061,7,FALSE),"")</f>
        <v/>
      </c>
      <c r="D3061" s="21" t="str">
        <f t="shared" si="95"/>
        <v>Failed</v>
      </c>
      <c r="E3061" s="21">
        <f>IFERROR(VLOOKUP("Failed",'Kickstarter Data'!F3061:L3061,7,FALSE),"")</f>
        <v>11</v>
      </c>
    </row>
    <row r="3062" spans="1:5" x14ac:dyDescent="0.35">
      <c r="A3062" s="17" t="str">
        <f t="shared" si="94"/>
        <v/>
      </c>
      <c r="B3062" s="17" t="str">
        <f>IFERROR(VLOOKUP("successful",'Kickstarter Data'!F3062:L3062,7,FALSE),"")</f>
        <v/>
      </c>
      <c r="D3062" s="21" t="str">
        <f t="shared" si="95"/>
        <v>Failed</v>
      </c>
      <c r="E3062" s="21">
        <f>IFERROR(VLOOKUP("Failed",'Kickstarter Data'!F3062:L3062,7,FALSE),"")</f>
        <v>6</v>
      </c>
    </row>
    <row r="3063" spans="1:5" x14ac:dyDescent="0.35">
      <c r="A3063" s="17" t="str">
        <f t="shared" si="94"/>
        <v/>
      </c>
      <c r="B3063" s="17" t="str">
        <f>IFERROR(VLOOKUP("successful",'Kickstarter Data'!F3063:L3063,7,FALSE),"")</f>
        <v/>
      </c>
      <c r="D3063" s="21" t="str">
        <f t="shared" si="95"/>
        <v>Failed</v>
      </c>
      <c r="E3063" s="21">
        <f>IFERROR(VLOOKUP("Failed",'Kickstarter Data'!F3063:L3063,7,FALSE),"")</f>
        <v>0</v>
      </c>
    </row>
    <row r="3064" spans="1:5" x14ac:dyDescent="0.35">
      <c r="A3064" s="17" t="str">
        <f t="shared" si="94"/>
        <v/>
      </c>
      <c r="B3064" s="17" t="str">
        <f>IFERROR(VLOOKUP("successful",'Kickstarter Data'!F3064:L3064,7,FALSE),"")</f>
        <v/>
      </c>
      <c r="D3064" s="21" t="str">
        <f t="shared" si="95"/>
        <v>Failed</v>
      </c>
      <c r="E3064" s="21">
        <f>IFERROR(VLOOKUP("Failed",'Kickstarter Data'!F3064:L3064,7,FALSE),"")</f>
        <v>67</v>
      </c>
    </row>
    <row r="3065" spans="1:5" x14ac:dyDescent="0.35">
      <c r="A3065" s="17" t="str">
        <f t="shared" si="94"/>
        <v/>
      </c>
      <c r="B3065" s="17" t="str">
        <f>IFERROR(VLOOKUP("successful",'Kickstarter Data'!F3065:L3065,7,FALSE),"")</f>
        <v/>
      </c>
      <c r="D3065" s="21" t="str">
        <f t="shared" si="95"/>
        <v>Failed</v>
      </c>
      <c r="E3065" s="21">
        <f>IFERROR(VLOOKUP("Failed",'Kickstarter Data'!F3065:L3065,7,FALSE),"")</f>
        <v>23</v>
      </c>
    </row>
    <row r="3066" spans="1:5" x14ac:dyDescent="0.35">
      <c r="A3066" s="17" t="str">
        <f t="shared" si="94"/>
        <v/>
      </c>
      <c r="B3066" s="17" t="str">
        <f>IFERROR(VLOOKUP("successful",'Kickstarter Data'!F3066:L3066,7,FALSE),"")</f>
        <v/>
      </c>
      <c r="D3066" s="21" t="str">
        <f t="shared" si="95"/>
        <v>Failed</v>
      </c>
      <c r="E3066" s="21">
        <f>IFERROR(VLOOKUP("Failed",'Kickstarter Data'!F3066:L3066,7,FALSE),"")</f>
        <v>72</v>
      </c>
    </row>
    <row r="3067" spans="1:5" x14ac:dyDescent="0.35">
      <c r="A3067" s="17" t="str">
        <f t="shared" si="94"/>
        <v/>
      </c>
      <c r="B3067" s="17" t="str">
        <f>IFERROR(VLOOKUP("successful",'Kickstarter Data'!F3067:L3067,7,FALSE),"")</f>
        <v/>
      </c>
      <c r="D3067" s="21" t="str">
        <f t="shared" si="95"/>
        <v>Failed</v>
      </c>
      <c r="E3067" s="21">
        <f>IFERROR(VLOOKUP("Failed",'Kickstarter Data'!F3067:L3067,7,FALSE),"")</f>
        <v>2</v>
      </c>
    </row>
    <row r="3068" spans="1:5" x14ac:dyDescent="0.35">
      <c r="A3068" s="17" t="str">
        <f t="shared" si="94"/>
        <v/>
      </c>
      <c r="B3068" s="17" t="str">
        <f>IFERROR(VLOOKUP("successful",'Kickstarter Data'!F3068:L3068,7,FALSE),"")</f>
        <v/>
      </c>
      <c r="D3068" s="21" t="str">
        <f t="shared" si="95"/>
        <v>Failed</v>
      </c>
      <c r="E3068" s="21">
        <f>IFERROR(VLOOKUP("Failed",'Kickstarter Data'!F3068:L3068,7,FALSE),"")</f>
        <v>15</v>
      </c>
    </row>
    <row r="3069" spans="1:5" x14ac:dyDescent="0.35">
      <c r="A3069" s="17" t="str">
        <f t="shared" si="94"/>
        <v/>
      </c>
      <c r="B3069" s="17" t="str">
        <f>IFERROR(VLOOKUP("successful",'Kickstarter Data'!F3069:L3069,7,FALSE),"")</f>
        <v/>
      </c>
      <c r="D3069" s="21" t="str">
        <f t="shared" si="95"/>
        <v>Failed</v>
      </c>
      <c r="E3069" s="21">
        <f>IFERROR(VLOOKUP("Failed",'Kickstarter Data'!F3069:L3069,7,FALSE),"")</f>
        <v>1</v>
      </c>
    </row>
    <row r="3070" spans="1:5" x14ac:dyDescent="0.35">
      <c r="A3070" s="17" t="str">
        <f t="shared" si="94"/>
        <v/>
      </c>
      <c r="B3070" s="17" t="str">
        <f>IFERROR(VLOOKUP("successful",'Kickstarter Data'!F3070:L3070,7,FALSE),"")</f>
        <v/>
      </c>
      <c r="D3070" s="21" t="str">
        <f t="shared" si="95"/>
        <v>Failed</v>
      </c>
      <c r="E3070" s="21">
        <f>IFERROR(VLOOKUP("Failed",'Kickstarter Data'!F3070:L3070,7,FALSE),"")</f>
        <v>2</v>
      </c>
    </row>
    <row r="3071" spans="1:5" x14ac:dyDescent="0.35">
      <c r="A3071" s="17" t="str">
        <f t="shared" si="94"/>
        <v/>
      </c>
      <c r="B3071" s="17" t="str">
        <f>IFERROR(VLOOKUP("successful",'Kickstarter Data'!F3071:L3071,7,FALSE),"")</f>
        <v/>
      </c>
      <c r="D3071" s="21" t="str">
        <f t="shared" si="95"/>
        <v>Failed</v>
      </c>
      <c r="E3071" s="21">
        <f>IFERROR(VLOOKUP("Failed",'Kickstarter Data'!F3071:L3071,7,FALSE),"")</f>
        <v>7</v>
      </c>
    </row>
    <row r="3072" spans="1:5" x14ac:dyDescent="0.35">
      <c r="A3072" s="17" t="str">
        <f t="shared" si="94"/>
        <v/>
      </c>
      <c r="B3072" s="17" t="str">
        <f>IFERROR(VLOOKUP("successful",'Kickstarter Data'!F3072:L3072,7,FALSE),"")</f>
        <v/>
      </c>
      <c r="D3072" s="21" t="str">
        <f t="shared" si="95"/>
        <v>Failed</v>
      </c>
      <c r="E3072" s="21">
        <f>IFERROR(VLOOKUP("Failed",'Kickstarter Data'!F3072:L3072,7,FALSE),"")</f>
        <v>16</v>
      </c>
    </row>
    <row r="3073" spans="1:5" x14ac:dyDescent="0.35">
      <c r="A3073" s="17" t="str">
        <f t="shared" si="94"/>
        <v/>
      </c>
      <c r="B3073" s="17" t="str">
        <f>IFERROR(VLOOKUP("successful",'Kickstarter Data'!F3073:L3073,7,FALSE),"")</f>
        <v/>
      </c>
      <c r="D3073" s="21" t="str">
        <f t="shared" si="95"/>
        <v>Failed</v>
      </c>
      <c r="E3073" s="21">
        <f>IFERROR(VLOOKUP("Failed",'Kickstarter Data'!F3073:L3073,7,FALSE),"")</f>
        <v>117</v>
      </c>
    </row>
    <row r="3074" spans="1:5" x14ac:dyDescent="0.35">
      <c r="A3074" s="17" t="str">
        <f t="shared" ref="A3074:A3137" si="96">IF(B3074="","","successful")</f>
        <v/>
      </c>
      <c r="B3074" s="17" t="str">
        <f>IFERROR(VLOOKUP("successful",'Kickstarter Data'!F3074:L3074,7,FALSE),"")</f>
        <v/>
      </c>
      <c r="D3074" s="21" t="str">
        <f t="shared" ref="D3074:D3137" si="97">IF(E3074="","","Failed")</f>
        <v>Failed</v>
      </c>
      <c r="E3074" s="21">
        <f>IFERROR(VLOOKUP("Failed",'Kickstarter Data'!F3074:L3074,7,FALSE),"")</f>
        <v>2</v>
      </c>
    </row>
    <row r="3075" spans="1:5" x14ac:dyDescent="0.35">
      <c r="A3075" s="17" t="str">
        <f t="shared" si="96"/>
        <v/>
      </c>
      <c r="B3075" s="17" t="str">
        <f>IFERROR(VLOOKUP("successful",'Kickstarter Data'!F3075:L3075,7,FALSE),"")</f>
        <v/>
      </c>
      <c r="D3075" s="21" t="str">
        <f t="shared" si="97"/>
        <v>Failed</v>
      </c>
      <c r="E3075" s="21">
        <f>IFERROR(VLOOKUP("Failed",'Kickstarter Data'!F3075:L3075,7,FALSE),"")</f>
        <v>7</v>
      </c>
    </row>
    <row r="3076" spans="1:5" x14ac:dyDescent="0.35">
      <c r="A3076" s="17" t="str">
        <f t="shared" si="96"/>
        <v/>
      </c>
      <c r="B3076" s="17" t="str">
        <f>IFERROR(VLOOKUP("successful",'Kickstarter Data'!F3076:L3076,7,FALSE),"")</f>
        <v/>
      </c>
      <c r="D3076" s="21" t="str">
        <f t="shared" si="97"/>
        <v>Failed</v>
      </c>
      <c r="E3076" s="21">
        <f>IFERROR(VLOOKUP("Failed",'Kickstarter Data'!F3076:L3076,7,FALSE),"")</f>
        <v>3</v>
      </c>
    </row>
    <row r="3077" spans="1:5" x14ac:dyDescent="0.35">
      <c r="A3077" s="17" t="str">
        <f t="shared" si="96"/>
        <v/>
      </c>
      <c r="B3077" s="17" t="str">
        <f>IFERROR(VLOOKUP("successful",'Kickstarter Data'!F3077:L3077,7,FALSE),"")</f>
        <v/>
      </c>
      <c r="D3077" s="21" t="str">
        <f t="shared" si="97"/>
        <v>Failed</v>
      </c>
      <c r="E3077" s="21">
        <f>IFERROR(VLOOKUP("Failed",'Kickstarter Data'!F3077:L3077,7,FALSE),"")</f>
        <v>20</v>
      </c>
    </row>
    <row r="3078" spans="1:5" x14ac:dyDescent="0.35">
      <c r="A3078" s="17" t="str">
        <f t="shared" si="96"/>
        <v/>
      </c>
      <c r="B3078" s="17" t="str">
        <f>IFERROR(VLOOKUP("successful",'Kickstarter Data'!F3078:L3078,7,FALSE),"")</f>
        <v/>
      </c>
      <c r="D3078" s="21" t="str">
        <f t="shared" si="97"/>
        <v>Failed</v>
      </c>
      <c r="E3078" s="21">
        <f>IFERROR(VLOOKUP("Failed",'Kickstarter Data'!F3078:L3078,7,FALSE),"")</f>
        <v>50</v>
      </c>
    </row>
    <row r="3079" spans="1:5" x14ac:dyDescent="0.35">
      <c r="A3079" s="17" t="str">
        <f t="shared" si="96"/>
        <v/>
      </c>
      <c r="B3079" s="17" t="str">
        <f>IFERROR(VLOOKUP("successful",'Kickstarter Data'!F3079:L3079,7,FALSE),"")</f>
        <v/>
      </c>
      <c r="D3079" s="21" t="str">
        <f t="shared" si="97"/>
        <v>Failed</v>
      </c>
      <c r="E3079" s="21">
        <f>IFERROR(VLOOKUP("Failed",'Kickstarter Data'!F3079:L3079,7,FALSE),"")</f>
        <v>2</v>
      </c>
    </row>
    <row r="3080" spans="1:5" x14ac:dyDescent="0.35">
      <c r="A3080" s="17" t="str">
        <f t="shared" si="96"/>
        <v/>
      </c>
      <c r="B3080" s="17" t="str">
        <f>IFERROR(VLOOKUP("successful",'Kickstarter Data'!F3080:L3080,7,FALSE),"")</f>
        <v/>
      </c>
      <c r="D3080" s="21" t="str">
        <f t="shared" si="97"/>
        <v>Failed</v>
      </c>
      <c r="E3080" s="21">
        <f>IFERROR(VLOOKUP("Failed",'Kickstarter Data'!F3080:L3080,7,FALSE),"")</f>
        <v>3</v>
      </c>
    </row>
    <row r="3081" spans="1:5" x14ac:dyDescent="0.35">
      <c r="A3081" s="17" t="str">
        <f t="shared" si="96"/>
        <v/>
      </c>
      <c r="B3081" s="17" t="str">
        <f>IFERROR(VLOOKUP("successful",'Kickstarter Data'!F3081:L3081,7,FALSE),"")</f>
        <v/>
      </c>
      <c r="D3081" s="21" t="str">
        <f t="shared" si="97"/>
        <v>Failed</v>
      </c>
      <c r="E3081" s="21">
        <f>IFERROR(VLOOKUP("Failed",'Kickstarter Data'!F3081:L3081,7,FALSE),"")</f>
        <v>27</v>
      </c>
    </row>
    <row r="3082" spans="1:5" x14ac:dyDescent="0.35">
      <c r="A3082" s="17" t="str">
        <f t="shared" si="96"/>
        <v/>
      </c>
      <c r="B3082" s="17" t="str">
        <f>IFERROR(VLOOKUP("successful",'Kickstarter Data'!F3082:L3082,7,FALSE),"")</f>
        <v/>
      </c>
      <c r="D3082" s="21" t="str">
        <f t="shared" si="97"/>
        <v>Failed</v>
      </c>
      <c r="E3082" s="21">
        <f>IFERROR(VLOOKUP("Failed",'Kickstarter Data'!F3082:L3082,7,FALSE),"")</f>
        <v>7</v>
      </c>
    </row>
    <row r="3083" spans="1:5" x14ac:dyDescent="0.35">
      <c r="A3083" s="17" t="str">
        <f t="shared" si="96"/>
        <v/>
      </c>
      <c r="B3083" s="17" t="str">
        <f>IFERROR(VLOOKUP("successful",'Kickstarter Data'!F3083:L3083,7,FALSE),"")</f>
        <v/>
      </c>
      <c r="D3083" s="21" t="str">
        <f t="shared" si="97"/>
        <v>Failed</v>
      </c>
      <c r="E3083" s="21">
        <f>IFERROR(VLOOKUP("Failed",'Kickstarter Data'!F3083:L3083,7,FALSE),"")</f>
        <v>5</v>
      </c>
    </row>
    <row r="3084" spans="1:5" x14ac:dyDescent="0.35">
      <c r="A3084" s="17" t="str">
        <f t="shared" si="96"/>
        <v/>
      </c>
      <c r="B3084" s="17" t="str">
        <f>IFERROR(VLOOKUP("successful",'Kickstarter Data'!F3084:L3084,7,FALSE),"")</f>
        <v/>
      </c>
      <c r="D3084" s="21" t="str">
        <f t="shared" si="97"/>
        <v>Failed</v>
      </c>
      <c r="E3084" s="21">
        <f>IFERROR(VLOOKUP("Failed",'Kickstarter Data'!F3084:L3084,7,FALSE),"")</f>
        <v>0</v>
      </c>
    </row>
    <row r="3085" spans="1:5" x14ac:dyDescent="0.35">
      <c r="A3085" s="17" t="str">
        <f t="shared" si="96"/>
        <v/>
      </c>
      <c r="B3085" s="17" t="str">
        <f>IFERROR(VLOOKUP("successful",'Kickstarter Data'!F3085:L3085,7,FALSE),"")</f>
        <v/>
      </c>
      <c r="D3085" s="21" t="str">
        <f t="shared" si="97"/>
        <v>Failed</v>
      </c>
      <c r="E3085" s="21">
        <f>IFERROR(VLOOKUP("Failed",'Kickstarter Data'!F3085:L3085,7,FALSE),"")</f>
        <v>3</v>
      </c>
    </row>
    <row r="3086" spans="1:5" x14ac:dyDescent="0.35">
      <c r="A3086" s="17" t="str">
        <f t="shared" si="96"/>
        <v/>
      </c>
      <c r="B3086" s="17" t="str">
        <f>IFERROR(VLOOKUP("successful",'Kickstarter Data'!F3086:L3086,7,FALSE),"")</f>
        <v/>
      </c>
      <c r="D3086" s="21" t="str">
        <f t="shared" si="97"/>
        <v>Failed</v>
      </c>
      <c r="E3086" s="21">
        <f>IFERROR(VLOOKUP("Failed",'Kickstarter Data'!F3086:L3086,7,FALSE),"")</f>
        <v>6</v>
      </c>
    </row>
    <row r="3087" spans="1:5" x14ac:dyDescent="0.35">
      <c r="A3087" s="17" t="str">
        <f t="shared" si="96"/>
        <v/>
      </c>
      <c r="B3087" s="17" t="str">
        <f>IFERROR(VLOOKUP("successful",'Kickstarter Data'!F3087:L3087,7,FALSE),"")</f>
        <v/>
      </c>
      <c r="D3087" s="21" t="str">
        <f t="shared" si="97"/>
        <v>Failed</v>
      </c>
      <c r="E3087" s="21">
        <f>IFERROR(VLOOKUP("Failed",'Kickstarter Data'!F3087:L3087,7,FALSE),"")</f>
        <v>9</v>
      </c>
    </row>
    <row r="3088" spans="1:5" x14ac:dyDescent="0.35">
      <c r="A3088" s="17" t="str">
        <f t="shared" si="96"/>
        <v/>
      </c>
      <c r="B3088" s="17" t="str">
        <f>IFERROR(VLOOKUP("successful",'Kickstarter Data'!F3088:L3088,7,FALSE),"")</f>
        <v/>
      </c>
      <c r="D3088" s="21" t="str">
        <f t="shared" si="97"/>
        <v>Failed</v>
      </c>
      <c r="E3088" s="21">
        <f>IFERROR(VLOOKUP("Failed",'Kickstarter Data'!F3088:L3088,7,FALSE),"")</f>
        <v>3</v>
      </c>
    </row>
    <row r="3089" spans="1:5" x14ac:dyDescent="0.35">
      <c r="A3089" s="17" t="str">
        <f t="shared" si="96"/>
        <v/>
      </c>
      <c r="B3089" s="17" t="str">
        <f>IFERROR(VLOOKUP("successful",'Kickstarter Data'!F3089:L3089,7,FALSE),"")</f>
        <v/>
      </c>
      <c r="D3089" s="21" t="str">
        <f t="shared" si="97"/>
        <v>Failed</v>
      </c>
      <c r="E3089" s="21">
        <f>IFERROR(VLOOKUP("Failed",'Kickstarter Data'!F3089:L3089,7,FALSE),"")</f>
        <v>2</v>
      </c>
    </row>
    <row r="3090" spans="1:5" x14ac:dyDescent="0.35">
      <c r="A3090" s="17" t="str">
        <f t="shared" si="96"/>
        <v/>
      </c>
      <c r="B3090" s="17" t="str">
        <f>IFERROR(VLOOKUP("successful",'Kickstarter Data'!F3090:L3090,7,FALSE),"")</f>
        <v/>
      </c>
      <c r="D3090" s="21" t="str">
        <f t="shared" si="97"/>
        <v>Failed</v>
      </c>
      <c r="E3090" s="21">
        <f>IFERROR(VLOOKUP("Failed",'Kickstarter Data'!F3090:L3090,7,FALSE),"")</f>
        <v>3</v>
      </c>
    </row>
    <row r="3091" spans="1:5" x14ac:dyDescent="0.35">
      <c r="A3091" s="17" t="str">
        <f t="shared" si="96"/>
        <v/>
      </c>
      <c r="B3091" s="17" t="str">
        <f>IFERROR(VLOOKUP("successful",'Kickstarter Data'!F3091:L3091,7,FALSE),"")</f>
        <v/>
      </c>
      <c r="D3091" s="21" t="str">
        <f t="shared" si="97"/>
        <v>Failed</v>
      </c>
      <c r="E3091" s="21">
        <f>IFERROR(VLOOKUP("Failed",'Kickstarter Data'!F3091:L3091,7,FALSE),"")</f>
        <v>45</v>
      </c>
    </row>
    <row r="3092" spans="1:5" x14ac:dyDescent="0.35">
      <c r="A3092" s="17" t="str">
        <f t="shared" si="96"/>
        <v/>
      </c>
      <c r="B3092" s="17" t="str">
        <f>IFERROR(VLOOKUP("successful",'Kickstarter Data'!F3092:L3092,7,FALSE),"")</f>
        <v/>
      </c>
      <c r="D3092" s="21" t="str">
        <f t="shared" si="97"/>
        <v>Failed</v>
      </c>
      <c r="E3092" s="21">
        <f>IFERROR(VLOOKUP("Failed",'Kickstarter Data'!F3092:L3092,7,FALSE),"")</f>
        <v>9</v>
      </c>
    </row>
    <row r="3093" spans="1:5" x14ac:dyDescent="0.35">
      <c r="A3093" s="17" t="str">
        <f t="shared" si="96"/>
        <v/>
      </c>
      <c r="B3093" s="17" t="str">
        <f>IFERROR(VLOOKUP("successful",'Kickstarter Data'!F3093:L3093,7,FALSE),"")</f>
        <v/>
      </c>
      <c r="D3093" s="21" t="str">
        <f t="shared" si="97"/>
        <v>Failed</v>
      </c>
      <c r="E3093" s="21">
        <f>IFERROR(VLOOKUP("Failed",'Kickstarter Data'!F3093:L3093,7,FALSE),"")</f>
        <v>9</v>
      </c>
    </row>
    <row r="3094" spans="1:5" x14ac:dyDescent="0.35">
      <c r="A3094" s="17" t="str">
        <f t="shared" si="96"/>
        <v/>
      </c>
      <c r="B3094" s="17" t="str">
        <f>IFERROR(VLOOKUP("successful",'Kickstarter Data'!F3094:L3094,7,FALSE),"")</f>
        <v/>
      </c>
      <c r="D3094" s="21" t="str">
        <f t="shared" si="97"/>
        <v>Failed</v>
      </c>
      <c r="E3094" s="21">
        <f>IFERROR(VLOOKUP("Failed",'Kickstarter Data'!F3094:L3094,7,FALSE),"")</f>
        <v>21</v>
      </c>
    </row>
    <row r="3095" spans="1:5" x14ac:dyDescent="0.35">
      <c r="A3095" s="17" t="str">
        <f t="shared" si="96"/>
        <v/>
      </c>
      <c r="B3095" s="17" t="str">
        <f>IFERROR(VLOOKUP("successful",'Kickstarter Data'!F3095:L3095,7,FALSE),"")</f>
        <v/>
      </c>
      <c r="D3095" s="21" t="str">
        <f t="shared" si="97"/>
        <v>Failed</v>
      </c>
      <c r="E3095" s="21">
        <f>IFERROR(VLOOKUP("Failed",'Kickstarter Data'!F3095:L3095,7,FALSE),"")</f>
        <v>17</v>
      </c>
    </row>
    <row r="3096" spans="1:5" x14ac:dyDescent="0.35">
      <c r="A3096" s="17" t="str">
        <f t="shared" si="96"/>
        <v/>
      </c>
      <c r="B3096" s="17" t="str">
        <f>IFERROR(VLOOKUP("successful",'Kickstarter Data'!F3096:L3096,7,FALSE),"")</f>
        <v/>
      </c>
      <c r="D3096" s="21" t="str">
        <f t="shared" si="97"/>
        <v>Failed</v>
      </c>
      <c r="E3096" s="21">
        <f>IFERROR(VLOOKUP("Failed",'Kickstarter Data'!F3096:L3096,7,FALSE),"")</f>
        <v>1</v>
      </c>
    </row>
    <row r="3097" spans="1:5" x14ac:dyDescent="0.35">
      <c r="A3097" s="17" t="str">
        <f t="shared" si="96"/>
        <v/>
      </c>
      <c r="B3097" s="17" t="str">
        <f>IFERROR(VLOOKUP("successful",'Kickstarter Data'!F3097:L3097,7,FALSE),"")</f>
        <v/>
      </c>
      <c r="D3097" s="21" t="str">
        <f t="shared" si="97"/>
        <v>Failed</v>
      </c>
      <c r="E3097" s="21">
        <f>IFERROR(VLOOKUP("Failed",'Kickstarter Data'!F3097:L3097,7,FALSE),"")</f>
        <v>1</v>
      </c>
    </row>
    <row r="3098" spans="1:5" x14ac:dyDescent="0.35">
      <c r="A3098" s="17" t="str">
        <f t="shared" si="96"/>
        <v/>
      </c>
      <c r="B3098" s="17" t="str">
        <f>IFERROR(VLOOKUP("successful",'Kickstarter Data'!F3098:L3098,7,FALSE),"")</f>
        <v/>
      </c>
      <c r="D3098" s="21" t="str">
        <f t="shared" si="97"/>
        <v>Failed</v>
      </c>
      <c r="E3098" s="21">
        <f>IFERROR(VLOOKUP("Failed",'Kickstarter Data'!F3098:L3098,7,FALSE),"")</f>
        <v>14</v>
      </c>
    </row>
    <row r="3099" spans="1:5" x14ac:dyDescent="0.35">
      <c r="A3099" s="17" t="str">
        <f t="shared" si="96"/>
        <v/>
      </c>
      <c r="B3099" s="17" t="str">
        <f>IFERROR(VLOOKUP("successful",'Kickstarter Data'!F3099:L3099,7,FALSE),"")</f>
        <v/>
      </c>
      <c r="D3099" s="21" t="str">
        <f t="shared" si="97"/>
        <v>Failed</v>
      </c>
      <c r="E3099" s="21">
        <f>IFERROR(VLOOKUP("Failed",'Kickstarter Data'!F3099:L3099,7,FALSE),"")</f>
        <v>42</v>
      </c>
    </row>
    <row r="3100" spans="1:5" x14ac:dyDescent="0.35">
      <c r="A3100" s="17" t="str">
        <f t="shared" si="96"/>
        <v/>
      </c>
      <c r="B3100" s="17" t="str">
        <f>IFERROR(VLOOKUP("successful",'Kickstarter Data'!F3100:L3100,7,FALSE),"")</f>
        <v/>
      </c>
      <c r="D3100" s="21" t="str">
        <f t="shared" si="97"/>
        <v>Failed</v>
      </c>
      <c r="E3100" s="21">
        <f>IFERROR(VLOOKUP("Failed",'Kickstarter Data'!F3100:L3100,7,FALSE),"")</f>
        <v>27</v>
      </c>
    </row>
    <row r="3101" spans="1:5" x14ac:dyDescent="0.35">
      <c r="A3101" s="17" t="str">
        <f t="shared" si="96"/>
        <v/>
      </c>
      <c r="B3101" s="17" t="str">
        <f>IFERROR(VLOOKUP("successful",'Kickstarter Data'!F3101:L3101,7,FALSE),"")</f>
        <v/>
      </c>
      <c r="D3101" s="21" t="str">
        <f t="shared" si="97"/>
        <v>Failed</v>
      </c>
      <c r="E3101" s="21">
        <f>IFERROR(VLOOKUP("Failed",'Kickstarter Data'!F3101:L3101,7,FALSE),"")</f>
        <v>5</v>
      </c>
    </row>
    <row r="3102" spans="1:5" x14ac:dyDescent="0.35">
      <c r="A3102" s="17" t="str">
        <f t="shared" si="96"/>
        <v/>
      </c>
      <c r="B3102" s="17" t="str">
        <f>IFERROR(VLOOKUP("successful",'Kickstarter Data'!F3102:L3102,7,FALSE),"")</f>
        <v/>
      </c>
      <c r="D3102" s="21" t="str">
        <f t="shared" si="97"/>
        <v>Failed</v>
      </c>
      <c r="E3102" s="21">
        <f>IFERROR(VLOOKUP("Failed",'Kickstarter Data'!F3102:L3102,7,FALSE),"")</f>
        <v>13</v>
      </c>
    </row>
    <row r="3103" spans="1:5" x14ac:dyDescent="0.35">
      <c r="A3103" s="17" t="str">
        <f t="shared" si="96"/>
        <v/>
      </c>
      <c r="B3103" s="17" t="str">
        <f>IFERROR(VLOOKUP("successful",'Kickstarter Data'!F3103:L3103,7,FALSE),"")</f>
        <v/>
      </c>
      <c r="D3103" s="21" t="str">
        <f t="shared" si="97"/>
        <v>Failed</v>
      </c>
      <c r="E3103" s="21">
        <f>IFERROR(VLOOKUP("Failed",'Kickstarter Data'!F3103:L3103,7,FALSE),"")</f>
        <v>12</v>
      </c>
    </row>
    <row r="3104" spans="1:5" x14ac:dyDescent="0.35">
      <c r="A3104" s="17" t="str">
        <f t="shared" si="96"/>
        <v/>
      </c>
      <c r="B3104" s="17" t="str">
        <f>IFERROR(VLOOKUP("successful",'Kickstarter Data'!F3104:L3104,7,FALSE),"")</f>
        <v/>
      </c>
      <c r="D3104" s="21" t="str">
        <f t="shared" si="97"/>
        <v>Failed</v>
      </c>
      <c r="E3104" s="21">
        <f>IFERROR(VLOOKUP("Failed",'Kickstarter Data'!F3104:L3104,7,FALSE),"")</f>
        <v>90</v>
      </c>
    </row>
    <row r="3105" spans="1:5" x14ac:dyDescent="0.35">
      <c r="A3105" s="17" t="str">
        <f t="shared" si="96"/>
        <v/>
      </c>
      <c r="B3105" s="17" t="str">
        <f>IFERROR(VLOOKUP("successful",'Kickstarter Data'!F3105:L3105,7,FALSE),"")</f>
        <v/>
      </c>
      <c r="D3105" s="21" t="str">
        <f t="shared" si="97"/>
        <v>Failed</v>
      </c>
      <c r="E3105" s="21">
        <f>IFERROR(VLOOKUP("Failed",'Kickstarter Data'!F3105:L3105,7,FALSE),"")</f>
        <v>2</v>
      </c>
    </row>
    <row r="3106" spans="1:5" x14ac:dyDescent="0.35">
      <c r="A3106" s="17" t="str">
        <f t="shared" si="96"/>
        <v/>
      </c>
      <c r="B3106" s="17" t="str">
        <f>IFERROR(VLOOKUP("successful",'Kickstarter Data'!F3106:L3106,7,FALSE),"")</f>
        <v/>
      </c>
      <c r="D3106" s="21" t="str">
        <f t="shared" si="97"/>
        <v>Failed</v>
      </c>
      <c r="E3106" s="21">
        <f>IFERROR(VLOOKUP("Failed",'Kickstarter Data'!F3106:L3106,7,FALSE),"")</f>
        <v>5</v>
      </c>
    </row>
    <row r="3107" spans="1:5" x14ac:dyDescent="0.35">
      <c r="A3107" s="17" t="str">
        <f t="shared" si="96"/>
        <v/>
      </c>
      <c r="B3107" s="17" t="str">
        <f>IFERROR(VLOOKUP("successful",'Kickstarter Data'!F3107:L3107,7,FALSE),"")</f>
        <v/>
      </c>
      <c r="D3107" s="21" t="str">
        <f t="shared" si="97"/>
        <v>Failed</v>
      </c>
      <c r="E3107" s="21">
        <f>IFERROR(VLOOKUP("Failed",'Kickstarter Data'!F3107:L3107,7,FALSE),"")</f>
        <v>31</v>
      </c>
    </row>
    <row r="3108" spans="1:5" x14ac:dyDescent="0.35">
      <c r="A3108" s="17" t="str">
        <f t="shared" si="96"/>
        <v/>
      </c>
      <c r="B3108" s="17" t="str">
        <f>IFERROR(VLOOKUP("successful",'Kickstarter Data'!F3108:L3108,7,FALSE),"")</f>
        <v/>
      </c>
      <c r="D3108" s="21" t="str">
        <f t="shared" si="97"/>
        <v>Failed</v>
      </c>
      <c r="E3108" s="21">
        <f>IFERROR(VLOOKUP("Failed",'Kickstarter Data'!F3108:L3108,7,FALSE),"")</f>
        <v>4</v>
      </c>
    </row>
    <row r="3109" spans="1:5" x14ac:dyDescent="0.35">
      <c r="A3109" s="17" t="str">
        <f t="shared" si="96"/>
        <v/>
      </c>
      <c r="B3109" s="17" t="str">
        <f>IFERROR(VLOOKUP("successful",'Kickstarter Data'!F3109:L3109,7,FALSE),"")</f>
        <v/>
      </c>
      <c r="D3109" s="21" t="str">
        <f t="shared" si="97"/>
        <v>Failed</v>
      </c>
      <c r="E3109" s="21">
        <f>IFERROR(VLOOKUP("Failed",'Kickstarter Data'!F3109:L3109,7,FALSE),"")</f>
        <v>29</v>
      </c>
    </row>
    <row r="3110" spans="1:5" x14ac:dyDescent="0.35">
      <c r="A3110" s="17" t="str">
        <f t="shared" si="96"/>
        <v/>
      </c>
      <c r="B3110" s="17" t="str">
        <f>IFERROR(VLOOKUP("successful",'Kickstarter Data'!F3110:L3110,7,FALSE),"")</f>
        <v/>
      </c>
      <c r="D3110" s="21" t="str">
        <f t="shared" si="97"/>
        <v>Failed</v>
      </c>
      <c r="E3110" s="21">
        <f>IFERROR(VLOOKUP("Failed",'Kickstarter Data'!F3110:L3110,7,FALSE),"")</f>
        <v>2</v>
      </c>
    </row>
    <row r="3111" spans="1:5" x14ac:dyDescent="0.35">
      <c r="A3111" s="17" t="str">
        <f t="shared" si="96"/>
        <v/>
      </c>
      <c r="B3111" s="17" t="str">
        <f>IFERROR(VLOOKUP("successful",'Kickstarter Data'!F3111:L3111,7,FALSE),"")</f>
        <v/>
      </c>
      <c r="D3111" s="21" t="str">
        <f t="shared" si="97"/>
        <v>Failed</v>
      </c>
      <c r="E3111" s="21">
        <f>IFERROR(VLOOKUP("Failed",'Kickstarter Data'!F3111:L3111,7,FALSE),"")</f>
        <v>114</v>
      </c>
    </row>
    <row r="3112" spans="1:5" x14ac:dyDescent="0.35">
      <c r="A3112" s="17" t="str">
        <f t="shared" si="96"/>
        <v/>
      </c>
      <c r="B3112" s="17" t="str">
        <f>IFERROR(VLOOKUP("successful",'Kickstarter Data'!F3112:L3112,7,FALSE),"")</f>
        <v/>
      </c>
      <c r="D3112" s="21" t="str">
        <f t="shared" si="97"/>
        <v>Failed</v>
      </c>
      <c r="E3112" s="21">
        <f>IFERROR(VLOOKUP("Failed",'Kickstarter Data'!F3112:L3112,7,FALSE),"")</f>
        <v>1</v>
      </c>
    </row>
    <row r="3113" spans="1:5" x14ac:dyDescent="0.35">
      <c r="A3113" s="17" t="str">
        <f t="shared" si="96"/>
        <v/>
      </c>
      <c r="B3113" s="17" t="str">
        <f>IFERROR(VLOOKUP("successful",'Kickstarter Data'!F3113:L3113,7,FALSE),"")</f>
        <v/>
      </c>
      <c r="D3113" s="21" t="str">
        <f t="shared" si="97"/>
        <v>Failed</v>
      </c>
      <c r="E3113" s="21">
        <f>IFERROR(VLOOKUP("Failed",'Kickstarter Data'!F3113:L3113,7,FALSE),"")</f>
        <v>76</v>
      </c>
    </row>
    <row r="3114" spans="1:5" x14ac:dyDescent="0.35">
      <c r="A3114" s="17" t="str">
        <f t="shared" si="96"/>
        <v/>
      </c>
      <c r="B3114" s="17" t="str">
        <f>IFERROR(VLOOKUP("successful",'Kickstarter Data'!F3114:L3114,7,FALSE),"")</f>
        <v/>
      </c>
      <c r="D3114" s="21" t="str">
        <f t="shared" si="97"/>
        <v>Failed</v>
      </c>
      <c r="E3114" s="21">
        <f>IFERROR(VLOOKUP("Failed",'Kickstarter Data'!F3114:L3114,7,FALSE),"")</f>
        <v>9</v>
      </c>
    </row>
    <row r="3115" spans="1:5" x14ac:dyDescent="0.35">
      <c r="A3115" s="17" t="str">
        <f t="shared" si="96"/>
        <v/>
      </c>
      <c r="B3115" s="17" t="str">
        <f>IFERROR(VLOOKUP("successful",'Kickstarter Data'!F3115:L3115,7,FALSE),"")</f>
        <v/>
      </c>
      <c r="D3115" s="21" t="str">
        <f t="shared" si="97"/>
        <v>Failed</v>
      </c>
      <c r="E3115" s="21">
        <f>IFERROR(VLOOKUP("Failed",'Kickstarter Data'!F3115:L3115,7,FALSE),"")</f>
        <v>37</v>
      </c>
    </row>
    <row r="3116" spans="1:5" x14ac:dyDescent="0.35">
      <c r="A3116" s="17" t="str">
        <f t="shared" si="96"/>
        <v/>
      </c>
      <c r="B3116" s="17" t="str">
        <f>IFERROR(VLOOKUP("successful",'Kickstarter Data'!F3116:L3116,7,FALSE),"")</f>
        <v/>
      </c>
      <c r="D3116" s="21" t="str">
        <f t="shared" si="97"/>
        <v>Failed</v>
      </c>
      <c r="E3116" s="21">
        <f>IFERROR(VLOOKUP("Failed",'Kickstarter Data'!F3116:L3116,7,FALSE),"")</f>
        <v>0</v>
      </c>
    </row>
    <row r="3117" spans="1:5" x14ac:dyDescent="0.35">
      <c r="A3117" s="17" t="str">
        <f t="shared" si="96"/>
        <v/>
      </c>
      <c r="B3117" s="17" t="str">
        <f>IFERROR(VLOOKUP("successful",'Kickstarter Data'!F3117:L3117,7,FALSE),"")</f>
        <v/>
      </c>
      <c r="D3117" s="21" t="str">
        <f t="shared" si="97"/>
        <v>Failed</v>
      </c>
      <c r="E3117" s="21">
        <f>IFERROR(VLOOKUP("Failed",'Kickstarter Data'!F3117:L3117,7,FALSE),"")</f>
        <v>1</v>
      </c>
    </row>
    <row r="3118" spans="1:5" x14ac:dyDescent="0.35">
      <c r="A3118" s="17" t="str">
        <f t="shared" si="96"/>
        <v/>
      </c>
      <c r="B3118" s="17" t="str">
        <f>IFERROR(VLOOKUP("successful",'Kickstarter Data'!F3118:L3118,7,FALSE),"")</f>
        <v/>
      </c>
      <c r="D3118" s="21" t="str">
        <f t="shared" si="97"/>
        <v>Failed</v>
      </c>
      <c r="E3118" s="21">
        <f>IFERROR(VLOOKUP("Failed",'Kickstarter Data'!F3118:L3118,7,FALSE),"")</f>
        <v>10</v>
      </c>
    </row>
    <row r="3119" spans="1:5" x14ac:dyDescent="0.35">
      <c r="A3119" s="17" t="str">
        <f t="shared" si="96"/>
        <v/>
      </c>
      <c r="B3119" s="17" t="str">
        <f>IFERROR(VLOOKUP("successful",'Kickstarter Data'!F3119:L3119,7,FALSE),"")</f>
        <v/>
      </c>
      <c r="D3119" s="21" t="str">
        <f t="shared" si="97"/>
        <v>Failed</v>
      </c>
      <c r="E3119" s="21">
        <f>IFERROR(VLOOKUP("Failed",'Kickstarter Data'!F3119:L3119,7,FALSE),"")</f>
        <v>1</v>
      </c>
    </row>
    <row r="3120" spans="1:5" x14ac:dyDescent="0.35">
      <c r="A3120" s="17" t="str">
        <f t="shared" si="96"/>
        <v/>
      </c>
      <c r="B3120" s="17" t="str">
        <f>IFERROR(VLOOKUP("successful",'Kickstarter Data'!F3120:L3120,7,FALSE),"")</f>
        <v/>
      </c>
      <c r="D3120" s="21" t="str">
        <f t="shared" si="97"/>
        <v>Failed</v>
      </c>
      <c r="E3120" s="21">
        <f>IFERROR(VLOOKUP("Failed",'Kickstarter Data'!F3120:L3120,7,FALSE),"")</f>
        <v>2</v>
      </c>
    </row>
    <row r="3121" spans="1:5" x14ac:dyDescent="0.35">
      <c r="A3121" s="17" t="str">
        <f t="shared" si="96"/>
        <v/>
      </c>
      <c r="B3121" s="17" t="str">
        <f>IFERROR(VLOOKUP("successful",'Kickstarter Data'!F3121:L3121,7,FALSE),"")</f>
        <v/>
      </c>
      <c r="D3121" s="21" t="str">
        <f t="shared" si="97"/>
        <v>Failed</v>
      </c>
      <c r="E3121" s="21">
        <f>IFERROR(VLOOKUP("Failed",'Kickstarter Data'!F3121:L3121,7,FALSE),"")</f>
        <v>1</v>
      </c>
    </row>
    <row r="3122" spans="1:5" x14ac:dyDescent="0.35">
      <c r="A3122" s="17" t="str">
        <f t="shared" si="96"/>
        <v/>
      </c>
      <c r="B3122" s="17" t="str">
        <f>IFERROR(VLOOKUP("successful",'Kickstarter Data'!F3122:L3122,7,FALSE),"")</f>
        <v/>
      </c>
      <c r="D3122" s="21" t="str">
        <f t="shared" si="97"/>
        <v>Failed</v>
      </c>
      <c r="E3122" s="21">
        <f>IFERROR(VLOOKUP("Failed",'Kickstarter Data'!F3122:L3122,7,FALSE),"")</f>
        <v>10</v>
      </c>
    </row>
    <row r="3123" spans="1:5" x14ac:dyDescent="0.35">
      <c r="A3123" s="17" t="str">
        <f t="shared" si="96"/>
        <v/>
      </c>
      <c r="B3123" s="17" t="str">
        <f>IFERROR(VLOOKUP("successful",'Kickstarter Data'!F3123:L3123,7,FALSE),"")</f>
        <v/>
      </c>
      <c r="D3123" s="21" t="str">
        <f t="shared" si="97"/>
        <v/>
      </c>
      <c r="E3123" s="21" t="str">
        <f>IFERROR(VLOOKUP("Failed",'Kickstarter Data'!F3123:L3123,7,FALSE),"")</f>
        <v/>
      </c>
    </row>
    <row r="3124" spans="1:5" x14ac:dyDescent="0.35">
      <c r="A3124" s="17" t="str">
        <f t="shared" si="96"/>
        <v/>
      </c>
      <c r="B3124" s="17" t="str">
        <f>IFERROR(VLOOKUP("successful",'Kickstarter Data'!F3124:L3124,7,FALSE),"")</f>
        <v/>
      </c>
      <c r="D3124" s="21" t="str">
        <f t="shared" si="97"/>
        <v/>
      </c>
      <c r="E3124" s="21" t="str">
        <f>IFERROR(VLOOKUP("Failed",'Kickstarter Data'!F3124:L3124,7,FALSE),"")</f>
        <v/>
      </c>
    </row>
    <row r="3125" spans="1:5" x14ac:dyDescent="0.35">
      <c r="A3125" s="17" t="str">
        <f t="shared" si="96"/>
        <v/>
      </c>
      <c r="B3125" s="17" t="str">
        <f>IFERROR(VLOOKUP("successful",'Kickstarter Data'!F3125:L3125,7,FALSE),"")</f>
        <v/>
      </c>
      <c r="D3125" s="21" t="str">
        <f t="shared" si="97"/>
        <v/>
      </c>
      <c r="E3125" s="21" t="str">
        <f>IFERROR(VLOOKUP("Failed",'Kickstarter Data'!F3125:L3125,7,FALSE),"")</f>
        <v/>
      </c>
    </row>
    <row r="3126" spans="1:5" x14ac:dyDescent="0.35">
      <c r="A3126" s="17" t="str">
        <f t="shared" si="96"/>
        <v/>
      </c>
      <c r="B3126" s="17" t="str">
        <f>IFERROR(VLOOKUP("successful",'Kickstarter Data'!F3126:L3126,7,FALSE),"")</f>
        <v/>
      </c>
      <c r="D3126" s="21" t="str">
        <f t="shared" si="97"/>
        <v/>
      </c>
      <c r="E3126" s="21" t="str">
        <f>IFERROR(VLOOKUP("Failed",'Kickstarter Data'!F3126:L3126,7,FALSE),"")</f>
        <v/>
      </c>
    </row>
    <row r="3127" spans="1:5" x14ac:dyDescent="0.35">
      <c r="A3127" s="17" t="str">
        <f t="shared" si="96"/>
        <v/>
      </c>
      <c r="B3127" s="17" t="str">
        <f>IFERROR(VLOOKUP("successful",'Kickstarter Data'!F3127:L3127,7,FALSE),"")</f>
        <v/>
      </c>
      <c r="D3127" s="21" t="str">
        <f t="shared" si="97"/>
        <v/>
      </c>
      <c r="E3127" s="21" t="str">
        <f>IFERROR(VLOOKUP("Failed",'Kickstarter Data'!F3127:L3127,7,FALSE),"")</f>
        <v/>
      </c>
    </row>
    <row r="3128" spans="1:5" x14ac:dyDescent="0.35">
      <c r="A3128" s="17" t="str">
        <f t="shared" si="96"/>
        <v/>
      </c>
      <c r="B3128" s="17" t="str">
        <f>IFERROR(VLOOKUP("successful",'Kickstarter Data'!F3128:L3128,7,FALSE),"")</f>
        <v/>
      </c>
      <c r="D3128" s="21" t="str">
        <f t="shared" si="97"/>
        <v/>
      </c>
      <c r="E3128" s="21" t="str">
        <f>IFERROR(VLOOKUP("Failed",'Kickstarter Data'!F3128:L3128,7,FALSE),"")</f>
        <v/>
      </c>
    </row>
    <row r="3129" spans="1:5" x14ac:dyDescent="0.35">
      <c r="A3129" s="17" t="str">
        <f t="shared" si="96"/>
        <v/>
      </c>
      <c r="B3129" s="17" t="str">
        <f>IFERROR(VLOOKUP("successful",'Kickstarter Data'!F3129:L3129,7,FALSE),"")</f>
        <v/>
      </c>
      <c r="D3129" s="21" t="str">
        <f t="shared" si="97"/>
        <v/>
      </c>
      <c r="E3129" s="21" t="str">
        <f>IFERROR(VLOOKUP("Failed",'Kickstarter Data'!F3129:L3129,7,FALSE),"")</f>
        <v/>
      </c>
    </row>
    <row r="3130" spans="1:5" x14ac:dyDescent="0.35">
      <c r="A3130" s="17" t="str">
        <f t="shared" si="96"/>
        <v/>
      </c>
      <c r="B3130" s="17" t="str">
        <f>IFERROR(VLOOKUP("successful",'Kickstarter Data'!F3130:L3130,7,FALSE),"")</f>
        <v/>
      </c>
      <c r="D3130" s="21" t="str">
        <f t="shared" si="97"/>
        <v/>
      </c>
      <c r="E3130" s="21" t="str">
        <f>IFERROR(VLOOKUP("Failed",'Kickstarter Data'!F3130:L3130,7,FALSE),"")</f>
        <v/>
      </c>
    </row>
    <row r="3131" spans="1:5" x14ac:dyDescent="0.35">
      <c r="A3131" s="17" t="str">
        <f t="shared" si="96"/>
        <v/>
      </c>
      <c r="B3131" s="17" t="str">
        <f>IFERROR(VLOOKUP("successful",'Kickstarter Data'!F3131:L3131,7,FALSE),"")</f>
        <v/>
      </c>
      <c r="D3131" s="21" t="str">
        <f t="shared" si="97"/>
        <v/>
      </c>
      <c r="E3131" s="21" t="str">
        <f>IFERROR(VLOOKUP("Failed",'Kickstarter Data'!F3131:L3131,7,FALSE),"")</f>
        <v/>
      </c>
    </row>
    <row r="3132" spans="1:5" x14ac:dyDescent="0.35">
      <c r="A3132" s="17" t="str">
        <f t="shared" si="96"/>
        <v/>
      </c>
      <c r="B3132" s="17" t="str">
        <f>IFERROR(VLOOKUP("successful",'Kickstarter Data'!F3132:L3132,7,FALSE),"")</f>
        <v/>
      </c>
      <c r="D3132" s="21" t="str">
        <f t="shared" si="97"/>
        <v/>
      </c>
      <c r="E3132" s="21" t="str">
        <f>IFERROR(VLOOKUP("Failed",'Kickstarter Data'!F3132:L3132,7,FALSE),"")</f>
        <v/>
      </c>
    </row>
    <row r="3133" spans="1:5" x14ac:dyDescent="0.35">
      <c r="A3133" s="17" t="str">
        <f t="shared" si="96"/>
        <v/>
      </c>
      <c r="B3133" s="17" t="str">
        <f>IFERROR(VLOOKUP("successful",'Kickstarter Data'!F3133:L3133,7,FALSE),"")</f>
        <v/>
      </c>
      <c r="D3133" s="21" t="str">
        <f t="shared" si="97"/>
        <v/>
      </c>
      <c r="E3133" s="21" t="str">
        <f>IFERROR(VLOOKUP("Failed",'Kickstarter Data'!F3133:L3133,7,FALSE),"")</f>
        <v/>
      </c>
    </row>
    <row r="3134" spans="1:5" x14ac:dyDescent="0.35">
      <c r="A3134" s="17" t="str">
        <f t="shared" si="96"/>
        <v/>
      </c>
      <c r="B3134" s="17" t="str">
        <f>IFERROR(VLOOKUP("successful",'Kickstarter Data'!F3134:L3134,7,FALSE),"")</f>
        <v/>
      </c>
      <c r="D3134" s="21" t="str">
        <f t="shared" si="97"/>
        <v/>
      </c>
      <c r="E3134" s="21" t="str">
        <f>IFERROR(VLOOKUP("Failed",'Kickstarter Data'!F3134:L3134,7,FALSE),"")</f>
        <v/>
      </c>
    </row>
    <row r="3135" spans="1:5" x14ac:dyDescent="0.35">
      <c r="A3135" s="17" t="str">
        <f t="shared" si="96"/>
        <v/>
      </c>
      <c r="B3135" s="17" t="str">
        <f>IFERROR(VLOOKUP("successful",'Kickstarter Data'!F3135:L3135,7,FALSE),"")</f>
        <v/>
      </c>
      <c r="D3135" s="21" t="str">
        <f t="shared" si="97"/>
        <v/>
      </c>
      <c r="E3135" s="21" t="str">
        <f>IFERROR(VLOOKUP("Failed",'Kickstarter Data'!F3135:L3135,7,FALSE),"")</f>
        <v/>
      </c>
    </row>
    <row r="3136" spans="1:5" x14ac:dyDescent="0.35">
      <c r="A3136" s="17" t="str">
        <f t="shared" si="96"/>
        <v/>
      </c>
      <c r="B3136" s="17" t="str">
        <f>IFERROR(VLOOKUP("successful",'Kickstarter Data'!F3136:L3136,7,FALSE),"")</f>
        <v/>
      </c>
      <c r="D3136" s="21" t="str">
        <f t="shared" si="97"/>
        <v/>
      </c>
      <c r="E3136" s="21" t="str">
        <f>IFERROR(VLOOKUP("Failed",'Kickstarter Data'!F3136:L3136,7,FALSE),"")</f>
        <v/>
      </c>
    </row>
    <row r="3137" spans="1:5" x14ac:dyDescent="0.35">
      <c r="A3137" s="17" t="str">
        <f t="shared" si="96"/>
        <v/>
      </c>
      <c r="B3137" s="17" t="str">
        <f>IFERROR(VLOOKUP("successful",'Kickstarter Data'!F3137:L3137,7,FALSE),"")</f>
        <v/>
      </c>
      <c r="D3137" s="21" t="str">
        <f t="shared" si="97"/>
        <v/>
      </c>
      <c r="E3137" s="21" t="str">
        <f>IFERROR(VLOOKUP("Failed",'Kickstarter Data'!F3137:L3137,7,FALSE),"")</f>
        <v/>
      </c>
    </row>
    <row r="3138" spans="1:5" x14ac:dyDescent="0.35">
      <c r="A3138" s="17" t="str">
        <f t="shared" ref="A3138:A3201" si="98">IF(B3138="","","successful")</f>
        <v/>
      </c>
      <c r="B3138" s="17" t="str">
        <f>IFERROR(VLOOKUP("successful",'Kickstarter Data'!F3138:L3138,7,FALSE),"")</f>
        <v/>
      </c>
      <c r="D3138" s="21" t="str">
        <f t="shared" ref="D3138:D3201" si="99">IF(E3138="","","Failed")</f>
        <v/>
      </c>
      <c r="E3138" s="21" t="str">
        <f>IFERROR(VLOOKUP("Failed",'Kickstarter Data'!F3138:L3138,7,FALSE),"")</f>
        <v/>
      </c>
    </row>
    <row r="3139" spans="1:5" x14ac:dyDescent="0.35">
      <c r="A3139" s="17" t="str">
        <f t="shared" si="98"/>
        <v/>
      </c>
      <c r="B3139" s="17" t="str">
        <f>IFERROR(VLOOKUP("successful",'Kickstarter Data'!F3139:L3139,7,FALSE),"")</f>
        <v/>
      </c>
      <c r="D3139" s="21" t="str">
        <f t="shared" si="99"/>
        <v/>
      </c>
      <c r="E3139" s="21" t="str">
        <f>IFERROR(VLOOKUP("Failed",'Kickstarter Data'!F3139:L3139,7,FALSE),"")</f>
        <v/>
      </c>
    </row>
    <row r="3140" spans="1:5" x14ac:dyDescent="0.35">
      <c r="A3140" s="17" t="str">
        <f t="shared" si="98"/>
        <v/>
      </c>
      <c r="B3140" s="17" t="str">
        <f>IFERROR(VLOOKUP("successful",'Kickstarter Data'!F3140:L3140,7,FALSE),"")</f>
        <v/>
      </c>
      <c r="D3140" s="21" t="str">
        <f t="shared" si="99"/>
        <v/>
      </c>
      <c r="E3140" s="21" t="str">
        <f>IFERROR(VLOOKUP("Failed",'Kickstarter Data'!F3140:L3140,7,FALSE),"")</f>
        <v/>
      </c>
    </row>
    <row r="3141" spans="1:5" x14ac:dyDescent="0.35">
      <c r="A3141" s="17" t="str">
        <f t="shared" si="98"/>
        <v/>
      </c>
      <c r="B3141" s="17" t="str">
        <f>IFERROR(VLOOKUP("successful",'Kickstarter Data'!F3141:L3141,7,FALSE),"")</f>
        <v/>
      </c>
      <c r="D3141" s="21" t="str">
        <f t="shared" si="99"/>
        <v/>
      </c>
      <c r="E3141" s="21" t="str">
        <f>IFERROR(VLOOKUP("Failed",'Kickstarter Data'!F3141:L3141,7,FALSE),"")</f>
        <v/>
      </c>
    </row>
    <row r="3142" spans="1:5" x14ac:dyDescent="0.35">
      <c r="A3142" s="17" t="str">
        <f t="shared" si="98"/>
        <v/>
      </c>
      <c r="B3142" s="17" t="str">
        <f>IFERROR(VLOOKUP("successful",'Kickstarter Data'!F3142:L3142,7,FALSE),"")</f>
        <v/>
      </c>
      <c r="D3142" s="21" t="str">
        <f t="shared" si="99"/>
        <v/>
      </c>
      <c r="E3142" s="21" t="str">
        <f>IFERROR(VLOOKUP("Failed",'Kickstarter Data'!F3142:L3142,7,FALSE),"")</f>
        <v/>
      </c>
    </row>
    <row r="3143" spans="1:5" x14ac:dyDescent="0.35">
      <c r="A3143" s="17" t="str">
        <f t="shared" si="98"/>
        <v/>
      </c>
      <c r="B3143" s="17" t="str">
        <f>IFERROR(VLOOKUP("successful",'Kickstarter Data'!F3143:L3143,7,FALSE),"")</f>
        <v/>
      </c>
      <c r="D3143" s="21" t="str">
        <f t="shared" si="99"/>
        <v/>
      </c>
      <c r="E3143" s="21" t="str">
        <f>IFERROR(VLOOKUP("Failed",'Kickstarter Data'!F3143:L3143,7,FALSE),"")</f>
        <v/>
      </c>
    </row>
    <row r="3144" spans="1:5" x14ac:dyDescent="0.35">
      <c r="A3144" s="17" t="str">
        <f t="shared" si="98"/>
        <v/>
      </c>
      <c r="B3144" s="17" t="str">
        <f>IFERROR(VLOOKUP("successful",'Kickstarter Data'!F3144:L3144,7,FALSE),"")</f>
        <v/>
      </c>
      <c r="D3144" s="21" t="str">
        <f t="shared" si="99"/>
        <v/>
      </c>
      <c r="E3144" s="21" t="str">
        <f>IFERROR(VLOOKUP("Failed",'Kickstarter Data'!F3144:L3144,7,FALSE),"")</f>
        <v/>
      </c>
    </row>
    <row r="3145" spans="1:5" x14ac:dyDescent="0.35">
      <c r="A3145" s="17" t="str">
        <f t="shared" si="98"/>
        <v/>
      </c>
      <c r="B3145" s="17" t="str">
        <f>IFERROR(VLOOKUP("successful",'Kickstarter Data'!F3145:L3145,7,FALSE),"")</f>
        <v/>
      </c>
      <c r="D3145" s="21" t="str">
        <f t="shared" si="99"/>
        <v/>
      </c>
      <c r="E3145" s="21" t="str">
        <f>IFERROR(VLOOKUP("Failed",'Kickstarter Data'!F3145:L3145,7,FALSE),"")</f>
        <v/>
      </c>
    </row>
    <row r="3146" spans="1:5" x14ac:dyDescent="0.35">
      <c r="A3146" s="17" t="str">
        <f t="shared" si="98"/>
        <v/>
      </c>
      <c r="B3146" s="17" t="str">
        <f>IFERROR(VLOOKUP("successful",'Kickstarter Data'!F3146:L3146,7,FALSE),"")</f>
        <v/>
      </c>
      <c r="D3146" s="21" t="str">
        <f t="shared" si="99"/>
        <v/>
      </c>
      <c r="E3146" s="21" t="str">
        <f>IFERROR(VLOOKUP("Failed",'Kickstarter Data'!F3146:L3146,7,FALSE),"")</f>
        <v/>
      </c>
    </row>
    <row r="3147" spans="1:5" x14ac:dyDescent="0.35">
      <c r="A3147" s="17" t="str">
        <f t="shared" si="98"/>
        <v/>
      </c>
      <c r="B3147" s="17" t="str">
        <f>IFERROR(VLOOKUP("successful",'Kickstarter Data'!F3147:L3147,7,FALSE),"")</f>
        <v/>
      </c>
      <c r="D3147" s="21" t="str">
        <f t="shared" si="99"/>
        <v/>
      </c>
      <c r="E3147" s="21" t="str">
        <f>IFERROR(VLOOKUP("Failed",'Kickstarter Data'!F3147:L3147,7,FALSE),"")</f>
        <v/>
      </c>
    </row>
    <row r="3148" spans="1:5" x14ac:dyDescent="0.35">
      <c r="A3148" s="17" t="str">
        <f t="shared" si="98"/>
        <v/>
      </c>
      <c r="B3148" s="17" t="str">
        <f>IFERROR(VLOOKUP("successful",'Kickstarter Data'!F3148:L3148,7,FALSE),"")</f>
        <v/>
      </c>
      <c r="D3148" s="21" t="str">
        <f t="shared" si="99"/>
        <v/>
      </c>
      <c r="E3148" s="21" t="str">
        <f>IFERROR(VLOOKUP("Failed",'Kickstarter Data'!F3148:L3148,7,FALSE),"")</f>
        <v/>
      </c>
    </row>
    <row r="3149" spans="1:5" x14ac:dyDescent="0.35">
      <c r="A3149" s="17" t="str">
        <f t="shared" si="98"/>
        <v>successful</v>
      </c>
      <c r="B3149" s="17">
        <f>IFERROR(VLOOKUP("successful",'Kickstarter Data'!F3149:L3149,7,FALSE),"")</f>
        <v>213</v>
      </c>
      <c r="D3149" s="21" t="str">
        <f t="shared" si="99"/>
        <v/>
      </c>
      <c r="E3149" s="21" t="str">
        <f>IFERROR(VLOOKUP("Failed",'Kickstarter Data'!F3149:L3149,7,FALSE),"")</f>
        <v/>
      </c>
    </row>
    <row r="3150" spans="1:5" x14ac:dyDescent="0.35">
      <c r="A3150" s="17" t="str">
        <f t="shared" si="98"/>
        <v>successful</v>
      </c>
      <c r="B3150" s="17">
        <f>IFERROR(VLOOKUP("successful",'Kickstarter Data'!F3150:L3150,7,FALSE),"")</f>
        <v>57</v>
      </c>
      <c r="D3150" s="21" t="str">
        <f t="shared" si="99"/>
        <v/>
      </c>
      <c r="E3150" s="21" t="str">
        <f>IFERROR(VLOOKUP("Failed",'Kickstarter Data'!F3150:L3150,7,FALSE),"")</f>
        <v/>
      </c>
    </row>
    <row r="3151" spans="1:5" x14ac:dyDescent="0.35">
      <c r="A3151" s="17" t="str">
        <f t="shared" si="98"/>
        <v>successful</v>
      </c>
      <c r="B3151" s="17">
        <f>IFERROR(VLOOKUP("successful",'Kickstarter Data'!F3151:L3151,7,FALSE),"")</f>
        <v>25</v>
      </c>
      <c r="D3151" s="21" t="str">
        <f t="shared" si="99"/>
        <v/>
      </c>
      <c r="E3151" s="21" t="str">
        <f>IFERROR(VLOOKUP("Failed",'Kickstarter Data'!F3151:L3151,7,FALSE),"")</f>
        <v/>
      </c>
    </row>
    <row r="3152" spans="1:5" x14ac:dyDescent="0.35">
      <c r="A3152" s="17" t="str">
        <f t="shared" si="98"/>
        <v>successful</v>
      </c>
      <c r="B3152" s="17">
        <f>IFERROR(VLOOKUP("successful",'Kickstarter Data'!F3152:L3152,7,FALSE),"")</f>
        <v>104</v>
      </c>
      <c r="D3152" s="21" t="str">
        <f t="shared" si="99"/>
        <v/>
      </c>
      <c r="E3152" s="21" t="str">
        <f>IFERROR(VLOOKUP("Failed",'Kickstarter Data'!F3152:L3152,7,FALSE),"")</f>
        <v/>
      </c>
    </row>
    <row r="3153" spans="1:5" x14ac:dyDescent="0.35">
      <c r="A3153" s="17" t="str">
        <f t="shared" si="98"/>
        <v>successful</v>
      </c>
      <c r="B3153" s="17">
        <f>IFERROR(VLOOKUP("successful",'Kickstarter Data'!F3153:L3153,7,FALSE),"")</f>
        <v>34</v>
      </c>
      <c r="D3153" s="21" t="str">
        <f t="shared" si="99"/>
        <v/>
      </c>
      <c r="E3153" s="21" t="str">
        <f>IFERROR(VLOOKUP("Failed",'Kickstarter Data'!F3153:L3153,7,FALSE),"")</f>
        <v/>
      </c>
    </row>
    <row r="3154" spans="1:5" x14ac:dyDescent="0.35">
      <c r="A3154" s="17" t="str">
        <f t="shared" si="98"/>
        <v>successful</v>
      </c>
      <c r="B3154" s="17">
        <f>IFERROR(VLOOKUP("successful",'Kickstarter Data'!F3154:L3154,7,FALSE),"")</f>
        <v>67</v>
      </c>
      <c r="D3154" s="21" t="str">
        <f t="shared" si="99"/>
        <v/>
      </c>
      <c r="E3154" s="21" t="str">
        <f>IFERROR(VLOOKUP("Failed",'Kickstarter Data'!F3154:L3154,7,FALSE),"")</f>
        <v/>
      </c>
    </row>
    <row r="3155" spans="1:5" x14ac:dyDescent="0.35">
      <c r="A3155" s="17" t="str">
        <f t="shared" si="98"/>
        <v>successful</v>
      </c>
      <c r="B3155" s="17">
        <f>IFERROR(VLOOKUP("successful",'Kickstarter Data'!F3155:L3155,7,FALSE),"")</f>
        <v>241</v>
      </c>
      <c r="D3155" s="21" t="str">
        <f t="shared" si="99"/>
        <v/>
      </c>
      <c r="E3155" s="21" t="str">
        <f>IFERROR(VLOOKUP("Failed",'Kickstarter Data'!F3155:L3155,7,FALSE),"")</f>
        <v/>
      </c>
    </row>
    <row r="3156" spans="1:5" x14ac:dyDescent="0.35">
      <c r="A3156" s="17" t="str">
        <f t="shared" si="98"/>
        <v>successful</v>
      </c>
      <c r="B3156" s="17">
        <f>IFERROR(VLOOKUP("successful",'Kickstarter Data'!F3156:L3156,7,FALSE),"")</f>
        <v>123</v>
      </c>
      <c r="D3156" s="21" t="str">
        <f t="shared" si="99"/>
        <v/>
      </c>
      <c r="E3156" s="21" t="str">
        <f>IFERROR(VLOOKUP("Failed",'Kickstarter Data'!F3156:L3156,7,FALSE),"")</f>
        <v/>
      </c>
    </row>
    <row r="3157" spans="1:5" x14ac:dyDescent="0.35">
      <c r="A3157" s="17" t="str">
        <f t="shared" si="98"/>
        <v>successful</v>
      </c>
      <c r="B3157" s="17">
        <f>IFERROR(VLOOKUP("successful",'Kickstarter Data'!F3157:L3157,7,FALSE),"")</f>
        <v>302</v>
      </c>
      <c r="D3157" s="21" t="str">
        <f t="shared" si="99"/>
        <v/>
      </c>
      <c r="E3157" s="21" t="str">
        <f>IFERROR(VLOOKUP("Failed",'Kickstarter Data'!F3157:L3157,7,FALSE),"")</f>
        <v/>
      </c>
    </row>
    <row r="3158" spans="1:5" x14ac:dyDescent="0.35">
      <c r="A3158" s="17" t="str">
        <f t="shared" si="98"/>
        <v>successful</v>
      </c>
      <c r="B3158" s="17">
        <f>IFERROR(VLOOKUP("successful",'Kickstarter Data'!F3158:L3158,7,FALSE),"")</f>
        <v>89</v>
      </c>
      <c r="D3158" s="21" t="str">
        <f t="shared" si="99"/>
        <v/>
      </c>
      <c r="E3158" s="21" t="str">
        <f>IFERROR(VLOOKUP("Failed",'Kickstarter Data'!F3158:L3158,7,FALSE),"")</f>
        <v/>
      </c>
    </row>
    <row r="3159" spans="1:5" x14ac:dyDescent="0.35">
      <c r="A3159" s="17" t="str">
        <f t="shared" si="98"/>
        <v>successful</v>
      </c>
      <c r="B3159" s="17">
        <f>IFERROR(VLOOKUP("successful",'Kickstarter Data'!F3159:L3159,7,FALSE),"")</f>
        <v>41</v>
      </c>
      <c r="D3159" s="21" t="str">
        <f t="shared" si="99"/>
        <v/>
      </c>
      <c r="E3159" s="21" t="str">
        <f>IFERROR(VLOOKUP("Failed",'Kickstarter Data'!F3159:L3159,7,FALSE),"")</f>
        <v/>
      </c>
    </row>
    <row r="3160" spans="1:5" x14ac:dyDescent="0.35">
      <c r="A3160" s="17" t="str">
        <f t="shared" si="98"/>
        <v>successful</v>
      </c>
      <c r="B3160" s="17">
        <f>IFERROR(VLOOKUP("successful",'Kickstarter Data'!F3160:L3160,7,FALSE),"")</f>
        <v>69</v>
      </c>
      <c r="D3160" s="21" t="str">
        <f t="shared" si="99"/>
        <v/>
      </c>
      <c r="E3160" s="21" t="str">
        <f>IFERROR(VLOOKUP("Failed",'Kickstarter Data'!F3160:L3160,7,FALSE),"")</f>
        <v/>
      </c>
    </row>
    <row r="3161" spans="1:5" x14ac:dyDescent="0.35">
      <c r="A3161" s="17" t="str">
        <f t="shared" si="98"/>
        <v>successful</v>
      </c>
      <c r="B3161" s="17">
        <f>IFERROR(VLOOKUP("successful",'Kickstarter Data'!F3161:L3161,7,FALSE),"")</f>
        <v>52</v>
      </c>
      <c r="D3161" s="21" t="str">
        <f t="shared" si="99"/>
        <v/>
      </c>
      <c r="E3161" s="21" t="str">
        <f>IFERROR(VLOOKUP("Failed",'Kickstarter Data'!F3161:L3161,7,FALSE),"")</f>
        <v/>
      </c>
    </row>
    <row r="3162" spans="1:5" x14ac:dyDescent="0.35">
      <c r="A3162" s="17" t="str">
        <f t="shared" si="98"/>
        <v>successful</v>
      </c>
      <c r="B3162" s="17">
        <f>IFERROR(VLOOKUP("successful",'Kickstarter Data'!F3162:L3162,7,FALSE),"")</f>
        <v>57</v>
      </c>
      <c r="D3162" s="21" t="str">
        <f t="shared" si="99"/>
        <v/>
      </c>
      <c r="E3162" s="21" t="str">
        <f>IFERROR(VLOOKUP("Failed",'Kickstarter Data'!F3162:L3162,7,FALSE),"")</f>
        <v/>
      </c>
    </row>
    <row r="3163" spans="1:5" x14ac:dyDescent="0.35">
      <c r="A3163" s="17" t="str">
        <f t="shared" si="98"/>
        <v>successful</v>
      </c>
      <c r="B3163" s="17">
        <f>IFERROR(VLOOKUP("successful",'Kickstarter Data'!F3163:L3163,7,FALSE),"")</f>
        <v>74</v>
      </c>
      <c r="D3163" s="21" t="str">
        <f t="shared" si="99"/>
        <v/>
      </c>
      <c r="E3163" s="21" t="str">
        <f>IFERROR(VLOOKUP("Failed",'Kickstarter Data'!F3163:L3163,7,FALSE),"")</f>
        <v/>
      </c>
    </row>
    <row r="3164" spans="1:5" x14ac:dyDescent="0.35">
      <c r="A3164" s="17" t="str">
        <f t="shared" si="98"/>
        <v>successful</v>
      </c>
      <c r="B3164" s="17">
        <f>IFERROR(VLOOKUP("successful",'Kickstarter Data'!F3164:L3164,7,FALSE),"")</f>
        <v>63</v>
      </c>
      <c r="D3164" s="21" t="str">
        <f t="shared" si="99"/>
        <v/>
      </c>
      <c r="E3164" s="21" t="str">
        <f>IFERROR(VLOOKUP("Failed",'Kickstarter Data'!F3164:L3164,7,FALSE),"")</f>
        <v/>
      </c>
    </row>
    <row r="3165" spans="1:5" x14ac:dyDescent="0.35">
      <c r="A3165" s="17" t="str">
        <f t="shared" si="98"/>
        <v>successful</v>
      </c>
      <c r="B3165" s="17">
        <f>IFERROR(VLOOKUP("successful",'Kickstarter Data'!F3165:L3165,7,FALSE),"")</f>
        <v>72</v>
      </c>
      <c r="D3165" s="21" t="str">
        <f t="shared" si="99"/>
        <v/>
      </c>
      <c r="E3165" s="21" t="str">
        <f>IFERROR(VLOOKUP("Failed",'Kickstarter Data'!F3165:L3165,7,FALSE),"")</f>
        <v/>
      </c>
    </row>
    <row r="3166" spans="1:5" x14ac:dyDescent="0.35">
      <c r="A3166" s="17" t="str">
        <f t="shared" si="98"/>
        <v>successful</v>
      </c>
      <c r="B3166" s="17">
        <f>IFERROR(VLOOKUP("successful",'Kickstarter Data'!F3166:L3166,7,FALSE),"")</f>
        <v>71</v>
      </c>
      <c r="D3166" s="21" t="str">
        <f t="shared" si="99"/>
        <v/>
      </c>
      <c r="E3166" s="21" t="str">
        <f>IFERROR(VLOOKUP("Failed",'Kickstarter Data'!F3166:L3166,7,FALSE),"")</f>
        <v/>
      </c>
    </row>
    <row r="3167" spans="1:5" x14ac:dyDescent="0.35">
      <c r="A3167" s="17" t="str">
        <f t="shared" si="98"/>
        <v>successful</v>
      </c>
      <c r="B3167" s="17">
        <f>IFERROR(VLOOKUP("successful",'Kickstarter Data'!F3167:L3167,7,FALSE),"")</f>
        <v>21</v>
      </c>
      <c r="D3167" s="21" t="str">
        <f t="shared" si="99"/>
        <v/>
      </c>
      <c r="E3167" s="21" t="str">
        <f>IFERROR(VLOOKUP("Failed",'Kickstarter Data'!F3167:L3167,7,FALSE),"")</f>
        <v/>
      </c>
    </row>
    <row r="3168" spans="1:5" x14ac:dyDescent="0.35">
      <c r="A3168" s="17" t="str">
        <f t="shared" si="98"/>
        <v>successful</v>
      </c>
      <c r="B3168" s="17">
        <f>IFERROR(VLOOKUP("successful",'Kickstarter Data'!F3168:L3168,7,FALSE),"")</f>
        <v>930</v>
      </c>
      <c r="D3168" s="21" t="str">
        <f t="shared" si="99"/>
        <v/>
      </c>
      <c r="E3168" s="21" t="str">
        <f>IFERROR(VLOOKUP("Failed",'Kickstarter Data'!F3168:L3168,7,FALSE),"")</f>
        <v/>
      </c>
    </row>
    <row r="3169" spans="1:5" x14ac:dyDescent="0.35">
      <c r="A3169" s="17" t="str">
        <f t="shared" si="98"/>
        <v>successful</v>
      </c>
      <c r="B3169" s="17">
        <f>IFERROR(VLOOKUP("successful",'Kickstarter Data'!F3169:L3169,7,FALSE),"")</f>
        <v>55</v>
      </c>
      <c r="D3169" s="21" t="str">
        <f t="shared" si="99"/>
        <v/>
      </c>
      <c r="E3169" s="21" t="str">
        <f>IFERROR(VLOOKUP("Failed",'Kickstarter Data'!F3169:L3169,7,FALSE),"")</f>
        <v/>
      </c>
    </row>
    <row r="3170" spans="1:5" x14ac:dyDescent="0.35">
      <c r="A3170" s="17" t="str">
        <f t="shared" si="98"/>
        <v>successful</v>
      </c>
      <c r="B3170" s="17">
        <f>IFERROR(VLOOKUP("successful",'Kickstarter Data'!F3170:L3170,7,FALSE),"")</f>
        <v>61</v>
      </c>
      <c r="D3170" s="21" t="str">
        <f t="shared" si="99"/>
        <v/>
      </c>
      <c r="E3170" s="21" t="str">
        <f>IFERROR(VLOOKUP("Failed",'Kickstarter Data'!F3170:L3170,7,FALSE),"")</f>
        <v/>
      </c>
    </row>
    <row r="3171" spans="1:5" x14ac:dyDescent="0.35">
      <c r="A3171" s="17" t="str">
        <f t="shared" si="98"/>
        <v>successful</v>
      </c>
      <c r="B3171" s="17">
        <f>IFERROR(VLOOKUP("successful",'Kickstarter Data'!F3171:L3171,7,FALSE),"")</f>
        <v>82</v>
      </c>
      <c r="D3171" s="21" t="str">
        <f t="shared" si="99"/>
        <v/>
      </c>
      <c r="E3171" s="21" t="str">
        <f>IFERROR(VLOOKUP("Failed",'Kickstarter Data'!F3171:L3171,7,FALSE),"")</f>
        <v/>
      </c>
    </row>
    <row r="3172" spans="1:5" x14ac:dyDescent="0.35">
      <c r="A3172" s="17" t="str">
        <f t="shared" si="98"/>
        <v>successful</v>
      </c>
      <c r="B3172" s="17">
        <f>IFERROR(VLOOKUP("successful",'Kickstarter Data'!F3172:L3172,7,FALSE),"")</f>
        <v>71</v>
      </c>
      <c r="D3172" s="21" t="str">
        <f t="shared" si="99"/>
        <v/>
      </c>
      <c r="E3172" s="21" t="str">
        <f>IFERROR(VLOOKUP("Failed",'Kickstarter Data'!F3172:L3172,7,FALSE),"")</f>
        <v/>
      </c>
    </row>
    <row r="3173" spans="1:5" x14ac:dyDescent="0.35">
      <c r="A3173" s="17" t="str">
        <f t="shared" si="98"/>
        <v>successful</v>
      </c>
      <c r="B3173" s="17">
        <f>IFERROR(VLOOKUP("successful",'Kickstarter Data'!F3173:L3173,7,FALSE),"")</f>
        <v>117</v>
      </c>
      <c r="D3173" s="21" t="str">
        <f t="shared" si="99"/>
        <v/>
      </c>
      <c r="E3173" s="21" t="str">
        <f>IFERROR(VLOOKUP("Failed",'Kickstarter Data'!F3173:L3173,7,FALSE),"")</f>
        <v/>
      </c>
    </row>
    <row r="3174" spans="1:5" x14ac:dyDescent="0.35">
      <c r="A3174" s="17" t="str">
        <f t="shared" si="98"/>
        <v>successful</v>
      </c>
      <c r="B3174" s="17">
        <f>IFERROR(VLOOKUP("successful",'Kickstarter Data'!F3174:L3174,7,FALSE),"")</f>
        <v>29</v>
      </c>
      <c r="D3174" s="21" t="str">
        <f t="shared" si="99"/>
        <v/>
      </c>
      <c r="E3174" s="21" t="str">
        <f>IFERROR(VLOOKUP("Failed",'Kickstarter Data'!F3174:L3174,7,FALSE),"")</f>
        <v/>
      </c>
    </row>
    <row r="3175" spans="1:5" x14ac:dyDescent="0.35">
      <c r="A3175" s="17" t="str">
        <f t="shared" si="98"/>
        <v>successful</v>
      </c>
      <c r="B3175" s="17">
        <f>IFERROR(VLOOKUP("successful",'Kickstarter Data'!F3175:L3175,7,FALSE),"")</f>
        <v>74</v>
      </c>
      <c r="D3175" s="21" t="str">
        <f t="shared" si="99"/>
        <v/>
      </c>
      <c r="E3175" s="21" t="str">
        <f>IFERROR(VLOOKUP("Failed",'Kickstarter Data'!F3175:L3175,7,FALSE),"")</f>
        <v/>
      </c>
    </row>
    <row r="3176" spans="1:5" x14ac:dyDescent="0.35">
      <c r="A3176" s="17" t="str">
        <f t="shared" si="98"/>
        <v>successful</v>
      </c>
      <c r="B3176" s="17">
        <f>IFERROR(VLOOKUP("successful",'Kickstarter Data'!F3176:L3176,7,FALSE),"")</f>
        <v>23</v>
      </c>
      <c r="D3176" s="21" t="str">
        <f t="shared" si="99"/>
        <v/>
      </c>
      <c r="E3176" s="21" t="str">
        <f>IFERROR(VLOOKUP("Failed",'Kickstarter Data'!F3176:L3176,7,FALSE),"")</f>
        <v/>
      </c>
    </row>
    <row r="3177" spans="1:5" x14ac:dyDescent="0.35">
      <c r="A3177" s="17" t="str">
        <f t="shared" si="98"/>
        <v>successful</v>
      </c>
      <c r="B3177" s="17">
        <f>IFERROR(VLOOKUP("successful",'Kickstarter Data'!F3177:L3177,7,FALSE),"")</f>
        <v>60</v>
      </c>
      <c r="D3177" s="21" t="str">
        <f t="shared" si="99"/>
        <v/>
      </c>
      <c r="E3177" s="21" t="str">
        <f>IFERROR(VLOOKUP("Failed",'Kickstarter Data'!F3177:L3177,7,FALSE),"")</f>
        <v/>
      </c>
    </row>
    <row r="3178" spans="1:5" x14ac:dyDescent="0.35">
      <c r="A3178" s="17" t="str">
        <f t="shared" si="98"/>
        <v>successful</v>
      </c>
      <c r="B3178" s="17">
        <f>IFERROR(VLOOKUP("successful",'Kickstarter Data'!F3178:L3178,7,FALSE),"")</f>
        <v>55</v>
      </c>
      <c r="D3178" s="21" t="str">
        <f t="shared" si="99"/>
        <v/>
      </c>
      <c r="E3178" s="21" t="str">
        <f>IFERROR(VLOOKUP("Failed",'Kickstarter Data'!F3178:L3178,7,FALSE),"")</f>
        <v/>
      </c>
    </row>
    <row r="3179" spans="1:5" x14ac:dyDescent="0.35">
      <c r="A3179" s="17" t="str">
        <f t="shared" si="98"/>
        <v>successful</v>
      </c>
      <c r="B3179" s="17">
        <f>IFERROR(VLOOKUP("successful",'Kickstarter Data'!F3179:L3179,7,FALSE),"")</f>
        <v>51</v>
      </c>
      <c r="D3179" s="21" t="str">
        <f t="shared" si="99"/>
        <v/>
      </c>
      <c r="E3179" s="21" t="str">
        <f>IFERROR(VLOOKUP("Failed",'Kickstarter Data'!F3179:L3179,7,FALSE),"")</f>
        <v/>
      </c>
    </row>
    <row r="3180" spans="1:5" x14ac:dyDescent="0.35">
      <c r="A3180" s="17" t="str">
        <f t="shared" si="98"/>
        <v>successful</v>
      </c>
      <c r="B3180" s="17">
        <f>IFERROR(VLOOKUP("successful",'Kickstarter Data'!F3180:L3180,7,FALSE),"")</f>
        <v>78</v>
      </c>
      <c r="D3180" s="21" t="str">
        <f t="shared" si="99"/>
        <v/>
      </c>
      <c r="E3180" s="21" t="str">
        <f>IFERROR(VLOOKUP("Failed",'Kickstarter Data'!F3180:L3180,7,FALSE),"")</f>
        <v/>
      </c>
    </row>
    <row r="3181" spans="1:5" x14ac:dyDescent="0.35">
      <c r="A3181" s="17" t="str">
        <f t="shared" si="98"/>
        <v>successful</v>
      </c>
      <c r="B3181" s="17">
        <f>IFERROR(VLOOKUP("successful",'Kickstarter Data'!F3181:L3181,7,FALSE),"")</f>
        <v>62</v>
      </c>
      <c r="D3181" s="21" t="str">
        <f t="shared" si="99"/>
        <v/>
      </c>
      <c r="E3181" s="21" t="str">
        <f>IFERROR(VLOOKUP("Failed",'Kickstarter Data'!F3181:L3181,7,FALSE),"")</f>
        <v/>
      </c>
    </row>
    <row r="3182" spans="1:5" x14ac:dyDescent="0.35">
      <c r="A3182" s="17" t="str">
        <f t="shared" si="98"/>
        <v>successful</v>
      </c>
      <c r="B3182" s="17">
        <f>IFERROR(VLOOKUP("successful",'Kickstarter Data'!F3182:L3182,7,FALSE),"")</f>
        <v>45</v>
      </c>
      <c r="D3182" s="21" t="str">
        <f t="shared" si="99"/>
        <v/>
      </c>
      <c r="E3182" s="21" t="str">
        <f>IFERROR(VLOOKUP("Failed",'Kickstarter Data'!F3182:L3182,7,FALSE),"")</f>
        <v/>
      </c>
    </row>
    <row r="3183" spans="1:5" x14ac:dyDescent="0.35">
      <c r="A3183" s="17" t="str">
        <f t="shared" si="98"/>
        <v>successful</v>
      </c>
      <c r="B3183" s="17">
        <f>IFERROR(VLOOKUP("successful",'Kickstarter Data'!F3183:L3183,7,FALSE),"")</f>
        <v>15</v>
      </c>
      <c r="D3183" s="21" t="str">
        <f t="shared" si="99"/>
        <v/>
      </c>
      <c r="E3183" s="21" t="str">
        <f>IFERROR(VLOOKUP("Failed",'Kickstarter Data'!F3183:L3183,7,FALSE),"")</f>
        <v/>
      </c>
    </row>
    <row r="3184" spans="1:5" x14ac:dyDescent="0.35">
      <c r="A3184" s="17" t="str">
        <f t="shared" si="98"/>
        <v>successful</v>
      </c>
      <c r="B3184" s="17">
        <f>IFERROR(VLOOKUP("successful",'Kickstarter Data'!F3184:L3184,7,FALSE),"")</f>
        <v>151</v>
      </c>
      <c r="D3184" s="21" t="str">
        <f t="shared" si="99"/>
        <v/>
      </c>
      <c r="E3184" s="21" t="str">
        <f>IFERROR(VLOOKUP("Failed",'Kickstarter Data'!F3184:L3184,7,FALSE),"")</f>
        <v/>
      </c>
    </row>
    <row r="3185" spans="1:5" x14ac:dyDescent="0.35">
      <c r="A3185" s="17" t="str">
        <f t="shared" si="98"/>
        <v>successful</v>
      </c>
      <c r="B3185" s="17">
        <f>IFERROR(VLOOKUP("successful",'Kickstarter Data'!F3185:L3185,7,FALSE),"")</f>
        <v>68</v>
      </c>
      <c r="D3185" s="21" t="str">
        <f t="shared" si="99"/>
        <v/>
      </c>
      <c r="E3185" s="21" t="str">
        <f>IFERROR(VLOOKUP("Failed",'Kickstarter Data'!F3185:L3185,7,FALSE),"")</f>
        <v/>
      </c>
    </row>
    <row r="3186" spans="1:5" x14ac:dyDescent="0.35">
      <c r="A3186" s="17" t="str">
        <f t="shared" si="98"/>
        <v>successful</v>
      </c>
      <c r="B3186" s="17">
        <f>IFERROR(VLOOKUP("successful",'Kickstarter Data'!F3186:L3186,7,FALSE),"")</f>
        <v>46</v>
      </c>
      <c r="D3186" s="21" t="str">
        <f t="shared" si="99"/>
        <v/>
      </c>
      <c r="E3186" s="21" t="str">
        <f>IFERROR(VLOOKUP("Failed",'Kickstarter Data'!F3186:L3186,7,FALSE),"")</f>
        <v/>
      </c>
    </row>
    <row r="3187" spans="1:5" x14ac:dyDescent="0.35">
      <c r="A3187" s="17" t="str">
        <f t="shared" si="98"/>
        <v>successful</v>
      </c>
      <c r="B3187" s="17">
        <f>IFERROR(VLOOKUP("successful",'Kickstarter Data'!F3187:L3187,7,FALSE),"")</f>
        <v>24</v>
      </c>
      <c r="D3187" s="21" t="str">
        <f t="shared" si="99"/>
        <v/>
      </c>
      <c r="E3187" s="21" t="str">
        <f>IFERROR(VLOOKUP("Failed",'Kickstarter Data'!F3187:L3187,7,FALSE),"")</f>
        <v/>
      </c>
    </row>
    <row r="3188" spans="1:5" x14ac:dyDescent="0.35">
      <c r="A3188" s="17" t="str">
        <f t="shared" si="98"/>
        <v>successful</v>
      </c>
      <c r="B3188" s="17">
        <f>IFERROR(VLOOKUP("successful",'Kickstarter Data'!F3188:L3188,7,FALSE),"")</f>
        <v>70</v>
      </c>
      <c r="D3188" s="21" t="str">
        <f t="shared" si="99"/>
        <v/>
      </c>
      <c r="E3188" s="21" t="str">
        <f>IFERROR(VLOOKUP("Failed",'Kickstarter Data'!F3188:L3188,7,FALSE),"")</f>
        <v/>
      </c>
    </row>
    <row r="3189" spans="1:5" x14ac:dyDescent="0.35">
      <c r="A3189" s="17" t="str">
        <f t="shared" si="98"/>
        <v>successful</v>
      </c>
      <c r="B3189" s="17">
        <f>IFERROR(VLOOKUP("successful",'Kickstarter Data'!F3189:L3189,7,FALSE),"")</f>
        <v>244</v>
      </c>
      <c r="D3189" s="21" t="str">
        <f t="shared" si="99"/>
        <v/>
      </c>
      <c r="E3189" s="21" t="str">
        <f>IFERROR(VLOOKUP("Failed",'Kickstarter Data'!F3189:L3189,7,FALSE),"")</f>
        <v/>
      </c>
    </row>
    <row r="3190" spans="1:5" x14ac:dyDescent="0.35">
      <c r="A3190" s="17" t="str">
        <f t="shared" si="98"/>
        <v/>
      </c>
      <c r="B3190" s="17" t="str">
        <f>IFERROR(VLOOKUP("successful",'Kickstarter Data'!F3190:L3190,7,FALSE),"")</f>
        <v/>
      </c>
      <c r="D3190" s="21" t="str">
        <f t="shared" si="99"/>
        <v>Failed</v>
      </c>
      <c r="E3190" s="21">
        <f>IFERROR(VLOOKUP("Failed",'Kickstarter Data'!F3190:L3190,7,FALSE),"")</f>
        <v>9</v>
      </c>
    </row>
    <row r="3191" spans="1:5" x14ac:dyDescent="0.35">
      <c r="A3191" s="17" t="str">
        <f t="shared" si="98"/>
        <v/>
      </c>
      <c r="B3191" s="17" t="str">
        <f>IFERROR(VLOOKUP("successful",'Kickstarter Data'!F3191:L3191,7,FALSE),"")</f>
        <v/>
      </c>
      <c r="D3191" s="21" t="str">
        <f t="shared" si="99"/>
        <v>Failed</v>
      </c>
      <c r="E3191" s="21">
        <f>IFERROR(VLOOKUP("Failed",'Kickstarter Data'!F3191:L3191,7,FALSE),"")</f>
        <v>19</v>
      </c>
    </row>
    <row r="3192" spans="1:5" x14ac:dyDescent="0.35">
      <c r="A3192" s="17" t="str">
        <f t="shared" si="98"/>
        <v/>
      </c>
      <c r="B3192" s="17" t="str">
        <f>IFERROR(VLOOKUP("successful",'Kickstarter Data'!F3192:L3192,7,FALSE),"")</f>
        <v/>
      </c>
      <c r="D3192" s="21" t="str">
        <f t="shared" si="99"/>
        <v>Failed</v>
      </c>
      <c r="E3192" s="21">
        <f>IFERROR(VLOOKUP("Failed",'Kickstarter Data'!F3192:L3192,7,FALSE),"")</f>
        <v>0</v>
      </c>
    </row>
    <row r="3193" spans="1:5" x14ac:dyDescent="0.35">
      <c r="A3193" s="17" t="str">
        <f t="shared" si="98"/>
        <v/>
      </c>
      <c r="B3193" s="17" t="str">
        <f>IFERROR(VLOOKUP("successful",'Kickstarter Data'!F3193:L3193,7,FALSE),"")</f>
        <v/>
      </c>
      <c r="D3193" s="21" t="str">
        <f t="shared" si="99"/>
        <v>Failed</v>
      </c>
      <c r="E3193" s="21">
        <f>IFERROR(VLOOKUP("Failed",'Kickstarter Data'!F3193:L3193,7,FALSE),"")</f>
        <v>4</v>
      </c>
    </row>
    <row r="3194" spans="1:5" x14ac:dyDescent="0.35">
      <c r="A3194" s="17" t="str">
        <f t="shared" si="98"/>
        <v/>
      </c>
      <c r="B3194" s="17" t="str">
        <f>IFERROR(VLOOKUP("successful",'Kickstarter Data'!F3194:L3194,7,FALSE),"")</f>
        <v/>
      </c>
      <c r="D3194" s="21" t="str">
        <f t="shared" si="99"/>
        <v>Failed</v>
      </c>
      <c r="E3194" s="21">
        <f>IFERROR(VLOOKUP("Failed",'Kickstarter Data'!F3194:L3194,7,FALSE),"")</f>
        <v>8</v>
      </c>
    </row>
    <row r="3195" spans="1:5" x14ac:dyDescent="0.35">
      <c r="A3195" s="17" t="str">
        <f t="shared" si="98"/>
        <v/>
      </c>
      <c r="B3195" s="17" t="str">
        <f>IFERROR(VLOOKUP("successful",'Kickstarter Data'!F3195:L3195,7,FALSE),"")</f>
        <v/>
      </c>
      <c r="D3195" s="21" t="str">
        <f t="shared" si="99"/>
        <v>Failed</v>
      </c>
      <c r="E3195" s="21">
        <f>IFERROR(VLOOKUP("Failed",'Kickstarter Data'!F3195:L3195,7,FALSE),"")</f>
        <v>24</v>
      </c>
    </row>
    <row r="3196" spans="1:5" x14ac:dyDescent="0.35">
      <c r="A3196" s="17" t="str">
        <f t="shared" si="98"/>
        <v/>
      </c>
      <c r="B3196" s="17" t="str">
        <f>IFERROR(VLOOKUP("successful",'Kickstarter Data'!F3196:L3196,7,FALSE),"")</f>
        <v/>
      </c>
      <c r="D3196" s="21" t="str">
        <f t="shared" si="99"/>
        <v>Failed</v>
      </c>
      <c r="E3196" s="21">
        <f>IFERROR(VLOOKUP("Failed",'Kickstarter Data'!F3196:L3196,7,FALSE),"")</f>
        <v>0</v>
      </c>
    </row>
    <row r="3197" spans="1:5" x14ac:dyDescent="0.35">
      <c r="A3197" s="17" t="str">
        <f t="shared" si="98"/>
        <v/>
      </c>
      <c r="B3197" s="17" t="str">
        <f>IFERROR(VLOOKUP("successful",'Kickstarter Data'!F3197:L3197,7,FALSE),"")</f>
        <v/>
      </c>
      <c r="D3197" s="21" t="str">
        <f t="shared" si="99"/>
        <v>Failed</v>
      </c>
      <c r="E3197" s="21">
        <f>IFERROR(VLOOKUP("Failed",'Kickstarter Data'!F3197:L3197,7,FALSE),"")</f>
        <v>39</v>
      </c>
    </row>
    <row r="3198" spans="1:5" x14ac:dyDescent="0.35">
      <c r="A3198" s="17" t="str">
        <f t="shared" si="98"/>
        <v/>
      </c>
      <c r="B3198" s="17" t="str">
        <f>IFERROR(VLOOKUP("successful",'Kickstarter Data'!F3198:L3198,7,FALSE),"")</f>
        <v/>
      </c>
      <c r="D3198" s="21" t="str">
        <f t="shared" si="99"/>
        <v>Failed</v>
      </c>
      <c r="E3198" s="21">
        <f>IFERROR(VLOOKUP("Failed",'Kickstarter Data'!F3198:L3198,7,FALSE),"")</f>
        <v>6</v>
      </c>
    </row>
    <row r="3199" spans="1:5" x14ac:dyDescent="0.35">
      <c r="A3199" s="17" t="str">
        <f t="shared" si="98"/>
        <v/>
      </c>
      <c r="B3199" s="17" t="str">
        <f>IFERROR(VLOOKUP("successful",'Kickstarter Data'!F3199:L3199,7,FALSE),"")</f>
        <v/>
      </c>
      <c r="D3199" s="21" t="str">
        <f t="shared" si="99"/>
        <v>Failed</v>
      </c>
      <c r="E3199" s="21">
        <f>IFERROR(VLOOKUP("Failed",'Kickstarter Data'!F3199:L3199,7,FALSE),"")</f>
        <v>4</v>
      </c>
    </row>
    <row r="3200" spans="1:5" x14ac:dyDescent="0.35">
      <c r="A3200" s="17" t="str">
        <f t="shared" si="98"/>
        <v/>
      </c>
      <c r="B3200" s="17" t="str">
        <f>IFERROR(VLOOKUP("successful",'Kickstarter Data'!F3200:L3200,7,FALSE),"")</f>
        <v/>
      </c>
      <c r="D3200" s="21" t="str">
        <f t="shared" si="99"/>
        <v>Failed</v>
      </c>
      <c r="E3200" s="21">
        <f>IFERROR(VLOOKUP("Failed",'Kickstarter Data'!F3200:L3200,7,FALSE),"")</f>
        <v>3</v>
      </c>
    </row>
    <row r="3201" spans="1:5" x14ac:dyDescent="0.35">
      <c r="A3201" s="17" t="str">
        <f t="shared" si="98"/>
        <v/>
      </c>
      <c r="B3201" s="17" t="str">
        <f>IFERROR(VLOOKUP("successful",'Kickstarter Data'!F3201:L3201,7,FALSE),"")</f>
        <v/>
      </c>
      <c r="D3201" s="21" t="str">
        <f t="shared" si="99"/>
        <v>Failed</v>
      </c>
      <c r="E3201" s="21">
        <f>IFERROR(VLOOKUP("Failed",'Kickstarter Data'!F3201:L3201,7,FALSE),"")</f>
        <v>53</v>
      </c>
    </row>
    <row r="3202" spans="1:5" x14ac:dyDescent="0.35">
      <c r="A3202" s="17" t="str">
        <f t="shared" ref="A3202:A3265" si="100">IF(B3202="","","successful")</f>
        <v/>
      </c>
      <c r="B3202" s="17" t="str">
        <f>IFERROR(VLOOKUP("successful",'Kickstarter Data'!F3202:L3202,7,FALSE),"")</f>
        <v/>
      </c>
      <c r="D3202" s="21" t="str">
        <f t="shared" ref="D3202:D3265" si="101">IF(E3202="","","Failed")</f>
        <v>Failed</v>
      </c>
      <c r="E3202" s="21">
        <f>IFERROR(VLOOKUP("Failed",'Kickstarter Data'!F3202:L3202,7,FALSE),"")</f>
        <v>1</v>
      </c>
    </row>
    <row r="3203" spans="1:5" x14ac:dyDescent="0.35">
      <c r="A3203" s="17" t="str">
        <f t="shared" si="100"/>
        <v/>
      </c>
      <c r="B3203" s="17" t="str">
        <f>IFERROR(VLOOKUP("successful",'Kickstarter Data'!F3203:L3203,7,FALSE),"")</f>
        <v/>
      </c>
      <c r="D3203" s="21" t="str">
        <f t="shared" si="101"/>
        <v>Failed</v>
      </c>
      <c r="E3203" s="21">
        <f>IFERROR(VLOOKUP("Failed",'Kickstarter Data'!F3203:L3203,7,FALSE),"")</f>
        <v>2</v>
      </c>
    </row>
    <row r="3204" spans="1:5" x14ac:dyDescent="0.35">
      <c r="A3204" s="17" t="str">
        <f t="shared" si="100"/>
        <v/>
      </c>
      <c r="B3204" s="17" t="str">
        <f>IFERROR(VLOOKUP("successful",'Kickstarter Data'!F3204:L3204,7,FALSE),"")</f>
        <v/>
      </c>
      <c r="D3204" s="21" t="str">
        <f t="shared" si="101"/>
        <v>Failed</v>
      </c>
      <c r="E3204" s="21">
        <f>IFERROR(VLOOKUP("Failed",'Kickstarter Data'!F3204:L3204,7,FALSE),"")</f>
        <v>25</v>
      </c>
    </row>
    <row r="3205" spans="1:5" x14ac:dyDescent="0.35">
      <c r="A3205" s="17" t="str">
        <f t="shared" si="100"/>
        <v/>
      </c>
      <c r="B3205" s="17" t="str">
        <f>IFERROR(VLOOKUP("successful",'Kickstarter Data'!F3205:L3205,7,FALSE),"")</f>
        <v/>
      </c>
      <c r="D3205" s="21" t="str">
        <f t="shared" si="101"/>
        <v>Failed</v>
      </c>
      <c r="E3205" s="21">
        <f>IFERROR(VLOOKUP("Failed",'Kickstarter Data'!F3205:L3205,7,FALSE),"")</f>
        <v>6</v>
      </c>
    </row>
    <row r="3206" spans="1:5" x14ac:dyDescent="0.35">
      <c r="A3206" s="17" t="str">
        <f t="shared" si="100"/>
        <v/>
      </c>
      <c r="B3206" s="17" t="str">
        <f>IFERROR(VLOOKUP("successful",'Kickstarter Data'!F3206:L3206,7,FALSE),"")</f>
        <v/>
      </c>
      <c r="D3206" s="21" t="str">
        <f t="shared" si="101"/>
        <v>Failed</v>
      </c>
      <c r="E3206" s="21">
        <f>IFERROR(VLOOKUP("Failed",'Kickstarter Data'!F3206:L3206,7,FALSE),"")</f>
        <v>0</v>
      </c>
    </row>
    <row r="3207" spans="1:5" x14ac:dyDescent="0.35">
      <c r="A3207" s="17" t="str">
        <f t="shared" si="100"/>
        <v/>
      </c>
      <c r="B3207" s="17" t="str">
        <f>IFERROR(VLOOKUP("successful",'Kickstarter Data'!F3207:L3207,7,FALSE),"")</f>
        <v/>
      </c>
      <c r="D3207" s="21" t="str">
        <f t="shared" si="101"/>
        <v>Failed</v>
      </c>
      <c r="E3207" s="21">
        <f>IFERROR(VLOOKUP("Failed",'Kickstarter Data'!F3207:L3207,7,FALSE),"")</f>
        <v>12</v>
      </c>
    </row>
    <row r="3208" spans="1:5" x14ac:dyDescent="0.35">
      <c r="A3208" s="17" t="str">
        <f t="shared" si="100"/>
        <v/>
      </c>
      <c r="B3208" s="17" t="str">
        <f>IFERROR(VLOOKUP("successful",'Kickstarter Data'!F3208:L3208,7,FALSE),"")</f>
        <v/>
      </c>
      <c r="D3208" s="21" t="str">
        <f t="shared" si="101"/>
        <v>Failed</v>
      </c>
      <c r="E3208" s="21">
        <f>IFERROR(VLOOKUP("Failed",'Kickstarter Data'!F3208:L3208,7,FALSE),"")</f>
        <v>0</v>
      </c>
    </row>
    <row r="3209" spans="1:5" x14ac:dyDescent="0.35">
      <c r="A3209" s="17" t="str">
        <f t="shared" si="100"/>
        <v/>
      </c>
      <c r="B3209" s="17" t="str">
        <f>IFERROR(VLOOKUP("successful",'Kickstarter Data'!F3209:L3209,7,FALSE),"")</f>
        <v/>
      </c>
      <c r="D3209" s="21" t="str">
        <f t="shared" si="101"/>
        <v>Failed</v>
      </c>
      <c r="E3209" s="21">
        <f>IFERROR(VLOOKUP("Failed",'Kickstarter Data'!F3209:L3209,7,FALSE),"")</f>
        <v>36</v>
      </c>
    </row>
    <row r="3210" spans="1:5" x14ac:dyDescent="0.35">
      <c r="A3210" s="17" t="str">
        <f t="shared" si="100"/>
        <v>successful</v>
      </c>
      <c r="B3210" s="17">
        <f>IFERROR(VLOOKUP("successful",'Kickstarter Data'!F3210:L3210,7,FALSE),"")</f>
        <v>82</v>
      </c>
      <c r="D3210" s="21" t="str">
        <f t="shared" si="101"/>
        <v/>
      </c>
      <c r="E3210" s="21" t="str">
        <f>IFERROR(VLOOKUP("Failed",'Kickstarter Data'!F3210:L3210,7,FALSE),"")</f>
        <v/>
      </c>
    </row>
    <row r="3211" spans="1:5" x14ac:dyDescent="0.35">
      <c r="A3211" s="17" t="str">
        <f t="shared" si="100"/>
        <v>successful</v>
      </c>
      <c r="B3211" s="17">
        <f>IFERROR(VLOOKUP("successful",'Kickstarter Data'!F3211:L3211,7,FALSE),"")</f>
        <v>226</v>
      </c>
      <c r="D3211" s="21" t="str">
        <f t="shared" si="101"/>
        <v/>
      </c>
      <c r="E3211" s="21" t="str">
        <f>IFERROR(VLOOKUP("Failed",'Kickstarter Data'!F3211:L3211,7,FALSE),"")</f>
        <v/>
      </c>
    </row>
    <row r="3212" spans="1:5" x14ac:dyDescent="0.35">
      <c r="A3212" s="17" t="str">
        <f t="shared" si="100"/>
        <v>successful</v>
      </c>
      <c r="B3212" s="17">
        <f>IFERROR(VLOOKUP("successful",'Kickstarter Data'!F3212:L3212,7,FALSE),"")</f>
        <v>60</v>
      </c>
      <c r="D3212" s="21" t="str">
        <f t="shared" si="101"/>
        <v/>
      </c>
      <c r="E3212" s="21" t="str">
        <f>IFERROR(VLOOKUP("Failed",'Kickstarter Data'!F3212:L3212,7,FALSE),"")</f>
        <v/>
      </c>
    </row>
    <row r="3213" spans="1:5" x14ac:dyDescent="0.35">
      <c r="A3213" s="17" t="str">
        <f t="shared" si="100"/>
        <v>successful</v>
      </c>
      <c r="B3213" s="17">
        <f>IFERROR(VLOOKUP("successful",'Kickstarter Data'!F3213:L3213,7,FALSE),"")</f>
        <v>322</v>
      </c>
      <c r="D3213" s="21" t="str">
        <f t="shared" si="101"/>
        <v/>
      </c>
      <c r="E3213" s="21" t="str">
        <f>IFERROR(VLOOKUP("Failed",'Kickstarter Data'!F3213:L3213,7,FALSE),"")</f>
        <v/>
      </c>
    </row>
    <row r="3214" spans="1:5" x14ac:dyDescent="0.35">
      <c r="A3214" s="17" t="str">
        <f t="shared" si="100"/>
        <v>successful</v>
      </c>
      <c r="B3214" s="17">
        <f>IFERROR(VLOOKUP("successful",'Kickstarter Data'!F3214:L3214,7,FALSE),"")</f>
        <v>94</v>
      </c>
      <c r="D3214" s="21" t="str">
        <f t="shared" si="101"/>
        <v/>
      </c>
      <c r="E3214" s="21" t="str">
        <f>IFERROR(VLOOKUP("Failed",'Kickstarter Data'!F3214:L3214,7,FALSE),"")</f>
        <v/>
      </c>
    </row>
    <row r="3215" spans="1:5" x14ac:dyDescent="0.35">
      <c r="A3215" s="17" t="str">
        <f t="shared" si="100"/>
        <v>successful</v>
      </c>
      <c r="B3215" s="17">
        <f>IFERROR(VLOOKUP("successful",'Kickstarter Data'!F3215:L3215,7,FALSE),"")</f>
        <v>47</v>
      </c>
      <c r="D3215" s="21" t="str">
        <f t="shared" si="101"/>
        <v/>
      </c>
      <c r="E3215" s="21" t="str">
        <f>IFERROR(VLOOKUP("Failed",'Kickstarter Data'!F3215:L3215,7,FALSE),"")</f>
        <v/>
      </c>
    </row>
    <row r="3216" spans="1:5" x14ac:dyDescent="0.35">
      <c r="A3216" s="17" t="str">
        <f t="shared" si="100"/>
        <v>successful</v>
      </c>
      <c r="B3216" s="17">
        <f>IFERROR(VLOOKUP("successful",'Kickstarter Data'!F3216:L3216,7,FALSE),"")</f>
        <v>115</v>
      </c>
      <c r="D3216" s="21" t="str">
        <f t="shared" si="101"/>
        <v/>
      </c>
      <c r="E3216" s="21" t="str">
        <f>IFERROR(VLOOKUP("Failed",'Kickstarter Data'!F3216:L3216,7,FALSE),"")</f>
        <v/>
      </c>
    </row>
    <row r="3217" spans="1:5" x14ac:dyDescent="0.35">
      <c r="A3217" s="17" t="str">
        <f t="shared" si="100"/>
        <v>successful</v>
      </c>
      <c r="B3217" s="17">
        <f>IFERROR(VLOOKUP("successful",'Kickstarter Data'!F3217:L3217,7,FALSE),"")</f>
        <v>134</v>
      </c>
      <c r="D3217" s="21" t="str">
        <f t="shared" si="101"/>
        <v/>
      </c>
      <c r="E3217" s="21" t="str">
        <f>IFERROR(VLOOKUP("Failed",'Kickstarter Data'!F3217:L3217,7,FALSE),"")</f>
        <v/>
      </c>
    </row>
    <row r="3218" spans="1:5" x14ac:dyDescent="0.35">
      <c r="A3218" s="17" t="str">
        <f t="shared" si="100"/>
        <v>successful</v>
      </c>
      <c r="B3218" s="17">
        <f>IFERROR(VLOOKUP("successful",'Kickstarter Data'!F3218:L3218,7,FALSE),"")</f>
        <v>35</v>
      </c>
      <c r="D3218" s="21" t="str">
        <f t="shared" si="101"/>
        <v/>
      </c>
      <c r="E3218" s="21" t="str">
        <f>IFERROR(VLOOKUP("Failed",'Kickstarter Data'!F3218:L3218,7,FALSE),"")</f>
        <v/>
      </c>
    </row>
    <row r="3219" spans="1:5" x14ac:dyDescent="0.35">
      <c r="A3219" s="17" t="str">
        <f t="shared" si="100"/>
        <v>successful</v>
      </c>
      <c r="B3219" s="17">
        <f>IFERROR(VLOOKUP("successful",'Kickstarter Data'!F3219:L3219,7,FALSE),"")</f>
        <v>104</v>
      </c>
      <c r="D3219" s="21" t="str">
        <f t="shared" si="101"/>
        <v/>
      </c>
      <c r="E3219" s="21" t="str">
        <f>IFERROR(VLOOKUP("Failed",'Kickstarter Data'!F3219:L3219,7,FALSE),"")</f>
        <v/>
      </c>
    </row>
    <row r="3220" spans="1:5" x14ac:dyDescent="0.35">
      <c r="A3220" s="17" t="str">
        <f t="shared" si="100"/>
        <v>successful</v>
      </c>
      <c r="B3220" s="17">
        <f>IFERROR(VLOOKUP("successful",'Kickstarter Data'!F3220:L3220,7,FALSE),"")</f>
        <v>184</v>
      </c>
      <c r="D3220" s="21" t="str">
        <f t="shared" si="101"/>
        <v/>
      </c>
      <c r="E3220" s="21" t="str">
        <f>IFERROR(VLOOKUP("Failed",'Kickstarter Data'!F3220:L3220,7,FALSE),"")</f>
        <v/>
      </c>
    </row>
    <row r="3221" spans="1:5" x14ac:dyDescent="0.35">
      <c r="A3221" s="17" t="str">
        <f t="shared" si="100"/>
        <v>successful</v>
      </c>
      <c r="B3221" s="17">
        <f>IFERROR(VLOOKUP("successful",'Kickstarter Data'!F3221:L3221,7,FALSE),"")</f>
        <v>119</v>
      </c>
      <c r="D3221" s="21" t="str">
        <f t="shared" si="101"/>
        <v/>
      </c>
      <c r="E3221" s="21" t="str">
        <f>IFERROR(VLOOKUP("Failed",'Kickstarter Data'!F3221:L3221,7,FALSE),"")</f>
        <v/>
      </c>
    </row>
    <row r="3222" spans="1:5" x14ac:dyDescent="0.35">
      <c r="A3222" s="17" t="str">
        <f t="shared" si="100"/>
        <v>successful</v>
      </c>
      <c r="B3222" s="17">
        <f>IFERROR(VLOOKUP("successful",'Kickstarter Data'!F3222:L3222,7,FALSE),"")</f>
        <v>59</v>
      </c>
      <c r="D3222" s="21" t="str">
        <f t="shared" si="101"/>
        <v/>
      </c>
      <c r="E3222" s="21" t="str">
        <f>IFERROR(VLOOKUP("Failed",'Kickstarter Data'!F3222:L3222,7,FALSE),"")</f>
        <v/>
      </c>
    </row>
    <row r="3223" spans="1:5" x14ac:dyDescent="0.35">
      <c r="A3223" s="17" t="str">
        <f t="shared" si="100"/>
        <v>successful</v>
      </c>
      <c r="B3223" s="17">
        <f>IFERROR(VLOOKUP("successful",'Kickstarter Data'!F3223:L3223,7,FALSE),"")</f>
        <v>113</v>
      </c>
      <c r="D3223" s="21" t="str">
        <f t="shared" si="101"/>
        <v/>
      </c>
      <c r="E3223" s="21" t="str">
        <f>IFERROR(VLOOKUP("Failed",'Kickstarter Data'!F3223:L3223,7,FALSE),"")</f>
        <v/>
      </c>
    </row>
    <row r="3224" spans="1:5" x14ac:dyDescent="0.35">
      <c r="A3224" s="17" t="str">
        <f t="shared" si="100"/>
        <v>successful</v>
      </c>
      <c r="B3224" s="17">
        <f>IFERROR(VLOOKUP("successful",'Kickstarter Data'!F3224:L3224,7,FALSE),"")</f>
        <v>84</v>
      </c>
      <c r="D3224" s="21" t="str">
        <f t="shared" si="101"/>
        <v/>
      </c>
      <c r="E3224" s="21" t="str">
        <f>IFERROR(VLOOKUP("Failed",'Kickstarter Data'!F3224:L3224,7,FALSE),"")</f>
        <v/>
      </c>
    </row>
    <row r="3225" spans="1:5" x14ac:dyDescent="0.35">
      <c r="A3225" s="17" t="str">
        <f t="shared" si="100"/>
        <v>successful</v>
      </c>
      <c r="B3225" s="17">
        <f>IFERROR(VLOOKUP("successful",'Kickstarter Data'!F3225:L3225,7,FALSE),"")</f>
        <v>74</v>
      </c>
      <c r="D3225" s="21" t="str">
        <f t="shared" si="101"/>
        <v/>
      </c>
      <c r="E3225" s="21" t="str">
        <f>IFERROR(VLOOKUP("Failed",'Kickstarter Data'!F3225:L3225,7,FALSE),"")</f>
        <v/>
      </c>
    </row>
    <row r="3226" spans="1:5" x14ac:dyDescent="0.35">
      <c r="A3226" s="17" t="str">
        <f t="shared" si="100"/>
        <v>successful</v>
      </c>
      <c r="B3226" s="17">
        <f>IFERROR(VLOOKUP("successful",'Kickstarter Data'!F3226:L3226,7,FALSE),"")</f>
        <v>216</v>
      </c>
      <c r="D3226" s="21" t="str">
        <f t="shared" si="101"/>
        <v/>
      </c>
      <c r="E3226" s="21" t="str">
        <f>IFERROR(VLOOKUP("Failed",'Kickstarter Data'!F3226:L3226,7,FALSE),"")</f>
        <v/>
      </c>
    </row>
    <row r="3227" spans="1:5" x14ac:dyDescent="0.35">
      <c r="A3227" s="17" t="str">
        <f t="shared" si="100"/>
        <v>successful</v>
      </c>
      <c r="B3227" s="17">
        <f>IFERROR(VLOOKUP("successful",'Kickstarter Data'!F3227:L3227,7,FALSE),"")</f>
        <v>39</v>
      </c>
      <c r="D3227" s="21" t="str">
        <f t="shared" si="101"/>
        <v/>
      </c>
      <c r="E3227" s="21" t="str">
        <f>IFERROR(VLOOKUP("Failed",'Kickstarter Data'!F3227:L3227,7,FALSE),"")</f>
        <v/>
      </c>
    </row>
    <row r="3228" spans="1:5" x14ac:dyDescent="0.35">
      <c r="A3228" s="17" t="str">
        <f t="shared" si="100"/>
        <v>successful</v>
      </c>
      <c r="B3228" s="17">
        <f>IFERROR(VLOOKUP("successful",'Kickstarter Data'!F3228:L3228,7,FALSE),"")</f>
        <v>21</v>
      </c>
      <c r="D3228" s="21" t="str">
        <f t="shared" si="101"/>
        <v/>
      </c>
      <c r="E3228" s="21" t="str">
        <f>IFERROR(VLOOKUP("Failed",'Kickstarter Data'!F3228:L3228,7,FALSE),"")</f>
        <v/>
      </c>
    </row>
    <row r="3229" spans="1:5" x14ac:dyDescent="0.35">
      <c r="A3229" s="17" t="str">
        <f t="shared" si="100"/>
        <v>successful</v>
      </c>
      <c r="B3229" s="17">
        <f>IFERROR(VLOOKUP("successful",'Kickstarter Data'!F3229:L3229,7,FALSE),"")</f>
        <v>30</v>
      </c>
      <c r="D3229" s="21" t="str">
        <f t="shared" si="101"/>
        <v/>
      </c>
      <c r="E3229" s="21" t="str">
        <f>IFERROR(VLOOKUP("Failed",'Kickstarter Data'!F3229:L3229,7,FALSE),"")</f>
        <v/>
      </c>
    </row>
    <row r="3230" spans="1:5" x14ac:dyDescent="0.35">
      <c r="A3230" s="17" t="str">
        <f t="shared" si="100"/>
        <v>successful</v>
      </c>
      <c r="B3230" s="17">
        <f>IFERROR(VLOOKUP("successful",'Kickstarter Data'!F3230:L3230,7,FALSE),"")</f>
        <v>37</v>
      </c>
      <c r="D3230" s="21" t="str">
        <f t="shared" si="101"/>
        <v/>
      </c>
      <c r="E3230" s="21" t="str">
        <f>IFERROR(VLOOKUP("Failed",'Kickstarter Data'!F3230:L3230,7,FALSE),"")</f>
        <v/>
      </c>
    </row>
    <row r="3231" spans="1:5" x14ac:dyDescent="0.35">
      <c r="A3231" s="17" t="str">
        <f t="shared" si="100"/>
        <v>successful</v>
      </c>
      <c r="B3231" s="17">
        <f>IFERROR(VLOOKUP("successful",'Kickstarter Data'!F3231:L3231,7,FALSE),"")</f>
        <v>202</v>
      </c>
      <c r="D3231" s="21" t="str">
        <f t="shared" si="101"/>
        <v/>
      </c>
      <c r="E3231" s="21" t="str">
        <f>IFERROR(VLOOKUP("Failed",'Kickstarter Data'!F3231:L3231,7,FALSE),"")</f>
        <v/>
      </c>
    </row>
    <row r="3232" spans="1:5" x14ac:dyDescent="0.35">
      <c r="A3232" s="17" t="str">
        <f t="shared" si="100"/>
        <v>successful</v>
      </c>
      <c r="B3232" s="17">
        <f>IFERROR(VLOOKUP("successful",'Kickstarter Data'!F3232:L3232,7,FALSE),"")</f>
        <v>37</v>
      </c>
      <c r="D3232" s="21" t="str">
        <f t="shared" si="101"/>
        <v/>
      </c>
      <c r="E3232" s="21" t="str">
        <f>IFERROR(VLOOKUP("Failed",'Kickstarter Data'!F3232:L3232,7,FALSE),"")</f>
        <v/>
      </c>
    </row>
    <row r="3233" spans="1:5" x14ac:dyDescent="0.35">
      <c r="A3233" s="17" t="str">
        <f t="shared" si="100"/>
        <v>successful</v>
      </c>
      <c r="B3233" s="17">
        <f>IFERROR(VLOOKUP("successful",'Kickstarter Data'!F3233:L3233,7,FALSE),"")</f>
        <v>28</v>
      </c>
      <c r="D3233" s="21" t="str">
        <f t="shared" si="101"/>
        <v/>
      </c>
      <c r="E3233" s="21" t="str">
        <f>IFERROR(VLOOKUP("Failed",'Kickstarter Data'!F3233:L3233,7,FALSE),"")</f>
        <v/>
      </c>
    </row>
    <row r="3234" spans="1:5" x14ac:dyDescent="0.35">
      <c r="A3234" s="17" t="str">
        <f t="shared" si="100"/>
        <v>successful</v>
      </c>
      <c r="B3234" s="17">
        <f>IFERROR(VLOOKUP("successful",'Kickstarter Data'!F3234:L3234,7,FALSE),"")</f>
        <v>26</v>
      </c>
      <c r="D3234" s="21" t="str">
        <f t="shared" si="101"/>
        <v/>
      </c>
      <c r="E3234" s="21" t="str">
        <f>IFERROR(VLOOKUP("Failed",'Kickstarter Data'!F3234:L3234,7,FALSE),"")</f>
        <v/>
      </c>
    </row>
    <row r="3235" spans="1:5" x14ac:dyDescent="0.35">
      <c r="A3235" s="17" t="str">
        <f t="shared" si="100"/>
        <v>successful</v>
      </c>
      <c r="B3235" s="17">
        <f>IFERROR(VLOOKUP("successful",'Kickstarter Data'!F3235:L3235,7,FALSE),"")</f>
        <v>61</v>
      </c>
      <c r="D3235" s="21" t="str">
        <f t="shared" si="101"/>
        <v/>
      </c>
      <c r="E3235" s="21" t="str">
        <f>IFERROR(VLOOKUP("Failed",'Kickstarter Data'!F3235:L3235,7,FALSE),"")</f>
        <v/>
      </c>
    </row>
    <row r="3236" spans="1:5" x14ac:dyDescent="0.35">
      <c r="A3236" s="17" t="str">
        <f t="shared" si="100"/>
        <v>successful</v>
      </c>
      <c r="B3236" s="17">
        <f>IFERROR(VLOOKUP("successful",'Kickstarter Data'!F3236:L3236,7,FALSE),"")</f>
        <v>115</v>
      </c>
      <c r="D3236" s="21" t="str">
        <f t="shared" si="101"/>
        <v/>
      </c>
      <c r="E3236" s="21" t="str">
        <f>IFERROR(VLOOKUP("Failed",'Kickstarter Data'!F3236:L3236,7,FALSE),"")</f>
        <v/>
      </c>
    </row>
    <row r="3237" spans="1:5" x14ac:dyDescent="0.35">
      <c r="A3237" s="17" t="str">
        <f t="shared" si="100"/>
        <v>successful</v>
      </c>
      <c r="B3237" s="17">
        <f>IFERROR(VLOOKUP("successful",'Kickstarter Data'!F3237:L3237,7,FALSE),"")</f>
        <v>181</v>
      </c>
      <c r="D3237" s="21" t="str">
        <f t="shared" si="101"/>
        <v/>
      </c>
      <c r="E3237" s="21" t="str">
        <f>IFERROR(VLOOKUP("Failed",'Kickstarter Data'!F3237:L3237,7,FALSE),"")</f>
        <v/>
      </c>
    </row>
    <row r="3238" spans="1:5" x14ac:dyDescent="0.35">
      <c r="A3238" s="17" t="str">
        <f t="shared" si="100"/>
        <v>successful</v>
      </c>
      <c r="B3238" s="17">
        <f>IFERROR(VLOOKUP("successful",'Kickstarter Data'!F3238:L3238,7,FALSE),"")</f>
        <v>110</v>
      </c>
      <c r="D3238" s="21" t="str">
        <f t="shared" si="101"/>
        <v/>
      </c>
      <c r="E3238" s="21" t="str">
        <f>IFERROR(VLOOKUP("Failed",'Kickstarter Data'!F3238:L3238,7,FALSE),"")</f>
        <v/>
      </c>
    </row>
    <row r="3239" spans="1:5" x14ac:dyDescent="0.35">
      <c r="A3239" s="17" t="str">
        <f t="shared" si="100"/>
        <v>successful</v>
      </c>
      <c r="B3239" s="17">
        <f>IFERROR(VLOOKUP("successful",'Kickstarter Data'!F3239:L3239,7,FALSE),"")</f>
        <v>269</v>
      </c>
      <c r="D3239" s="21" t="str">
        <f t="shared" si="101"/>
        <v/>
      </c>
      <c r="E3239" s="21" t="str">
        <f>IFERROR(VLOOKUP("Failed",'Kickstarter Data'!F3239:L3239,7,FALSE),"")</f>
        <v/>
      </c>
    </row>
    <row r="3240" spans="1:5" x14ac:dyDescent="0.35">
      <c r="A3240" s="17" t="str">
        <f t="shared" si="100"/>
        <v>successful</v>
      </c>
      <c r="B3240" s="17">
        <f>IFERROR(VLOOKUP("successful",'Kickstarter Data'!F3240:L3240,7,FALSE),"")</f>
        <v>79</v>
      </c>
      <c r="D3240" s="21" t="str">
        <f t="shared" si="101"/>
        <v/>
      </c>
      <c r="E3240" s="21" t="str">
        <f>IFERROR(VLOOKUP("Failed",'Kickstarter Data'!F3240:L3240,7,FALSE),"")</f>
        <v/>
      </c>
    </row>
    <row r="3241" spans="1:5" x14ac:dyDescent="0.35">
      <c r="A3241" s="17" t="str">
        <f t="shared" si="100"/>
        <v>successful</v>
      </c>
      <c r="B3241" s="17">
        <f>IFERROR(VLOOKUP("successful",'Kickstarter Data'!F3241:L3241,7,FALSE),"")</f>
        <v>104</v>
      </c>
      <c r="D3241" s="21" t="str">
        <f t="shared" si="101"/>
        <v/>
      </c>
      <c r="E3241" s="21" t="str">
        <f>IFERROR(VLOOKUP("Failed",'Kickstarter Data'!F3241:L3241,7,FALSE),"")</f>
        <v/>
      </c>
    </row>
    <row r="3242" spans="1:5" x14ac:dyDescent="0.35">
      <c r="A3242" s="17" t="str">
        <f t="shared" si="100"/>
        <v>successful</v>
      </c>
      <c r="B3242" s="17">
        <f>IFERROR(VLOOKUP("successful",'Kickstarter Data'!F3242:L3242,7,FALSE),"")</f>
        <v>34</v>
      </c>
      <c r="D3242" s="21" t="str">
        <f t="shared" si="101"/>
        <v/>
      </c>
      <c r="E3242" s="21" t="str">
        <f>IFERROR(VLOOKUP("Failed",'Kickstarter Data'!F3242:L3242,7,FALSE),"")</f>
        <v/>
      </c>
    </row>
    <row r="3243" spans="1:5" x14ac:dyDescent="0.35">
      <c r="A3243" s="17" t="str">
        <f t="shared" si="100"/>
        <v>successful</v>
      </c>
      <c r="B3243" s="17">
        <f>IFERROR(VLOOKUP("successful",'Kickstarter Data'!F3243:L3243,7,FALSE),"")</f>
        <v>167</v>
      </c>
      <c r="D3243" s="21" t="str">
        <f t="shared" si="101"/>
        <v/>
      </c>
      <c r="E3243" s="21" t="str">
        <f>IFERROR(VLOOKUP("Failed",'Kickstarter Data'!F3243:L3243,7,FALSE),"")</f>
        <v/>
      </c>
    </row>
    <row r="3244" spans="1:5" x14ac:dyDescent="0.35">
      <c r="A3244" s="17" t="str">
        <f t="shared" si="100"/>
        <v>successful</v>
      </c>
      <c r="B3244" s="17">
        <f>IFERROR(VLOOKUP("successful",'Kickstarter Data'!F3244:L3244,7,FALSE),"")</f>
        <v>183</v>
      </c>
      <c r="D3244" s="21" t="str">
        <f t="shared" si="101"/>
        <v/>
      </c>
      <c r="E3244" s="21" t="str">
        <f>IFERROR(VLOOKUP("Failed",'Kickstarter Data'!F3244:L3244,7,FALSE),"")</f>
        <v/>
      </c>
    </row>
    <row r="3245" spans="1:5" x14ac:dyDescent="0.35">
      <c r="A3245" s="17" t="str">
        <f t="shared" si="100"/>
        <v>successful</v>
      </c>
      <c r="B3245" s="17">
        <f>IFERROR(VLOOKUP("successful",'Kickstarter Data'!F3245:L3245,7,FALSE),"")</f>
        <v>71</v>
      </c>
      <c r="D3245" s="21" t="str">
        <f t="shared" si="101"/>
        <v/>
      </c>
      <c r="E3245" s="21" t="str">
        <f>IFERROR(VLOOKUP("Failed",'Kickstarter Data'!F3245:L3245,7,FALSE),"")</f>
        <v/>
      </c>
    </row>
    <row r="3246" spans="1:5" x14ac:dyDescent="0.35">
      <c r="A3246" s="17" t="str">
        <f t="shared" si="100"/>
        <v>successful</v>
      </c>
      <c r="B3246" s="17">
        <f>IFERROR(VLOOKUP("successful",'Kickstarter Data'!F3246:L3246,7,FALSE),"")</f>
        <v>69</v>
      </c>
      <c r="D3246" s="21" t="str">
        <f t="shared" si="101"/>
        <v/>
      </c>
      <c r="E3246" s="21" t="str">
        <f>IFERROR(VLOOKUP("Failed",'Kickstarter Data'!F3246:L3246,7,FALSE),"")</f>
        <v/>
      </c>
    </row>
    <row r="3247" spans="1:5" x14ac:dyDescent="0.35">
      <c r="A3247" s="17" t="str">
        <f t="shared" si="100"/>
        <v>successful</v>
      </c>
      <c r="B3247" s="17">
        <f>IFERROR(VLOOKUP("successful",'Kickstarter Data'!F3247:L3247,7,FALSE),"")</f>
        <v>270</v>
      </c>
      <c r="D3247" s="21" t="str">
        <f t="shared" si="101"/>
        <v/>
      </c>
      <c r="E3247" s="21" t="str">
        <f>IFERROR(VLOOKUP("Failed",'Kickstarter Data'!F3247:L3247,7,FALSE),"")</f>
        <v/>
      </c>
    </row>
    <row r="3248" spans="1:5" x14ac:dyDescent="0.35">
      <c r="A3248" s="17" t="str">
        <f t="shared" si="100"/>
        <v>successful</v>
      </c>
      <c r="B3248" s="17">
        <f>IFERROR(VLOOKUP("successful",'Kickstarter Data'!F3248:L3248,7,FALSE),"")</f>
        <v>193</v>
      </c>
      <c r="D3248" s="21" t="str">
        <f t="shared" si="101"/>
        <v/>
      </c>
      <c r="E3248" s="21" t="str">
        <f>IFERROR(VLOOKUP("Failed",'Kickstarter Data'!F3248:L3248,7,FALSE),"")</f>
        <v/>
      </c>
    </row>
    <row r="3249" spans="1:5" x14ac:dyDescent="0.35">
      <c r="A3249" s="17" t="str">
        <f t="shared" si="100"/>
        <v>successful</v>
      </c>
      <c r="B3249" s="17">
        <f>IFERROR(VLOOKUP("successful",'Kickstarter Data'!F3249:L3249,7,FALSE),"")</f>
        <v>57</v>
      </c>
      <c r="D3249" s="21" t="str">
        <f t="shared" si="101"/>
        <v/>
      </c>
      <c r="E3249" s="21" t="str">
        <f>IFERROR(VLOOKUP("Failed",'Kickstarter Data'!F3249:L3249,7,FALSE),"")</f>
        <v/>
      </c>
    </row>
    <row r="3250" spans="1:5" x14ac:dyDescent="0.35">
      <c r="A3250" s="17" t="str">
        <f t="shared" si="100"/>
        <v>successful</v>
      </c>
      <c r="B3250" s="17">
        <f>IFERROR(VLOOKUP("successful",'Kickstarter Data'!F3250:L3250,7,FALSE),"")</f>
        <v>200</v>
      </c>
      <c r="D3250" s="21" t="str">
        <f t="shared" si="101"/>
        <v/>
      </c>
      <c r="E3250" s="21" t="str">
        <f>IFERROR(VLOOKUP("Failed",'Kickstarter Data'!F3250:L3250,7,FALSE),"")</f>
        <v/>
      </c>
    </row>
    <row r="3251" spans="1:5" x14ac:dyDescent="0.35">
      <c r="A3251" s="17" t="str">
        <f t="shared" si="100"/>
        <v>successful</v>
      </c>
      <c r="B3251" s="17">
        <f>IFERROR(VLOOKUP("successful",'Kickstarter Data'!F3251:L3251,7,FALSE),"")</f>
        <v>88</v>
      </c>
      <c r="D3251" s="21" t="str">
        <f t="shared" si="101"/>
        <v/>
      </c>
      <c r="E3251" s="21" t="str">
        <f>IFERROR(VLOOKUP("Failed",'Kickstarter Data'!F3251:L3251,7,FALSE),"")</f>
        <v/>
      </c>
    </row>
    <row r="3252" spans="1:5" x14ac:dyDescent="0.35">
      <c r="A3252" s="17" t="str">
        <f t="shared" si="100"/>
        <v>successful</v>
      </c>
      <c r="B3252" s="17">
        <f>IFERROR(VLOOKUP("successful",'Kickstarter Data'!F3252:L3252,7,FALSE),"")</f>
        <v>213</v>
      </c>
      <c r="D3252" s="21" t="str">
        <f t="shared" si="101"/>
        <v/>
      </c>
      <c r="E3252" s="21" t="str">
        <f>IFERROR(VLOOKUP("Failed",'Kickstarter Data'!F3252:L3252,7,FALSE),"")</f>
        <v/>
      </c>
    </row>
    <row r="3253" spans="1:5" x14ac:dyDescent="0.35">
      <c r="A3253" s="17" t="str">
        <f t="shared" si="100"/>
        <v>successful</v>
      </c>
      <c r="B3253" s="17">
        <f>IFERROR(VLOOKUP("successful",'Kickstarter Data'!F3253:L3253,7,FALSE),"")</f>
        <v>20</v>
      </c>
      <c r="D3253" s="21" t="str">
        <f t="shared" si="101"/>
        <v/>
      </c>
      <c r="E3253" s="21" t="str">
        <f>IFERROR(VLOOKUP("Failed",'Kickstarter Data'!F3253:L3253,7,FALSE),"")</f>
        <v/>
      </c>
    </row>
    <row r="3254" spans="1:5" x14ac:dyDescent="0.35">
      <c r="A3254" s="17" t="str">
        <f t="shared" si="100"/>
        <v>successful</v>
      </c>
      <c r="B3254" s="17">
        <f>IFERROR(VLOOKUP("successful",'Kickstarter Data'!F3254:L3254,7,FALSE),"")</f>
        <v>50</v>
      </c>
      <c r="D3254" s="21" t="str">
        <f t="shared" si="101"/>
        <v/>
      </c>
      <c r="E3254" s="21" t="str">
        <f>IFERROR(VLOOKUP("Failed",'Kickstarter Data'!F3254:L3254,7,FALSE),"")</f>
        <v/>
      </c>
    </row>
    <row r="3255" spans="1:5" x14ac:dyDescent="0.35">
      <c r="A3255" s="17" t="str">
        <f t="shared" si="100"/>
        <v>successful</v>
      </c>
      <c r="B3255" s="17">
        <f>IFERROR(VLOOKUP("successful",'Kickstarter Data'!F3255:L3255,7,FALSE),"")</f>
        <v>115</v>
      </c>
      <c r="D3255" s="21" t="str">
        <f t="shared" si="101"/>
        <v/>
      </c>
      <c r="E3255" s="21" t="str">
        <f>IFERROR(VLOOKUP("Failed",'Kickstarter Data'!F3255:L3255,7,FALSE),"")</f>
        <v/>
      </c>
    </row>
    <row r="3256" spans="1:5" x14ac:dyDescent="0.35">
      <c r="A3256" s="17" t="str">
        <f t="shared" si="100"/>
        <v>successful</v>
      </c>
      <c r="B3256" s="17">
        <f>IFERROR(VLOOKUP("successful",'Kickstarter Data'!F3256:L3256,7,FALSE),"")</f>
        <v>186</v>
      </c>
      <c r="D3256" s="21" t="str">
        <f t="shared" si="101"/>
        <v/>
      </c>
      <c r="E3256" s="21" t="str">
        <f>IFERROR(VLOOKUP("Failed",'Kickstarter Data'!F3256:L3256,7,FALSE),"")</f>
        <v/>
      </c>
    </row>
    <row r="3257" spans="1:5" x14ac:dyDescent="0.35">
      <c r="A3257" s="17" t="str">
        <f t="shared" si="100"/>
        <v>successful</v>
      </c>
      <c r="B3257" s="17">
        <f>IFERROR(VLOOKUP("successful",'Kickstarter Data'!F3257:L3257,7,FALSE),"")</f>
        <v>18</v>
      </c>
      <c r="D3257" s="21" t="str">
        <f t="shared" si="101"/>
        <v/>
      </c>
      <c r="E3257" s="21" t="str">
        <f>IFERROR(VLOOKUP("Failed",'Kickstarter Data'!F3257:L3257,7,FALSE),"")</f>
        <v/>
      </c>
    </row>
    <row r="3258" spans="1:5" x14ac:dyDescent="0.35">
      <c r="A3258" s="17" t="str">
        <f t="shared" si="100"/>
        <v>successful</v>
      </c>
      <c r="B3258" s="17">
        <f>IFERROR(VLOOKUP("successful",'Kickstarter Data'!F3258:L3258,7,FALSE),"")</f>
        <v>176</v>
      </c>
      <c r="D3258" s="21" t="str">
        <f t="shared" si="101"/>
        <v/>
      </c>
      <c r="E3258" s="21" t="str">
        <f>IFERROR(VLOOKUP("Failed",'Kickstarter Data'!F3258:L3258,7,FALSE),"")</f>
        <v/>
      </c>
    </row>
    <row r="3259" spans="1:5" x14ac:dyDescent="0.35">
      <c r="A3259" s="17" t="str">
        <f t="shared" si="100"/>
        <v>successful</v>
      </c>
      <c r="B3259" s="17">
        <f>IFERROR(VLOOKUP("successful",'Kickstarter Data'!F3259:L3259,7,FALSE),"")</f>
        <v>41</v>
      </c>
      <c r="D3259" s="21" t="str">
        <f t="shared" si="101"/>
        <v/>
      </c>
      <c r="E3259" s="21" t="str">
        <f>IFERROR(VLOOKUP("Failed",'Kickstarter Data'!F3259:L3259,7,FALSE),"")</f>
        <v/>
      </c>
    </row>
    <row r="3260" spans="1:5" x14ac:dyDescent="0.35">
      <c r="A3260" s="17" t="str">
        <f t="shared" si="100"/>
        <v>successful</v>
      </c>
      <c r="B3260" s="17">
        <f>IFERROR(VLOOKUP("successful",'Kickstarter Data'!F3260:L3260,7,FALSE),"")</f>
        <v>75</v>
      </c>
      <c r="D3260" s="21" t="str">
        <f t="shared" si="101"/>
        <v/>
      </c>
      <c r="E3260" s="21" t="str">
        <f>IFERROR(VLOOKUP("Failed",'Kickstarter Data'!F3260:L3260,7,FALSE),"")</f>
        <v/>
      </c>
    </row>
    <row r="3261" spans="1:5" x14ac:dyDescent="0.35">
      <c r="A3261" s="17" t="str">
        <f t="shared" si="100"/>
        <v>successful</v>
      </c>
      <c r="B3261" s="17">
        <f>IFERROR(VLOOKUP("successful",'Kickstarter Data'!F3261:L3261,7,FALSE),"")</f>
        <v>97</v>
      </c>
      <c r="D3261" s="21" t="str">
        <f t="shared" si="101"/>
        <v/>
      </c>
      <c r="E3261" s="21" t="str">
        <f>IFERROR(VLOOKUP("Failed",'Kickstarter Data'!F3261:L3261,7,FALSE),"")</f>
        <v/>
      </c>
    </row>
    <row r="3262" spans="1:5" x14ac:dyDescent="0.35">
      <c r="A3262" s="17" t="str">
        <f t="shared" si="100"/>
        <v>successful</v>
      </c>
      <c r="B3262" s="17">
        <f>IFERROR(VLOOKUP("successful",'Kickstarter Data'!F3262:L3262,7,FALSE),"")</f>
        <v>73</v>
      </c>
      <c r="D3262" s="21" t="str">
        <f t="shared" si="101"/>
        <v/>
      </c>
      <c r="E3262" s="21" t="str">
        <f>IFERROR(VLOOKUP("Failed",'Kickstarter Data'!F3262:L3262,7,FALSE),"")</f>
        <v/>
      </c>
    </row>
    <row r="3263" spans="1:5" x14ac:dyDescent="0.35">
      <c r="A3263" s="17" t="str">
        <f t="shared" si="100"/>
        <v>successful</v>
      </c>
      <c r="B3263" s="17">
        <f>IFERROR(VLOOKUP("successful",'Kickstarter Data'!F3263:L3263,7,FALSE),"")</f>
        <v>49</v>
      </c>
      <c r="D3263" s="21" t="str">
        <f t="shared" si="101"/>
        <v/>
      </c>
      <c r="E3263" s="21" t="str">
        <f>IFERROR(VLOOKUP("Failed",'Kickstarter Data'!F3263:L3263,7,FALSE),"")</f>
        <v/>
      </c>
    </row>
    <row r="3264" spans="1:5" x14ac:dyDescent="0.35">
      <c r="A3264" s="17" t="str">
        <f t="shared" si="100"/>
        <v>successful</v>
      </c>
      <c r="B3264" s="17">
        <f>IFERROR(VLOOKUP("successful",'Kickstarter Data'!F3264:L3264,7,FALSE),"")</f>
        <v>134</v>
      </c>
      <c r="D3264" s="21" t="str">
        <f t="shared" si="101"/>
        <v/>
      </c>
      <c r="E3264" s="21" t="str">
        <f>IFERROR(VLOOKUP("Failed",'Kickstarter Data'!F3264:L3264,7,FALSE),"")</f>
        <v/>
      </c>
    </row>
    <row r="3265" spans="1:5" x14ac:dyDescent="0.35">
      <c r="A3265" s="17" t="str">
        <f t="shared" si="100"/>
        <v>successful</v>
      </c>
      <c r="B3265" s="17">
        <f>IFERROR(VLOOKUP("successful",'Kickstarter Data'!F3265:L3265,7,FALSE),"")</f>
        <v>68</v>
      </c>
      <c r="D3265" s="21" t="str">
        <f t="shared" si="101"/>
        <v/>
      </c>
      <c r="E3265" s="21" t="str">
        <f>IFERROR(VLOOKUP("Failed",'Kickstarter Data'!F3265:L3265,7,FALSE),"")</f>
        <v/>
      </c>
    </row>
    <row r="3266" spans="1:5" x14ac:dyDescent="0.35">
      <c r="A3266" s="17" t="str">
        <f t="shared" ref="A3266:A3329" si="102">IF(B3266="","","successful")</f>
        <v>successful</v>
      </c>
      <c r="B3266" s="17">
        <f>IFERROR(VLOOKUP("successful",'Kickstarter Data'!F3266:L3266,7,FALSE),"")</f>
        <v>49</v>
      </c>
      <c r="D3266" s="21" t="str">
        <f t="shared" ref="D3266:D3329" si="103">IF(E3266="","","Failed")</f>
        <v/>
      </c>
      <c r="E3266" s="21" t="str">
        <f>IFERROR(VLOOKUP("Failed",'Kickstarter Data'!F3266:L3266,7,FALSE),"")</f>
        <v/>
      </c>
    </row>
    <row r="3267" spans="1:5" x14ac:dyDescent="0.35">
      <c r="A3267" s="17" t="str">
        <f t="shared" si="102"/>
        <v>successful</v>
      </c>
      <c r="B3267" s="17">
        <f>IFERROR(VLOOKUP("successful",'Kickstarter Data'!F3267:L3267,7,FALSE),"")</f>
        <v>63</v>
      </c>
      <c r="D3267" s="21" t="str">
        <f t="shared" si="103"/>
        <v/>
      </c>
      <c r="E3267" s="21" t="str">
        <f>IFERROR(VLOOKUP("Failed",'Kickstarter Data'!F3267:L3267,7,FALSE),"")</f>
        <v/>
      </c>
    </row>
    <row r="3268" spans="1:5" x14ac:dyDescent="0.35">
      <c r="A3268" s="17" t="str">
        <f t="shared" si="102"/>
        <v>successful</v>
      </c>
      <c r="B3268" s="17">
        <f>IFERROR(VLOOKUP("successful",'Kickstarter Data'!F3268:L3268,7,FALSE),"")</f>
        <v>163</v>
      </c>
      <c r="D3268" s="21" t="str">
        <f t="shared" si="103"/>
        <v/>
      </c>
      <c r="E3268" s="21" t="str">
        <f>IFERROR(VLOOKUP("Failed",'Kickstarter Data'!F3268:L3268,7,FALSE),"")</f>
        <v/>
      </c>
    </row>
    <row r="3269" spans="1:5" x14ac:dyDescent="0.35">
      <c r="A3269" s="17" t="str">
        <f t="shared" si="102"/>
        <v>successful</v>
      </c>
      <c r="B3269" s="17">
        <f>IFERROR(VLOOKUP("successful",'Kickstarter Data'!F3269:L3269,7,FALSE),"")</f>
        <v>288</v>
      </c>
      <c r="D3269" s="21" t="str">
        <f t="shared" si="103"/>
        <v/>
      </c>
      <c r="E3269" s="21" t="str">
        <f>IFERROR(VLOOKUP("Failed",'Kickstarter Data'!F3269:L3269,7,FALSE),"")</f>
        <v/>
      </c>
    </row>
    <row r="3270" spans="1:5" x14ac:dyDescent="0.35">
      <c r="A3270" s="17" t="str">
        <f t="shared" si="102"/>
        <v>successful</v>
      </c>
      <c r="B3270" s="17">
        <f>IFERROR(VLOOKUP("successful",'Kickstarter Data'!F3270:L3270,7,FALSE),"")</f>
        <v>42</v>
      </c>
      <c r="D3270" s="21" t="str">
        <f t="shared" si="103"/>
        <v/>
      </c>
      <c r="E3270" s="21" t="str">
        <f>IFERROR(VLOOKUP("Failed",'Kickstarter Data'!F3270:L3270,7,FALSE),"")</f>
        <v/>
      </c>
    </row>
    <row r="3271" spans="1:5" x14ac:dyDescent="0.35">
      <c r="A3271" s="17" t="str">
        <f t="shared" si="102"/>
        <v>successful</v>
      </c>
      <c r="B3271" s="17">
        <f>IFERROR(VLOOKUP("successful",'Kickstarter Data'!F3271:L3271,7,FALSE),"")</f>
        <v>70</v>
      </c>
      <c r="D3271" s="21" t="str">
        <f t="shared" si="103"/>
        <v/>
      </c>
      <c r="E3271" s="21" t="str">
        <f>IFERROR(VLOOKUP("Failed",'Kickstarter Data'!F3271:L3271,7,FALSE),"")</f>
        <v/>
      </c>
    </row>
    <row r="3272" spans="1:5" x14ac:dyDescent="0.35">
      <c r="A3272" s="17" t="str">
        <f t="shared" si="102"/>
        <v>successful</v>
      </c>
      <c r="B3272" s="17">
        <f>IFERROR(VLOOKUP("successful",'Kickstarter Data'!F3272:L3272,7,FALSE),"")</f>
        <v>30</v>
      </c>
      <c r="D3272" s="21" t="str">
        <f t="shared" si="103"/>
        <v/>
      </c>
      <c r="E3272" s="21" t="str">
        <f>IFERROR(VLOOKUP("Failed",'Kickstarter Data'!F3272:L3272,7,FALSE),"")</f>
        <v/>
      </c>
    </row>
    <row r="3273" spans="1:5" x14ac:dyDescent="0.35">
      <c r="A3273" s="17" t="str">
        <f t="shared" si="102"/>
        <v>successful</v>
      </c>
      <c r="B3273" s="17">
        <f>IFERROR(VLOOKUP("successful",'Kickstarter Data'!F3273:L3273,7,FALSE),"")</f>
        <v>51</v>
      </c>
      <c r="D3273" s="21" t="str">
        <f t="shared" si="103"/>
        <v/>
      </c>
      <c r="E3273" s="21" t="str">
        <f>IFERROR(VLOOKUP("Failed",'Kickstarter Data'!F3273:L3273,7,FALSE),"")</f>
        <v/>
      </c>
    </row>
    <row r="3274" spans="1:5" x14ac:dyDescent="0.35">
      <c r="A3274" s="17" t="str">
        <f t="shared" si="102"/>
        <v>successful</v>
      </c>
      <c r="B3274" s="17">
        <f>IFERROR(VLOOKUP("successful",'Kickstarter Data'!F3274:L3274,7,FALSE),"")</f>
        <v>145</v>
      </c>
      <c r="D3274" s="21" t="str">
        <f t="shared" si="103"/>
        <v/>
      </c>
      <c r="E3274" s="21" t="str">
        <f>IFERROR(VLOOKUP("Failed",'Kickstarter Data'!F3274:L3274,7,FALSE),"")</f>
        <v/>
      </c>
    </row>
    <row r="3275" spans="1:5" x14ac:dyDescent="0.35">
      <c r="A3275" s="17" t="str">
        <f t="shared" si="102"/>
        <v>successful</v>
      </c>
      <c r="B3275" s="17">
        <f>IFERROR(VLOOKUP("successful",'Kickstarter Data'!F3275:L3275,7,FALSE),"")</f>
        <v>21</v>
      </c>
      <c r="D3275" s="21" t="str">
        <f t="shared" si="103"/>
        <v/>
      </c>
      <c r="E3275" s="21" t="str">
        <f>IFERROR(VLOOKUP("Failed",'Kickstarter Data'!F3275:L3275,7,FALSE),"")</f>
        <v/>
      </c>
    </row>
    <row r="3276" spans="1:5" x14ac:dyDescent="0.35">
      <c r="A3276" s="17" t="str">
        <f t="shared" si="102"/>
        <v>successful</v>
      </c>
      <c r="B3276" s="17">
        <f>IFERROR(VLOOKUP("successful",'Kickstarter Data'!F3276:L3276,7,FALSE),"")</f>
        <v>286</v>
      </c>
      <c r="D3276" s="21" t="str">
        <f t="shared" si="103"/>
        <v/>
      </c>
      <c r="E3276" s="21" t="str">
        <f>IFERROR(VLOOKUP("Failed",'Kickstarter Data'!F3276:L3276,7,FALSE),"")</f>
        <v/>
      </c>
    </row>
    <row r="3277" spans="1:5" x14ac:dyDescent="0.35">
      <c r="A3277" s="17" t="str">
        <f t="shared" si="102"/>
        <v>successful</v>
      </c>
      <c r="B3277" s="17">
        <f>IFERROR(VLOOKUP("successful",'Kickstarter Data'!F3277:L3277,7,FALSE),"")</f>
        <v>12</v>
      </c>
      <c r="D3277" s="21" t="str">
        <f t="shared" si="103"/>
        <v/>
      </c>
      <c r="E3277" s="21" t="str">
        <f>IFERROR(VLOOKUP("Failed",'Kickstarter Data'!F3277:L3277,7,FALSE),"")</f>
        <v/>
      </c>
    </row>
    <row r="3278" spans="1:5" x14ac:dyDescent="0.35">
      <c r="A3278" s="17" t="str">
        <f t="shared" si="102"/>
        <v>successful</v>
      </c>
      <c r="B3278" s="17">
        <f>IFERROR(VLOOKUP("successful",'Kickstarter Data'!F3278:L3278,7,FALSE),"")</f>
        <v>100</v>
      </c>
      <c r="D3278" s="21" t="str">
        <f t="shared" si="103"/>
        <v/>
      </c>
      <c r="E3278" s="21" t="str">
        <f>IFERROR(VLOOKUP("Failed",'Kickstarter Data'!F3278:L3278,7,FALSE),"")</f>
        <v/>
      </c>
    </row>
    <row r="3279" spans="1:5" x14ac:dyDescent="0.35">
      <c r="A3279" s="17" t="str">
        <f t="shared" si="102"/>
        <v>successful</v>
      </c>
      <c r="B3279" s="17">
        <f>IFERROR(VLOOKUP("successful",'Kickstarter Data'!F3279:L3279,7,FALSE),"")</f>
        <v>100</v>
      </c>
      <c r="D3279" s="21" t="str">
        <f t="shared" si="103"/>
        <v/>
      </c>
      <c r="E3279" s="21" t="str">
        <f>IFERROR(VLOOKUP("Failed",'Kickstarter Data'!F3279:L3279,7,FALSE),"")</f>
        <v/>
      </c>
    </row>
    <row r="3280" spans="1:5" x14ac:dyDescent="0.35">
      <c r="A3280" s="17" t="str">
        <f t="shared" si="102"/>
        <v>successful</v>
      </c>
      <c r="B3280" s="17">
        <f>IFERROR(VLOOKUP("successful",'Kickstarter Data'!F3280:L3280,7,FALSE),"")</f>
        <v>34</v>
      </c>
      <c r="D3280" s="21" t="str">
        <f t="shared" si="103"/>
        <v/>
      </c>
      <c r="E3280" s="21" t="str">
        <f>IFERROR(VLOOKUP("Failed",'Kickstarter Data'!F3280:L3280,7,FALSE),"")</f>
        <v/>
      </c>
    </row>
    <row r="3281" spans="1:5" x14ac:dyDescent="0.35">
      <c r="A3281" s="17" t="str">
        <f t="shared" si="102"/>
        <v>successful</v>
      </c>
      <c r="B3281" s="17">
        <f>IFERROR(VLOOKUP("successful",'Kickstarter Data'!F3281:L3281,7,FALSE),"")</f>
        <v>63</v>
      </c>
      <c r="D3281" s="21" t="str">
        <f t="shared" si="103"/>
        <v/>
      </c>
      <c r="E3281" s="21" t="str">
        <f>IFERROR(VLOOKUP("Failed",'Kickstarter Data'!F3281:L3281,7,FALSE),"")</f>
        <v/>
      </c>
    </row>
    <row r="3282" spans="1:5" x14ac:dyDescent="0.35">
      <c r="A3282" s="17" t="str">
        <f t="shared" si="102"/>
        <v>successful</v>
      </c>
      <c r="B3282" s="17">
        <f>IFERROR(VLOOKUP("successful",'Kickstarter Data'!F3282:L3282,7,FALSE),"")</f>
        <v>30</v>
      </c>
      <c r="D3282" s="21" t="str">
        <f t="shared" si="103"/>
        <v/>
      </c>
      <c r="E3282" s="21" t="str">
        <f>IFERROR(VLOOKUP("Failed",'Kickstarter Data'!F3282:L3282,7,FALSE),"")</f>
        <v/>
      </c>
    </row>
    <row r="3283" spans="1:5" x14ac:dyDescent="0.35">
      <c r="A3283" s="17" t="str">
        <f t="shared" si="102"/>
        <v>successful</v>
      </c>
      <c r="B3283" s="17">
        <f>IFERROR(VLOOKUP("successful",'Kickstarter Data'!F3283:L3283,7,FALSE),"")</f>
        <v>47</v>
      </c>
      <c r="D3283" s="21" t="str">
        <f t="shared" si="103"/>
        <v/>
      </c>
      <c r="E3283" s="21" t="str">
        <f>IFERROR(VLOOKUP("Failed",'Kickstarter Data'!F3283:L3283,7,FALSE),"")</f>
        <v/>
      </c>
    </row>
    <row r="3284" spans="1:5" x14ac:dyDescent="0.35">
      <c r="A3284" s="17" t="str">
        <f t="shared" si="102"/>
        <v>successful</v>
      </c>
      <c r="B3284" s="17">
        <f>IFERROR(VLOOKUP("successful",'Kickstarter Data'!F3284:L3284,7,FALSE),"")</f>
        <v>237</v>
      </c>
      <c r="D3284" s="21" t="str">
        <f t="shared" si="103"/>
        <v/>
      </c>
      <c r="E3284" s="21" t="str">
        <f>IFERROR(VLOOKUP("Failed",'Kickstarter Data'!F3284:L3284,7,FALSE),"")</f>
        <v/>
      </c>
    </row>
    <row r="3285" spans="1:5" x14ac:dyDescent="0.35">
      <c r="A3285" s="17" t="str">
        <f t="shared" si="102"/>
        <v>successful</v>
      </c>
      <c r="B3285" s="17">
        <f>IFERROR(VLOOKUP("successful",'Kickstarter Data'!F3285:L3285,7,FALSE),"")</f>
        <v>47</v>
      </c>
      <c r="D3285" s="21" t="str">
        <f t="shared" si="103"/>
        <v/>
      </c>
      <c r="E3285" s="21" t="str">
        <f>IFERROR(VLOOKUP("Failed",'Kickstarter Data'!F3285:L3285,7,FALSE),"")</f>
        <v/>
      </c>
    </row>
    <row r="3286" spans="1:5" x14ac:dyDescent="0.35">
      <c r="A3286" s="17" t="str">
        <f t="shared" si="102"/>
        <v>successful</v>
      </c>
      <c r="B3286" s="17">
        <f>IFERROR(VLOOKUP("successful",'Kickstarter Data'!F3286:L3286,7,FALSE),"")</f>
        <v>15</v>
      </c>
      <c r="D3286" s="21" t="str">
        <f t="shared" si="103"/>
        <v/>
      </c>
      <c r="E3286" s="21" t="str">
        <f>IFERROR(VLOOKUP("Failed",'Kickstarter Data'!F3286:L3286,7,FALSE),"")</f>
        <v/>
      </c>
    </row>
    <row r="3287" spans="1:5" x14ac:dyDescent="0.35">
      <c r="A3287" s="17" t="str">
        <f t="shared" si="102"/>
        <v>successful</v>
      </c>
      <c r="B3287" s="17">
        <f>IFERROR(VLOOKUP("successful",'Kickstarter Data'!F3287:L3287,7,FALSE),"")</f>
        <v>81</v>
      </c>
      <c r="D3287" s="21" t="str">
        <f t="shared" si="103"/>
        <v/>
      </c>
      <c r="E3287" s="21" t="str">
        <f>IFERROR(VLOOKUP("Failed",'Kickstarter Data'!F3287:L3287,7,FALSE),"")</f>
        <v/>
      </c>
    </row>
    <row r="3288" spans="1:5" x14ac:dyDescent="0.35">
      <c r="A3288" s="17" t="str">
        <f t="shared" si="102"/>
        <v>successful</v>
      </c>
      <c r="B3288" s="17">
        <f>IFERROR(VLOOKUP("successful",'Kickstarter Data'!F3288:L3288,7,FALSE),"")</f>
        <v>122</v>
      </c>
      <c r="D3288" s="21" t="str">
        <f t="shared" si="103"/>
        <v/>
      </c>
      <c r="E3288" s="21" t="str">
        <f>IFERROR(VLOOKUP("Failed",'Kickstarter Data'!F3288:L3288,7,FALSE),"")</f>
        <v/>
      </c>
    </row>
    <row r="3289" spans="1:5" x14ac:dyDescent="0.35">
      <c r="A3289" s="17" t="str">
        <f t="shared" si="102"/>
        <v>successful</v>
      </c>
      <c r="B3289" s="17">
        <f>IFERROR(VLOOKUP("successful",'Kickstarter Data'!F3289:L3289,7,FALSE),"")</f>
        <v>34</v>
      </c>
      <c r="D3289" s="21" t="str">
        <f t="shared" si="103"/>
        <v/>
      </c>
      <c r="E3289" s="21" t="str">
        <f>IFERROR(VLOOKUP("Failed",'Kickstarter Data'!F3289:L3289,7,FALSE),"")</f>
        <v/>
      </c>
    </row>
    <row r="3290" spans="1:5" x14ac:dyDescent="0.35">
      <c r="A3290" s="17" t="str">
        <f t="shared" si="102"/>
        <v>successful</v>
      </c>
      <c r="B3290" s="17">
        <f>IFERROR(VLOOKUP("successful",'Kickstarter Data'!F3290:L3290,7,FALSE),"")</f>
        <v>207</v>
      </c>
      <c r="D3290" s="21" t="str">
        <f t="shared" si="103"/>
        <v/>
      </c>
      <c r="E3290" s="21" t="str">
        <f>IFERROR(VLOOKUP("Failed",'Kickstarter Data'!F3290:L3290,7,FALSE),"")</f>
        <v/>
      </c>
    </row>
    <row r="3291" spans="1:5" x14ac:dyDescent="0.35">
      <c r="A3291" s="17" t="str">
        <f t="shared" si="102"/>
        <v>successful</v>
      </c>
      <c r="B3291" s="17">
        <f>IFERROR(VLOOKUP("successful",'Kickstarter Data'!F3291:L3291,7,FALSE),"")</f>
        <v>25</v>
      </c>
      <c r="D3291" s="21" t="str">
        <f t="shared" si="103"/>
        <v/>
      </c>
      <c r="E3291" s="21" t="str">
        <f>IFERROR(VLOOKUP("Failed",'Kickstarter Data'!F3291:L3291,7,FALSE),"")</f>
        <v/>
      </c>
    </row>
    <row r="3292" spans="1:5" x14ac:dyDescent="0.35">
      <c r="A3292" s="17" t="str">
        <f t="shared" si="102"/>
        <v>successful</v>
      </c>
      <c r="B3292" s="17">
        <f>IFERROR(VLOOKUP("successful",'Kickstarter Data'!F3292:L3292,7,FALSE),"")</f>
        <v>72</v>
      </c>
      <c r="D3292" s="21" t="str">
        <f t="shared" si="103"/>
        <v/>
      </c>
      <c r="E3292" s="21" t="str">
        <f>IFERROR(VLOOKUP("Failed",'Kickstarter Data'!F3292:L3292,7,FALSE),"")</f>
        <v/>
      </c>
    </row>
    <row r="3293" spans="1:5" x14ac:dyDescent="0.35">
      <c r="A3293" s="17" t="str">
        <f t="shared" si="102"/>
        <v>successful</v>
      </c>
      <c r="B3293" s="17">
        <f>IFERROR(VLOOKUP("successful",'Kickstarter Data'!F3293:L3293,7,FALSE),"")</f>
        <v>14</v>
      </c>
      <c r="D3293" s="21" t="str">
        <f t="shared" si="103"/>
        <v/>
      </c>
      <c r="E3293" s="21" t="str">
        <f>IFERROR(VLOOKUP("Failed",'Kickstarter Data'!F3293:L3293,7,FALSE),"")</f>
        <v/>
      </c>
    </row>
    <row r="3294" spans="1:5" x14ac:dyDescent="0.35">
      <c r="A3294" s="17" t="str">
        <f t="shared" si="102"/>
        <v>successful</v>
      </c>
      <c r="B3294" s="17">
        <f>IFERROR(VLOOKUP("successful",'Kickstarter Data'!F3294:L3294,7,FALSE),"")</f>
        <v>15</v>
      </c>
      <c r="D3294" s="21" t="str">
        <f t="shared" si="103"/>
        <v/>
      </c>
      <c r="E3294" s="21" t="str">
        <f>IFERROR(VLOOKUP("Failed",'Kickstarter Data'!F3294:L3294,7,FALSE),"")</f>
        <v/>
      </c>
    </row>
    <row r="3295" spans="1:5" x14ac:dyDescent="0.35">
      <c r="A3295" s="17" t="str">
        <f t="shared" si="102"/>
        <v>successful</v>
      </c>
      <c r="B3295" s="17">
        <f>IFERROR(VLOOKUP("successful",'Kickstarter Data'!F3295:L3295,7,FALSE),"")</f>
        <v>91</v>
      </c>
      <c r="D3295" s="21" t="str">
        <f t="shared" si="103"/>
        <v/>
      </c>
      <c r="E3295" s="21" t="str">
        <f>IFERROR(VLOOKUP("Failed",'Kickstarter Data'!F3295:L3295,7,FALSE),"")</f>
        <v/>
      </c>
    </row>
    <row r="3296" spans="1:5" x14ac:dyDescent="0.35">
      <c r="A3296" s="17" t="str">
        <f t="shared" si="102"/>
        <v>successful</v>
      </c>
      <c r="B3296" s="17">
        <f>IFERROR(VLOOKUP("successful",'Kickstarter Data'!F3296:L3296,7,FALSE),"")</f>
        <v>24</v>
      </c>
      <c r="D3296" s="21" t="str">
        <f t="shared" si="103"/>
        <v/>
      </c>
      <c r="E3296" s="21" t="str">
        <f>IFERROR(VLOOKUP("Failed",'Kickstarter Data'!F3296:L3296,7,FALSE),"")</f>
        <v/>
      </c>
    </row>
    <row r="3297" spans="1:5" x14ac:dyDescent="0.35">
      <c r="A3297" s="17" t="str">
        <f t="shared" si="102"/>
        <v>successful</v>
      </c>
      <c r="B3297" s="17">
        <f>IFERROR(VLOOKUP("successful",'Kickstarter Data'!F3297:L3297,7,FALSE),"")</f>
        <v>27</v>
      </c>
      <c r="D3297" s="21" t="str">
        <f t="shared" si="103"/>
        <v/>
      </c>
      <c r="E3297" s="21" t="str">
        <f>IFERROR(VLOOKUP("Failed",'Kickstarter Data'!F3297:L3297,7,FALSE),"")</f>
        <v/>
      </c>
    </row>
    <row r="3298" spans="1:5" x14ac:dyDescent="0.35">
      <c r="A3298" s="17" t="str">
        <f t="shared" si="102"/>
        <v>successful</v>
      </c>
      <c r="B3298" s="17">
        <f>IFERROR(VLOOKUP("successful",'Kickstarter Data'!F3298:L3298,7,FALSE),"")</f>
        <v>47</v>
      </c>
      <c r="D3298" s="21" t="str">
        <f t="shared" si="103"/>
        <v/>
      </c>
      <c r="E3298" s="21" t="str">
        <f>IFERROR(VLOOKUP("Failed",'Kickstarter Data'!F3298:L3298,7,FALSE),"")</f>
        <v/>
      </c>
    </row>
    <row r="3299" spans="1:5" x14ac:dyDescent="0.35">
      <c r="A3299" s="17" t="str">
        <f t="shared" si="102"/>
        <v>successful</v>
      </c>
      <c r="B3299" s="17">
        <f>IFERROR(VLOOKUP("successful",'Kickstarter Data'!F3299:L3299,7,FALSE),"")</f>
        <v>44</v>
      </c>
      <c r="D3299" s="21" t="str">
        <f t="shared" si="103"/>
        <v/>
      </c>
      <c r="E3299" s="21" t="str">
        <f>IFERROR(VLOOKUP("Failed",'Kickstarter Data'!F3299:L3299,7,FALSE),"")</f>
        <v/>
      </c>
    </row>
    <row r="3300" spans="1:5" x14ac:dyDescent="0.35">
      <c r="A3300" s="17" t="str">
        <f t="shared" si="102"/>
        <v>successful</v>
      </c>
      <c r="B3300" s="17">
        <f>IFERROR(VLOOKUP("successful",'Kickstarter Data'!F3300:L3300,7,FALSE),"")</f>
        <v>72</v>
      </c>
      <c r="D3300" s="21" t="str">
        <f t="shared" si="103"/>
        <v/>
      </c>
      <c r="E3300" s="21" t="str">
        <f>IFERROR(VLOOKUP("Failed",'Kickstarter Data'!F3300:L3300,7,FALSE),"")</f>
        <v/>
      </c>
    </row>
    <row r="3301" spans="1:5" x14ac:dyDescent="0.35">
      <c r="A3301" s="17" t="str">
        <f t="shared" si="102"/>
        <v>successful</v>
      </c>
      <c r="B3301" s="17">
        <f>IFERROR(VLOOKUP("successful",'Kickstarter Data'!F3301:L3301,7,FALSE),"")</f>
        <v>63</v>
      </c>
      <c r="D3301" s="21" t="str">
        <f t="shared" si="103"/>
        <v/>
      </c>
      <c r="E3301" s="21" t="str">
        <f>IFERROR(VLOOKUP("Failed",'Kickstarter Data'!F3301:L3301,7,FALSE),"")</f>
        <v/>
      </c>
    </row>
    <row r="3302" spans="1:5" x14ac:dyDescent="0.35">
      <c r="A3302" s="17" t="str">
        <f t="shared" si="102"/>
        <v>successful</v>
      </c>
      <c r="B3302" s="17">
        <f>IFERROR(VLOOKUP("successful",'Kickstarter Data'!F3302:L3302,7,FALSE),"")</f>
        <v>88</v>
      </c>
      <c r="D3302" s="21" t="str">
        <f t="shared" si="103"/>
        <v/>
      </c>
      <c r="E3302" s="21" t="str">
        <f>IFERROR(VLOOKUP("Failed",'Kickstarter Data'!F3302:L3302,7,FALSE),"")</f>
        <v/>
      </c>
    </row>
    <row r="3303" spans="1:5" x14ac:dyDescent="0.35">
      <c r="A3303" s="17" t="str">
        <f t="shared" si="102"/>
        <v>successful</v>
      </c>
      <c r="B3303" s="17">
        <f>IFERROR(VLOOKUP("successful",'Kickstarter Data'!F3303:L3303,7,FALSE),"")</f>
        <v>70</v>
      </c>
      <c r="D3303" s="21" t="str">
        <f t="shared" si="103"/>
        <v/>
      </c>
      <c r="E3303" s="21" t="str">
        <f>IFERROR(VLOOKUP("Failed",'Kickstarter Data'!F3303:L3303,7,FALSE),"")</f>
        <v/>
      </c>
    </row>
    <row r="3304" spans="1:5" x14ac:dyDescent="0.35">
      <c r="A3304" s="17" t="str">
        <f t="shared" si="102"/>
        <v>successful</v>
      </c>
      <c r="B3304" s="17">
        <f>IFERROR(VLOOKUP("successful",'Kickstarter Data'!F3304:L3304,7,FALSE),"")</f>
        <v>50</v>
      </c>
      <c r="D3304" s="21" t="str">
        <f t="shared" si="103"/>
        <v/>
      </c>
      <c r="E3304" s="21" t="str">
        <f>IFERROR(VLOOKUP("Failed",'Kickstarter Data'!F3304:L3304,7,FALSE),"")</f>
        <v/>
      </c>
    </row>
    <row r="3305" spans="1:5" x14ac:dyDescent="0.35">
      <c r="A3305" s="17" t="str">
        <f t="shared" si="102"/>
        <v>successful</v>
      </c>
      <c r="B3305" s="17">
        <f>IFERROR(VLOOKUP("successful",'Kickstarter Data'!F3305:L3305,7,FALSE),"")</f>
        <v>35</v>
      </c>
      <c r="D3305" s="21" t="str">
        <f t="shared" si="103"/>
        <v/>
      </c>
      <c r="E3305" s="21" t="str">
        <f>IFERROR(VLOOKUP("Failed",'Kickstarter Data'!F3305:L3305,7,FALSE),"")</f>
        <v/>
      </c>
    </row>
    <row r="3306" spans="1:5" x14ac:dyDescent="0.35">
      <c r="A3306" s="17" t="str">
        <f t="shared" si="102"/>
        <v>successful</v>
      </c>
      <c r="B3306" s="17">
        <f>IFERROR(VLOOKUP("successful",'Kickstarter Data'!F3306:L3306,7,FALSE),"")</f>
        <v>175</v>
      </c>
      <c r="D3306" s="21" t="str">
        <f t="shared" si="103"/>
        <v/>
      </c>
      <c r="E3306" s="21" t="str">
        <f>IFERROR(VLOOKUP("Failed",'Kickstarter Data'!F3306:L3306,7,FALSE),"")</f>
        <v/>
      </c>
    </row>
    <row r="3307" spans="1:5" x14ac:dyDescent="0.35">
      <c r="A3307" s="17" t="str">
        <f t="shared" si="102"/>
        <v>successful</v>
      </c>
      <c r="B3307" s="17">
        <f>IFERROR(VLOOKUP("successful",'Kickstarter Data'!F3307:L3307,7,FALSE),"")</f>
        <v>20</v>
      </c>
      <c r="D3307" s="21" t="str">
        <f t="shared" si="103"/>
        <v/>
      </c>
      <c r="E3307" s="21" t="str">
        <f>IFERROR(VLOOKUP("Failed",'Kickstarter Data'!F3307:L3307,7,FALSE),"")</f>
        <v/>
      </c>
    </row>
    <row r="3308" spans="1:5" x14ac:dyDescent="0.35">
      <c r="A3308" s="17" t="str">
        <f t="shared" si="102"/>
        <v>successful</v>
      </c>
      <c r="B3308" s="17">
        <f>IFERROR(VLOOKUP("successful",'Kickstarter Data'!F3308:L3308,7,FALSE),"")</f>
        <v>54</v>
      </c>
      <c r="D3308" s="21" t="str">
        <f t="shared" si="103"/>
        <v/>
      </c>
      <c r="E3308" s="21" t="str">
        <f>IFERROR(VLOOKUP("Failed",'Kickstarter Data'!F3308:L3308,7,FALSE),"")</f>
        <v/>
      </c>
    </row>
    <row r="3309" spans="1:5" x14ac:dyDescent="0.35">
      <c r="A3309" s="17" t="str">
        <f t="shared" si="102"/>
        <v>successful</v>
      </c>
      <c r="B3309" s="17">
        <f>IFERROR(VLOOKUP("successful",'Kickstarter Data'!F3309:L3309,7,FALSE),"")</f>
        <v>20</v>
      </c>
      <c r="D3309" s="21" t="str">
        <f t="shared" si="103"/>
        <v/>
      </c>
      <c r="E3309" s="21" t="str">
        <f>IFERROR(VLOOKUP("Failed",'Kickstarter Data'!F3309:L3309,7,FALSE),"")</f>
        <v/>
      </c>
    </row>
    <row r="3310" spans="1:5" x14ac:dyDescent="0.35">
      <c r="A3310" s="17" t="str">
        <f t="shared" si="102"/>
        <v>successful</v>
      </c>
      <c r="B3310" s="17">
        <f>IFERROR(VLOOKUP("successful",'Kickstarter Data'!F3310:L3310,7,FALSE),"")</f>
        <v>57</v>
      </c>
      <c r="D3310" s="21" t="str">
        <f t="shared" si="103"/>
        <v/>
      </c>
      <c r="E3310" s="21" t="str">
        <f>IFERROR(VLOOKUP("Failed",'Kickstarter Data'!F3310:L3310,7,FALSE),"")</f>
        <v/>
      </c>
    </row>
    <row r="3311" spans="1:5" x14ac:dyDescent="0.35">
      <c r="A3311" s="17" t="str">
        <f t="shared" si="102"/>
        <v>successful</v>
      </c>
      <c r="B3311" s="17">
        <f>IFERROR(VLOOKUP("successful",'Kickstarter Data'!F3311:L3311,7,FALSE),"")</f>
        <v>31</v>
      </c>
      <c r="D3311" s="21" t="str">
        <f t="shared" si="103"/>
        <v/>
      </c>
      <c r="E3311" s="21" t="str">
        <f>IFERROR(VLOOKUP("Failed",'Kickstarter Data'!F3311:L3311,7,FALSE),"")</f>
        <v/>
      </c>
    </row>
    <row r="3312" spans="1:5" x14ac:dyDescent="0.35">
      <c r="A3312" s="17" t="str">
        <f t="shared" si="102"/>
        <v>successful</v>
      </c>
      <c r="B3312" s="17">
        <f>IFERROR(VLOOKUP("successful",'Kickstarter Data'!F3312:L3312,7,FALSE),"")</f>
        <v>31</v>
      </c>
      <c r="D3312" s="21" t="str">
        <f t="shared" si="103"/>
        <v/>
      </c>
      <c r="E3312" s="21" t="str">
        <f>IFERROR(VLOOKUP("Failed",'Kickstarter Data'!F3312:L3312,7,FALSE),"")</f>
        <v/>
      </c>
    </row>
    <row r="3313" spans="1:5" x14ac:dyDescent="0.35">
      <c r="A3313" s="17" t="str">
        <f t="shared" si="102"/>
        <v>successful</v>
      </c>
      <c r="B3313" s="17">
        <f>IFERROR(VLOOKUP("successful",'Kickstarter Data'!F3313:L3313,7,FALSE),"")</f>
        <v>45</v>
      </c>
      <c r="D3313" s="21" t="str">
        <f t="shared" si="103"/>
        <v/>
      </c>
      <c r="E3313" s="21" t="str">
        <f>IFERROR(VLOOKUP("Failed",'Kickstarter Data'!F3313:L3313,7,FALSE),"")</f>
        <v/>
      </c>
    </row>
    <row r="3314" spans="1:5" x14ac:dyDescent="0.35">
      <c r="A3314" s="17" t="str">
        <f t="shared" si="102"/>
        <v>successful</v>
      </c>
      <c r="B3314" s="17">
        <f>IFERROR(VLOOKUP("successful",'Kickstarter Data'!F3314:L3314,7,FALSE),"")</f>
        <v>41</v>
      </c>
      <c r="D3314" s="21" t="str">
        <f t="shared" si="103"/>
        <v/>
      </c>
      <c r="E3314" s="21" t="str">
        <f>IFERROR(VLOOKUP("Failed",'Kickstarter Data'!F3314:L3314,7,FALSE),"")</f>
        <v/>
      </c>
    </row>
    <row r="3315" spans="1:5" x14ac:dyDescent="0.35">
      <c r="A3315" s="17" t="str">
        <f t="shared" si="102"/>
        <v>successful</v>
      </c>
      <c r="B3315" s="17">
        <f>IFERROR(VLOOKUP("successful",'Kickstarter Data'!F3315:L3315,7,FALSE),"")</f>
        <v>29</v>
      </c>
      <c r="D3315" s="21" t="str">
        <f t="shared" si="103"/>
        <v/>
      </c>
      <c r="E3315" s="21" t="str">
        <f>IFERROR(VLOOKUP("Failed",'Kickstarter Data'!F3315:L3315,7,FALSE),"")</f>
        <v/>
      </c>
    </row>
    <row r="3316" spans="1:5" x14ac:dyDescent="0.35">
      <c r="A3316" s="17" t="str">
        <f t="shared" si="102"/>
        <v>successful</v>
      </c>
      <c r="B3316" s="17">
        <f>IFERROR(VLOOKUP("successful",'Kickstarter Data'!F3316:L3316,7,FALSE),"")</f>
        <v>58</v>
      </c>
      <c r="D3316" s="21" t="str">
        <f t="shared" si="103"/>
        <v/>
      </c>
      <c r="E3316" s="21" t="str">
        <f>IFERROR(VLOOKUP("Failed",'Kickstarter Data'!F3316:L3316,7,FALSE),"")</f>
        <v/>
      </c>
    </row>
    <row r="3317" spans="1:5" x14ac:dyDescent="0.35">
      <c r="A3317" s="17" t="str">
        <f t="shared" si="102"/>
        <v>successful</v>
      </c>
      <c r="B3317" s="17">
        <f>IFERROR(VLOOKUP("successful",'Kickstarter Data'!F3317:L3317,7,FALSE),"")</f>
        <v>89</v>
      </c>
      <c r="D3317" s="21" t="str">
        <f t="shared" si="103"/>
        <v/>
      </c>
      <c r="E3317" s="21" t="str">
        <f>IFERROR(VLOOKUP("Failed",'Kickstarter Data'!F3317:L3317,7,FALSE),"")</f>
        <v/>
      </c>
    </row>
    <row r="3318" spans="1:5" x14ac:dyDescent="0.35">
      <c r="A3318" s="17" t="str">
        <f t="shared" si="102"/>
        <v>successful</v>
      </c>
      <c r="B3318" s="17">
        <f>IFERROR(VLOOKUP("successful",'Kickstarter Data'!F3318:L3318,7,FALSE),"")</f>
        <v>125</v>
      </c>
      <c r="D3318" s="21" t="str">
        <f t="shared" si="103"/>
        <v/>
      </c>
      <c r="E3318" s="21" t="str">
        <f>IFERROR(VLOOKUP("Failed",'Kickstarter Data'!F3318:L3318,7,FALSE),"")</f>
        <v/>
      </c>
    </row>
    <row r="3319" spans="1:5" x14ac:dyDescent="0.35">
      <c r="A3319" s="17" t="str">
        <f t="shared" si="102"/>
        <v>successful</v>
      </c>
      <c r="B3319" s="17">
        <f>IFERROR(VLOOKUP("successful",'Kickstarter Data'!F3319:L3319,7,FALSE),"")</f>
        <v>18</v>
      </c>
      <c r="D3319" s="21" t="str">
        <f t="shared" si="103"/>
        <v/>
      </c>
      <c r="E3319" s="21" t="str">
        <f>IFERROR(VLOOKUP("Failed",'Kickstarter Data'!F3319:L3319,7,FALSE),"")</f>
        <v/>
      </c>
    </row>
    <row r="3320" spans="1:5" x14ac:dyDescent="0.35">
      <c r="A3320" s="17" t="str">
        <f t="shared" si="102"/>
        <v>successful</v>
      </c>
      <c r="B3320" s="17">
        <f>IFERROR(VLOOKUP("successful",'Kickstarter Data'!F3320:L3320,7,FALSE),"")</f>
        <v>32</v>
      </c>
      <c r="D3320" s="21" t="str">
        <f t="shared" si="103"/>
        <v/>
      </c>
      <c r="E3320" s="21" t="str">
        <f>IFERROR(VLOOKUP("Failed",'Kickstarter Data'!F3320:L3320,7,FALSE),"")</f>
        <v/>
      </c>
    </row>
    <row r="3321" spans="1:5" x14ac:dyDescent="0.35">
      <c r="A3321" s="17" t="str">
        <f t="shared" si="102"/>
        <v>successful</v>
      </c>
      <c r="B3321" s="17">
        <f>IFERROR(VLOOKUP("successful",'Kickstarter Data'!F3321:L3321,7,FALSE),"")</f>
        <v>16</v>
      </c>
      <c r="D3321" s="21" t="str">
        <f t="shared" si="103"/>
        <v/>
      </c>
      <c r="E3321" s="21" t="str">
        <f>IFERROR(VLOOKUP("Failed",'Kickstarter Data'!F3321:L3321,7,FALSE),"")</f>
        <v/>
      </c>
    </row>
    <row r="3322" spans="1:5" x14ac:dyDescent="0.35">
      <c r="A3322" s="17" t="str">
        <f t="shared" si="102"/>
        <v>successful</v>
      </c>
      <c r="B3322" s="17">
        <f>IFERROR(VLOOKUP("successful",'Kickstarter Data'!F3322:L3322,7,FALSE),"")</f>
        <v>38</v>
      </c>
      <c r="D3322" s="21" t="str">
        <f t="shared" si="103"/>
        <v/>
      </c>
      <c r="E3322" s="21" t="str">
        <f>IFERROR(VLOOKUP("Failed",'Kickstarter Data'!F3322:L3322,7,FALSE),"")</f>
        <v/>
      </c>
    </row>
    <row r="3323" spans="1:5" x14ac:dyDescent="0.35">
      <c r="A3323" s="17" t="str">
        <f t="shared" si="102"/>
        <v>successful</v>
      </c>
      <c r="B3323" s="17">
        <f>IFERROR(VLOOKUP("successful",'Kickstarter Data'!F3323:L3323,7,FALSE),"")</f>
        <v>15</v>
      </c>
      <c r="D3323" s="21" t="str">
        <f t="shared" si="103"/>
        <v/>
      </c>
      <c r="E3323" s="21" t="str">
        <f>IFERROR(VLOOKUP("Failed",'Kickstarter Data'!F3323:L3323,7,FALSE),"")</f>
        <v/>
      </c>
    </row>
    <row r="3324" spans="1:5" x14ac:dyDescent="0.35">
      <c r="A3324" s="17" t="str">
        <f t="shared" si="102"/>
        <v>successful</v>
      </c>
      <c r="B3324" s="17">
        <f>IFERROR(VLOOKUP("successful",'Kickstarter Data'!F3324:L3324,7,FALSE),"")</f>
        <v>23</v>
      </c>
      <c r="D3324" s="21" t="str">
        <f t="shared" si="103"/>
        <v/>
      </c>
      <c r="E3324" s="21" t="str">
        <f>IFERROR(VLOOKUP("Failed",'Kickstarter Data'!F3324:L3324,7,FALSE),"")</f>
        <v/>
      </c>
    </row>
    <row r="3325" spans="1:5" x14ac:dyDescent="0.35">
      <c r="A3325" s="17" t="str">
        <f t="shared" si="102"/>
        <v>successful</v>
      </c>
      <c r="B3325" s="17">
        <f>IFERROR(VLOOKUP("successful",'Kickstarter Data'!F3325:L3325,7,FALSE),"")</f>
        <v>49</v>
      </c>
      <c r="D3325" s="21" t="str">
        <f t="shared" si="103"/>
        <v/>
      </c>
      <c r="E3325" s="21" t="str">
        <f>IFERROR(VLOOKUP("Failed",'Kickstarter Data'!F3325:L3325,7,FALSE),"")</f>
        <v/>
      </c>
    </row>
    <row r="3326" spans="1:5" x14ac:dyDescent="0.35">
      <c r="A3326" s="17" t="str">
        <f t="shared" si="102"/>
        <v>successful</v>
      </c>
      <c r="B3326" s="17">
        <f>IFERROR(VLOOKUP("successful",'Kickstarter Data'!F3326:L3326,7,FALSE),"")</f>
        <v>10</v>
      </c>
      <c r="D3326" s="21" t="str">
        <f t="shared" si="103"/>
        <v/>
      </c>
      <c r="E3326" s="21" t="str">
        <f>IFERROR(VLOOKUP("Failed",'Kickstarter Data'!F3326:L3326,7,FALSE),"")</f>
        <v/>
      </c>
    </row>
    <row r="3327" spans="1:5" x14ac:dyDescent="0.35">
      <c r="A3327" s="17" t="str">
        <f t="shared" si="102"/>
        <v>successful</v>
      </c>
      <c r="B3327" s="17">
        <f>IFERROR(VLOOKUP("successful",'Kickstarter Data'!F3327:L3327,7,FALSE),"")</f>
        <v>15</v>
      </c>
      <c r="D3327" s="21" t="str">
        <f t="shared" si="103"/>
        <v/>
      </c>
      <c r="E3327" s="21" t="str">
        <f>IFERROR(VLOOKUP("Failed",'Kickstarter Data'!F3327:L3327,7,FALSE),"")</f>
        <v/>
      </c>
    </row>
    <row r="3328" spans="1:5" x14ac:dyDescent="0.35">
      <c r="A3328" s="17" t="str">
        <f t="shared" si="102"/>
        <v>successful</v>
      </c>
      <c r="B3328" s="17">
        <f>IFERROR(VLOOKUP("successful",'Kickstarter Data'!F3328:L3328,7,FALSE),"")</f>
        <v>57</v>
      </c>
      <c r="D3328" s="21" t="str">
        <f t="shared" si="103"/>
        <v/>
      </c>
      <c r="E3328" s="21" t="str">
        <f>IFERROR(VLOOKUP("Failed",'Kickstarter Data'!F3328:L3328,7,FALSE),"")</f>
        <v/>
      </c>
    </row>
    <row r="3329" spans="1:5" x14ac:dyDescent="0.35">
      <c r="A3329" s="17" t="str">
        <f t="shared" si="102"/>
        <v>successful</v>
      </c>
      <c r="B3329" s="17">
        <f>IFERROR(VLOOKUP("successful",'Kickstarter Data'!F3329:L3329,7,FALSE),"")</f>
        <v>33</v>
      </c>
      <c r="D3329" s="21" t="str">
        <f t="shared" si="103"/>
        <v/>
      </c>
      <c r="E3329" s="21" t="str">
        <f>IFERROR(VLOOKUP("Failed",'Kickstarter Data'!F3329:L3329,7,FALSE),"")</f>
        <v/>
      </c>
    </row>
    <row r="3330" spans="1:5" x14ac:dyDescent="0.35">
      <c r="A3330" s="17" t="str">
        <f t="shared" ref="A3330:A3393" si="104">IF(B3330="","","successful")</f>
        <v>successful</v>
      </c>
      <c r="B3330" s="17">
        <f>IFERROR(VLOOKUP("successful",'Kickstarter Data'!F3330:L3330,7,FALSE),"")</f>
        <v>9</v>
      </c>
      <c r="D3330" s="21" t="str">
        <f t="shared" ref="D3330:D3393" si="105">IF(E3330="","","Failed")</f>
        <v/>
      </c>
      <c r="E3330" s="21" t="str">
        <f>IFERROR(VLOOKUP("Failed",'Kickstarter Data'!F3330:L3330,7,FALSE),"")</f>
        <v/>
      </c>
    </row>
    <row r="3331" spans="1:5" x14ac:dyDescent="0.35">
      <c r="A3331" s="17" t="str">
        <f t="shared" si="104"/>
        <v>successful</v>
      </c>
      <c r="B3331" s="17">
        <f>IFERROR(VLOOKUP("successful",'Kickstarter Data'!F3331:L3331,7,FALSE),"")</f>
        <v>26</v>
      </c>
      <c r="D3331" s="21" t="str">
        <f t="shared" si="105"/>
        <v/>
      </c>
      <c r="E3331" s="21" t="str">
        <f>IFERROR(VLOOKUP("Failed",'Kickstarter Data'!F3331:L3331,7,FALSE),"")</f>
        <v/>
      </c>
    </row>
    <row r="3332" spans="1:5" x14ac:dyDescent="0.35">
      <c r="A3332" s="17" t="str">
        <f t="shared" si="104"/>
        <v>successful</v>
      </c>
      <c r="B3332" s="17">
        <f>IFERROR(VLOOKUP("successful",'Kickstarter Data'!F3332:L3332,7,FALSE),"")</f>
        <v>69</v>
      </c>
      <c r="D3332" s="21" t="str">
        <f t="shared" si="105"/>
        <v/>
      </c>
      <c r="E3332" s="21" t="str">
        <f>IFERROR(VLOOKUP("Failed",'Kickstarter Data'!F3332:L3332,7,FALSE),"")</f>
        <v/>
      </c>
    </row>
    <row r="3333" spans="1:5" x14ac:dyDescent="0.35">
      <c r="A3333" s="17" t="str">
        <f t="shared" si="104"/>
        <v>successful</v>
      </c>
      <c r="B3333" s="17">
        <f>IFERROR(VLOOKUP("successful",'Kickstarter Data'!F3333:L3333,7,FALSE),"")</f>
        <v>65</v>
      </c>
      <c r="D3333" s="21" t="str">
        <f t="shared" si="105"/>
        <v/>
      </c>
      <c r="E3333" s="21" t="str">
        <f>IFERROR(VLOOKUP("Failed",'Kickstarter Data'!F3333:L3333,7,FALSE),"")</f>
        <v/>
      </c>
    </row>
    <row r="3334" spans="1:5" x14ac:dyDescent="0.35">
      <c r="A3334" s="17" t="str">
        <f t="shared" si="104"/>
        <v>successful</v>
      </c>
      <c r="B3334" s="17">
        <f>IFERROR(VLOOKUP("successful",'Kickstarter Data'!F3334:L3334,7,FALSE),"")</f>
        <v>83</v>
      </c>
      <c r="D3334" s="21" t="str">
        <f t="shared" si="105"/>
        <v/>
      </c>
      <c r="E3334" s="21" t="str">
        <f>IFERROR(VLOOKUP("Failed",'Kickstarter Data'!F3334:L3334,7,FALSE),"")</f>
        <v/>
      </c>
    </row>
    <row r="3335" spans="1:5" x14ac:dyDescent="0.35">
      <c r="A3335" s="17" t="str">
        <f t="shared" si="104"/>
        <v>successful</v>
      </c>
      <c r="B3335" s="17">
        <f>IFERROR(VLOOKUP("successful",'Kickstarter Data'!F3335:L3335,7,FALSE),"")</f>
        <v>111</v>
      </c>
      <c r="D3335" s="21" t="str">
        <f t="shared" si="105"/>
        <v/>
      </c>
      <c r="E3335" s="21" t="str">
        <f>IFERROR(VLOOKUP("Failed",'Kickstarter Data'!F3335:L3335,7,FALSE),"")</f>
        <v/>
      </c>
    </row>
    <row r="3336" spans="1:5" x14ac:dyDescent="0.35">
      <c r="A3336" s="17" t="str">
        <f t="shared" si="104"/>
        <v>successful</v>
      </c>
      <c r="B3336" s="17">
        <f>IFERROR(VLOOKUP("successful",'Kickstarter Data'!F3336:L3336,7,FALSE),"")</f>
        <v>46</v>
      </c>
      <c r="D3336" s="21" t="str">
        <f t="shared" si="105"/>
        <v/>
      </c>
      <c r="E3336" s="21" t="str">
        <f>IFERROR(VLOOKUP("Failed",'Kickstarter Data'!F3336:L3336,7,FALSE),"")</f>
        <v/>
      </c>
    </row>
    <row r="3337" spans="1:5" x14ac:dyDescent="0.35">
      <c r="A3337" s="17" t="str">
        <f t="shared" si="104"/>
        <v>successful</v>
      </c>
      <c r="B3337" s="17">
        <f>IFERROR(VLOOKUP("successful",'Kickstarter Data'!F3337:L3337,7,FALSE),"")</f>
        <v>63</v>
      </c>
      <c r="D3337" s="21" t="str">
        <f t="shared" si="105"/>
        <v/>
      </c>
      <c r="E3337" s="21" t="str">
        <f>IFERROR(VLOOKUP("Failed",'Kickstarter Data'!F3337:L3337,7,FALSE),"")</f>
        <v/>
      </c>
    </row>
    <row r="3338" spans="1:5" x14ac:dyDescent="0.35">
      <c r="A3338" s="17" t="str">
        <f t="shared" si="104"/>
        <v>successful</v>
      </c>
      <c r="B3338" s="17">
        <f>IFERROR(VLOOKUP("successful",'Kickstarter Data'!F3338:L3338,7,FALSE),"")</f>
        <v>9</v>
      </c>
      <c r="D3338" s="21" t="str">
        <f t="shared" si="105"/>
        <v/>
      </c>
      <c r="E3338" s="21" t="str">
        <f>IFERROR(VLOOKUP("Failed",'Kickstarter Data'!F3338:L3338,7,FALSE),"")</f>
        <v/>
      </c>
    </row>
    <row r="3339" spans="1:5" x14ac:dyDescent="0.35">
      <c r="A3339" s="17" t="str">
        <f t="shared" si="104"/>
        <v>successful</v>
      </c>
      <c r="B3339" s="17">
        <f>IFERROR(VLOOKUP("successful",'Kickstarter Data'!F3339:L3339,7,FALSE),"")</f>
        <v>34</v>
      </c>
      <c r="D3339" s="21" t="str">
        <f t="shared" si="105"/>
        <v/>
      </c>
      <c r="E3339" s="21" t="str">
        <f>IFERROR(VLOOKUP("Failed",'Kickstarter Data'!F3339:L3339,7,FALSE),"")</f>
        <v/>
      </c>
    </row>
    <row r="3340" spans="1:5" x14ac:dyDescent="0.35">
      <c r="A3340" s="17" t="str">
        <f t="shared" si="104"/>
        <v>successful</v>
      </c>
      <c r="B3340" s="17">
        <f>IFERROR(VLOOKUP("successful",'Kickstarter Data'!F3340:L3340,7,FALSE),"")</f>
        <v>112</v>
      </c>
      <c r="D3340" s="21" t="str">
        <f t="shared" si="105"/>
        <v/>
      </c>
      <c r="E3340" s="21" t="str">
        <f>IFERROR(VLOOKUP("Failed",'Kickstarter Data'!F3340:L3340,7,FALSE),"")</f>
        <v/>
      </c>
    </row>
    <row r="3341" spans="1:5" x14ac:dyDescent="0.35">
      <c r="A3341" s="17" t="str">
        <f t="shared" si="104"/>
        <v>successful</v>
      </c>
      <c r="B3341" s="17">
        <f>IFERROR(VLOOKUP("successful",'Kickstarter Data'!F3341:L3341,7,FALSE),"")</f>
        <v>47</v>
      </c>
      <c r="D3341" s="21" t="str">
        <f t="shared" si="105"/>
        <v/>
      </c>
      <c r="E3341" s="21" t="str">
        <f>IFERROR(VLOOKUP("Failed",'Kickstarter Data'!F3341:L3341,7,FALSE),"")</f>
        <v/>
      </c>
    </row>
    <row r="3342" spans="1:5" x14ac:dyDescent="0.35">
      <c r="A3342" s="17" t="str">
        <f t="shared" si="104"/>
        <v>successful</v>
      </c>
      <c r="B3342" s="17">
        <f>IFERROR(VLOOKUP("successful",'Kickstarter Data'!F3342:L3342,7,FALSE),"")</f>
        <v>38</v>
      </c>
      <c r="D3342" s="21" t="str">
        <f t="shared" si="105"/>
        <v/>
      </c>
      <c r="E3342" s="21" t="str">
        <f>IFERROR(VLOOKUP("Failed",'Kickstarter Data'!F3342:L3342,7,FALSE),"")</f>
        <v/>
      </c>
    </row>
    <row r="3343" spans="1:5" x14ac:dyDescent="0.35">
      <c r="A3343" s="17" t="str">
        <f t="shared" si="104"/>
        <v>successful</v>
      </c>
      <c r="B3343" s="17">
        <f>IFERROR(VLOOKUP("successful",'Kickstarter Data'!F3343:L3343,7,FALSE),"")</f>
        <v>28</v>
      </c>
      <c r="D3343" s="21" t="str">
        <f t="shared" si="105"/>
        <v/>
      </c>
      <c r="E3343" s="21" t="str">
        <f>IFERROR(VLOOKUP("Failed",'Kickstarter Data'!F3343:L3343,7,FALSE),"")</f>
        <v/>
      </c>
    </row>
    <row r="3344" spans="1:5" x14ac:dyDescent="0.35">
      <c r="A3344" s="17" t="str">
        <f t="shared" si="104"/>
        <v>successful</v>
      </c>
      <c r="B3344" s="17">
        <f>IFERROR(VLOOKUP("successful",'Kickstarter Data'!F3344:L3344,7,FALSE),"")</f>
        <v>78</v>
      </c>
      <c r="D3344" s="21" t="str">
        <f t="shared" si="105"/>
        <v/>
      </c>
      <c r="E3344" s="21" t="str">
        <f>IFERROR(VLOOKUP("Failed",'Kickstarter Data'!F3344:L3344,7,FALSE),"")</f>
        <v/>
      </c>
    </row>
    <row r="3345" spans="1:5" x14ac:dyDescent="0.35">
      <c r="A3345" s="17" t="str">
        <f t="shared" si="104"/>
        <v>successful</v>
      </c>
      <c r="B3345" s="17">
        <f>IFERROR(VLOOKUP("successful",'Kickstarter Data'!F3345:L3345,7,FALSE),"")</f>
        <v>23</v>
      </c>
      <c r="D3345" s="21" t="str">
        <f t="shared" si="105"/>
        <v/>
      </c>
      <c r="E3345" s="21" t="str">
        <f>IFERROR(VLOOKUP("Failed",'Kickstarter Data'!F3345:L3345,7,FALSE),"")</f>
        <v/>
      </c>
    </row>
    <row r="3346" spans="1:5" x14ac:dyDescent="0.35">
      <c r="A3346" s="17" t="str">
        <f t="shared" si="104"/>
        <v>successful</v>
      </c>
      <c r="B3346" s="17">
        <f>IFERROR(VLOOKUP("successful",'Kickstarter Data'!F3346:L3346,7,FALSE),"")</f>
        <v>40</v>
      </c>
      <c r="D3346" s="21" t="str">
        <f t="shared" si="105"/>
        <v/>
      </c>
      <c r="E3346" s="21" t="str">
        <f>IFERROR(VLOOKUP("Failed",'Kickstarter Data'!F3346:L3346,7,FALSE),"")</f>
        <v/>
      </c>
    </row>
    <row r="3347" spans="1:5" x14ac:dyDescent="0.35">
      <c r="A3347" s="17" t="str">
        <f t="shared" si="104"/>
        <v>successful</v>
      </c>
      <c r="B3347" s="17">
        <f>IFERROR(VLOOKUP("successful",'Kickstarter Data'!F3347:L3347,7,FALSE),"")</f>
        <v>13</v>
      </c>
      <c r="D3347" s="21" t="str">
        <f t="shared" si="105"/>
        <v/>
      </c>
      <c r="E3347" s="21" t="str">
        <f>IFERROR(VLOOKUP("Failed",'Kickstarter Data'!F3347:L3347,7,FALSE),"")</f>
        <v/>
      </c>
    </row>
    <row r="3348" spans="1:5" x14ac:dyDescent="0.35">
      <c r="A3348" s="17" t="str">
        <f t="shared" si="104"/>
        <v>successful</v>
      </c>
      <c r="B3348" s="17">
        <f>IFERROR(VLOOKUP("successful",'Kickstarter Data'!F3348:L3348,7,FALSE),"")</f>
        <v>18</v>
      </c>
      <c r="D3348" s="21" t="str">
        <f t="shared" si="105"/>
        <v/>
      </c>
      <c r="E3348" s="21" t="str">
        <f>IFERROR(VLOOKUP("Failed",'Kickstarter Data'!F3348:L3348,7,FALSE),"")</f>
        <v/>
      </c>
    </row>
    <row r="3349" spans="1:5" x14ac:dyDescent="0.35">
      <c r="A3349" s="17" t="str">
        <f t="shared" si="104"/>
        <v>successful</v>
      </c>
      <c r="B3349" s="17">
        <f>IFERROR(VLOOKUP("successful",'Kickstarter Data'!F3349:L3349,7,FALSE),"")</f>
        <v>22</v>
      </c>
      <c r="D3349" s="21" t="str">
        <f t="shared" si="105"/>
        <v/>
      </c>
      <c r="E3349" s="21" t="str">
        <f>IFERROR(VLOOKUP("Failed",'Kickstarter Data'!F3349:L3349,7,FALSE),"")</f>
        <v/>
      </c>
    </row>
    <row r="3350" spans="1:5" x14ac:dyDescent="0.35">
      <c r="A3350" s="17" t="str">
        <f t="shared" si="104"/>
        <v>successful</v>
      </c>
      <c r="B3350" s="17">
        <f>IFERROR(VLOOKUP("successful",'Kickstarter Data'!F3350:L3350,7,FALSE),"")</f>
        <v>79</v>
      </c>
      <c r="D3350" s="21" t="str">
        <f t="shared" si="105"/>
        <v/>
      </c>
      <c r="E3350" s="21" t="str">
        <f>IFERROR(VLOOKUP("Failed",'Kickstarter Data'!F3350:L3350,7,FALSE),"")</f>
        <v/>
      </c>
    </row>
    <row r="3351" spans="1:5" x14ac:dyDescent="0.35">
      <c r="A3351" s="17" t="str">
        <f t="shared" si="104"/>
        <v>successful</v>
      </c>
      <c r="B3351" s="17">
        <f>IFERROR(VLOOKUP("successful",'Kickstarter Data'!F3351:L3351,7,FALSE),"")</f>
        <v>14</v>
      </c>
      <c r="D3351" s="21" t="str">
        <f t="shared" si="105"/>
        <v/>
      </c>
      <c r="E3351" s="21" t="str">
        <f>IFERROR(VLOOKUP("Failed",'Kickstarter Data'!F3351:L3351,7,FALSE),"")</f>
        <v/>
      </c>
    </row>
    <row r="3352" spans="1:5" x14ac:dyDescent="0.35">
      <c r="A3352" s="17" t="str">
        <f t="shared" si="104"/>
        <v>successful</v>
      </c>
      <c r="B3352" s="17">
        <f>IFERROR(VLOOKUP("successful",'Kickstarter Data'!F3352:L3352,7,FALSE),"")</f>
        <v>51</v>
      </c>
      <c r="D3352" s="21" t="str">
        <f t="shared" si="105"/>
        <v/>
      </c>
      <c r="E3352" s="21" t="str">
        <f>IFERROR(VLOOKUP("Failed",'Kickstarter Data'!F3352:L3352,7,FALSE),"")</f>
        <v/>
      </c>
    </row>
    <row r="3353" spans="1:5" x14ac:dyDescent="0.35">
      <c r="A3353" s="17" t="str">
        <f t="shared" si="104"/>
        <v>successful</v>
      </c>
      <c r="B3353" s="17">
        <f>IFERROR(VLOOKUP("successful",'Kickstarter Data'!F3353:L3353,7,FALSE),"")</f>
        <v>54</v>
      </c>
      <c r="D3353" s="21" t="str">
        <f t="shared" si="105"/>
        <v/>
      </c>
      <c r="E3353" s="21" t="str">
        <f>IFERROR(VLOOKUP("Failed",'Kickstarter Data'!F3353:L3353,7,FALSE),"")</f>
        <v/>
      </c>
    </row>
    <row r="3354" spans="1:5" x14ac:dyDescent="0.35">
      <c r="A3354" s="17" t="str">
        <f t="shared" si="104"/>
        <v>successful</v>
      </c>
      <c r="B3354" s="17">
        <f>IFERROR(VLOOKUP("successful",'Kickstarter Data'!F3354:L3354,7,FALSE),"")</f>
        <v>70</v>
      </c>
      <c r="D3354" s="21" t="str">
        <f t="shared" si="105"/>
        <v/>
      </c>
      <c r="E3354" s="21" t="str">
        <f>IFERROR(VLOOKUP("Failed",'Kickstarter Data'!F3354:L3354,7,FALSE),"")</f>
        <v/>
      </c>
    </row>
    <row r="3355" spans="1:5" x14ac:dyDescent="0.35">
      <c r="A3355" s="17" t="str">
        <f t="shared" si="104"/>
        <v>successful</v>
      </c>
      <c r="B3355" s="17">
        <f>IFERROR(VLOOKUP("successful",'Kickstarter Data'!F3355:L3355,7,FALSE),"")</f>
        <v>44</v>
      </c>
      <c r="D3355" s="21" t="str">
        <f t="shared" si="105"/>
        <v/>
      </c>
      <c r="E3355" s="21" t="str">
        <f>IFERROR(VLOOKUP("Failed",'Kickstarter Data'!F3355:L3355,7,FALSE),"")</f>
        <v/>
      </c>
    </row>
    <row r="3356" spans="1:5" x14ac:dyDescent="0.35">
      <c r="A3356" s="17" t="str">
        <f t="shared" si="104"/>
        <v>successful</v>
      </c>
      <c r="B3356" s="17">
        <f>IFERROR(VLOOKUP("successful",'Kickstarter Data'!F3356:L3356,7,FALSE),"")</f>
        <v>55</v>
      </c>
      <c r="D3356" s="21" t="str">
        <f t="shared" si="105"/>
        <v/>
      </c>
      <c r="E3356" s="21" t="str">
        <f>IFERROR(VLOOKUP("Failed",'Kickstarter Data'!F3356:L3356,7,FALSE),"")</f>
        <v/>
      </c>
    </row>
    <row r="3357" spans="1:5" x14ac:dyDescent="0.35">
      <c r="A3357" s="17" t="str">
        <f t="shared" si="104"/>
        <v>successful</v>
      </c>
      <c r="B3357" s="17">
        <f>IFERROR(VLOOKUP("successful",'Kickstarter Data'!F3357:L3357,7,FALSE),"")</f>
        <v>15</v>
      </c>
      <c r="D3357" s="21" t="str">
        <f t="shared" si="105"/>
        <v/>
      </c>
      <c r="E3357" s="21" t="str">
        <f>IFERROR(VLOOKUP("Failed",'Kickstarter Data'!F3357:L3357,7,FALSE),"")</f>
        <v/>
      </c>
    </row>
    <row r="3358" spans="1:5" x14ac:dyDescent="0.35">
      <c r="A3358" s="17" t="str">
        <f t="shared" si="104"/>
        <v>successful</v>
      </c>
      <c r="B3358" s="17">
        <f>IFERROR(VLOOKUP("successful",'Kickstarter Data'!F3358:L3358,7,FALSE),"")</f>
        <v>27</v>
      </c>
      <c r="D3358" s="21" t="str">
        <f t="shared" si="105"/>
        <v/>
      </c>
      <c r="E3358" s="21" t="str">
        <f>IFERROR(VLOOKUP("Failed",'Kickstarter Data'!F3358:L3358,7,FALSE),"")</f>
        <v/>
      </c>
    </row>
    <row r="3359" spans="1:5" x14ac:dyDescent="0.35">
      <c r="A3359" s="17" t="str">
        <f t="shared" si="104"/>
        <v>successful</v>
      </c>
      <c r="B3359" s="17">
        <f>IFERROR(VLOOKUP("successful",'Kickstarter Data'!F3359:L3359,7,FALSE),"")</f>
        <v>21</v>
      </c>
      <c r="D3359" s="21" t="str">
        <f t="shared" si="105"/>
        <v/>
      </c>
      <c r="E3359" s="21" t="str">
        <f>IFERROR(VLOOKUP("Failed",'Kickstarter Data'!F3359:L3359,7,FALSE),"")</f>
        <v/>
      </c>
    </row>
    <row r="3360" spans="1:5" x14ac:dyDescent="0.35">
      <c r="A3360" s="17" t="str">
        <f t="shared" si="104"/>
        <v>successful</v>
      </c>
      <c r="B3360" s="17">
        <f>IFERROR(VLOOKUP("successful",'Kickstarter Data'!F3360:L3360,7,FALSE),"")</f>
        <v>162</v>
      </c>
      <c r="D3360" s="21" t="str">
        <f t="shared" si="105"/>
        <v/>
      </c>
      <c r="E3360" s="21" t="str">
        <f>IFERROR(VLOOKUP("Failed",'Kickstarter Data'!F3360:L3360,7,FALSE),"")</f>
        <v/>
      </c>
    </row>
    <row r="3361" spans="1:5" x14ac:dyDescent="0.35">
      <c r="A3361" s="17" t="str">
        <f t="shared" si="104"/>
        <v>successful</v>
      </c>
      <c r="B3361" s="17">
        <f>IFERROR(VLOOKUP("successful",'Kickstarter Data'!F3361:L3361,7,FALSE),"")</f>
        <v>23</v>
      </c>
      <c r="D3361" s="21" t="str">
        <f t="shared" si="105"/>
        <v/>
      </c>
      <c r="E3361" s="21" t="str">
        <f>IFERROR(VLOOKUP("Failed",'Kickstarter Data'!F3361:L3361,7,FALSE),"")</f>
        <v/>
      </c>
    </row>
    <row r="3362" spans="1:5" x14ac:dyDescent="0.35">
      <c r="A3362" s="17" t="str">
        <f t="shared" si="104"/>
        <v>successful</v>
      </c>
      <c r="B3362" s="17">
        <f>IFERROR(VLOOKUP("successful",'Kickstarter Data'!F3362:L3362,7,FALSE),"")</f>
        <v>72</v>
      </c>
      <c r="D3362" s="21" t="str">
        <f t="shared" si="105"/>
        <v/>
      </c>
      <c r="E3362" s="21" t="str">
        <f>IFERROR(VLOOKUP("Failed",'Kickstarter Data'!F3362:L3362,7,FALSE),"")</f>
        <v/>
      </c>
    </row>
    <row r="3363" spans="1:5" x14ac:dyDescent="0.35">
      <c r="A3363" s="17" t="str">
        <f t="shared" si="104"/>
        <v>successful</v>
      </c>
      <c r="B3363" s="17">
        <f>IFERROR(VLOOKUP("successful",'Kickstarter Data'!F3363:L3363,7,FALSE),"")</f>
        <v>68</v>
      </c>
      <c r="D3363" s="21" t="str">
        <f t="shared" si="105"/>
        <v/>
      </c>
      <c r="E3363" s="21" t="str">
        <f>IFERROR(VLOOKUP("Failed",'Kickstarter Data'!F3363:L3363,7,FALSE),"")</f>
        <v/>
      </c>
    </row>
    <row r="3364" spans="1:5" x14ac:dyDescent="0.35">
      <c r="A3364" s="17" t="str">
        <f t="shared" si="104"/>
        <v>successful</v>
      </c>
      <c r="B3364" s="17">
        <f>IFERROR(VLOOKUP("successful",'Kickstarter Data'!F3364:L3364,7,FALSE),"")</f>
        <v>20</v>
      </c>
      <c r="D3364" s="21" t="str">
        <f t="shared" si="105"/>
        <v/>
      </c>
      <c r="E3364" s="21" t="str">
        <f>IFERROR(VLOOKUP("Failed",'Kickstarter Data'!F3364:L3364,7,FALSE),"")</f>
        <v/>
      </c>
    </row>
    <row r="3365" spans="1:5" x14ac:dyDescent="0.35">
      <c r="A3365" s="17" t="str">
        <f t="shared" si="104"/>
        <v>successful</v>
      </c>
      <c r="B3365" s="17">
        <f>IFERROR(VLOOKUP("successful",'Kickstarter Data'!F3365:L3365,7,FALSE),"")</f>
        <v>26</v>
      </c>
      <c r="D3365" s="21" t="str">
        <f t="shared" si="105"/>
        <v/>
      </c>
      <c r="E3365" s="21" t="str">
        <f>IFERROR(VLOOKUP("Failed",'Kickstarter Data'!F3365:L3365,7,FALSE),"")</f>
        <v/>
      </c>
    </row>
    <row r="3366" spans="1:5" x14ac:dyDescent="0.35">
      <c r="A3366" s="17" t="str">
        <f t="shared" si="104"/>
        <v>successful</v>
      </c>
      <c r="B3366" s="17">
        <f>IFERROR(VLOOKUP("successful",'Kickstarter Data'!F3366:L3366,7,FALSE),"")</f>
        <v>72</v>
      </c>
      <c r="D3366" s="21" t="str">
        <f t="shared" si="105"/>
        <v/>
      </c>
      <c r="E3366" s="21" t="str">
        <f>IFERROR(VLOOKUP("Failed",'Kickstarter Data'!F3366:L3366,7,FALSE),"")</f>
        <v/>
      </c>
    </row>
    <row r="3367" spans="1:5" x14ac:dyDescent="0.35">
      <c r="A3367" s="17" t="str">
        <f t="shared" si="104"/>
        <v>successful</v>
      </c>
      <c r="B3367" s="17">
        <f>IFERROR(VLOOKUP("successful",'Kickstarter Data'!F3367:L3367,7,FALSE),"")</f>
        <v>3</v>
      </c>
      <c r="D3367" s="21" t="str">
        <f t="shared" si="105"/>
        <v/>
      </c>
      <c r="E3367" s="21" t="str">
        <f>IFERROR(VLOOKUP("Failed",'Kickstarter Data'!F3367:L3367,7,FALSE),"")</f>
        <v/>
      </c>
    </row>
    <row r="3368" spans="1:5" x14ac:dyDescent="0.35">
      <c r="A3368" s="17" t="str">
        <f t="shared" si="104"/>
        <v>successful</v>
      </c>
      <c r="B3368" s="17">
        <f>IFERROR(VLOOKUP("successful",'Kickstarter Data'!F3368:L3368,7,FALSE),"")</f>
        <v>18</v>
      </c>
      <c r="D3368" s="21" t="str">
        <f t="shared" si="105"/>
        <v/>
      </c>
      <c r="E3368" s="21" t="str">
        <f>IFERROR(VLOOKUP("Failed",'Kickstarter Data'!F3368:L3368,7,FALSE),"")</f>
        <v/>
      </c>
    </row>
    <row r="3369" spans="1:5" x14ac:dyDescent="0.35">
      <c r="A3369" s="17" t="str">
        <f t="shared" si="104"/>
        <v>successful</v>
      </c>
      <c r="B3369" s="17">
        <f>IFERROR(VLOOKUP("successful",'Kickstarter Data'!F3369:L3369,7,FALSE),"")</f>
        <v>30</v>
      </c>
      <c r="D3369" s="21" t="str">
        <f t="shared" si="105"/>
        <v/>
      </c>
      <c r="E3369" s="21" t="str">
        <f>IFERROR(VLOOKUP("Failed",'Kickstarter Data'!F3369:L3369,7,FALSE),"")</f>
        <v/>
      </c>
    </row>
    <row r="3370" spans="1:5" x14ac:dyDescent="0.35">
      <c r="A3370" s="17" t="str">
        <f t="shared" si="104"/>
        <v>successful</v>
      </c>
      <c r="B3370" s="17">
        <f>IFERROR(VLOOKUP("successful",'Kickstarter Data'!F3370:L3370,7,FALSE),"")</f>
        <v>23</v>
      </c>
      <c r="D3370" s="21" t="str">
        <f t="shared" si="105"/>
        <v/>
      </c>
      <c r="E3370" s="21" t="str">
        <f>IFERROR(VLOOKUP("Failed",'Kickstarter Data'!F3370:L3370,7,FALSE),"")</f>
        <v/>
      </c>
    </row>
    <row r="3371" spans="1:5" x14ac:dyDescent="0.35">
      <c r="A3371" s="17" t="str">
        <f t="shared" si="104"/>
        <v>successful</v>
      </c>
      <c r="B3371" s="17">
        <f>IFERROR(VLOOKUP("successful",'Kickstarter Data'!F3371:L3371,7,FALSE),"")</f>
        <v>54</v>
      </c>
      <c r="D3371" s="21" t="str">
        <f t="shared" si="105"/>
        <v/>
      </c>
      <c r="E3371" s="21" t="str">
        <f>IFERROR(VLOOKUP("Failed",'Kickstarter Data'!F3371:L3371,7,FALSE),"")</f>
        <v/>
      </c>
    </row>
    <row r="3372" spans="1:5" x14ac:dyDescent="0.35">
      <c r="A3372" s="17" t="str">
        <f t="shared" si="104"/>
        <v>successful</v>
      </c>
      <c r="B3372" s="17">
        <f>IFERROR(VLOOKUP("successful",'Kickstarter Data'!F3372:L3372,7,FALSE),"")</f>
        <v>26</v>
      </c>
      <c r="D3372" s="21" t="str">
        <f t="shared" si="105"/>
        <v/>
      </c>
      <c r="E3372" s="21" t="str">
        <f>IFERROR(VLOOKUP("Failed",'Kickstarter Data'!F3372:L3372,7,FALSE),"")</f>
        <v/>
      </c>
    </row>
    <row r="3373" spans="1:5" x14ac:dyDescent="0.35">
      <c r="A3373" s="17" t="str">
        <f t="shared" si="104"/>
        <v>successful</v>
      </c>
      <c r="B3373" s="17">
        <f>IFERROR(VLOOKUP("successful",'Kickstarter Data'!F3373:L3373,7,FALSE),"")</f>
        <v>9</v>
      </c>
      <c r="D3373" s="21" t="str">
        <f t="shared" si="105"/>
        <v/>
      </c>
      <c r="E3373" s="21" t="str">
        <f>IFERROR(VLOOKUP("Failed",'Kickstarter Data'!F3373:L3373,7,FALSE),"")</f>
        <v/>
      </c>
    </row>
    <row r="3374" spans="1:5" x14ac:dyDescent="0.35">
      <c r="A3374" s="17" t="str">
        <f t="shared" si="104"/>
        <v>successful</v>
      </c>
      <c r="B3374" s="17">
        <f>IFERROR(VLOOKUP("successful",'Kickstarter Data'!F3374:L3374,7,FALSE),"")</f>
        <v>27</v>
      </c>
      <c r="D3374" s="21" t="str">
        <f t="shared" si="105"/>
        <v/>
      </c>
      <c r="E3374" s="21" t="str">
        <f>IFERROR(VLOOKUP("Failed",'Kickstarter Data'!F3374:L3374,7,FALSE),"")</f>
        <v/>
      </c>
    </row>
    <row r="3375" spans="1:5" x14ac:dyDescent="0.35">
      <c r="A3375" s="17" t="str">
        <f t="shared" si="104"/>
        <v>successful</v>
      </c>
      <c r="B3375" s="17">
        <f>IFERROR(VLOOKUP("successful",'Kickstarter Data'!F3375:L3375,7,FALSE),"")</f>
        <v>30</v>
      </c>
      <c r="D3375" s="21" t="str">
        <f t="shared" si="105"/>
        <v/>
      </c>
      <c r="E3375" s="21" t="str">
        <f>IFERROR(VLOOKUP("Failed",'Kickstarter Data'!F3375:L3375,7,FALSE),"")</f>
        <v/>
      </c>
    </row>
    <row r="3376" spans="1:5" x14ac:dyDescent="0.35">
      <c r="A3376" s="17" t="str">
        <f t="shared" si="104"/>
        <v>successful</v>
      </c>
      <c r="B3376" s="17">
        <f>IFERROR(VLOOKUP("successful",'Kickstarter Data'!F3376:L3376,7,FALSE),"")</f>
        <v>52</v>
      </c>
      <c r="D3376" s="21" t="str">
        <f t="shared" si="105"/>
        <v/>
      </c>
      <c r="E3376" s="21" t="str">
        <f>IFERROR(VLOOKUP("Failed",'Kickstarter Data'!F3376:L3376,7,FALSE),"")</f>
        <v/>
      </c>
    </row>
    <row r="3377" spans="1:5" x14ac:dyDescent="0.35">
      <c r="A3377" s="17" t="str">
        <f t="shared" si="104"/>
        <v>successful</v>
      </c>
      <c r="B3377" s="17">
        <f>IFERROR(VLOOKUP("successful",'Kickstarter Data'!F3377:L3377,7,FALSE),"")</f>
        <v>17</v>
      </c>
      <c r="D3377" s="21" t="str">
        <f t="shared" si="105"/>
        <v/>
      </c>
      <c r="E3377" s="21" t="str">
        <f>IFERROR(VLOOKUP("Failed",'Kickstarter Data'!F3377:L3377,7,FALSE),"")</f>
        <v/>
      </c>
    </row>
    <row r="3378" spans="1:5" x14ac:dyDescent="0.35">
      <c r="A3378" s="17" t="str">
        <f t="shared" si="104"/>
        <v>successful</v>
      </c>
      <c r="B3378" s="17">
        <f>IFERROR(VLOOKUP("successful",'Kickstarter Data'!F3378:L3378,7,FALSE),"")</f>
        <v>19</v>
      </c>
      <c r="D3378" s="21" t="str">
        <f t="shared" si="105"/>
        <v/>
      </c>
      <c r="E3378" s="21" t="str">
        <f>IFERROR(VLOOKUP("Failed",'Kickstarter Data'!F3378:L3378,7,FALSE),"")</f>
        <v/>
      </c>
    </row>
    <row r="3379" spans="1:5" x14ac:dyDescent="0.35">
      <c r="A3379" s="17" t="str">
        <f t="shared" si="104"/>
        <v>successful</v>
      </c>
      <c r="B3379" s="17">
        <f>IFERROR(VLOOKUP("successful",'Kickstarter Data'!F3379:L3379,7,FALSE),"")</f>
        <v>77</v>
      </c>
      <c r="D3379" s="21" t="str">
        <f t="shared" si="105"/>
        <v/>
      </c>
      <c r="E3379" s="21" t="str">
        <f>IFERROR(VLOOKUP("Failed",'Kickstarter Data'!F3379:L3379,7,FALSE),"")</f>
        <v/>
      </c>
    </row>
    <row r="3380" spans="1:5" x14ac:dyDescent="0.35">
      <c r="A3380" s="17" t="str">
        <f t="shared" si="104"/>
        <v>successful</v>
      </c>
      <c r="B3380" s="17">
        <f>IFERROR(VLOOKUP("successful",'Kickstarter Data'!F3380:L3380,7,FALSE),"")</f>
        <v>21</v>
      </c>
      <c r="D3380" s="21" t="str">
        <f t="shared" si="105"/>
        <v/>
      </c>
      <c r="E3380" s="21" t="str">
        <f>IFERROR(VLOOKUP("Failed",'Kickstarter Data'!F3380:L3380,7,FALSE),"")</f>
        <v/>
      </c>
    </row>
    <row r="3381" spans="1:5" x14ac:dyDescent="0.35">
      <c r="A3381" s="17" t="str">
        <f t="shared" si="104"/>
        <v>successful</v>
      </c>
      <c r="B3381" s="17">
        <f>IFERROR(VLOOKUP("successful",'Kickstarter Data'!F3381:L3381,7,FALSE),"")</f>
        <v>38</v>
      </c>
      <c r="D3381" s="21" t="str">
        <f t="shared" si="105"/>
        <v/>
      </c>
      <c r="E3381" s="21" t="str">
        <f>IFERROR(VLOOKUP("Failed",'Kickstarter Data'!F3381:L3381,7,FALSE),"")</f>
        <v/>
      </c>
    </row>
    <row r="3382" spans="1:5" x14ac:dyDescent="0.35">
      <c r="A3382" s="17" t="str">
        <f t="shared" si="104"/>
        <v>successful</v>
      </c>
      <c r="B3382" s="17">
        <f>IFERROR(VLOOKUP("successful",'Kickstarter Data'!F3382:L3382,7,FALSE),"")</f>
        <v>28</v>
      </c>
      <c r="D3382" s="21" t="str">
        <f t="shared" si="105"/>
        <v/>
      </c>
      <c r="E3382" s="21" t="str">
        <f>IFERROR(VLOOKUP("Failed",'Kickstarter Data'!F3382:L3382,7,FALSE),"")</f>
        <v/>
      </c>
    </row>
    <row r="3383" spans="1:5" x14ac:dyDescent="0.35">
      <c r="A3383" s="17" t="str">
        <f t="shared" si="104"/>
        <v>successful</v>
      </c>
      <c r="B3383" s="17">
        <f>IFERROR(VLOOKUP("successful",'Kickstarter Data'!F3383:L3383,7,FALSE),"")</f>
        <v>48</v>
      </c>
      <c r="D3383" s="21" t="str">
        <f t="shared" si="105"/>
        <v/>
      </c>
      <c r="E3383" s="21" t="str">
        <f>IFERROR(VLOOKUP("Failed",'Kickstarter Data'!F3383:L3383,7,FALSE),"")</f>
        <v/>
      </c>
    </row>
    <row r="3384" spans="1:5" x14ac:dyDescent="0.35">
      <c r="A3384" s="17" t="str">
        <f t="shared" si="104"/>
        <v>successful</v>
      </c>
      <c r="B3384" s="17">
        <f>IFERROR(VLOOKUP("successful",'Kickstarter Data'!F3384:L3384,7,FALSE),"")</f>
        <v>46</v>
      </c>
      <c r="D3384" s="21" t="str">
        <f t="shared" si="105"/>
        <v/>
      </c>
      <c r="E3384" s="21" t="str">
        <f>IFERROR(VLOOKUP("Failed",'Kickstarter Data'!F3384:L3384,7,FALSE),"")</f>
        <v/>
      </c>
    </row>
    <row r="3385" spans="1:5" x14ac:dyDescent="0.35">
      <c r="A3385" s="17" t="str">
        <f t="shared" si="104"/>
        <v>successful</v>
      </c>
      <c r="B3385" s="17">
        <f>IFERROR(VLOOKUP("successful",'Kickstarter Data'!F3385:L3385,7,FALSE),"")</f>
        <v>30</v>
      </c>
      <c r="D3385" s="21" t="str">
        <f t="shared" si="105"/>
        <v/>
      </c>
      <c r="E3385" s="21" t="str">
        <f>IFERROR(VLOOKUP("Failed",'Kickstarter Data'!F3385:L3385,7,FALSE),"")</f>
        <v/>
      </c>
    </row>
    <row r="3386" spans="1:5" x14ac:dyDescent="0.35">
      <c r="A3386" s="17" t="str">
        <f t="shared" si="104"/>
        <v>successful</v>
      </c>
      <c r="B3386" s="17">
        <f>IFERROR(VLOOKUP("successful",'Kickstarter Data'!F3386:L3386,7,FALSE),"")</f>
        <v>64</v>
      </c>
      <c r="D3386" s="21" t="str">
        <f t="shared" si="105"/>
        <v/>
      </c>
      <c r="E3386" s="21" t="str">
        <f>IFERROR(VLOOKUP("Failed",'Kickstarter Data'!F3386:L3386,7,FALSE),"")</f>
        <v/>
      </c>
    </row>
    <row r="3387" spans="1:5" x14ac:dyDescent="0.35">
      <c r="A3387" s="17" t="str">
        <f t="shared" si="104"/>
        <v>successful</v>
      </c>
      <c r="B3387" s="17">
        <f>IFERROR(VLOOKUP("successful",'Kickstarter Data'!F3387:L3387,7,FALSE),"")</f>
        <v>15</v>
      </c>
      <c r="D3387" s="21" t="str">
        <f t="shared" si="105"/>
        <v/>
      </c>
      <c r="E3387" s="21" t="str">
        <f>IFERROR(VLOOKUP("Failed",'Kickstarter Data'!F3387:L3387,7,FALSE),"")</f>
        <v/>
      </c>
    </row>
    <row r="3388" spans="1:5" x14ac:dyDescent="0.35">
      <c r="A3388" s="17" t="str">
        <f t="shared" si="104"/>
        <v>successful</v>
      </c>
      <c r="B3388" s="17">
        <f>IFERROR(VLOOKUP("successful",'Kickstarter Data'!F3388:L3388,7,FALSE),"")</f>
        <v>41</v>
      </c>
      <c r="D3388" s="21" t="str">
        <f t="shared" si="105"/>
        <v/>
      </c>
      <c r="E3388" s="21" t="str">
        <f>IFERROR(VLOOKUP("Failed",'Kickstarter Data'!F3388:L3388,7,FALSE),"")</f>
        <v/>
      </c>
    </row>
    <row r="3389" spans="1:5" x14ac:dyDescent="0.35">
      <c r="A3389" s="17" t="str">
        <f t="shared" si="104"/>
        <v>successful</v>
      </c>
      <c r="B3389" s="17">
        <f>IFERROR(VLOOKUP("successful",'Kickstarter Data'!F3389:L3389,7,FALSE),"")</f>
        <v>35</v>
      </c>
      <c r="D3389" s="21" t="str">
        <f t="shared" si="105"/>
        <v/>
      </c>
      <c r="E3389" s="21" t="str">
        <f>IFERROR(VLOOKUP("Failed",'Kickstarter Data'!F3389:L3389,7,FALSE),"")</f>
        <v/>
      </c>
    </row>
    <row r="3390" spans="1:5" x14ac:dyDescent="0.35">
      <c r="A3390" s="17" t="str">
        <f t="shared" si="104"/>
        <v>successful</v>
      </c>
      <c r="B3390" s="17">
        <f>IFERROR(VLOOKUP("successful",'Kickstarter Data'!F3390:L3390,7,FALSE),"")</f>
        <v>45</v>
      </c>
      <c r="D3390" s="21" t="str">
        <f t="shared" si="105"/>
        <v/>
      </c>
      <c r="E3390" s="21" t="str">
        <f>IFERROR(VLOOKUP("Failed",'Kickstarter Data'!F3390:L3390,7,FALSE),"")</f>
        <v/>
      </c>
    </row>
    <row r="3391" spans="1:5" x14ac:dyDescent="0.35">
      <c r="A3391" s="17" t="str">
        <f t="shared" si="104"/>
        <v>successful</v>
      </c>
      <c r="B3391" s="17">
        <f>IFERROR(VLOOKUP("successful",'Kickstarter Data'!F3391:L3391,7,FALSE),"")</f>
        <v>62</v>
      </c>
      <c r="D3391" s="21" t="str">
        <f t="shared" si="105"/>
        <v/>
      </c>
      <c r="E3391" s="21" t="str">
        <f>IFERROR(VLOOKUP("Failed",'Kickstarter Data'!F3391:L3391,7,FALSE),"")</f>
        <v/>
      </c>
    </row>
    <row r="3392" spans="1:5" x14ac:dyDescent="0.35">
      <c r="A3392" s="17" t="str">
        <f t="shared" si="104"/>
        <v>successful</v>
      </c>
      <c r="B3392" s="17">
        <f>IFERROR(VLOOKUP("successful",'Kickstarter Data'!F3392:L3392,7,FALSE),"")</f>
        <v>22</v>
      </c>
      <c r="D3392" s="21" t="str">
        <f t="shared" si="105"/>
        <v/>
      </c>
      <c r="E3392" s="21" t="str">
        <f>IFERROR(VLOOKUP("Failed",'Kickstarter Data'!F3392:L3392,7,FALSE),"")</f>
        <v/>
      </c>
    </row>
    <row r="3393" spans="1:5" x14ac:dyDescent="0.35">
      <c r="A3393" s="17" t="str">
        <f t="shared" si="104"/>
        <v>successful</v>
      </c>
      <c r="B3393" s="17">
        <f>IFERROR(VLOOKUP("successful",'Kickstarter Data'!F3393:L3393,7,FALSE),"")</f>
        <v>18</v>
      </c>
      <c r="D3393" s="21" t="str">
        <f t="shared" si="105"/>
        <v/>
      </c>
      <c r="E3393" s="21" t="str">
        <f>IFERROR(VLOOKUP("Failed",'Kickstarter Data'!F3393:L3393,7,FALSE),"")</f>
        <v/>
      </c>
    </row>
    <row r="3394" spans="1:5" x14ac:dyDescent="0.35">
      <c r="A3394" s="17" t="str">
        <f t="shared" ref="A3394:A3457" si="106">IF(B3394="","","successful")</f>
        <v>successful</v>
      </c>
      <c r="B3394" s="17">
        <f>IFERROR(VLOOKUP("successful",'Kickstarter Data'!F3394:L3394,7,FALSE),"")</f>
        <v>12</v>
      </c>
      <c r="D3394" s="21" t="str">
        <f t="shared" ref="D3394:D3457" si="107">IF(E3394="","","Failed")</f>
        <v/>
      </c>
      <c r="E3394" s="21" t="str">
        <f>IFERROR(VLOOKUP("Failed",'Kickstarter Data'!F3394:L3394,7,FALSE),"")</f>
        <v/>
      </c>
    </row>
    <row r="3395" spans="1:5" x14ac:dyDescent="0.35">
      <c r="A3395" s="17" t="str">
        <f t="shared" si="106"/>
        <v>successful</v>
      </c>
      <c r="B3395" s="17">
        <f>IFERROR(VLOOKUP("successful",'Kickstarter Data'!F3395:L3395,7,FALSE),"")</f>
        <v>44</v>
      </c>
      <c r="D3395" s="21" t="str">
        <f t="shared" si="107"/>
        <v/>
      </c>
      <c r="E3395" s="21" t="str">
        <f>IFERROR(VLOOKUP("Failed",'Kickstarter Data'!F3395:L3395,7,FALSE),"")</f>
        <v/>
      </c>
    </row>
    <row r="3396" spans="1:5" x14ac:dyDescent="0.35">
      <c r="A3396" s="17" t="str">
        <f t="shared" si="106"/>
        <v>successful</v>
      </c>
      <c r="B3396" s="17">
        <f>IFERROR(VLOOKUP("successful",'Kickstarter Data'!F3396:L3396,7,FALSE),"")</f>
        <v>27</v>
      </c>
      <c r="D3396" s="21" t="str">
        <f t="shared" si="107"/>
        <v/>
      </c>
      <c r="E3396" s="21" t="str">
        <f>IFERROR(VLOOKUP("Failed",'Kickstarter Data'!F3396:L3396,7,FALSE),"")</f>
        <v/>
      </c>
    </row>
    <row r="3397" spans="1:5" x14ac:dyDescent="0.35">
      <c r="A3397" s="17" t="str">
        <f t="shared" si="106"/>
        <v>successful</v>
      </c>
      <c r="B3397" s="17">
        <f>IFERROR(VLOOKUP("successful",'Kickstarter Data'!F3397:L3397,7,FALSE),"")</f>
        <v>38</v>
      </c>
      <c r="D3397" s="21" t="str">
        <f t="shared" si="107"/>
        <v/>
      </c>
      <c r="E3397" s="21" t="str">
        <f>IFERROR(VLOOKUP("Failed",'Kickstarter Data'!F3397:L3397,7,FALSE),"")</f>
        <v/>
      </c>
    </row>
    <row r="3398" spans="1:5" x14ac:dyDescent="0.35">
      <c r="A3398" s="17" t="str">
        <f t="shared" si="106"/>
        <v>successful</v>
      </c>
      <c r="B3398" s="17">
        <f>IFERROR(VLOOKUP("successful",'Kickstarter Data'!F3398:L3398,7,FALSE),"")</f>
        <v>28</v>
      </c>
      <c r="D3398" s="21" t="str">
        <f t="shared" si="107"/>
        <v/>
      </c>
      <c r="E3398" s="21" t="str">
        <f>IFERROR(VLOOKUP("Failed",'Kickstarter Data'!F3398:L3398,7,FALSE),"")</f>
        <v/>
      </c>
    </row>
    <row r="3399" spans="1:5" x14ac:dyDescent="0.35">
      <c r="A3399" s="17" t="str">
        <f t="shared" si="106"/>
        <v>successful</v>
      </c>
      <c r="B3399" s="17">
        <f>IFERROR(VLOOKUP("successful",'Kickstarter Data'!F3399:L3399,7,FALSE),"")</f>
        <v>24</v>
      </c>
      <c r="D3399" s="21" t="str">
        <f t="shared" si="107"/>
        <v/>
      </c>
      <c r="E3399" s="21" t="str">
        <f>IFERROR(VLOOKUP("Failed",'Kickstarter Data'!F3399:L3399,7,FALSE),"")</f>
        <v/>
      </c>
    </row>
    <row r="3400" spans="1:5" x14ac:dyDescent="0.35">
      <c r="A3400" s="17" t="str">
        <f t="shared" si="106"/>
        <v>successful</v>
      </c>
      <c r="B3400" s="17">
        <f>IFERROR(VLOOKUP("successful",'Kickstarter Data'!F3400:L3400,7,FALSE),"")</f>
        <v>65</v>
      </c>
      <c r="D3400" s="21" t="str">
        <f t="shared" si="107"/>
        <v/>
      </c>
      <c r="E3400" s="21" t="str">
        <f>IFERROR(VLOOKUP("Failed",'Kickstarter Data'!F3400:L3400,7,FALSE),"")</f>
        <v/>
      </c>
    </row>
    <row r="3401" spans="1:5" x14ac:dyDescent="0.35">
      <c r="A3401" s="17" t="str">
        <f t="shared" si="106"/>
        <v>successful</v>
      </c>
      <c r="B3401" s="17">
        <f>IFERROR(VLOOKUP("successful",'Kickstarter Data'!F3401:L3401,7,FALSE),"")</f>
        <v>46</v>
      </c>
      <c r="D3401" s="21" t="str">
        <f t="shared" si="107"/>
        <v/>
      </c>
      <c r="E3401" s="21" t="str">
        <f>IFERROR(VLOOKUP("Failed",'Kickstarter Data'!F3401:L3401,7,FALSE),"")</f>
        <v/>
      </c>
    </row>
    <row r="3402" spans="1:5" x14ac:dyDescent="0.35">
      <c r="A3402" s="17" t="str">
        <f t="shared" si="106"/>
        <v>successful</v>
      </c>
      <c r="B3402" s="17">
        <f>IFERROR(VLOOKUP("successful",'Kickstarter Data'!F3402:L3402,7,FALSE),"")</f>
        <v>85</v>
      </c>
      <c r="D3402" s="21" t="str">
        <f t="shared" si="107"/>
        <v/>
      </c>
      <c r="E3402" s="21" t="str">
        <f>IFERROR(VLOOKUP("Failed",'Kickstarter Data'!F3402:L3402,7,FALSE),"")</f>
        <v/>
      </c>
    </row>
    <row r="3403" spans="1:5" x14ac:dyDescent="0.35">
      <c r="A3403" s="17" t="str">
        <f t="shared" si="106"/>
        <v>successful</v>
      </c>
      <c r="B3403" s="17">
        <f>IFERROR(VLOOKUP("successful",'Kickstarter Data'!F3403:L3403,7,FALSE),"")</f>
        <v>66</v>
      </c>
      <c r="D3403" s="21" t="str">
        <f t="shared" si="107"/>
        <v/>
      </c>
      <c r="E3403" s="21" t="str">
        <f>IFERROR(VLOOKUP("Failed",'Kickstarter Data'!F3403:L3403,7,FALSE),"")</f>
        <v/>
      </c>
    </row>
    <row r="3404" spans="1:5" x14ac:dyDescent="0.35">
      <c r="A3404" s="17" t="str">
        <f t="shared" si="106"/>
        <v>successful</v>
      </c>
      <c r="B3404" s="17">
        <f>IFERROR(VLOOKUP("successful",'Kickstarter Data'!F3404:L3404,7,FALSE),"")</f>
        <v>165</v>
      </c>
      <c r="D3404" s="21" t="str">
        <f t="shared" si="107"/>
        <v/>
      </c>
      <c r="E3404" s="21" t="str">
        <f>IFERROR(VLOOKUP("Failed",'Kickstarter Data'!F3404:L3404,7,FALSE),"")</f>
        <v/>
      </c>
    </row>
    <row r="3405" spans="1:5" x14ac:dyDescent="0.35">
      <c r="A3405" s="17" t="str">
        <f t="shared" si="106"/>
        <v>successful</v>
      </c>
      <c r="B3405" s="17">
        <f>IFERROR(VLOOKUP("successful",'Kickstarter Data'!F3405:L3405,7,FALSE),"")</f>
        <v>17</v>
      </c>
      <c r="D3405" s="21" t="str">
        <f t="shared" si="107"/>
        <v/>
      </c>
      <c r="E3405" s="21" t="str">
        <f>IFERROR(VLOOKUP("Failed",'Kickstarter Data'!F3405:L3405,7,FALSE),"")</f>
        <v/>
      </c>
    </row>
    <row r="3406" spans="1:5" x14ac:dyDescent="0.35">
      <c r="A3406" s="17" t="str">
        <f t="shared" si="106"/>
        <v>successful</v>
      </c>
      <c r="B3406" s="17">
        <f>IFERROR(VLOOKUP("successful",'Kickstarter Data'!F3406:L3406,7,FALSE),"")</f>
        <v>3</v>
      </c>
      <c r="D3406" s="21" t="str">
        <f t="shared" si="107"/>
        <v/>
      </c>
      <c r="E3406" s="21" t="str">
        <f>IFERROR(VLOOKUP("Failed",'Kickstarter Data'!F3406:L3406,7,FALSE),"")</f>
        <v/>
      </c>
    </row>
    <row r="3407" spans="1:5" x14ac:dyDescent="0.35">
      <c r="A3407" s="17" t="str">
        <f t="shared" si="106"/>
        <v>successful</v>
      </c>
      <c r="B3407" s="17">
        <f>IFERROR(VLOOKUP("successful",'Kickstarter Data'!F3407:L3407,7,FALSE),"")</f>
        <v>17</v>
      </c>
      <c r="D3407" s="21" t="str">
        <f t="shared" si="107"/>
        <v/>
      </c>
      <c r="E3407" s="21" t="str">
        <f>IFERROR(VLOOKUP("Failed",'Kickstarter Data'!F3407:L3407,7,FALSE),"")</f>
        <v/>
      </c>
    </row>
    <row r="3408" spans="1:5" x14ac:dyDescent="0.35">
      <c r="A3408" s="17" t="str">
        <f t="shared" si="106"/>
        <v>successful</v>
      </c>
      <c r="B3408" s="17">
        <f>IFERROR(VLOOKUP("successful",'Kickstarter Data'!F3408:L3408,7,FALSE),"")</f>
        <v>91</v>
      </c>
      <c r="D3408" s="21" t="str">
        <f t="shared" si="107"/>
        <v/>
      </c>
      <c r="E3408" s="21" t="str">
        <f>IFERROR(VLOOKUP("Failed",'Kickstarter Data'!F3408:L3408,7,FALSE),"")</f>
        <v/>
      </c>
    </row>
    <row r="3409" spans="1:5" x14ac:dyDescent="0.35">
      <c r="A3409" s="17" t="str">
        <f t="shared" si="106"/>
        <v>successful</v>
      </c>
      <c r="B3409" s="17">
        <f>IFERROR(VLOOKUP("successful",'Kickstarter Data'!F3409:L3409,7,FALSE),"")</f>
        <v>67</v>
      </c>
      <c r="D3409" s="21" t="str">
        <f t="shared" si="107"/>
        <v/>
      </c>
      <c r="E3409" s="21" t="str">
        <f>IFERROR(VLOOKUP("Failed",'Kickstarter Data'!F3409:L3409,7,FALSE),"")</f>
        <v/>
      </c>
    </row>
    <row r="3410" spans="1:5" x14ac:dyDescent="0.35">
      <c r="A3410" s="17" t="str">
        <f t="shared" si="106"/>
        <v>successful</v>
      </c>
      <c r="B3410" s="17">
        <f>IFERROR(VLOOKUP("successful",'Kickstarter Data'!F3410:L3410,7,FALSE),"")</f>
        <v>18</v>
      </c>
      <c r="D3410" s="21" t="str">
        <f t="shared" si="107"/>
        <v/>
      </c>
      <c r="E3410" s="21" t="str">
        <f>IFERROR(VLOOKUP("Failed",'Kickstarter Data'!F3410:L3410,7,FALSE),"")</f>
        <v/>
      </c>
    </row>
    <row r="3411" spans="1:5" x14ac:dyDescent="0.35">
      <c r="A3411" s="17" t="str">
        <f t="shared" si="106"/>
        <v>successful</v>
      </c>
      <c r="B3411" s="17">
        <f>IFERROR(VLOOKUP("successful",'Kickstarter Data'!F3411:L3411,7,FALSE),"")</f>
        <v>21</v>
      </c>
      <c r="D3411" s="21" t="str">
        <f t="shared" si="107"/>
        <v/>
      </c>
      <c r="E3411" s="21" t="str">
        <f>IFERROR(VLOOKUP("Failed",'Kickstarter Data'!F3411:L3411,7,FALSE),"")</f>
        <v/>
      </c>
    </row>
    <row r="3412" spans="1:5" x14ac:dyDescent="0.35">
      <c r="A3412" s="17" t="str">
        <f t="shared" si="106"/>
        <v>successful</v>
      </c>
      <c r="B3412" s="17">
        <f>IFERROR(VLOOKUP("successful",'Kickstarter Data'!F3412:L3412,7,FALSE),"")</f>
        <v>40</v>
      </c>
      <c r="D3412" s="21" t="str">
        <f t="shared" si="107"/>
        <v/>
      </c>
      <c r="E3412" s="21" t="str">
        <f>IFERROR(VLOOKUP("Failed",'Kickstarter Data'!F3412:L3412,7,FALSE),"")</f>
        <v/>
      </c>
    </row>
    <row r="3413" spans="1:5" x14ac:dyDescent="0.35">
      <c r="A3413" s="17" t="str">
        <f t="shared" si="106"/>
        <v>successful</v>
      </c>
      <c r="B3413" s="17">
        <f>IFERROR(VLOOKUP("successful",'Kickstarter Data'!F3413:L3413,7,FALSE),"")</f>
        <v>78</v>
      </c>
      <c r="D3413" s="21" t="str">
        <f t="shared" si="107"/>
        <v/>
      </c>
      <c r="E3413" s="21" t="str">
        <f>IFERROR(VLOOKUP("Failed",'Kickstarter Data'!F3413:L3413,7,FALSE),"")</f>
        <v/>
      </c>
    </row>
    <row r="3414" spans="1:5" x14ac:dyDescent="0.35">
      <c r="A3414" s="17" t="str">
        <f t="shared" si="106"/>
        <v>successful</v>
      </c>
      <c r="B3414" s="17">
        <f>IFERROR(VLOOKUP("successful",'Kickstarter Data'!F3414:L3414,7,FALSE),"")</f>
        <v>26</v>
      </c>
      <c r="D3414" s="21" t="str">
        <f t="shared" si="107"/>
        <v/>
      </c>
      <c r="E3414" s="21" t="str">
        <f>IFERROR(VLOOKUP("Failed",'Kickstarter Data'!F3414:L3414,7,FALSE),"")</f>
        <v/>
      </c>
    </row>
    <row r="3415" spans="1:5" x14ac:dyDescent="0.35">
      <c r="A3415" s="17" t="str">
        <f t="shared" si="106"/>
        <v>successful</v>
      </c>
      <c r="B3415" s="17">
        <f>IFERROR(VLOOKUP("successful",'Kickstarter Data'!F3415:L3415,7,FALSE),"")</f>
        <v>14</v>
      </c>
      <c r="D3415" s="21" t="str">
        <f t="shared" si="107"/>
        <v/>
      </c>
      <c r="E3415" s="21" t="str">
        <f>IFERROR(VLOOKUP("Failed",'Kickstarter Data'!F3415:L3415,7,FALSE),"")</f>
        <v/>
      </c>
    </row>
    <row r="3416" spans="1:5" x14ac:dyDescent="0.35">
      <c r="A3416" s="17" t="str">
        <f t="shared" si="106"/>
        <v>successful</v>
      </c>
      <c r="B3416" s="17">
        <f>IFERROR(VLOOKUP("successful",'Kickstarter Data'!F3416:L3416,7,FALSE),"")</f>
        <v>44</v>
      </c>
      <c r="D3416" s="21" t="str">
        <f t="shared" si="107"/>
        <v/>
      </c>
      <c r="E3416" s="21" t="str">
        <f>IFERROR(VLOOKUP("Failed",'Kickstarter Data'!F3416:L3416,7,FALSE),"")</f>
        <v/>
      </c>
    </row>
    <row r="3417" spans="1:5" x14ac:dyDescent="0.35">
      <c r="A3417" s="17" t="str">
        <f t="shared" si="106"/>
        <v>successful</v>
      </c>
      <c r="B3417" s="17">
        <f>IFERROR(VLOOKUP("successful",'Kickstarter Data'!F3417:L3417,7,FALSE),"")</f>
        <v>9</v>
      </c>
      <c r="D3417" s="21" t="str">
        <f t="shared" si="107"/>
        <v/>
      </c>
      <c r="E3417" s="21" t="str">
        <f>IFERROR(VLOOKUP("Failed",'Kickstarter Data'!F3417:L3417,7,FALSE),"")</f>
        <v/>
      </c>
    </row>
    <row r="3418" spans="1:5" x14ac:dyDescent="0.35">
      <c r="A3418" s="17" t="str">
        <f t="shared" si="106"/>
        <v>successful</v>
      </c>
      <c r="B3418" s="17">
        <f>IFERROR(VLOOKUP("successful",'Kickstarter Data'!F3418:L3418,7,FALSE),"")</f>
        <v>30</v>
      </c>
      <c r="D3418" s="21" t="str">
        <f t="shared" si="107"/>
        <v/>
      </c>
      <c r="E3418" s="21" t="str">
        <f>IFERROR(VLOOKUP("Failed",'Kickstarter Data'!F3418:L3418,7,FALSE),"")</f>
        <v/>
      </c>
    </row>
    <row r="3419" spans="1:5" x14ac:dyDescent="0.35">
      <c r="A3419" s="17" t="str">
        <f t="shared" si="106"/>
        <v>successful</v>
      </c>
      <c r="B3419" s="17">
        <f>IFERROR(VLOOKUP("successful",'Kickstarter Data'!F3419:L3419,7,FALSE),"")</f>
        <v>45</v>
      </c>
      <c r="D3419" s="21" t="str">
        <f t="shared" si="107"/>
        <v/>
      </c>
      <c r="E3419" s="21" t="str">
        <f>IFERROR(VLOOKUP("Failed",'Kickstarter Data'!F3419:L3419,7,FALSE),"")</f>
        <v/>
      </c>
    </row>
    <row r="3420" spans="1:5" x14ac:dyDescent="0.35">
      <c r="A3420" s="17" t="str">
        <f t="shared" si="106"/>
        <v>successful</v>
      </c>
      <c r="B3420" s="17">
        <f>IFERROR(VLOOKUP("successful",'Kickstarter Data'!F3420:L3420,7,FALSE),"")</f>
        <v>56</v>
      </c>
      <c r="D3420" s="21" t="str">
        <f t="shared" si="107"/>
        <v/>
      </c>
      <c r="E3420" s="21" t="str">
        <f>IFERROR(VLOOKUP("Failed",'Kickstarter Data'!F3420:L3420,7,FALSE),"")</f>
        <v/>
      </c>
    </row>
    <row r="3421" spans="1:5" x14ac:dyDescent="0.35">
      <c r="A3421" s="17" t="str">
        <f t="shared" si="106"/>
        <v>successful</v>
      </c>
      <c r="B3421" s="17">
        <f>IFERROR(VLOOKUP("successful",'Kickstarter Data'!F3421:L3421,7,FALSE),"")</f>
        <v>46</v>
      </c>
      <c r="D3421" s="21" t="str">
        <f t="shared" si="107"/>
        <v/>
      </c>
      <c r="E3421" s="21" t="str">
        <f>IFERROR(VLOOKUP("Failed",'Kickstarter Data'!F3421:L3421,7,FALSE),"")</f>
        <v/>
      </c>
    </row>
    <row r="3422" spans="1:5" x14ac:dyDescent="0.35">
      <c r="A3422" s="17" t="str">
        <f t="shared" si="106"/>
        <v>successful</v>
      </c>
      <c r="B3422" s="17">
        <f>IFERROR(VLOOKUP("successful",'Kickstarter Data'!F3422:L3422,7,FALSE),"")</f>
        <v>34</v>
      </c>
      <c r="D3422" s="21" t="str">
        <f t="shared" si="107"/>
        <v/>
      </c>
      <c r="E3422" s="21" t="str">
        <f>IFERROR(VLOOKUP("Failed",'Kickstarter Data'!F3422:L3422,7,FALSE),"")</f>
        <v/>
      </c>
    </row>
    <row r="3423" spans="1:5" x14ac:dyDescent="0.35">
      <c r="A3423" s="17" t="str">
        <f t="shared" si="106"/>
        <v>successful</v>
      </c>
      <c r="B3423" s="17">
        <f>IFERROR(VLOOKUP("successful",'Kickstarter Data'!F3423:L3423,7,FALSE),"")</f>
        <v>98</v>
      </c>
      <c r="D3423" s="21" t="str">
        <f t="shared" si="107"/>
        <v/>
      </c>
      <c r="E3423" s="21" t="str">
        <f>IFERROR(VLOOKUP("Failed",'Kickstarter Data'!F3423:L3423,7,FALSE),"")</f>
        <v/>
      </c>
    </row>
    <row r="3424" spans="1:5" x14ac:dyDescent="0.35">
      <c r="A3424" s="17" t="str">
        <f t="shared" si="106"/>
        <v>successful</v>
      </c>
      <c r="B3424" s="17">
        <f>IFERROR(VLOOKUP("successful",'Kickstarter Data'!F3424:L3424,7,FALSE),"")</f>
        <v>46</v>
      </c>
      <c r="D3424" s="21" t="str">
        <f t="shared" si="107"/>
        <v/>
      </c>
      <c r="E3424" s="21" t="str">
        <f>IFERROR(VLOOKUP("Failed",'Kickstarter Data'!F3424:L3424,7,FALSE),"")</f>
        <v/>
      </c>
    </row>
    <row r="3425" spans="1:5" x14ac:dyDescent="0.35">
      <c r="A3425" s="17" t="str">
        <f t="shared" si="106"/>
        <v>successful</v>
      </c>
      <c r="B3425" s="17">
        <f>IFERROR(VLOOKUP("successful",'Kickstarter Data'!F3425:L3425,7,FALSE),"")</f>
        <v>10</v>
      </c>
      <c r="D3425" s="21" t="str">
        <f t="shared" si="107"/>
        <v/>
      </c>
      <c r="E3425" s="21" t="str">
        <f>IFERROR(VLOOKUP("Failed",'Kickstarter Data'!F3425:L3425,7,FALSE),"")</f>
        <v/>
      </c>
    </row>
    <row r="3426" spans="1:5" x14ac:dyDescent="0.35">
      <c r="A3426" s="17" t="str">
        <f t="shared" si="106"/>
        <v>successful</v>
      </c>
      <c r="B3426" s="17">
        <f>IFERROR(VLOOKUP("successful",'Kickstarter Data'!F3426:L3426,7,FALSE),"")</f>
        <v>76</v>
      </c>
      <c r="D3426" s="21" t="str">
        <f t="shared" si="107"/>
        <v/>
      </c>
      <c r="E3426" s="21" t="str">
        <f>IFERROR(VLOOKUP("Failed",'Kickstarter Data'!F3426:L3426,7,FALSE),"")</f>
        <v/>
      </c>
    </row>
    <row r="3427" spans="1:5" x14ac:dyDescent="0.35">
      <c r="A3427" s="17" t="str">
        <f t="shared" si="106"/>
        <v>successful</v>
      </c>
      <c r="B3427" s="17">
        <f>IFERROR(VLOOKUP("successful",'Kickstarter Data'!F3427:L3427,7,FALSE),"")</f>
        <v>104</v>
      </c>
      <c r="D3427" s="21" t="str">
        <f t="shared" si="107"/>
        <v/>
      </c>
      <c r="E3427" s="21" t="str">
        <f>IFERROR(VLOOKUP("Failed",'Kickstarter Data'!F3427:L3427,7,FALSE),"")</f>
        <v/>
      </c>
    </row>
    <row r="3428" spans="1:5" x14ac:dyDescent="0.35">
      <c r="A3428" s="17" t="str">
        <f t="shared" si="106"/>
        <v>successful</v>
      </c>
      <c r="B3428" s="17">
        <f>IFERROR(VLOOKUP("successful",'Kickstarter Data'!F3428:L3428,7,FALSE),"")</f>
        <v>87</v>
      </c>
      <c r="D3428" s="21" t="str">
        <f t="shared" si="107"/>
        <v/>
      </c>
      <c r="E3428" s="21" t="str">
        <f>IFERROR(VLOOKUP("Failed",'Kickstarter Data'!F3428:L3428,7,FALSE),"")</f>
        <v/>
      </c>
    </row>
    <row r="3429" spans="1:5" x14ac:dyDescent="0.35">
      <c r="A3429" s="17" t="str">
        <f t="shared" si="106"/>
        <v>successful</v>
      </c>
      <c r="B3429" s="17">
        <f>IFERROR(VLOOKUP("successful",'Kickstarter Data'!F3429:L3429,7,FALSE),"")</f>
        <v>29</v>
      </c>
      <c r="D3429" s="21" t="str">
        <f t="shared" si="107"/>
        <v/>
      </c>
      <c r="E3429" s="21" t="str">
        <f>IFERROR(VLOOKUP("Failed",'Kickstarter Data'!F3429:L3429,7,FALSE),"")</f>
        <v/>
      </c>
    </row>
    <row r="3430" spans="1:5" x14ac:dyDescent="0.35">
      <c r="A3430" s="17" t="str">
        <f t="shared" si="106"/>
        <v>successful</v>
      </c>
      <c r="B3430" s="17">
        <f>IFERROR(VLOOKUP("successful",'Kickstarter Data'!F3430:L3430,7,FALSE),"")</f>
        <v>51</v>
      </c>
      <c r="D3430" s="21" t="str">
        <f t="shared" si="107"/>
        <v/>
      </c>
      <c r="E3430" s="21" t="str">
        <f>IFERROR(VLOOKUP("Failed",'Kickstarter Data'!F3430:L3430,7,FALSE),"")</f>
        <v/>
      </c>
    </row>
    <row r="3431" spans="1:5" x14ac:dyDescent="0.35">
      <c r="A3431" s="17" t="str">
        <f t="shared" si="106"/>
        <v>successful</v>
      </c>
      <c r="B3431" s="17">
        <f>IFERROR(VLOOKUP("successful",'Kickstarter Data'!F3431:L3431,7,FALSE),"")</f>
        <v>12</v>
      </c>
      <c r="D3431" s="21" t="str">
        <f t="shared" si="107"/>
        <v/>
      </c>
      <c r="E3431" s="21" t="str">
        <f>IFERROR(VLOOKUP("Failed",'Kickstarter Data'!F3431:L3431,7,FALSE),"")</f>
        <v/>
      </c>
    </row>
    <row r="3432" spans="1:5" x14ac:dyDescent="0.35">
      <c r="A3432" s="17" t="str">
        <f t="shared" si="106"/>
        <v>successful</v>
      </c>
      <c r="B3432" s="17">
        <f>IFERROR(VLOOKUP("successful",'Kickstarter Data'!F3432:L3432,7,FALSE),"")</f>
        <v>72</v>
      </c>
      <c r="D3432" s="21" t="str">
        <f t="shared" si="107"/>
        <v/>
      </c>
      <c r="E3432" s="21" t="str">
        <f>IFERROR(VLOOKUP("Failed",'Kickstarter Data'!F3432:L3432,7,FALSE),"")</f>
        <v/>
      </c>
    </row>
    <row r="3433" spans="1:5" x14ac:dyDescent="0.35">
      <c r="A3433" s="17" t="str">
        <f t="shared" si="106"/>
        <v>successful</v>
      </c>
      <c r="B3433" s="17">
        <f>IFERROR(VLOOKUP("successful",'Kickstarter Data'!F3433:L3433,7,FALSE),"")</f>
        <v>21</v>
      </c>
      <c r="D3433" s="21" t="str">
        <f t="shared" si="107"/>
        <v/>
      </c>
      <c r="E3433" s="21" t="str">
        <f>IFERROR(VLOOKUP("Failed",'Kickstarter Data'!F3433:L3433,7,FALSE),"")</f>
        <v/>
      </c>
    </row>
    <row r="3434" spans="1:5" x14ac:dyDescent="0.35">
      <c r="A3434" s="17" t="str">
        <f t="shared" si="106"/>
        <v>successful</v>
      </c>
      <c r="B3434" s="17">
        <f>IFERROR(VLOOKUP("successful",'Kickstarter Data'!F3434:L3434,7,FALSE),"")</f>
        <v>42</v>
      </c>
      <c r="D3434" s="21" t="str">
        <f t="shared" si="107"/>
        <v/>
      </c>
      <c r="E3434" s="21" t="str">
        <f>IFERROR(VLOOKUP("Failed",'Kickstarter Data'!F3434:L3434,7,FALSE),"")</f>
        <v/>
      </c>
    </row>
    <row r="3435" spans="1:5" x14ac:dyDescent="0.35">
      <c r="A3435" s="17" t="str">
        <f t="shared" si="106"/>
        <v>successful</v>
      </c>
      <c r="B3435" s="17">
        <f>IFERROR(VLOOKUP("successful",'Kickstarter Data'!F3435:L3435,7,FALSE),"")</f>
        <v>71</v>
      </c>
      <c r="D3435" s="21" t="str">
        <f t="shared" si="107"/>
        <v/>
      </c>
      <c r="E3435" s="21" t="str">
        <f>IFERROR(VLOOKUP("Failed",'Kickstarter Data'!F3435:L3435,7,FALSE),"")</f>
        <v/>
      </c>
    </row>
    <row r="3436" spans="1:5" x14ac:dyDescent="0.35">
      <c r="A3436" s="17" t="str">
        <f t="shared" si="106"/>
        <v>successful</v>
      </c>
      <c r="B3436" s="17">
        <f>IFERROR(VLOOKUP("successful",'Kickstarter Data'!F3436:L3436,7,FALSE),"")</f>
        <v>168</v>
      </c>
      <c r="D3436" s="21" t="str">
        <f t="shared" si="107"/>
        <v/>
      </c>
      <c r="E3436" s="21" t="str">
        <f>IFERROR(VLOOKUP("Failed",'Kickstarter Data'!F3436:L3436,7,FALSE),"")</f>
        <v/>
      </c>
    </row>
    <row r="3437" spans="1:5" x14ac:dyDescent="0.35">
      <c r="A3437" s="17" t="str">
        <f t="shared" si="106"/>
        <v>successful</v>
      </c>
      <c r="B3437" s="17">
        <f>IFERROR(VLOOKUP("successful",'Kickstarter Data'!F3437:L3437,7,FALSE),"")</f>
        <v>19</v>
      </c>
      <c r="D3437" s="21" t="str">
        <f t="shared" si="107"/>
        <v/>
      </c>
      <c r="E3437" s="21" t="str">
        <f>IFERROR(VLOOKUP("Failed",'Kickstarter Data'!F3437:L3437,7,FALSE),"")</f>
        <v/>
      </c>
    </row>
    <row r="3438" spans="1:5" x14ac:dyDescent="0.35">
      <c r="A3438" s="17" t="str">
        <f t="shared" si="106"/>
        <v>successful</v>
      </c>
      <c r="B3438" s="17">
        <f>IFERROR(VLOOKUP("successful",'Kickstarter Data'!F3438:L3438,7,FALSE),"")</f>
        <v>37</v>
      </c>
      <c r="D3438" s="21" t="str">
        <f t="shared" si="107"/>
        <v/>
      </c>
      <c r="E3438" s="21" t="str">
        <f>IFERROR(VLOOKUP("Failed",'Kickstarter Data'!F3438:L3438,7,FALSE),"")</f>
        <v/>
      </c>
    </row>
    <row r="3439" spans="1:5" x14ac:dyDescent="0.35">
      <c r="A3439" s="17" t="str">
        <f t="shared" si="106"/>
        <v>successful</v>
      </c>
      <c r="B3439" s="17">
        <f>IFERROR(VLOOKUP("successful",'Kickstarter Data'!F3439:L3439,7,FALSE),"")</f>
        <v>36</v>
      </c>
      <c r="D3439" s="21" t="str">
        <f t="shared" si="107"/>
        <v/>
      </c>
      <c r="E3439" s="21" t="str">
        <f>IFERROR(VLOOKUP("Failed",'Kickstarter Data'!F3439:L3439,7,FALSE),"")</f>
        <v/>
      </c>
    </row>
    <row r="3440" spans="1:5" x14ac:dyDescent="0.35">
      <c r="A3440" s="17" t="str">
        <f t="shared" si="106"/>
        <v>successful</v>
      </c>
      <c r="B3440" s="17">
        <f>IFERROR(VLOOKUP("successful",'Kickstarter Data'!F3440:L3440,7,FALSE),"")</f>
        <v>14</v>
      </c>
      <c r="D3440" s="21" t="str">
        <f t="shared" si="107"/>
        <v/>
      </c>
      <c r="E3440" s="21" t="str">
        <f>IFERROR(VLOOKUP("Failed",'Kickstarter Data'!F3440:L3440,7,FALSE),"")</f>
        <v/>
      </c>
    </row>
    <row r="3441" spans="1:5" x14ac:dyDescent="0.35">
      <c r="A3441" s="17" t="str">
        <f t="shared" si="106"/>
        <v>successful</v>
      </c>
      <c r="B3441" s="17">
        <f>IFERROR(VLOOKUP("successful",'Kickstarter Data'!F3441:L3441,7,FALSE),"")</f>
        <v>18</v>
      </c>
      <c r="D3441" s="21" t="str">
        <f t="shared" si="107"/>
        <v/>
      </c>
      <c r="E3441" s="21" t="str">
        <f>IFERROR(VLOOKUP("Failed",'Kickstarter Data'!F3441:L3441,7,FALSE),"")</f>
        <v/>
      </c>
    </row>
    <row r="3442" spans="1:5" x14ac:dyDescent="0.35">
      <c r="A3442" s="17" t="str">
        <f t="shared" si="106"/>
        <v>successful</v>
      </c>
      <c r="B3442" s="17">
        <f>IFERROR(VLOOKUP("successful",'Kickstarter Data'!F3442:L3442,7,FALSE),"")</f>
        <v>82</v>
      </c>
      <c r="D3442" s="21" t="str">
        <f t="shared" si="107"/>
        <v/>
      </c>
      <c r="E3442" s="21" t="str">
        <f>IFERROR(VLOOKUP("Failed",'Kickstarter Data'!F3442:L3442,7,FALSE),"")</f>
        <v/>
      </c>
    </row>
    <row r="3443" spans="1:5" x14ac:dyDescent="0.35">
      <c r="A3443" s="17" t="str">
        <f t="shared" si="106"/>
        <v>successful</v>
      </c>
      <c r="B3443" s="17">
        <f>IFERROR(VLOOKUP("successful",'Kickstarter Data'!F3443:L3443,7,FALSE),"")</f>
        <v>43</v>
      </c>
      <c r="D3443" s="21" t="str">
        <f t="shared" si="107"/>
        <v/>
      </c>
      <c r="E3443" s="21" t="str">
        <f>IFERROR(VLOOKUP("Failed",'Kickstarter Data'!F3443:L3443,7,FALSE),"")</f>
        <v/>
      </c>
    </row>
    <row r="3444" spans="1:5" x14ac:dyDescent="0.35">
      <c r="A3444" s="17" t="str">
        <f t="shared" si="106"/>
        <v>successful</v>
      </c>
      <c r="B3444" s="17">
        <f>IFERROR(VLOOKUP("successful",'Kickstarter Data'!F3444:L3444,7,FALSE),"")</f>
        <v>8</v>
      </c>
      <c r="D3444" s="21" t="str">
        <f t="shared" si="107"/>
        <v/>
      </c>
      <c r="E3444" s="21" t="str">
        <f>IFERROR(VLOOKUP("Failed",'Kickstarter Data'!F3444:L3444,7,FALSE),"")</f>
        <v/>
      </c>
    </row>
    <row r="3445" spans="1:5" x14ac:dyDescent="0.35">
      <c r="A3445" s="17" t="str">
        <f t="shared" si="106"/>
        <v>successful</v>
      </c>
      <c r="B3445" s="17">
        <f>IFERROR(VLOOKUP("successful",'Kickstarter Data'!F3445:L3445,7,FALSE),"")</f>
        <v>45</v>
      </c>
      <c r="D3445" s="21" t="str">
        <f t="shared" si="107"/>
        <v/>
      </c>
      <c r="E3445" s="21" t="str">
        <f>IFERROR(VLOOKUP("Failed",'Kickstarter Data'!F3445:L3445,7,FALSE),"")</f>
        <v/>
      </c>
    </row>
    <row r="3446" spans="1:5" x14ac:dyDescent="0.35">
      <c r="A3446" s="17" t="str">
        <f t="shared" si="106"/>
        <v>successful</v>
      </c>
      <c r="B3446" s="17">
        <f>IFERROR(VLOOKUP("successful",'Kickstarter Data'!F3446:L3446,7,FALSE),"")</f>
        <v>20</v>
      </c>
      <c r="D3446" s="21" t="str">
        <f t="shared" si="107"/>
        <v/>
      </c>
      <c r="E3446" s="21" t="str">
        <f>IFERROR(VLOOKUP("Failed",'Kickstarter Data'!F3446:L3446,7,FALSE),"")</f>
        <v/>
      </c>
    </row>
    <row r="3447" spans="1:5" x14ac:dyDescent="0.35">
      <c r="A3447" s="17" t="str">
        <f t="shared" si="106"/>
        <v>successful</v>
      </c>
      <c r="B3447" s="17">
        <f>IFERROR(VLOOKUP("successful",'Kickstarter Data'!F3447:L3447,7,FALSE),"")</f>
        <v>31</v>
      </c>
      <c r="D3447" s="21" t="str">
        <f t="shared" si="107"/>
        <v/>
      </c>
      <c r="E3447" s="21" t="str">
        <f>IFERROR(VLOOKUP("Failed",'Kickstarter Data'!F3447:L3447,7,FALSE),"")</f>
        <v/>
      </c>
    </row>
    <row r="3448" spans="1:5" x14ac:dyDescent="0.35">
      <c r="A3448" s="17" t="str">
        <f t="shared" si="106"/>
        <v>successful</v>
      </c>
      <c r="B3448" s="17">
        <f>IFERROR(VLOOKUP("successful",'Kickstarter Data'!F3448:L3448,7,FALSE),"")</f>
        <v>25</v>
      </c>
      <c r="D3448" s="21" t="str">
        <f t="shared" si="107"/>
        <v/>
      </c>
      <c r="E3448" s="21" t="str">
        <f>IFERROR(VLOOKUP("Failed",'Kickstarter Data'!F3448:L3448,7,FALSE),"")</f>
        <v/>
      </c>
    </row>
    <row r="3449" spans="1:5" x14ac:dyDescent="0.35">
      <c r="A3449" s="17" t="str">
        <f t="shared" si="106"/>
        <v>successful</v>
      </c>
      <c r="B3449" s="17">
        <f>IFERROR(VLOOKUP("successful",'Kickstarter Data'!F3449:L3449,7,FALSE),"")</f>
        <v>14</v>
      </c>
      <c r="D3449" s="21" t="str">
        <f t="shared" si="107"/>
        <v/>
      </c>
      <c r="E3449" s="21" t="str">
        <f>IFERROR(VLOOKUP("Failed",'Kickstarter Data'!F3449:L3449,7,FALSE),"")</f>
        <v/>
      </c>
    </row>
    <row r="3450" spans="1:5" x14ac:dyDescent="0.35">
      <c r="A3450" s="17" t="str">
        <f t="shared" si="106"/>
        <v>successful</v>
      </c>
      <c r="B3450" s="17">
        <f>IFERROR(VLOOKUP("successful",'Kickstarter Data'!F3450:L3450,7,FALSE),"")</f>
        <v>45</v>
      </c>
      <c r="D3450" s="21" t="str">
        <f t="shared" si="107"/>
        <v/>
      </c>
      <c r="E3450" s="21" t="str">
        <f>IFERROR(VLOOKUP("Failed",'Kickstarter Data'!F3450:L3450,7,FALSE),"")</f>
        <v/>
      </c>
    </row>
    <row r="3451" spans="1:5" x14ac:dyDescent="0.35">
      <c r="A3451" s="17" t="str">
        <f t="shared" si="106"/>
        <v>successful</v>
      </c>
      <c r="B3451" s="17">
        <f>IFERROR(VLOOKUP("successful",'Kickstarter Data'!F3451:L3451,7,FALSE),"")</f>
        <v>20</v>
      </c>
      <c r="D3451" s="21" t="str">
        <f t="shared" si="107"/>
        <v/>
      </c>
      <c r="E3451" s="21" t="str">
        <f>IFERROR(VLOOKUP("Failed",'Kickstarter Data'!F3451:L3451,7,FALSE),"")</f>
        <v/>
      </c>
    </row>
    <row r="3452" spans="1:5" x14ac:dyDescent="0.35">
      <c r="A3452" s="17" t="str">
        <f t="shared" si="106"/>
        <v>successful</v>
      </c>
      <c r="B3452" s="17">
        <f>IFERROR(VLOOKUP("successful",'Kickstarter Data'!F3452:L3452,7,FALSE),"")</f>
        <v>39</v>
      </c>
      <c r="D3452" s="21" t="str">
        <f t="shared" si="107"/>
        <v/>
      </c>
      <c r="E3452" s="21" t="str">
        <f>IFERROR(VLOOKUP("Failed",'Kickstarter Data'!F3452:L3452,7,FALSE),"")</f>
        <v/>
      </c>
    </row>
    <row r="3453" spans="1:5" x14ac:dyDescent="0.35">
      <c r="A3453" s="17" t="str">
        <f t="shared" si="106"/>
        <v>successful</v>
      </c>
      <c r="B3453" s="17">
        <f>IFERROR(VLOOKUP("successful",'Kickstarter Data'!F3453:L3453,7,FALSE),"")</f>
        <v>16</v>
      </c>
      <c r="D3453" s="21" t="str">
        <f t="shared" si="107"/>
        <v/>
      </c>
      <c r="E3453" s="21" t="str">
        <f>IFERROR(VLOOKUP("Failed",'Kickstarter Data'!F3453:L3453,7,FALSE),"")</f>
        <v/>
      </c>
    </row>
    <row r="3454" spans="1:5" x14ac:dyDescent="0.35">
      <c r="A3454" s="17" t="str">
        <f t="shared" si="106"/>
        <v>successful</v>
      </c>
      <c r="B3454" s="17">
        <f>IFERROR(VLOOKUP("successful",'Kickstarter Data'!F3454:L3454,7,FALSE),"")</f>
        <v>37</v>
      </c>
      <c r="D3454" s="21" t="str">
        <f t="shared" si="107"/>
        <v/>
      </c>
      <c r="E3454" s="21" t="str">
        <f>IFERROR(VLOOKUP("Failed",'Kickstarter Data'!F3454:L3454,7,FALSE),"")</f>
        <v/>
      </c>
    </row>
    <row r="3455" spans="1:5" x14ac:dyDescent="0.35">
      <c r="A3455" s="17" t="str">
        <f t="shared" si="106"/>
        <v>successful</v>
      </c>
      <c r="B3455" s="17">
        <f>IFERROR(VLOOKUP("successful",'Kickstarter Data'!F3455:L3455,7,FALSE),"")</f>
        <v>14</v>
      </c>
      <c r="D3455" s="21" t="str">
        <f t="shared" si="107"/>
        <v/>
      </c>
      <c r="E3455" s="21" t="str">
        <f>IFERROR(VLOOKUP("Failed",'Kickstarter Data'!F3455:L3455,7,FALSE),"")</f>
        <v/>
      </c>
    </row>
    <row r="3456" spans="1:5" x14ac:dyDescent="0.35">
      <c r="A3456" s="17" t="str">
        <f t="shared" si="106"/>
        <v>successful</v>
      </c>
      <c r="B3456" s="17">
        <f>IFERROR(VLOOKUP("successful",'Kickstarter Data'!F3456:L3456,7,FALSE),"")</f>
        <v>21</v>
      </c>
      <c r="D3456" s="21" t="str">
        <f t="shared" si="107"/>
        <v/>
      </c>
      <c r="E3456" s="21" t="str">
        <f>IFERROR(VLOOKUP("Failed",'Kickstarter Data'!F3456:L3456,7,FALSE),"")</f>
        <v/>
      </c>
    </row>
    <row r="3457" spans="1:5" x14ac:dyDescent="0.35">
      <c r="A3457" s="17" t="str">
        <f t="shared" si="106"/>
        <v>successful</v>
      </c>
      <c r="B3457" s="17">
        <f>IFERROR(VLOOKUP("successful",'Kickstarter Data'!F3457:L3457,7,FALSE),"")</f>
        <v>69</v>
      </c>
      <c r="D3457" s="21" t="str">
        <f t="shared" si="107"/>
        <v/>
      </c>
      <c r="E3457" s="21" t="str">
        <f>IFERROR(VLOOKUP("Failed",'Kickstarter Data'!F3457:L3457,7,FALSE),"")</f>
        <v/>
      </c>
    </row>
    <row r="3458" spans="1:5" x14ac:dyDescent="0.35">
      <c r="A3458" s="17" t="str">
        <f t="shared" ref="A3458:A3521" si="108">IF(B3458="","","successful")</f>
        <v>successful</v>
      </c>
      <c r="B3458" s="17">
        <f>IFERROR(VLOOKUP("successful",'Kickstarter Data'!F3458:L3458,7,FALSE),"")</f>
        <v>16</v>
      </c>
      <c r="D3458" s="21" t="str">
        <f t="shared" ref="D3458:D3521" si="109">IF(E3458="","","Failed")</f>
        <v/>
      </c>
      <c r="E3458" s="21" t="str">
        <f>IFERROR(VLOOKUP("Failed",'Kickstarter Data'!F3458:L3458,7,FALSE),"")</f>
        <v/>
      </c>
    </row>
    <row r="3459" spans="1:5" x14ac:dyDescent="0.35">
      <c r="A3459" s="17" t="str">
        <f t="shared" si="108"/>
        <v>successful</v>
      </c>
      <c r="B3459" s="17">
        <f>IFERROR(VLOOKUP("successful",'Kickstarter Data'!F3459:L3459,7,FALSE),"")</f>
        <v>55</v>
      </c>
      <c r="D3459" s="21" t="str">
        <f t="shared" si="109"/>
        <v/>
      </c>
      <c r="E3459" s="21" t="str">
        <f>IFERROR(VLOOKUP("Failed",'Kickstarter Data'!F3459:L3459,7,FALSE),"")</f>
        <v/>
      </c>
    </row>
    <row r="3460" spans="1:5" x14ac:dyDescent="0.35">
      <c r="A3460" s="17" t="str">
        <f t="shared" si="108"/>
        <v>successful</v>
      </c>
      <c r="B3460" s="17">
        <f>IFERROR(VLOOKUP("successful",'Kickstarter Data'!F3460:L3460,7,FALSE),"")</f>
        <v>27</v>
      </c>
      <c r="D3460" s="21" t="str">
        <f t="shared" si="109"/>
        <v/>
      </c>
      <c r="E3460" s="21" t="str">
        <f>IFERROR(VLOOKUP("Failed",'Kickstarter Data'!F3460:L3460,7,FALSE),"")</f>
        <v/>
      </c>
    </row>
    <row r="3461" spans="1:5" x14ac:dyDescent="0.35">
      <c r="A3461" s="17" t="str">
        <f t="shared" si="108"/>
        <v>successful</v>
      </c>
      <c r="B3461" s="17">
        <f>IFERROR(VLOOKUP("successful",'Kickstarter Data'!F3461:L3461,7,FALSE),"")</f>
        <v>36</v>
      </c>
      <c r="D3461" s="21" t="str">
        <f t="shared" si="109"/>
        <v/>
      </c>
      <c r="E3461" s="21" t="str">
        <f>IFERROR(VLOOKUP("Failed",'Kickstarter Data'!F3461:L3461,7,FALSE),"")</f>
        <v/>
      </c>
    </row>
    <row r="3462" spans="1:5" x14ac:dyDescent="0.35">
      <c r="A3462" s="17" t="str">
        <f t="shared" si="108"/>
        <v>successful</v>
      </c>
      <c r="B3462" s="17">
        <f>IFERROR(VLOOKUP("successful",'Kickstarter Data'!F3462:L3462,7,FALSE),"")</f>
        <v>19</v>
      </c>
      <c r="D3462" s="21" t="str">
        <f t="shared" si="109"/>
        <v/>
      </c>
      <c r="E3462" s="21" t="str">
        <f>IFERROR(VLOOKUP("Failed",'Kickstarter Data'!F3462:L3462,7,FALSE),"")</f>
        <v/>
      </c>
    </row>
    <row r="3463" spans="1:5" x14ac:dyDescent="0.35">
      <c r="A3463" s="17" t="str">
        <f t="shared" si="108"/>
        <v>successful</v>
      </c>
      <c r="B3463" s="17">
        <f>IFERROR(VLOOKUP("successful",'Kickstarter Data'!F3463:L3463,7,FALSE),"")</f>
        <v>12</v>
      </c>
      <c r="D3463" s="21" t="str">
        <f t="shared" si="109"/>
        <v/>
      </c>
      <c r="E3463" s="21" t="str">
        <f>IFERROR(VLOOKUP("Failed",'Kickstarter Data'!F3463:L3463,7,FALSE),"")</f>
        <v/>
      </c>
    </row>
    <row r="3464" spans="1:5" x14ac:dyDescent="0.35">
      <c r="A3464" s="17" t="str">
        <f t="shared" si="108"/>
        <v>successful</v>
      </c>
      <c r="B3464" s="17">
        <f>IFERROR(VLOOKUP("successful",'Kickstarter Data'!F3464:L3464,7,FALSE),"")</f>
        <v>17</v>
      </c>
      <c r="D3464" s="21" t="str">
        <f t="shared" si="109"/>
        <v/>
      </c>
      <c r="E3464" s="21" t="str">
        <f>IFERROR(VLOOKUP("Failed",'Kickstarter Data'!F3464:L3464,7,FALSE),"")</f>
        <v/>
      </c>
    </row>
    <row r="3465" spans="1:5" x14ac:dyDescent="0.35">
      <c r="A3465" s="17" t="str">
        <f t="shared" si="108"/>
        <v>successful</v>
      </c>
      <c r="B3465" s="17">
        <f>IFERROR(VLOOKUP("successful",'Kickstarter Data'!F3465:L3465,7,FALSE),"")</f>
        <v>114</v>
      </c>
      <c r="D3465" s="21" t="str">
        <f t="shared" si="109"/>
        <v/>
      </c>
      <c r="E3465" s="21" t="str">
        <f>IFERROR(VLOOKUP("Failed",'Kickstarter Data'!F3465:L3465,7,FALSE),"")</f>
        <v/>
      </c>
    </row>
    <row r="3466" spans="1:5" x14ac:dyDescent="0.35">
      <c r="A3466" s="17" t="str">
        <f t="shared" si="108"/>
        <v>successful</v>
      </c>
      <c r="B3466" s="17">
        <f>IFERROR(VLOOKUP("successful",'Kickstarter Data'!F3466:L3466,7,FALSE),"")</f>
        <v>93</v>
      </c>
      <c r="D3466" s="21" t="str">
        <f t="shared" si="109"/>
        <v/>
      </c>
      <c r="E3466" s="21" t="str">
        <f>IFERROR(VLOOKUP("Failed",'Kickstarter Data'!F3466:L3466,7,FALSE),"")</f>
        <v/>
      </c>
    </row>
    <row r="3467" spans="1:5" x14ac:dyDescent="0.35">
      <c r="A3467" s="17" t="str">
        <f t="shared" si="108"/>
        <v>successful</v>
      </c>
      <c r="B3467" s="17">
        <f>IFERROR(VLOOKUP("successful",'Kickstarter Data'!F3467:L3467,7,FALSE),"")</f>
        <v>36</v>
      </c>
      <c r="D3467" s="21" t="str">
        <f t="shared" si="109"/>
        <v/>
      </c>
      <c r="E3467" s="21" t="str">
        <f>IFERROR(VLOOKUP("Failed",'Kickstarter Data'!F3467:L3467,7,FALSE),"")</f>
        <v/>
      </c>
    </row>
    <row r="3468" spans="1:5" x14ac:dyDescent="0.35">
      <c r="A3468" s="17" t="str">
        <f t="shared" si="108"/>
        <v>successful</v>
      </c>
      <c r="B3468" s="17">
        <f>IFERROR(VLOOKUP("successful",'Kickstarter Data'!F3468:L3468,7,FALSE),"")</f>
        <v>61</v>
      </c>
      <c r="D3468" s="21" t="str">
        <f t="shared" si="109"/>
        <v/>
      </c>
      <c r="E3468" s="21" t="str">
        <f>IFERROR(VLOOKUP("Failed",'Kickstarter Data'!F3468:L3468,7,FALSE),"")</f>
        <v/>
      </c>
    </row>
    <row r="3469" spans="1:5" x14ac:dyDescent="0.35">
      <c r="A3469" s="17" t="str">
        <f t="shared" si="108"/>
        <v>successful</v>
      </c>
      <c r="B3469" s="17">
        <f>IFERROR(VLOOKUP("successful",'Kickstarter Data'!F3469:L3469,7,FALSE),"")</f>
        <v>47</v>
      </c>
      <c r="D3469" s="21" t="str">
        <f t="shared" si="109"/>
        <v/>
      </c>
      <c r="E3469" s="21" t="str">
        <f>IFERROR(VLOOKUP("Failed",'Kickstarter Data'!F3469:L3469,7,FALSE),"")</f>
        <v/>
      </c>
    </row>
    <row r="3470" spans="1:5" x14ac:dyDescent="0.35">
      <c r="A3470" s="17" t="str">
        <f t="shared" si="108"/>
        <v>successful</v>
      </c>
      <c r="B3470" s="17">
        <f>IFERROR(VLOOKUP("successful",'Kickstarter Data'!F3470:L3470,7,FALSE),"")</f>
        <v>17</v>
      </c>
      <c r="D3470" s="21" t="str">
        <f t="shared" si="109"/>
        <v/>
      </c>
      <c r="E3470" s="21" t="str">
        <f>IFERROR(VLOOKUP("Failed",'Kickstarter Data'!F3470:L3470,7,FALSE),"")</f>
        <v/>
      </c>
    </row>
    <row r="3471" spans="1:5" x14ac:dyDescent="0.35">
      <c r="A3471" s="17" t="str">
        <f t="shared" si="108"/>
        <v>successful</v>
      </c>
      <c r="B3471" s="17">
        <f>IFERROR(VLOOKUP("successful",'Kickstarter Data'!F3471:L3471,7,FALSE),"")</f>
        <v>63</v>
      </c>
      <c r="D3471" s="21" t="str">
        <f t="shared" si="109"/>
        <v/>
      </c>
      <c r="E3471" s="21" t="str">
        <f>IFERROR(VLOOKUP("Failed",'Kickstarter Data'!F3471:L3471,7,FALSE),"")</f>
        <v/>
      </c>
    </row>
    <row r="3472" spans="1:5" x14ac:dyDescent="0.35">
      <c r="A3472" s="17" t="str">
        <f t="shared" si="108"/>
        <v>successful</v>
      </c>
      <c r="B3472" s="17">
        <f>IFERROR(VLOOKUP("successful",'Kickstarter Data'!F3472:L3472,7,FALSE),"")</f>
        <v>9</v>
      </c>
      <c r="D3472" s="21" t="str">
        <f t="shared" si="109"/>
        <v/>
      </c>
      <c r="E3472" s="21" t="str">
        <f>IFERROR(VLOOKUP("Failed",'Kickstarter Data'!F3472:L3472,7,FALSE),"")</f>
        <v/>
      </c>
    </row>
    <row r="3473" spans="1:5" x14ac:dyDescent="0.35">
      <c r="A3473" s="17" t="str">
        <f t="shared" si="108"/>
        <v>successful</v>
      </c>
      <c r="B3473" s="17">
        <f>IFERROR(VLOOKUP("successful",'Kickstarter Data'!F3473:L3473,7,FALSE),"")</f>
        <v>30</v>
      </c>
      <c r="D3473" s="21" t="str">
        <f t="shared" si="109"/>
        <v/>
      </c>
      <c r="E3473" s="21" t="str">
        <f>IFERROR(VLOOKUP("Failed",'Kickstarter Data'!F3473:L3473,7,FALSE),"")</f>
        <v/>
      </c>
    </row>
    <row r="3474" spans="1:5" x14ac:dyDescent="0.35">
      <c r="A3474" s="17" t="str">
        <f t="shared" si="108"/>
        <v>successful</v>
      </c>
      <c r="B3474" s="17">
        <f>IFERROR(VLOOKUP("successful",'Kickstarter Data'!F3474:L3474,7,FALSE),"")</f>
        <v>23</v>
      </c>
      <c r="D3474" s="21" t="str">
        <f t="shared" si="109"/>
        <v/>
      </c>
      <c r="E3474" s="21" t="str">
        <f>IFERROR(VLOOKUP("Failed",'Kickstarter Data'!F3474:L3474,7,FALSE),"")</f>
        <v/>
      </c>
    </row>
    <row r="3475" spans="1:5" x14ac:dyDescent="0.35">
      <c r="A3475" s="17" t="str">
        <f t="shared" si="108"/>
        <v>successful</v>
      </c>
      <c r="B3475" s="17">
        <f>IFERROR(VLOOKUP("successful",'Kickstarter Data'!F3475:L3475,7,FALSE),"")</f>
        <v>33</v>
      </c>
      <c r="D3475" s="21" t="str">
        <f t="shared" si="109"/>
        <v/>
      </c>
      <c r="E3475" s="21" t="str">
        <f>IFERROR(VLOOKUP("Failed",'Kickstarter Data'!F3475:L3475,7,FALSE),"")</f>
        <v/>
      </c>
    </row>
    <row r="3476" spans="1:5" x14ac:dyDescent="0.35">
      <c r="A3476" s="17" t="str">
        <f t="shared" si="108"/>
        <v>successful</v>
      </c>
      <c r="B3476" s="17">
        <f>IFERROR(VLOOKUP("successful",'Kickstarter Data'!F3476:L3476,7,FALSE),"")</f>
        <v>39</v>
      </c>
      <c r="D3476" s="21" t="str">
        <f t="shared" si="109"/>
        <v/>
      </c>
      <c r="E3476" s="21" t="str">
        <f>IFERROR(VLOOKUP("Failed",'Kickstarter Data'!F3476:L3476,7,FALSE),"")</f>
        <v/>
      </c>
    </row>
    <row r="3477" spans="1:5" x14ac:dyDescent="0.35">
      <c r="A3477" s="17" t="str">
        <f t="shared" si="108"/>
        <v>successful</v>
      </c>
      <c r="B3477" s="17">
        <f>IFERROR(VLOOKUP("successful",'Kickstarter Data'!F3477:L3477,7,FALSE),"")</f>
        <v>17</v>
      </c>
      <c r="D3477" s="21" t="str">
        <f t="shared" si="109"/>
        <v/>
      </c>
      <c r="E3477" s="21" t="str">
        <f>IFERROR(VLOOKUP("Failed",'Kickstarter Data'!F3477:L3477,7,FALSE),"")</f>
        <v/>
      </c>
    </row>
    <row r="3478" spans="1:5" x14ac:dyDescent="0.35">
      <c r="A3478" s="17" t="str">
        <f t="shared" si="108"/>
        <v>successful</v>
      </c>
      <c r="B3478" s="17">
        <f>IFERROR(VLOOKUP("successful",'Kickstarter Data'!F3478:L3478,7,FALSE),"")</f>
        <v>6</v>
      </c>
      <c r="D3478" s="21" t="str">
        <f t="shared" si="109"/>
        <v/>
      </c>
      <c r="E3478" s="21" t="str">
        <f>IFERROR(VLOOKUP("Failed",'Kickstarter Data'!F3478:L3478,7,FALSE),"")</f>
        <v/>
      </c>
    </row>
    <row r="3479" spans="1:5" x14ac:dyDescent="0.35">
      <c r="A3479" s="17" t="str">
        <f t="shared" si="108"/>
        <v>successful</v>
      </c>
      <c r="B3479" s="17">
        <f>IFERROR(VLOOKUP("successful",'Kickstarter Data'!F3479:L3479,7,FALSE),"")</f>
        <v>39</v>
      </c>
      <c r="D3479" s="21" t="str">
        <f t="shared" si="109"/>
        <v/>
      </c>
      <c r="E3479" s="21" t="str">
        <f>IFERROR(VLOOKUP("Failed",'Kickstarter Data'!F3479:L3479,7,FALSE),"")</f>
        <v/>
      </c>
    </row>
    <row r="3480" spans="1:5" x14ac:dyDescent="0.35">
      <c r="A3480" s="17" t="str">
        <f t="shared" si="108"/>
        <v>successful</v>
      </c>
      <c r="B3480" s="17">
        <f>IFERROR(VLOOKUP("successful",'Kickstarter Data'!F3480:L3480,7,FALSE),"")</f>
        <v>57</v>
      </c>
      <c r="D3480" s="21" t="str">
        <f t="shared" si="109"/>
        <v/>
      </c>
      <c r="E3480" s="21" t="str">
        <f>IFERROR(VLOOKUP("Failed",'Kickstarter Data'!F3480:L3480,7,FALSE),"")</f>
        <v/>
      </c>
    </row>
    <row r="3481" spans="1:5" x14ac:dyDescent="0.35">
      <c r="A3481" s="17" t="str">
        <f t="shared" si="108"/>
        <v>successful</v>
      </c>
      <c r="B3481" s="17">
        <f>IFERROR(VLOOKUP("successful",'Kickstarter Data'!F3481:L3481,7,FALSE),"")</f>
        <v>56</v>
      </c>
      <c r="D3481" s="21" t="str">
        <f t="shared" si="109"/>
        <v/>
      </c>
      <c r="E3481" s="21" t="str">
        <f>IFERROR(VLOOKUP("Failed",'Kickstarter Data'!F3481:L3481,7,FALSE),"")</f>
        <v/>
      </c>
    </row>
    <row r="3482" spans="1:5" x14ac:dyDescent="0.35">
      <c r="A3482" s="17" t="str">
        <f t="shared" si="108"/>
        <v>successful</v>
      </c>
      <c r="B3482" s="17">
        <f>IFERROR(VLOOKUP("successful",'Kickstarter Data'!F3482:L3482,7,FALSE),"")</f>
        <v>13</v>
      </c>
      <c r="D3482" s="21" t="str">
        <f t="shared" si="109"/>
        <v/>
      </c>
      <c r="E3482" s="21" t="str">
        <f>IFERROR(VLOOKUP("Failed",'Kickstarter Data'!F3482:L3482,7,FALSE),"")</f>
        <v/>
      </c>
    </row>
    <row r="3483" spans="1:5" x14ac:dyDescent="0.35">
      <c r="A3483" s="17" t="str">
        <f t="shared" si="108"/>
        <v>successful</v>
      </c>
      <c r="B3483" s="17">
        <f>IFERROR(VLOOKUP("successful",'Kickstarter Data'!F3483:L3483,7,FALSE),"")</f>
        <v>95</v>
      </c>
      <c r="D3483" s="21" t="str">
        <f t="shared" si="109"/>
        <v/>
      </c>
      <c r="E3483" s="21" t="str">
        <f>IFERROR(VLOOKUP("Failed",'Kickstarter Data'!F3483:L3483,7,FALSE),"")</f>
        <v/>
      </c>
    </row>
    <row r="3484" spans="1:5" x14ac:dyDescent="0.35">
      <c r="A3484" s="17" t="str">
        <f t="shared" si="108"/>
        <v>successful</v>
      </c>
      <c r="B3484" s="17">
        <f>IFERROR(VLOOKUP("successful",'Kickstarter Data'!F3484:L3484,7,FALSE),"")</f>
        <v>80</v>
      </c>
      <c r="D3484" s="21" t="str">
        <f t="shared" si="109"/>
        <v/>
      </c>
      <c r="E3484" s="21" t="str">
        <f>IFERROR(VLOOKUP("Failed",'Kickstarter Data'!F3484:L3484,7,FALSE),"")</f>
        <v/>
      </c>
    </row>
    <row r="3485" spans="1:5" x14ac:dyDescent="0.35">
      <c r="A3485" s="17" t="str">
        <f t="shared" si="108"/>
        <v>successful</v>
      </c>
      <c r="B3485" s="17">
        <f>IFERROR(VLOOKUP("successful",'Kickstarter Data'!F3485:L3485,7,FALSE),"")</f>
        <v>133</v>
      </c>
      <c r="D3485" s="21" t="str">
        <f t="shared" si="109"/>
        <v/>
      </c>
      <c r="E3485" s="21" t="str">
        <f>IFERROR(VLOOKUP("Failed",'Kickstarter Data'!F3485:L3485,7,FALSE),"")</f>
        <v/>
      </c>
    </row>
    <row r="3486" spans="1:5" x14ac:dyDescent="0.35">
      <c r="A3486" s="17" t="str">
        <f t="shared" si="108"/>
        <v>successful</v>
      </c>
      <c r="B3486" s="17">
        <f>IFERROR(VLOOKUP("successful",'Kickstarter Data'!F3486:L3486,7,FALSE),"")</f>
        <v>44</v>
      </c>
      <c r="D3486" s="21" t="str">
        <f t="shared" si="109"/>
        <v/>
      </c>
      <c r="E3486" s="21" t="str">
        <f>IFERROR(VLOOKUP("Failed",'Kickstarter Data'!F3486:L3486,7,FALSE),"")</f>
        <v/>
      </c>
    </row>
    <row r="3487" spans="1:5" x14ac:dyDescent="0.35">
      <c r="A3487" s="17" t="str">
        <f t="shared" si="108"/>
        <v>successful</v>
      </c>
      <c r="B3487" s="17">
        <f>IFERROR(VLOOKUP("successful",'Kickstarter Data'!F3487:L3487,7,FALSE),"")</f>
        <v>30</v>
      </c>
      <c r="D3487" s="21" t="str">
        <f t="shared" si="109"/>
        <v/>
      </c>
      <c r="E3487" s="21" t="str">
        <f>IFERROR(VLOOKUP("Failed",'Kickstarter Data'!F3487:L3487,7,FALSE),"")</f>
        <v/>
      </c>
    </row>
    <row r="3488" spans="1:5" x14ac:dyDescent="0.35">
      <c r="A3488" s="17" t="str">
        <f t="shared" si="108"/>
        <v>successful</v>
      </c>
      <c r="B3488" s="17">
        <f>IFERROR(VLOOKUP("successful",'Kickstarter Data'!F3488:L3488,7,FALSE),"")</f>
        <v>56</v>
      </c>
      <c r="D3488" s="21" t="str">
        <f t="shared" si="109"/>
        <v/>
      </c>
      <c r="E3488" s="21" t="str">
        <f>IFERROR(VLOOKUP("Failed",'Kickstarter Data'!F3488:L3488,7,FALSE),"")</f>
        <v/>
      </c>
    </row>
    <row r="3489" spans="1:5" x14ac:dyDescent="0.35">
      <c r="A3489" s="17" t="str">
        <f t="shared" si="108"/>
        <v>successful</v>
      </c>
      <c r="B3489" s="17">
        <f>IFERROR(VLOOKUP("successful",'Kickstarter Data'!F3489:L3489,7,FALSE),"")</f>
        <v>66</v>
      </c>
      <c r="D3489" s="21" t="str">
        <f t="shared" si="109"/>
        <v/>
      </c>
      <c r="E3489" s="21" t="str">
        <f>IFERROR(VLOOKUP("Failed",'Kickstarter Data'!F3489:L3489,7,FALSE),"")</f>
        <v/>
      </c>
    </row>
    <row r="3490" spans="1:5" x14ac:dyDescent="0.35">
      <c r="A3490" s="17" t="str">
        <f t="shared" si="108"/>
        <v>successful</v>
      </c>
      <c r="B3490" s="17">
        <f>IFERROR(VLOOKUP("successful",'Kickstarter Data'!F3490:L3490,7,FALSE),"")</f>
        <v>29</v>
      </c>
      <c r="D3490" s="21" t="str">
        <f t="shared" si="109"/>
        <v/>
      </c>
      <c r="E3490" s="21" t="str">
        <f>IFERROR(VLOOKUP("Failed",'Kickstarter Data'!F3490:L3490,7,FALSE),"")</f>
        <v/>
      </c>
    </row>
    <row r="3491" spans="1:5" x14ac:dyDescent="0.35">
      <c r="A3491" s="17" t="str">
        <f t="shared" si="108"/>
        <v>successful</v>
      </c>
      <c r="B3491" s="17">
        <f>IFERROR(VLOOKUP("successful",'Kickstarter Data'!F3491:L3491,7,FALSE),"")</f>
        <v>72</v>
      </c>
      <c r="D3491" s="21" t="str">
        <f t="shared" si="109"/>
        <v/>
      </c>
      <c r="E3491" s="21" t="str">
        <f>IFERROR(VLOOKUP("Failed",'Kickstarter Data'!F3491:L3491,7,FALSE),"")</f>
        <v/>
      </c>
    </row>
    <row r="3492" spans="1:5" x14ac:dyDescent="0.35">
      <c r="A3492" s="17" t="str">
        <f t="shared" si="108"/>
        <v>successful</v>
      </c>
      <c r="B3492" s="17">
        <f>IFERROR(VLOOKUP("successful",'Kickstarter Data'!F3492:L3492,7,FALSE),"")</f>
        <v>27</v>
      </c>
      <c r="D3492" s="21" t="str">
        <f t="shared" si="109"/>
        <v/>
      </c>
      <c r="E3492" s="21" t="str">
        <f>IFERROR(VLOOKUP("Failed",'Kickstarter Data'!F3492:L3492,7,FALSE),"")</f>
        <v/>
      </c>
    </row>
    <row r="3493" spans="1:5" x14ac:dyDescent="0.35">
      <c r="A3493" s="17" t="str">
        <f t="shared" si="108"/>
        <v>successful</v>
      </c>
      <c r="B3493" s="17">
        <f>IFERROR(VLOOKUP("successful",'Kickstarter Data'!F3493:L3493,7,FALSE),"")</f>
        <v>10</v>
      </c>
      <c r="D3493" s="21" t="str">
        <f t="shared" si="109"/>
        <v/>
      </c>
      <c r="E3493" s="21" t="str">
        <f>IFERROR(VLOOKUP("Failed",'Kickstarter Data'!F3493:L3493,7,FALSE),"")</f>
        <v/>
      </c>
    </row>
    <row r="3494" spans="1:5" x14ac:dyDescent="0.35">
      <c r="A3494" s="17" t="str">
        <f t="shared" si="108"/>
        <v>successful</v>
      </c>
      <c r="B3494" s="17">
        <f>IFERROR(VLOOKUP("successful",'Kickstarter Data'!F3494:L3494,7,FALSE),"")</f>
        <v>35</v>
      </c>
      <c r="D3494" s="21" t="str">
        <f t="shared" si="109"/>
        <v/>
      </c>
      <c r="E3494" s="21" t="str">
        <f>IFERROR(VLOOKUP("Failed",'Kickstarter Data'!F3494:L3494,7,FALSE),"")</f>
        <v/>
      </c>
    </row>
    <row r="3495" spans="1:5" x14ac:dyDescent="0.35">
      <c r="A3495" s="17" t="str">
        <f t="shared" si="108"/>
        <v>successful</v>
      </c>
      <c r="B3495" s="17">
        <f>IFERROR(VLOOKUP("successful",'Kickstarter Data'!F3495:L3495,7,FALSE),"")</f>
        <v>29</v>
      </c>
      <c r="D3495" s="21" t="str">
        <f t="shared" si="109"/>
        <v/>
      </c>
      <c r="E3495" s="21" t="str">
        <f>IFERROR(VLOOKUP("Failed",'Kickstarter Data'!F3495:L3495,7,FALSE),"")</f>
        <v/>
      </c>
    </row>
    <row r="3496" spans="1:5" x14ac:dyDescent="0.35">
      <c r="A3496" s="17" t="str">
        <f t="shared" si="108"/>
        <v>successful</v>
      </c>
      <c r="B3496" s="17">
        <f>IFERROR(VLOOKUP("successful",'Kickstarter Data'!F3496:L3496,7,FALSE),"")</f>
        <v>13</v>
      </c>
      <c r="D3496" s="21" t="str">
        <f t="shared" si="109"/>
        <v/>
      </c>
      <c r="E3496" s="21" t="str">
        <f>IFERROR(VLOOKUP("Failed",'Kickstarter Data'!F3496:L3496,7,FALSE),"")</f>
        <v/>
      </c>
    </row>
    <row r="3497" spans="1:5" x14ac:dyDescent="0.35">
      <c r="A3497" s="17" t="str">
        <f t="shared" si="108"/>
        <v>successful</v>
      </c>
      <c r="B3497" s="17">
        <f>IFERROR(VLOOKUP("successful",'Kickstarter Data'!F3497:L3497,7,FALSE),"")</f>
        <v>72</v>
      </c>
      <c r="D3497" s="21" t="str">
        <f t="shared" si="109"/>
        <v/>
      </c>
      <c r="E3497" s="21" t="str">
        <f>IFERROR(VLOOKUP("Failed",'Kickstarter Data'!F3497:L3497,7,FALSE),"")</f>
        <v/>
      </c>
    </row>
    <row r="3498" spans="1:5" x14ac:dyDescent="0.35">
      <c r="A3498" s="17" t="str">
        <f t="shared" si="108"/>
        <v>successful</v>
      </c>
      <c r="B3498" s="17">
        <f>IFERROR(VLOOKUP("successful",'Kickstarter Data'!F3498:L3498,7,FALSE),"")</f>
        <v>78</v>
      </c>
      <c r="D3498" s="21" t="str">
        <f t="shared" si="109"/>
        <v/>
      </c>
      <c r="E3498" s="21" t="str">
        <f>IFERROR(VLOOKUP("Failed",'Kickstarter Data'!F3498:L3498,7,FALSE),"")</f>
        <v/>
      </c>
    </row>
    <row r="3499" spans="1:5" x14ac:dyDescent="0.35">
      <c r="A3499" s="17" t="str">
        <f t="shared" si="108"/>
        <v>successful</v>
      </c>
      <c r="B3499" s="17">
        <f>IFERROR(VLOOKUP("successful",'Kickstarter Data'!F3499:L3499,7,FALSE),"")</f>
        <v>49</v>
      </c>
      <c r="D3499" s="21" t="str">
        <f t="shared" si="109"/>
        <v/>
      </c>
      <c r="E3499" s="21" t="str">
        <f>IFERROR(VLOOKUP("Failed",'Kickstarter Data'!F3499:L3499,7,FALSE),"")</f>
        <v/>
      </c>
    </row>
    <row r="3500" spans="1:5" x14ac:dyDescent="0.35">
      <c r="A3500" s="17" t="str">
        <f t="shared" si="108"/>
        <v>successful</v>
      </c>
      <c r="B3500" s="17">
        <f>IFERROR(VLOOKUP("successful",'Kickstarter Data'!F3500:L3500,7,FALSE),"")</f>
        <v>42</v>
      </c>
      <c r="D3500" s="21" t="str">
        <f t="shared" si="109"/>
        <v/>
      </c>
      <c r="E3500" s="21" t="str">
        <f>IFERROR(VLOOKUP("Failed",'Kickstarter Data'!F3500:L3500,7,FALSE),"")</f>
        <v/>
      </c>
    </row>
    <row r="3501" spans="1:5" x14ac:dyDescent="0.35">
      <c r="A3501" s="17" t="str">
        <f t="shared" si="108"/>
        <v>successful</v>
      </c>
      <c r="B3501" s="17">
        <f>IFERROR(VLOOKUP("successful",'Kickstarter Data'!F3501:L3501,7,FALSE),"")</f>
        <v>35</v>
      </c>
      <c r="D3501" s="21" t="str">
        <f t="shared" si="109"/>
        <v/>
      </c>
      <c r="E3501" s="21" t="str">
        <f>IFERROR(VLOOKUP("Failed",'Kickstarter Data'!F3501:L3501,7,FALSE),"")</f>
        <v/>
      </c>
    </row>
    <row r="3502" spans="1:5" x14ac:dyDescent="0.35">
      <c r="A3502" s="17" t="str">
        <f t="shared" si="108"/>
        <v>successful</v>
      </c>
      <c r="B3502" s="17">
        <f>IFERROR(VLOOKUP("successful",'Kickstarter Data'!F3502:L3502,7,FALSE),"")</f>
        <v>42</v>
      </c>
      <c r="D3502" s="21" t="str">
        <f t="shared" si="109"/>
        <v/>
      </c>
      <c r="E3502" s="21" t="str">
        <f>IFERROR(VLOOKUP("Failed",'Kickstarter Data'!F3502:L3502,7,FALSE),"")</f>
        <v/>
      </c>
    </row>
    <row r="3503" spans="1:5" x14ac:dyDescent="0.35">
      <c r="A3503" s="17" t="str">
        <f t="shared" si="108"/>
        <v>successful</v>
      </c>
      <c r="B3503" s="17">
        <f>IFERROR(VLOOKUP("successful",'Kickstarter Data'!F3503:L3503,7,FALSE),"")</f>
        <v>42</v>
      </c>
      <c r="D3503" s="21" t="str">
        <f t="shared" si="109"/>
        <v/>
      </c>
      <c r="E3503" s="21" t="str">
        <f>IFERROR(VLOOKUP("Failed",'Kickstarter Data'!F3503:L3503,7,FALSE),"")</f>
        <v/>
      </c>
    </row>
    <row r="3504" spans="1:5" x14ac:dyDescent="0.35">
      <c r="A3504" s="17" t="str">
        <f t="shared" si="108"/>
        <v>successful</v>
      </c>
      <c r="B3504" s="17">
        <f>IFERROR(VLOOKUP("successful",'Kickstarter Data'!F3504:L3504,7,FALSE),"")</f>
        <v>31</v>
      </c>
      <c r="D3504" s="21" t="str">
        <f t="shared" si="109"/>
        <v/>
      </c>
      <c r="E3504" s="21" t="str">
        <f>IFERROR(VLOOKUP("Failed",'Kickstarter Data'!F3504:L3504,7,FALSE),"")</f>
        <v/>
      </c>
    </row>
    <row r="3505" spans="1:5" x14ac:dyDescent="0.35">
      <c r="A3505" s="17" t="str">
        <f t="shared" si="108"/>
        <v>successful</v>
      </c>
      <c r="B3505" s="17">
        <f>IFERROR(VLOOKUP("successful",'Kickstarter Data'!F3505:L3505,7,FALSE),"")</f>
        <v>38</v>
      </c>
      <c r="D3505" s="21" t="str">
        <f t="shared" si="109"/>
        <v/>
      </c>
      <c r="E3505" s="21" t="str">
        <f>IFERROR(VLOOKUP("Failed",'Kickstarter Data'!F3505:L3505,7,FALSE),"")</f>
        <v/>
      </c>
    </row>
    <row r="3506" spans="1:5" x14ac:dyDescent="0.35">
      <c r="A3506" s="17" t="str">
        <f t="shared" si="108"/>
        <v>successful</v>
      </c>
      <c r="B3506" s="17">
        <f>IFERROR(VLOOKUP("successful",'Kickstarter Data'!F3506:L3506,7,FALSE),"")</f>
        <v>8</v>
      </c>
      <c r="D3506" s="21" t="str">
        <f t="shared" si="109"/>
        <v/>
      </c>
      <c r="E3506" s="21" t="str">
        <f>IFERROR(VLOOKUP("Failed",'Kickstarter Data'!F3506:L3506,7,FALSE),"")</f>
        <v/>
      </c>
    </row>
    <row r="3507" spans="1:5" x14ac:dyDescent="0.35">
      <c r="A3507" s="17" t="str">
        <f t="shared" si="108"/>
        <v>successful</v>
      </c>
      <c r="B3507" s="17">
        <f>IFERROR(VLOOKUP("successful",'Kickstarter Data'!F3507:L3507,7,FALSE),"")</f>
        <v>39</v>
      </c>
      <c r="D3507" s="21" t="str">
        <f t="shared" si="109"/>
        <v/>
      </c>
      <c r="E3507" s="21" t="str">
        <f>IFERROR(VLOOKUP("Failed",'Kickstarter Data'!F3507:L3507,7,FALSE),"")</f>
        <v/>
      </c>
    </row>
    <row r="3508" spans="1:5" x14ac:dyDescent="0.35">
      <c r="A3508" s="17" t="str">
        <f t="shared" si="108"/>
        <v>successful</v>
      </c>
      <c r="B3508" s="17">
        <f>IFERROR(VLOOKUP("successful",'Kickstarter Data'!F3508:L3508,7,FALSE),"")</f>
        <v>29</v>
      </c>
      <c r="D3508" s="21" t="str">
        <f t="shared" si="109"/>
        <v/>
      </c>
      <c r="E3508" s="21" t="str">
        <f>IFERROR(VLOOKUP("Failed",'Kickstarter Data'!F3508:L3508,7,FALSE),"")</f>
        <v/>
      </c>
    </row>
    <row r="3509" spans="1:5" x14ac:dyDescent="0.35">
      <c r="A3509" s="17" t="str">
        <f t="shared" si="108"/>
        <v>successful</v>
      </c>
      <c r="B3509" s="17">
        <f>IFERROR(VLOOKUP("successful",'Kickstarter Data'!F3509:L3509,7,FALSE),"")</f>
        <v>72</v>
      </c>
      <c r="D3509" s="21" t="str">
        <f t="shared" si="109"/>
        <v/>
      </c>
      <c r="E3509" s="21" t="str">
        <f>IFERROR(VLOOKUP("Failed",'Kickstarter Data'!F3509:L3509,7,FALSE),"")</f>
        <v/>
      </c>
    </row>
    <row r="3510" spans="1:5" x14ac:dyDescent="0.35">
      <c r="A3510" s="17" t="str">
        <f t="shared" si="108"/>
        <v>successful</v>
      </c>
      <c r="B3510" s="17">
        <f>IFERROR(VLOOKUP("successful",'Kickstarter Data'!F3510:L3510,7,FALSE),"")</f>
        <v>15</v>
      </c>
      <c r="D3510" s="21" t="str">
        <f t="shared" si="109"/>
        <v/>
      </c>
      <c r="E3510" s="21" t="str">
        <f>IFERROR(VLOOKUP("Failed",'Kickstarter Data'!F3510:L3510,7,FALSE),"")</f>
        <v/>
      </c>
    </row>
    <row r="3511" spans="1:5" x14ac:dyDescent="0.35">
      <c r="A3511" s="17" t="str">
        <f t="shared" si="108"/>
        <v>successful</v>
      </c>
      <c r="B3511" s="17">
        <f>IFERROR(VLOOKUP("successful",'Kickstarter Data'!F3511:L3511,7,FALSE),"")</f>
        <v>33</v>
      </c>
      <c r="D3511" s="21" t="str">
        <f t="shared" si="109"/>
        <v/>
      </c>
      <c r="E3511" s="21" t="str">
        <f>IFERROR(VLOOKUP("Failed",'Kickstarter Data'!F3511:L3511,7,FALSE),"")</f>
        <v/>
      </c>
    </row>
    <row r="3512" spans="1:5" x14ac:dyDescent="0.35">
      <c r="A3512" s="17" t="str">
        <f t="shared" si="108"/>
        <v>successful</v>
      </c>
      <c r="B3512" s="17">
        <f>IFERROR(VLOOKUP("successful",'Kickstarter Data'!F3512:L3512,7,FALSE),"")</f>
        <v>15</v>
      </c>
      <c r="D3512" s="21" t="str">
        <f t="shared" si="109"/>
        <v/>
      </c>
      <c r="E3512" s="21" t="str">
        <f>IFERROR(VLOOKUP("Failed",'Kickstarter Data'!F3512:L3512,7,FALSE),"")</f>
        <v/>
      </c>
    </row>
    <row r="3513" spans="1:5" x14ac:dyDescent="0.35">
      <c r="A3513" s="17" t="str">
        <f t="shared" si="108"/>
        <v>successful</v>
      </c>
      <c r="B3513" s="17">
        <f>IFERROR(VLOOKUP("successful",'Kickstarter Data'!F3513:L3513,7,FALSE),"")</f>
        <v>19</v>
      </c>
      <c r="D3513" s="21" t="str">
        <f t="shared" si="109"/>
        <v/>
      </c>
      <c r="E3513" s="21" t="str">
        <f>IFERROR(VLOOKUP("Failed",'Kickstarter Data'!F3513:L3513,7,FALSE),"")</f>
        <v/>
      </c>
    </row>
    <row r="3514" spans="1:5" x14ac:dyDescent="0.35">
      <c r="A3514" s="17" t="str">
        <f t="shared" si="108"/>
        <v>successful</v>
      </c>
      <c r="B3514" s="17">
        <f>IFERROR(VLOOKUP("successful",'Kickstarter Data'!F3514:L3514,7,FALSE),"")</f>
        <v>17</v>
      </c>
      <c r="D3514" s="21" t="str">
        <f t="shared" si="109"/>
        <v/>
      </c>
      <c r="E3514" s="21" t="str">
        <f>IFERROR(VLOOKUP("Failed",'Kickstarter Data'!F3514:L3514,7,FALSE),"")</f>
        <v/>
      </c>
    </row>
    <row r="3515" spans="1:5" x14ac:dyDescent="0.35">
      <c r="A3515" s="17" t="str">
        <f t="shared" si="108"/>
        <v>successful</v>
      </c>
      <c r="B3515" s="17">
        <f>IFERROR(VLOOKUP("successful",'Kickstarter Data'!F3515:L3515,7,FALSE),"")</f>
        <v>44</v>
      </c>
      <c r="D3515" s="21" t="str">
        <f t="shared" si="109"/>
        <v/>
      </c>
      <c r="E3515" s="21" t="str">
        <f>IFERROR(VLOOKUP("Failed",'Kickstarter Data'!F3515:L3515,7,FALSE),"")</f>
        <v/>
      </c>
    </row>
    <row r="3516" spans="1:5" x14ac:dyDescent="0.35">
      <c r="A3516" s="17" t="str">
        <f t="shared" si="108"/>
        <v>successful</v>
      </c>
      <c r="B3516" s="17">
        <f>IFERROR(VLOOKUP("successful",'Kickstarter Data'!F3516:L3516,7,FALSE),"")</f>
        <v>10</v>
      </c>
      <c r="D3516" s="21" t="str">
        <f t="shared" si="109"/>
        <v/>
      </c>
      <c r="E3516" s="21" t="str">
        <f>IFERROR(VLOOKUP("Failed",'Kickstarter Data'!F3516:L3516,7,FALSE),"")</f>
        <v/>
      </c>
    </row>
    <row r="3517" spans="1:5" x14ac:dyDescent="0.35">
      <c r="A3517" s="17" t="str">
        <f t="shared" si="108"/>
        <v>successful</v>
      </c>
      <c r="B3517" s="17">
        <f>IFERROR(VLOOKUP("successful",'Kickstarter Data'!F3517:L3517,7,FALSE),"")</f>
        <v>46</v>
      </c>
      <c r="D3517" s="21" t="str">
        <f t="shared" si="109"/>
        <v/>
      </c>
      <c r="E3517" s="21" t="str">
        <f>IFERROR(VLOOKUP("Failed",'Kickstarter Data'!F3517:L3517,7,FALSE),"")</f>
        <v/>
      </c>
    </row>
    <row r="3518" spans="1:5" x14ac:dyDescent="0.35">
      <c r="A3518" s="17" t="str">
        <f t="shared" si="108"/>
        <v>successful</v>
      </c>
      <c r="B3518" s="17">
        <f>IFERROR(VLOOKUP("successful",'Kickstarter Data'!F3518:L3518,7,FALSE),"")</f>
        <v>11</v>
      </c>
      <c r="D3518" s="21" t="str">
        <f t="shared" si="109"/>
        <v/>
      </c>
      <c r="E3518" s="21" t="str">
        <f>IFERROR(VLOOKUP("Failed",'Kickstarter Data'!F3518:L3518,7,FALSE),"")</f>
        <v/>
      </c>
    </row>
    <row r="3519" spans="1:5" x14ac:dyDescent="0.35">
      <c r="A3519" s="17" t="str">
        <f t="shared" si="108"/>
        <v>successful</v>
      </c>
      <c r="B3519" s="17">
        <f>IFERROR(VLOOKUP("successful",'Kickstarter Data'!F3519:L3519,7,FALSE),"")</f>
        <v>13</v>
      </c>
      <c r="D3519" s="21" t="str">
        <f t="shared" si="109"/>
        <v/>
      </c>
      <c r="E3519" s="21" t="str">
        <f>IFERROR(VLOOKUP("Failed",'Kickstarter Data'!F3519:L3519,7,FALSE),"")</f>
        <v/>
      </c>
    </row>
    <row r="3520" spans="1:5" x14ac:dyDescent="0.35">
      <c r="A3520" s="17" t="str">
        <f t="shared" si="108"/>
        <v>successful</v>
      </c>
      <c r="B3520" s="17">
        <f>IFERROR(VLOOKUP("successful",'Kickstarter Data'!F3520:L3520,7,FALSE),"")</f>
        <v>33</v>
      </c>
      <c r="D3520" s="21" t="str">
        <f t="shared" si="109"/>
        <v/>
      </c>
      <c r="E3520" s="21" t="str">
        <f>IFERROR(VLOOKUP("Failed",'Kickstarter Data'!F3520:L3520,7,FALSE),"")</f>
        <v/>
      </c>
    </row>
    <row r="3521" spans="1:5" x14ac:dyDescent="0.35">
      <c r="A3521" s="17" t="str">
        <f t="shared" si="108"/>
        <v>successful</v>
      </c>
      <c r="B3521" s="17">
        <f>IFERROR(VLOOKUP("successful",'Kickstarter Data'!F3521:L3521,7,FALSE),"")</f>
        <v>28</v>
      </c>
      <c r="D3521" s="21" t="str">
        <f t="shared" si="109"/>
        <v/>
      </c>
      <c r="E3521" s="21" t="str">
        <f>IFERROR(VLOOKUP("Failed",'Kickstarter Data'!F3521:L3521,7,FALSE),"")</f>
        <v/>
      </c>
    </row>
    <row r="3522" spans="1:5" x14ac:dyDescent="0.35">
      <c r="A3522" s="17" t="str">
        <f t="shared" ref="A3522:A3585" si="110">IF(B3522="","","successful")</f>
        <v>successful</v>
      </c>
      <c r="B3522" s="17">
        <f>IFERROR(VLOOKUP("successful",'Kickstarter Data'!F3522:L3522,7,FALSE),"")</f>
        <v>21</v>
      </c>
      <c r="D3522" s="21" t="str">
        <f t="shared" ref="D3522:D3585" si="111">IF(E3522="","","Failed")</f>
        <v/>
      </c>
      <c r="E3522" s="21" t="str">
        <f>IFERROR(VLOOKUP("Failed",'Kickstarter Data'!F3522:L3522,7,FALSE),"")</f>
        <v/>
      </c>
    </row>
    <row r="3523" spans="1:5" x14ac:dyDescent="0.35">
      <c r="A3523" s="17" t="str">
        <f t="shared" si="110"/>
        <v>successful</v>
      </c>
      <c r="B3523" s="17">
        <f>IFERROR(VLOOKUP("successful",'Kickstarter Data'!F3523:L3523,7,FALSE),"")</f>
        <v>13</v>
      </c>
      <c r="D3523" s="21" t="str">
        <f t="shared" si="111"/>
        <v/>
      </c>
      <c r="E3523" s="21" t="str">
        <f>IFERROR(VLOOKUP("Failed",'Kickstarter Data'!F3523:L3523,7,FALSE),"")</f>
        <v/>
      </c>
    </row>
    <row r="3524" spans="1:5" x14ac:dyDescent="0.35">
      <c r="A3524" s="17" t="str">
        <f t="shared" si="110"/>
        <v>successful</v>
      </c>
      <c r="B3524" s="17">
        <f>IFERROR(VLOOKUP("successful",'Kickstarter Data'!F3524:L3524,7,FALSE),"")</f>
        <v>34</v>
      </c>
      <c r="D3524" s="21" t="str">
        <f t="shared" si="111"/>
        <v/>
      </c>
      <c r="E3524" s="21" t="str">
        <f>IFERROR(VLOOKUP("Failed",'Kickstarter Data'!F3524:L3524,7,FALSE),"")</f>
        <v/>
      </c>
    </row>
    <row r="3525" spans="1:5" x14ac:dyDescent="0.35">
      <c r="A3525" s="17" t="str">
        <f t="shared" si="110"/>
        <v>successful</v>
      </c>
      <c r="B3525" s="17">
        <f>IFERROR(VLOOKUP("successful",'Kickstarter Data'!F3525:L3525,7,FALSE),"")</f>
        <v>80</v>
      </c>
      <c r="D3525" s="21" t="str">
        <f t="shared" si="111"/>
        <v/>
      </c>
      <c r="E3525" s="21" t="str">
        <f>IFERROR(VLOOKUP("Failed",'Kickstarter Data'!F3525:L3525,7,FALSE),"")</f>
        <v/>
      </c>
    </row>
    <row r="3526" spans="1:5" x14ac:dyDescent="0.35">
      <c r="A3526" s="17" t="str">
        <f t="shared" si="110"/>
        <v>successful</v>
      </c>
      <c r="B3526" s="17">
        <f>IFERROR(VLOOKUP("successful",'Kickstarter Data'!F3526:L3526,7,FALSE),"")</f>
        <v>74</v>
      </c>
      <c r="D3526" s="21" t="str">
        <f t="shared" si="111"/>
        <v/>
      </c>
      <c r="E3526" s="21" t="str">
        <f>IFERROR(VLOOKUP("Failed",'Kickstarter Data'!F3526:L3526,7,FALSE),"")</f>
        <v/>
      </c>
    </row>
    <row r="3527" spans="1:5" x14ac:dyDescent="0.35">
      <c r="A3527" s="17" t="str">
        <f t="shared" si="110"/>
        <v>successful</v>
      </c>
      <c r="B3527" s="17">
        <f>IFERROR(VLOOKUP("successful",'Kickstarter Data'!F3527:L3527,7,FALSE),"")</f>
        <v>7</v>
      </c>
      <c r="D3527" s="21" t="str">
        <f t="shared" si="111"/>
        <v/>
      </c>
      <c r="E3527" s="21" t="str">
        <f>IFERROR(VLOOKUP("Failed",'Kickstarter Data'!F3527:L3527,7,FALSE),"")</f>
        <v/>
      </c>
    </row>
    <row r="3528" spans="1:5" x14ac:dyDescent="0.35">
      <c r="A3528" s="17" t="str">
        <f t="shared" si="110"/>
        <v>successful</v>
      </c>
      <c r="B3528" s="17">
        <f>IFERROR(VLOOKUP("successful",'Kickstarter Data'!F3528:L3528,7,FALSE),"")</f>
        <v>34</v>
      </c>
      <c r="D3528" s="21" t="str">
        <f t="shared" si="111"/>
        <v/>
      </c>
      <c r="E3528" s="21" t="str">
        <f>IFERROR(VLOOKUP("Failed",'Kickstarter Data'!F3528:L3528,7,FALSE),"")</f>
        <v/>
      </c>
    </row>
    <row r="3529" spans="1:5" x14ac:dyDescent="0.35">
      <c r="A3529" s="17" t="str">
        <f t="shared" si="110"/>
        <v>successful</v>
      </c>
      <c r="B3529" s="17">
        <f>IFERROR(VLOOKUP("successful",'Kickstarter Data'!F3529:L3529,7,FALSE),"")</f>
        <v>86</v>
      </c>
      <c r="D3529" s="21" t="str">
        <f t="shared" si="111"/>
        <v/>
      </c>
      <c r="E3529" s="21" t="str">
        <f>IFERROR(VLOOKUP("Failed",'Kickstarter Data'!F3529:L3529,7,FALSE),"")</f>
        <v/>
      </c>
    </row>
    <row r="3530" spans="1:5" x14ac:dyDescent="0.35">
      <c r="A3530" s="17" t="str">
        <f t="shared" si="110"/>
        <v>successful</v>
      </c>
      <c r="B3530" s="17">
        <f>IFERROR(VLOOKUP("successful",'Kickstarter Data'!F3530:L3530,7,FALSE),"")</f>
        <v>37</v>
      </c>
      <c r="D3530" s="21" t="str">
        <f t="shared" si="111"/>
        <v/>
      </c>
      <c r="E3530" s="21" t="str">
        <f>IFERROR(VLOOKUP("Failed",'Kickstarter Data'!F3530:L3530,7,FALSE),"")</f>
        <v/>
      </c>
    </row>
    <row r="3531" spans="1:5" x14ac:dyDescent="0.35">
      <c r="A3531" s="17" t="str">
        <f t="shared" si="110"/>
        <v>successful</v>
      </c>
      <c r="B3531" s="17">
        <f>IFERROR(VLOOKUP("successful",'Kickstarter Data'!F3531:L3531,7,FALSE),"")</f>
        <v>18</v>
      </c>
      <c r="D3531" s="21" t="str">
        <f t="shared" si="111"/>
        <v/>
      </c>
      <c r="E3531" s="21" t="str">
        <f>IFERROR(VLOOKUP("Failed",'Kickstarter Data'!F3531:L3531,7,FALSE),"")</f>
        <v/>
      </c>
    </row>
    <row r="3532" spans="1:5" x14ac:dyDescent="0.35">
      <c r="A3532" s="17" t="str">
        <f t="shared" si="110"/>
        <v>successful</v>
      </c>
      <c r="B3532" s="17">
        <f>IFERROR(VLOOKUP("successful",'Kickstarter Data'!F3532:L3532,7,FALSE),"")</f>
        <v>22</v>
      </c>
      <c r="D3532" s="21" t="str">
        <f t="shared" si="111"/>
        <v/>
      </c>
      <c r="E3532" s="21" t="str">
        <f>IFERROR(VLOOKUP("Failed",'Kickstarter Data'!F3532:L3532,7,FALSE),"")</f>
        <v/>
      </c>
    </row>
    <row r="3533" spans="1:5" x14ac:dyDescent="0.35">
      <c r="A3533" s="17" t="str">
        <f t="shared" si="110"/>
        <v>successful</v>
      </c>
      <c r="B3533" s="17">
        <f>IFERROR(VLOOKUP("successful",'Kickstarter Data'!F3533:L3533,7,FALSE),"")</f>
        <v>26</v>
      </c>
      <c r="D3533" s="21" t="str">
        <f t="shared" si="111"/>
        <v/>
      </c>
      <c r="E3533" s="21" t="str">
        <f>IFERROR(VLOOKUP("Failed",'Kickstarter Data'!F3533:L3533,7,FALSE),"")</f>
        <v/>
      </c>
    </row>
    <row r="3534" spans="1:5" x14ac:dyDescent="0.35">
      <c r="A3534" s="17" t="str">
        <f t="shared" si="110"/>
        <v>successful</v>
      </c>
      <c r="B3534" s="17">
        <f>IFERROR(VLOOKUP("successful",'Kickstarter Data'!F3534:L3534,7,FALSE),"")</f>
        <v>27</v>
      </c>
      <c r="D3534" s="21" t="str">
        <f t="shared" si="111"/>
        <v/>
      </c>
      <c r="E3534" s="21" t="str">
        <f>IFERROR(VLOOKUP("Failed",'Kickstarter Data'!F3534:L3534,7,FALSE),"")</f>
        <v/>
      </c>
    </row>
    <row r="3535" spans="1:5" x14ac:dyDescent="0.35">
      <c r="A3535" s="17" t="str">
        <f t="shared" si="110"/>
        <v>successful</v>
      </c>
      <c r="B3535" s="17">
        <f>IFERROR(VLOOKUP("successful",'Kickstarter Data'!F3535:L3535,7,FALSE),"")</f>
        <v>8</v>
      </c>
      <c r="D3535" s="21" t="str">
        <f t="shared" si="111"/>
        <v/>
      </c>
      <c r="E3535" s="21" t="str">
        <f>IFERROR(VLOOKUP("Failed",'Kickstarter Data'!F3535:L3535,7,FALSE),"")</f>
        <v/>
      </c>
    </row>
    <row r="3536" spans="1:5" x14ac:dyDescent="0.35">
      <c r="A3536" s="17" t="str">
        <f t="shared" si="110"/>
        <v>successful</v>
      </c>
      <c r="B3536" s="17">
        <f>IFERROR(VLOOKUP("successful",'Kickstarter Data'!F3536:L3536,7,FALSE),"")</f>
        <v>204</v>
      </c>
      <c r="D3536" s="21" t="str">
        <f t="shared" si="111"/>
        <v/>
      </c>
      <c r="E3536" s="21" t="str">
        <f>IFERROR(VLOOKUP("Failed",'Kickstarter Data'!F3536:L3536,7,FALSE),"")</f>
        <v/>
      </c>
    </row>
    <row r="3537" spans="1:5" x14ac:dyDescent="0.35">
      <c r="A3537" s="17" t="str">
        <f t="shared" si="110"/>
        <v>successful</v>
      </c>
      <c r="B3537" s="17">
        <f>IFERROR(VLOOKUP("successful",'Kickstarter Data'!F3537:L3537,7,FALSE),"")</f>
        <v>46</v>
      </c>
      <c r="D3537" s="21" t="str">
        <f t="shared" si="111"/>
        <v/>
      </c>
      <c r="E3537" s="21" t="str">
        <f>IFERROR(VLOOKUP("Failed",'Kickstarter Data'!F3537:L3537,7,FALSE),"")</f>
        <v/>
      </c>
    </row>
    <row r="3538" spans="1:5" x14ac:dyDescent="0.35">
      <c r="A3538" s="17" t="str">
        <f t="shared" si="110"/>
        <v>successful</v>
      </c>
      <c r="B3538" s="17">
        <f>IFERROR(VLOOKUP("successful",'Kickstarter Data'!F3538:L3538,7,FALSE),"")</f>
        <v>17</v>
      </c>
      <c r="D3538" s="21" t="str">
        <f t="shared" si="111"/>
        <v/>
      </c>
      <c r="E3538" s="21" t="str">
        <f>IFERROR(VLOOKUP("Failed",'Kickstarter Data'!F3538:L3538,7,FALSE),"")</f>
        <v/>
      </c>
    </row>
    <row r="3539" spans="1:5" x14ac:dyDescent="0.35">
      <c r="A3539" s="17" t="str">
        <f t="shared" si="110"/>
        <v>successful</v>
      </c>
      <c r="B3539" s="17">
        <f>IFERROR(VLOOKUP("successful",'Kickstarter Data'!F3539:L3539,7,FALSE),"")</f>
        <v>28</v>
      </c>
      <c r="D3539" s="21" t="str">
        <f t="shared" si="111"/>
        <v/>
      </c>
      <c r="E3539" s="21" t="str">
        <f>IFERROR(VLOOKUP("Failed",'Kickstarter Data'!F3539:L3539,7,FALSE),"")</f>
        <v/>
      </c>
    </row>
    <row r="3540" spans="1:5" x14ac:dyDescent="0.35">
      <c r="A3540" s="17" t="str">
        <f t="shared" si="110"/>
        <v>successful</v>
      </c>
      <c r="B3540" s="17">
        <f>IFERROR(VLOOKUP("successful",'Kickstarter Data'!F3540:L3540,7,FALSE),"")</f>
        <v>83</v>
      </c>
      <c r="D3540" s="21" t="str">
        <f t="shared" si="111"/>
        <v/>
      </c>
      <c r="E3540" s="21" t="str">
        <f>IFERROR(VLOOKUP("Failed",'Kickstarter Data'!F3540:L3540,7,FALSE),"")</f>
        <v/>
      </c>
    </row>
    <row r="3541" spans="1:5" x14ac:dyDescent="0.35">
      <c r="A3541" s="17" t="str">
        <f t="shared" si="110"/>
        <v>successful</v>
      </c>
      <c r="B3541" s="17">
        <f>IFERROR(VLOOKUP("successful",'Kickstarter Data'!F3541:L3541,7,FALSE),"")</f>
        <v>13</v>
      </c>
      <c r="D3541" s="21" t="str">
        <f t="shared" si="111"/>
        <v/>
      </c>
      <c r="E3541" s="21" t="str">
        <f>IFERROR(VLOOKUP("Failed",'Kickstarter Data'!F3541:L3541,7,FALSE),"")</f>
        <v/>
      </c>
    </row>
    <row r="3542" spans="1:5" x14ac:dyDescent="0.35">
      <c r="A3542" s="17" t="str">
        <f t="shared" si="110"/>
        <v>successful</v>
      </c>
      <c r="B3542" s="17">
        <f>IFERROR(VLOOKUP("successful",'Kickstarter Data'!F3542:L3542,7,FALSE),"")</f>
        <v>8</v>
      </c>
      <c r="D3542" s="21" t="str">
        <f t="shared" si="111"/>
        <v/>
      </c>
      <c r="E3542" s="21" t="str">
        <f>IFERROR(VLOOKUP("Failed",'Kickstarter Data'!F3542:L3542,7,FALSE),"")</f>
        <v/>
      </c>
    </row>
    <row r="3543" spans="1:5" x14ac:dyDescent="0.35">
      <c r="A3543" s="17" t="str">
        <f t="shared" si="110"/>
        <v>successful</v>
      </c>
      <c r="B3543" s="17">
        <f>IFERROR(VLOOKUP("successful",'Kickstarter Data'!F3543:L3543,7,FALSE),"")</f>
        <v>32</v>
      </c>
      <c r="D3543" s="21" t="str">
        <f t="shared" si="111"/>
        <v/>
      </c>
      <c r="E3543" s="21" t="str">
        <f>IFERROR(VLOOKUP("Failed",'Kickstarter Data'!F3543:L3543,7,FALSE),"")</f>
        <v/>
      </c>
    </row>
    <row r="3544" spans="1:5" x14ac:dyDescent="0.35">
      <c r="A3544" s="17" t="str">
        <f t="shared" si="110"/>
        <v>successful</v>
      </c>
      <c r="B3544" s="17">
        <f>IFERROR(VLOOKUP("successful",'Kickstarter Data'!F3544:L3544,7,FALSE),"")</f>
        <v>85</v>
      </c>
      <c r="D3544" s="21" t="str">
        <f t="shared" si="111"/>
        <v/>
      </c>
      <c r="E3544" s="21" t="str">
        <f>IFERROR(VLOOKUP("Failed",'Kickstarter Data'!F3544:L3544,7,FALSE),"")</f>
        <v/>
      </c>
    </row>
    <row r="3545" spans="1:5" x14ac:dyDescent="0.35">
      <c r="A3545" s="17" t="str">
        <f t="shared" si="110"/>
        <v>successful</v>
      </c>
      <c r="B3545" s="17">
        <f>IFERROR(VLOOKUP("successful",'Kickstarter Data'!F3545:L3545,7,FALSE),"")</f>
        <v>29</v>
      </c>
      <c r="D3545" s="21" t="str">
        <f t="shared" si="111"/>
        <v/>
      </c>
      <c r="E3545" s="21" t="str">
        <f>IFERROR(VLOOKUP("Failed",'Kickstarter Data'!F3545:L3545,7,FALSE),"")</f>
        <v/>
      </c>
    </row>
    <row r="3546" spans="1:5" x14ac:dyDescent="0.35">
      <c r="A3546" s="17" t="str">
        <f t="shared" si="110"/>
        <v>successful</v>
      </c>
      <c r="B3546" s="17">
        <f>IFERROR(VLOOKUP("successful",'Kickstarter Data'!F3546:L3546,7,FALSE),"")</f>
        <v>24</v>
      </c>
      <c r="D3546" s="21" t="str">
        <f t="shared" si="111"/>
        <v/>
      </c>
      <c r="E3546" s="21" t="str">
        <f>IFERROR(VLOOKUP("Failed",'Kickstarter Data'!F3546:L3546,7,FALSE),"")</f>
        <v/>
      </c>
    </row>
    <row r="3547" spans="1:5" x14ac:dyDescent="0.35">
      <c r="A3547" s="17" t="str">
        <f t="shared" si="110"/>
        <v>successful</v>
      </c>
      <c r="B3547" s="17">
        <f>IFERROR(VLOOKUP("successful",'Kickstarter Data'!F3547:L3547,7,FALSE),"")</f>
        <v>8</v>
      </c>
      <c r="D3547" s="21" t="str">
        <f t="shared" si="111"/>
        <v/>
      </c>
      <c r="E3547" s="21" t="str">
        <f>IFERROR(VLOOKUP("Failed",'Kickstarter Data'!F3547:L3547,7,FALSE),"")</f>
        <v/>
      </c>
    </row>
    <row r="3548" spans="1:5" x14ac:dyDescent="0.35">
      <c r="A3548" s="17" t="str">
        <f t="shared" si="110"/>
        <v>successful</v>
      </c>
      <c r="B3548" s="17">
        <f>IFERROR(VLOOKUP("successful",'Kickstarter Data'!F3548:L3548,7,FALSE),"")</f>
        <v>19</v>
      </c>
      <c r="D3548" s="21" t="str">
        <f t="shared" si="111"/>
        <v/>
      </c>
      <c r="E3548" s="21" t="str">
        <f>IFERROR(VLOOKUP("Failed",'Kickstarter Data'!F3548:L3548,7,FALSE),"")</f>
        <v/>
      </c>
    </row>
    <row r="3549" spans="1:5" x14ac:dyDescent="0.35">
      <c r="A3549" s="17" t="str">
        <f t="shared" si="110"/>
        <v>successful</v>
      </c>
      <c r="B3549" s="17">
        <f>IFERROR(VLOOKUP("successful",'Kickstarter Data'!F3549:L3549,7,FALSE),"")</f>
        <v>336</v>
      </c>
      <c r="D3549" s="21" t="str">
        <f t="shared" si="111"/>
        <v/>
      </c>
      <c r="E3549" s="21" t="str">
        <f>IFERROR(VLOOKUP("Failed",'Kickstarter Data'!F3549:L3549,7,FALSE),"")</f>
        <v/>
      </c>
    </row>
    <row r="3550" spans="1:5" x14ac:dyDescent="0.35">
      <c r="A3550" s="17" t="str">
        <f t="shared" si="110"/>
        <v>successful</v>
      </c>
      <c r="B3550" s="17">
        <f>IFERROR(VLOOKUP("successful",'Kickstarter Data'!F3550:L3550,7,FALSE),"")</f>
        <v>13</v>
      </c>
      <c r="D3550" s="21" t="str">
        <f t="shared" si="111"/>
        <v/>
      </c>
      <c r="E3550" s="21" t="str">
        <f>IFERROR(VLOOKUP("Failed",'Kickstarter Data'!F3550:L3550,7,FALSE),"")</f>
        <v/>
      </c>
    </row>
    <row r="3551" spans="1:5" x14ac:dyDescent="0.35">
      <c r="A3551" s="17" t="str">
        <f t="shared" si="110"/>
        <v>successful</v>
      </c>
      <c r="B3551" s="17">
        <f>IFERROR(VLOOKUP("successful",'Kickstarter Data'!F3551:L3551,7,FALSE),"")</f>
        <v>42</v>
      </c>
      <c r="D3551" s="21" t="str">
        <f t="shared" si="111"/>
        <v/>
      </c>
      <c r="E3551" s="21" t="str">
        <f>IFERROR(VLOOKUP("Failed",'Kickstarter Data'!F3551:L3551,7,FALSE),"")</f>
        <v/>
      </c>
    </row>
    <row r="3552" spans="1:5" x14ac:dyDescent="0.35">
      <c r="A3552" s="17" t="str">
        <f t="shared" si="110"/>
        <v>successful</v>
      </c>
      <c r="B3552" s="17">
        <f>IFERROR(VLOOKUP("successful",'Kickstarter Data'!F3552:L3552,7,FALSE),"")</f>
        <v>64</v>
      </c>
      <c r="D3552" s="21" t="str">
        <f t="shared" si="111"/>
        <v/>
      </c>
      <c r="E3552" s="21" t="str">
        <f>IFERROR(VLOOKUP("Failed",'Kickstarter Data'!F3552:L3552,7,FALSE),"")</f>
        <v/>
      </c>
    </row>
    <row r="3553" spans="1:5" x14ac:dyDescent="0.35">
      <c r="A3553" s="17" t="str">
        <f t="shared" si="110"/>
        <v>successful</v>
      </c>
      <c r="B3553" s="17">
        <f>IFERROR(VLOOKUP("successful",'Kickstarter Data'!F3553:L3553,7,FALSE),"")</f>
        <v>25</v>
      </c>
      <c r="D3553" s="21" t="str">
        <f t="shared" si="111"/>
        <v/>
      </c>
      <c r="E3553" s="21" t="str">
        <f>IFERROR(VLOOKUP("Failed",'Kickstarter Data'!F3553:L3553,7,FALSE),"")</f>
        <v/>
      </c>
    </row>
    <row r="3554" spans="1:5" x14ac:dyDescent="0.35">
      <c r="A3554" s="17" t="str">
        <f t="shared" si="110"/>
        <v>successful</v>
      </c>
      <c r="B3554" s="17">
        <f>IFERROR(VLOOKUP("successful",'Kickstarter Data'!F3554:L3554,7,FALSE),"")</f>
        <v>20</v>
      </c>
      <c r="D3554" s="21" t="str">
        <f t="shared" si="111"/>
        <v/>
      </c>
      <c r="E3554" s="21" t="str">
        <f>IFERROR(VLOOKUP("Failed",'Kickstarter Data'!F3554:L3554,7,FALSE),"")</f>
        <v/>
      </c>
    </row>
    <row r="3555" spans="1:5" x14ac:dyDescent="0.35">
      <c r="A3555" s="17" t="str">
        <f t="shared" si="110"/>
        <v>successful</v>
      </c>
      <c r="B3555" s="17">
        <f>IFERROR(VLOOKUP("successful",'Kickstarter Data'!F3555:L3555,7,FALSE),"")</f>
        <v>104</v>
      </c>
      <c r="D3555" s="21" t="str">
        <f t="shared" si="111"/>
        <v/>
      </c>
      <c r="E3555" s="21" t="str">
        <f>IFERROR(VLOOKUP("Failed",'Kickstarter Data'!F3555:L3555,7,FALSE),"")</f>
        <v/>
      </c>
    </row>
    <row r="3556" spans="1:5" x14ac:dyDescent="0.35">
      <c r="A3556" s="17" t="str">
        <f t="shared" si="110"/>
        <v>successful</v>
      </c>
      <c r="B3556" s="17">
        <f>IFERROR(VLOOKUP("successful",'Kickstarter Data'!F3556:L3556,7,FALSE),"")</f>
        <v>53</v>
      </c>
      <c r="D3556" s="21" t="str">
        <f t="shared" si="111"/>
        <v/>
      </c>
      <c r="E3556" s="21" t="str">
        <f>IFERROR(VLOOKUP("Failed",'Kickstarter Data'!F3556:L3556,7,FALSE),"")</f>
        <v/>
      </c>
    </row>
    <row r="3557" spans="1:5" x14ac:dyDescent="0.35">
      <c r="A3557" s="17" t="str">
        <f t="shared" si="110"/>
        <v>successful</v>
      </c>
      <c r="B3557" s="17">
        <f>IFERROR(VLOOKUP("successful",'Kickstarter Data'!F3557:L3557,7,FALSE),"")</f>
        <v>14</v>
      </c>
      <c r="D3557" s="21" t="str">
        <f t="shared" si="111"/>
        <v/>
      </c>
      <c r="E3557" s="21" t="str">
        <f>IFERROR(VLOOKUP("Failed",'Kickstarter Data'!F3557:L3557,7,FALSE),"")</f>
        <v/>
      </c>
    </row>
    <row r="3558" spans="1:5" x14ac:dyDescent="0.35">
      <c r="A3558" s="17" t="str">
        <f t="shared" si="110"/>
        <v>successful</v>
      </c>
      <c r="B3558" s="17">
        <f>IFERROR(VLOOKUP("successful",'Kickstarter Data'!F3558:L3558,7,FALSE),"")</f>
        <v>20</v>
      </c>
      <c r="D3558" s="21" t="str">
        <f t="shared" si="111"/>
        <v/>
      </c>
      <c r="E3558" s="21" t="str">
        <f>IFERROR(VLOOKUP("Failed",'Kickstarter Data'!F3558:L3558,7,FALSE),"")</f>
        <v/>
      </c>
    </row>
    <row r="3559" spans="1:5" x14ac:dyDescent="0.35">
      <c r="A3559" s="17" t="str">
        <f t="shared" si="110"/>
        <v>successful</v>
      </c>
      <c r="B3559" s="17">
        <f>IFERROR(VLOOKUP("successful",'Kickstarter Data'!F3559:L3559,7,FALSE),"")</f>
        <v>558</v>
      </c>
      <c r="D3559" s="21" t="str">
        <f t="shared" si="111"/>
        <v/>
      </c>
      <c r="E3559" s="21" t="str">
        <f>IFERROR(VLOOKUP("Failed",'Kickstarter Data'!F3559:L3559,7,FALSE),"")</f>
        <v/>
      </c>
    </row>
    <row r="3560" spans="1:5" x14ac:dyDescent="0.35">
      <c r="A3560" s="17" t="str">
        <f t="shared" si="110"/>
        <v>successful</v>
      </c>
      <c r="B3560" s="17">
        <f>IFERROR(VLOOKUP("successful",'Kickstarter Data'!F3560:L3560,7,FALSE),"")</f>
        <v>22</v>
      </c>
      <c r="D3560" s="21" t="str">
        <f t="shared" si="111"/>
        <v/>
      </c>
      <c r="E3560" s="21" t="str">
        <f>IFERROR(VLOOKUP("Failed",'Kickstarter Data'!F3560:L3560,7,FALSE),"")</f>
        <v/>
      </c>
    </row>
    <row r="3561" spans="1:5" x14ac:dyDescent="0.35">
      <c r="A3561" s="17" t="str">
        <f t="shared" si="110"/>
        <v>successful</v>
      </c>
      <c r="B3561" s="17">
        <f>IFERROR(VLOOKUP("successful",'Kickstarter Data'!F3561:L3561,7,FALSE),"")</f>
        <v>24</v>
      </c>
      <c r="D3561" s="21" t="str">
        <f t="shared" si="111"/>
        <v/>
      </c>
      <c r="E3561" s="21" t="str">
        <f>IFERROR(VLOOKUP("Failed",'Kickstarter Data'!F3561:L3561,7,FALSE),"")</f>
        <v/>
      </c>
    </row>
    <row r="3562" spans="1:5" x14ac:dyDescent="0.35">
      <c r="A3562" s="17" t="str">
        <f t="shared" si="110"/>
        <v>successful</v>
      </c>
      <c r="B3562" s="17">
        <f>IFERROR(VLOOKUP("successful",'Kickstarter Data'!F3562:L3562,7,FALSE),"")</f>
        <v>74</v>
      </c>
      <c r="D3562" s="21" t="str">
        <f t="shared" si="111"/>
        <v/>
      </c>
      <c r="E3562" s="21" t="str">
        <f>IFERROR(VLOOKUP("Failed",'Kickstarter Data'!F3562:L3562,7,FALSE),"")</f>
        <v/>
      </c>
    </row>
    <row r="3563" spans="1:5" x14ac:dyDescent="0.35">
      <c r="A3563" s="17" t="str">
        <f t="shared" si="110"/>
        <v>successful</v>
      </c>
      <c r="B3563" s="17">
        <f>IFERROR(VLOOKUP("successful",'Kickstarter Data'!F3563:L3563,7,FALSE),"")</f>
        <v>54</v>
      </c>
      <c r="D3563" s="21" t="str">
        <f t="shared" si="111"/>
        <v/>
      </c>
      <c r="E3563" s="21" t="str">
        <f>IFERROR(VLOOKUP("Failed",'Kickstarter Data'!F3563:L3563,7,FALSE),"")</f>
        <v/>
      </c>
    </row>
    <row r="3564" spans="1:5" x14ac:dyDescent="0.35">
      <c r="A3564" s="17" t="str">
        <f t="shared" si="110"/>
        <v>successful</v>
      </c>
      <c r="B3564" s="17">
        <f>IFERROR(VLOOKUP("successful",'Kickstarter Data'!F3564:L3564,7,FALSE),"")</f>
        <v>31</v>
      </c>
      <c r="D3564" s="21" t="str">
        <f t="shared" si="111"/>
        <v/>
      </c>
      <c r="E3564" s="21" t="str">
        <f>IFERROR(VLOOKUP("Failed",'Kickstarter Data'!F3564:L3564,7,FALSE),"")</f>
        <v/>
      </c>
    </row>
    <row r="3565" spans="1:5" x14ac:dyDescent="0.35">
      <c r="A3565" s="17" t="str">
        <f t="shared" si="110"/>
        <v>successful</v>
      </c>
      <c r="B3565" s="17">
        <f>IFERROR(VLOOKUP("successful",'Kickstarter Data'!F3565:L3565,7,FALSE),"")</f>
        <v>25</v>
      </c>
      <c r="D3565" s="21" t="str">
        <f t="shared" si="111"/>
        <v/>
      </c>
      <c r="E3565" s="21" t="str">
        <f>IFERROR(VLOOKUP("Failed",'Kickstarter Data'!F3565:L3565,7,FALSE),"")</f>
        <v/>
      </c>
    </row>
    <row r="3566" spans="1:5" x14ac:dyDescent="0.35">
      <c r="A3566" s="17" t="str">
        <f t="shared" si="110"/>
        <v>successful</v>
      </c>
      <c r="B3566" s="17">
        <f>IFERROR(VLOOKUP("successful",'Kickstarter Data'!F3566:L3566,7,FALSE),"")</f>
        <v>17</v>
      </c>
      <c r="D3566" s="21" t="str">
        <f t="shared" si="111"/>
        <v/>
      </c>
      <c r="E3566" s="21" t="str">
        <f>IFERROR(VLOOKUP("Failed",'Kickstarter Data'!F3566:L3566,7,FALSE),"")</f>
        <v/>
      </c>
    </row>
    <row r="3567" spans="1:5" x14ac:dyDescent="0.35">
      <c r="A3567" s="17" t="str">
        <f t="shared" si="110"/>
        <v>successful</v>
      </c>
      <c r="B3567" s="17">
        <f>IFERROR(VLOOKUP("successful",'Kickstarter Data'!F3567:L3567,7,FALSE),"")</f>
        <v>12</v>
      </c>
      <c r="D3567" s="21" t="str">
        <f t="shared" si="111"/>
        <v/>
      </c>
      <c r="E3567" s="21" t="str">
        <f>IFERROR(VLOOKUP("Failed",'Kickstarter Data'!F3567:L3567,7,FALSE),"")</f>
        <v/>
      </c>
    </row>
    <row r="3568" spans="1:5" x14ac:dyDescent="0.35">
      <c r="A3568" s="17" t="str">
        <f t="shared" si="110"/>
        <v>successful</v>
      </c>
      <c r="B3568" s="17">
        <f>IFERROR(VLOOKUP("successful",'Kickstarter Data'!F3568:L3568,7,FALSE),"")</f>
        <v>38</v>
      </c>
      <c r="D3568" s="21" t="str">
        <f t="shared" si="111"/>
        <v/>
      </c>
      <c r="E3568" s="21" t="str">
        <f>IFERROR(VLOOKUP("Failed",'Kickstarter Data'!F3568:L3568,7,FALSE),"")</f>
        <v/>
      </c>
    </row>
    <row r="3569" spans="1:5" x14ac:dyDescent="0.35">
      <c r="A3569" s="17" t="str">
        <f t="shared" si="110"/>
        <v>successful</v>
      </c>
      <c r="B3569" s="17">
        <f>IFERROR(VLOOKUP("successful",'Kickstarter Data'!F3569:L3569,7,FALSE),"")</f>
        <v>41</v>
      </c>
      <c r="D3569" s="21" t="str">
        <f t="shared" si="111"/>
        <v/>
      </c>
      <c r="E3569" s="21" t="str">
        <f>IFERROR(VLOOKUP("Failed",'Kickstarter Data'!F3569:L3569,7,FALSE),"")</f>
        <v/>
      </c>
    </row>
    <row r="3570" spans="1:5" x14ac:dyDescent="0.35">
      <c r="A3570" s="17" t="str">
        <f t="shared" si="110"/>
        <v>successful</v>
      </c>
      <c r="B3570" s="17">
        <f>IFERROR(VLOOKUP("successful",'Kickstarter Data'!F3570:L3570,7,FALSE),"")</f>
        <v>19</v>
      </c>
      <c r="D3570" s="21" t="str">
        <f t="shared" si="111"/>
        <v/>
      </c>
      <c r="E3570" s="21" t="str">
        <f>IFERROR(VLOOKUP("Failed",'Kickstarter Data'!F3570:L3570,7,FALSE),"")</f>
        <v/>
      </c>
    </row>
    <row r="3571" spans="1:5" x14ac:dyDescent="0.35">
      <c r="A3571" s="17" t="str">
        <f t="shared" si="110"/>
        <v>successful</v>
      </c>
      <c r="B3571" s="17">
        <f>IFERROR(VLOOKUP("successful",'Kickstarter Data'!F3571:L3571,7,FALSE),"")</f>
        <v>41</v>
      </c>
      <c r="D3571" s="21" t="str">
        <f t="shared" si="111"/>
        <v/>
      </c>
      <c r="E3571" s="21" t="str">
        <f>IFERROR(VLOOKUP("Failed",'Kickstarter Data'!F3571:L3571,7,FALSE),"")</f>
        <v/>
      </c>
    </row>
    <row r="3572" spans="1:5" x14ac:dyDescent="0.35">
      <c r="A3572" s="17" t="str">
        <f t="shared" si="110"/>
        <v>successful</v>
      </c>
      <c r="B3572" s="17">
        <f>IFERROR(VLOOKUP("successful",'Kickstarter Data'!F3572:L3572,7,FALSE),"")</f>
        <v>26</v>
      </c>
      <c r="D3572" s="21" t="str">
        <f t="shared" si="111"/>
        <v/>
      </c>
      <c r="E3572" s="21" t="str">
        <f>IFERROR(VLOOKUP("Failed",'Kickstarter Data'!F3572:L3572,7,FALSE),"")</f>
        <v/>
      </c>
    </row>
    <row r="3573" spans="1:5" x14ac:dyDescent="0.35">
      <c r="A3573" s="17" t="str">
        <f t="shared" si="110"/>
        <v>successful</v>
      </c>
      <c r="B3573" s="17">
        <f>IFERROR(VLOOKUP("successful",'Kickstarter Data'!F3573:L3573,7,FALSE),"")</f>
        <v>25</v>
      </c>
      <c r="D3573" s="21" t="str">
        <f t="shared" si="111"/>
        <v/>
      </c>
      <c r="E3573" s="21" t="str">
        <f>IFERROR(VLOOKUP("Failed",'Kickstarter Data'!F3573:L3573,7,FALSE),"")</f>
        <v/>
      </c>
    </row>
    <row r="3574" spans="1:5" x14ac:dyDescent="0.35">
      <c r="A3574" s="17" t="str">
        <f t="shared" si="110"/>
        <v>successful</v>
      </c>
      <c r="B3574" s="17">
        <f>IFERROR(VLOOKUP("successful",'Kickstarter Data'!F3574:L3574,7,FALSE),"")</f>
        <v>9</v>
      </c>
      <c r="D3574" s="21" t="str">
        <f t="shared" si="111"/>
        <v/>
      </c>
      <c r="E3574" s="21" t="str">
        <f>IFERROR(VLOOKUP("Failed",'Kickstarter Data'!F3574:L3574,7,FALSE),"")</f>
        <v/>
      </c>
    </row>
    <row r="3575" spans="1:5" x14ac:dyDescent="0.35">
      <c r="A3575" s="17" t="str">
        <f t="shared" si="110"/>
        <v>successful</v>
      </c>
      <c r="B3575" s="17">
        <f>IFERROR(VLOOKUP("successful",'Kickstarter Data'!F3575:L3575,7,FALSE),"")</f>
        <v>78</v>
      </c>
      <c r="D3575" s="21" t="str">
        <f t="shared" si="111"/>
        <v/>
      </c>
      <c r="E3575" s="21" t="str">
        <f>IFERROR(VLOOKUP("Failed",'Kickstarter Data'!F3575:L3575,7,FALSE),"")</f>
        <v/>
      </c>
    </row>
    <row r="3576" spans="1:5" x14ac:dyDescent="0.35">
      <c r="A3576" s="17" t="str">
        <f t="shared" si="110"/>
        <v>successful</v>
      </c>
      <c r="B3576" s="17">
        <f>IFERROR(VLOOKUP("successful",'Kickstarter Data'!F3576:L3576,7,FALSE),"")</f>
        <v>45</v>
      </c>
      <c r="D3576" s="21" t="str">
        <f t="shared" si="111"/>
        <v/>
      </c>
      <c r="E3576" s="21" t="str">
        <f>IFERROR(VLOOKUP("Failed",'Kickstarter Data'!F3576:L3576,7,FALSE),"")</f>
        <v/>
      </c>
    </row>
    <row r="3577" spans="1:5" x14ac:dyDescent="0.35">
      <c r="A3577" s="17" t="str">
        <f t="shared" si="110"/>
        <v>successful</v>
      </c>
      <c r="B3577" s="17">
        <f>IFERROR(VLOOKUP("successful",'Kickstarter Data'!F3577:L3577,7,FALSE),"")</f>
        <v>102</v>
      </c>
      <c r="D3577" s="21" t="str">
        <f t="shared" si="111"/>
        <v/>
      </c>
      <c r="E3577" s="21" t="str">
        <f>IFERROR(VLOOKUP("Failed",'Kickstarter Data'!F3577:L3577,7,FALSE),"")</f>
        <v/>
      </c>
    </row>
    <row r="3578" spans="1:5" x14ac:dyDescent="0.35">
      <c r="A3578" s="17" t="str">
        <f t="shared" si="110"/>
        <v>successful</v>
      </c>
      <c r="B3578" s="17">
        <f>IFERROR(VLOOKUP("successful",'Kickstarter Data'!F3578:L3578,7,FALSE),"")</f>
        <v>5</v>
      </c>
      <c r="D3578" s="21" t="str">
        <f t="shared" si="111"/>
        <v/>
      </c>
      <c r="E3578" s="21" t="str">
        <f>IFERROR(VLOOKUP("Failed",'Kickstarter Data'!F3578:L3578,7,FALSE),"")</f>
        <v/>
      </c>
    </row>
    <row r="3579" spans="1:5" x14ac:dyDescent="0.35">
      <c r="A3579" s="17" t="str">
        <f t="shared" si="110"/>
        <v>successful</v>
      </c>
      <c r="B3579" s="17">
        <f>IFERROR(VLOOKUP("successful",'Kickstarter Data'!F3579:L3579,7,FALSE),"")</f>
        <v>27</v>
      </c>
      <c r="D3579" s="21" t="str">
        <f t="shared" si="111"/>
        <v/>
      </c>
      <c r="E3579" s="21" t="str">
        <f>IFERROR(VLOOKUP("Failed",'Kickstarter Data'!F3579:L3579,7,FALSE),"")</f>
        <v/>
      </c>
    </row>
    <row r="3580" spans="1:5" x14ac:dyDescent="0.35">
      <c r="A3580" s="17" t="str">
        <f t="shared" si="110"/>
        <v>successful</v>
      </c>
      <c r="B3580" s="17">
        <f>IFERROR(VLOOKUP("successful",'Kickstarter Data'!F3580:L3580,7,FALSE),"")</f>
        <v>37</v>
      </c>
      <c r="D3580" s="21" t="str">
        <f t="shared" si="111"/>
        <v/>
      </c>
      <c r="E3580" s="21" t="str">
        <f>IFERROR(VLOOKUP("Failed",'Kickstarter Data'!F3580:L3580,7,FALSE),"")</f>
        <v/>
      </c>
    </row>
    <row r="3581" spans="1:5" x14ac:dyDescent="0.35">
      <c r="A3581" s="17" t="str">
        <f t="shared" si="110"/>
        <v>successful</v>
      </c>
      <c r="B3581" s="17">
        <f>IFERROR(VLOOKUP("successful",'Kickstarter Data'!F3581:L3581,7,FALSE),"")</f>
        <v>14</v>
      </c>
      <c r="D3581" s="21" t="str">
        <f t="shared" si="111"/>
        <v/>
      </c>
      <c r="E3581" s="21" t="str">
        <f>IFERROR(VLOOKUP("Failed",'Kickstarter Data'!F3581:L3581,7,FALSE),"")</f>
        <v/>
      </c>
    </row>
    <row r="3582" spans="1:5" x14ac:dyDescent="0.35">
      <c r="A3582" s="17" t="str">
        <f t="shared" si="110"/>
        <v>successful</v>
      </c>
      <c r="B3582" s="17">
        <f>IFERROR(VLOOKUP("successful",'Kickstarter Data'!F3582:L3582,7,FALSE),"")</f>
        <v>27</v>
      </c>
      <c r="D3582" s="21" t="str">
        <f t="shared" si="111"/>
        <v/>
      </c>
      <c r="E3582" s="21" t="str">
        <f>IFERROR(VLOOKUP("Failed",'Kickstarter Data'!F3582:L3582,7,FALSE),"")</f>
        <v/>
      </c>
    </row>
    <row r="3583" spans="1:5" x14ac:dyDescent="0.35">
      <c r="A3583" s="17" t="str">
        <f t="shared" si="110"/>
        <v>successful</v>
      </c>
      <c r="B3583" s="17">
        <f>IFERROR(VLOOKUP("successful",'Kickstarter Data'!F3583:L3583,7,FALSE),"")</f>
        <v>45</v>
      </c>
      <c r="D3583" s="21" t="str">
        <f t="shared" si="111"/>
        <v/>
      </c>
      <c r="E3583" s="21" t="str">
        <f>IFERROR(VLOOKUP("Failed",'Kickstarter Data'!F3583:L3583,7,FALSE),"")</f>
        <v/>
      </c>
    </row>
    <row r="3584" spans="1:5" x14ac:dyDescent="0.35">
      <c r="A3584" s="17" t="str">
        <f t="shared" si="110"/>
        <v>successful</v>
      </c>
      <c r="B3584" s="17">
        <f>IFERROR(VLOOKUP("successful",'Kickstarter Data'!F3584:L3584,7,FALSE),"")</f>
        <v>49</v>
      </c>
      <c r="D3584" s="21" t="str">
        <f t="shared" si="111"/>
        <v/>
      </c>
      <c r="E3584" s="21" t="str">
        <f>IFERROR(VLOOKUP("Failed",'Kickstarter Data'!F3584:L3584,7,FALSE),"")</f>
        <v/>
      </c>
    </row>
    <row r="3585" spans="1:5" x14ac:dyDescent="0.35">
      <c r="A3585" s="17" t="str">
        <f t="shared" si="110"/>
        <v>successful</v>
      </c>
      <c r="B3585" s="17">
        <f>IFERROR(VLOOKUP("successful",'Kickstarter Data'!F3585:L3585,7,FALSE),"")</f>
        <v>24</v>
      </c>
      <c r="D3585" s="21" t="str">
        <f t="shared" si="111"/>
        <v/>
      </c>
      <c r="E3585" s="21" t="str">
        <f>IFERROR(VLOOKUP("Failed",'Kickstarter Data'!F3585:L3585,7,FALSE),"")</f>
        <v/>
      </c>
    </row>
    <row r="3586" spans="1:5" x14ac:dyDescent="0.35">
      <c r="A3586" s="17" t="str">
        <f t="shared" ref="A3586:A3649" si="112">IF(B3586="","","successful")</f>
        <v>successful</v>
      </c>
      <c r="B3586" s="17">
        <f>IFERROR(VLOOKUP("successful",'Kickstarter Data'!F3586:L3586,7,FALSE),"")</f>
        <v>112</v>
      </c>
      <c r="D3586" s="21" t="str">
        <f t="shared" ref="D3586:D3649" si="113">IF(E3586="","","Failed")</f>
        <v/>
      </c>
      <c r="E3586" s="21" t="str">
        <f>IFERROR(VLOOKUP("Failed",'Kickstarter Data'!F3586:L3586,7,FALSE),"")</f>
        <v/>
      </c>
    </row>
    <row r="3587" spans="1:5" x14ac:dyDescent="0.35">
      <c r="A3587" s="17" t="str">
        <f t="shared" si="112"/>
        <v>successful</v>
      </c>
      <c r="B3587" s="17">
        <f>IFERROR(VLOOKUP("successful",'Kickstarter Data'!F3587:L3587,7,FALSE),"")</f>
        <v>23</v>
      </c>
      <c r="D3587" s="21" t="str">
        <f t="shared" si="113"/>
        <v/>
      </c>
      <c r="E3587" s="21" t="str">
        <f>IFERROR(VLOOKUP("Failed",'Kickstarter Data'!F3587:L3587,7,FALSE),"")</f>
        <v/>
      </c>
    </row>
    <row r="3588" spans="1:5" x14ac:dyDescent="0.35">
      <c r="A3588" s="17" t="str">
        <f t="shared" si="112"/>
        <v>successful</v>
      </c>
      <c r="B3588" s="17">
        <f>IFERROR(VLOOKUP("successful",'Kickstarter Data'!F3588:L3588,7,FALSE),"")</f>
        <v>54</v>
      </c>
      <c r="D3588" s="21" t="str">
        <f t="shared" si="113"/>
        <v/>
      </c>
      <c r="E3588" s="21" t="str">
        <f>IFERROR(VLOOKUP("Failed",'Kickstarter Data'!F3588:L3588,7,FALSE),"")</f>
        <v/>
      </c>
    </row>
    <row r="3589" spans="1:5" x14ac:dyDescent="0.35">
      <c r="A3589" s="17" t="str">
        <f t="shared" si="112"/>
        <v>successful</v>
      </c>
      <c r="B3589" s="17">
        <f>IFERROR(VLOOKUP("successful",'Kickstarter Data'!F3589:L3589,7,FALSE),"")</f>
        <v>28</v>
      </c>
      <c r="D3589" s="21" t="str">
        <f t="shared" si="113"/>
        <v/>
      </c>
      <c r="E3589" s="21" t="str">
        <f>IFERROR(VLOOKUP("Failed",'Kickstarter Data'!F3589:L3589,7,FALSE),"")</f>
        <v/>
      </c>
    </row>
    <row r="3590" spans="1:5" x14ac:dyDescent="0.35">
      <c r="A3590" s="17" t="str">
        <f t="shared" si="112"/>
        <v>successful</v>
      </c>
      <c r="B3590" s="17">
        <f>IFERROR(VLOOKUP("successful",'Kickstarter Data'!F3590:L3590,7,FALSE),"")</f>
        <v>11</v>
      </c>
      <c r="D3590" s="21" t="str">
        <f t="shared" si="113"/>
        <v/>
      </c>
      <c r="E3590" s="21" t="str">
        <f>IFERROR(VLOOKUP("Failed",'Kickstarter Data'!F3590:L3590,7,FALSE),"")</f>
        <v/>
      </c>
    </row>
    <row r="3591" spans="1:5" x14ac:dyDescent="0.35">
      <c r="A3591" s="17" t="str">
        <f t="shared" si="112"/>
        <v>successful</v>
      </c>
      <c r="B3591" s="17">
        <f>IFERROR(VLOOKUP("successful",'Kickstarter Data'!F3591:L3591,7,FALSE),"")</f>
        <v>62</v>
      </c>
      <c r="D3591" s="21" t="str">
        <f t="shared" si="113"/>
        <v/>
      </c>
      <c r="E3591" s="21" t="str">
        <f>IFERROR(VLOOKUP("Failed",'Kickstarter Data'!F3591:L3591,7,FALSE),"")</f>
        <v/>
      </c>
    </row>
    <row r="3592" spans="1:5" x14ac:dyDescent="0.35">
      <c r="A3592" s="17" t="str">
        <f t="shared" si="112"/>
        <v>successful</v>
      </c>
      <c r="B3592" s="17">
        <f>IFERROR(VLOOKUP("successful",'Kickstarter Data'!F3592:L3592,7,FALSE),"")</f>
        <v>73</v>
      </c>
      <c r="D3592" s="21" t="str">
        <f t="shared" si="113"/>
        <v/>
      </c>
      <c r="E3592" s="21" t="str">
        <f>IFERROR(VLOOKUP("Failed",'Kickstarter Data'!F3592:L3592,7,FALSE),"")</f>
        <v/>
      </c>
    </row>
    <row r="3593" spans="1:5" x14ac:dyDescent="0.35">
      <c r="A3593" s="17" t="str">
        <f t="shared" si="112"/>
        <v>successful</v>
      </c>
      <c r="B3593" s="17">
        <f>IFERROR(VLOOKUP("successful",'Kickstarter Data'!F3593:L3593,7,FALSE),"")</f>
        <v>18</v>
      </c>
      <c r="D3593" s="21" t="str">
        <f t="shared" si="113"/>
        <v/>
      </c>
      <c r="E3593" s="21" t="str">
        <f>IFERROR(VLOOKUP("Failed",'Kickstarter Data'!F3593:L3593,7,FALSE),"")</f>
        <v/>
      </c>
    </row>
    <row r="3594" spans="1:5" x14ac:dyDescent="0.35">
      <c r="A3594" s="17" t="str">
        <f t="shared" si="112"/>
        <v>successful</v>
      </c>
      <c r="B3594" s="17">
        <f>IFERROR(VLOOKUP("successful",'Kickstarter Data'!F3594:L3594,7,FALSE),"")</f>
        <v>35</v>
      </c>
      <c r="D3594" s="21" t="str">
        <f t="shared" si="113"/>
        <v/>
      </c>
      <c r="E3594" s="21" t="str">
        <f>IFERROR(VLOOKUP("Failed",'Kickstarter Data'!F3594:L3594,7,FALSE),"")</f>
        <v/>
      </c>
    </row>
    <row r="3595" spans="1:5" x14ac:dyDescent="0.35">
      <c r="A3595" s="17" t="str">
        <f t="shared" si="112"/>
        <v>successful</v>
      </c>
      <c r="B3595" s="17">
        <f>IFERROR(VLOOKUP("successful",'Kickstarter Data'!F3595:L3595,7,FALSE),"")</f>
        <v>43</v>
      </c>
      <c r="D3595" s="21" t="str">
        <f t="shared" si="113"/>
        <v/>
      </c>
      <c r="E3595" s="21" t="str">
        <f>IFERROR(VLOOKUP("Failed",'Kickstarter Data'!F3595:L3595,7,FALSE),"")</f>
        <v/>
      </c>
    </row>
    <row r="3596" spans="1:5" x14ac:dyDescent="0.35">
      <c r="A3596" s="17" t="str">
        <f t="shared" si="112"/>
        <v>successful</v>
      </c>
      <c r="B3596" s="17">
        <f>IFERROR(VLOOKUP("successful",'Kickstarter Data'!F3596:L3596,7,FALSE),"")</f>
        <v>36</v>
      </c>
      <c r="D3596" s="21" t="str">
        <f t="shared" si="113"/>
        <v/>
      </c>
      <c r="E3596" s="21" t="str">
        <f>IFERROR(VLOOKUP("Failed",'Kickstarter Data'!F3596:L3596,7,FALSE),"")</f>
        <v/>
      </c>
    </row>
    <row r="3597" spans="1:5" x14ac:dyDescent="0.35">
      <c r="A3597" s="17" t="str">
        <f t="shared" si="112"/>
        <v>successful</v>
      </c>
      <c r="B3597" s="17">
        <f>IFERROR(VLOOKUP("successful",'Kickstarter Data'!F3597:L3597,7,FALSE),"")</f>
        <v>62</v>
      </c>
      <c r="D3597" s="21" t="str">
        <f t="shared" si="113"/>
        <v/>
      </c>
      <c r="E3597" s="21" t="str">
        <f>IFERROR(VLOOKUP("Failed",'Kickstarter Data'!F3597:L3597,7,FALSE),"")</f>
        <v/>
      </c>
    </row>
    <row r="3598" spans="1:5" x14ac:dyDescent="0.35">
      <c r="A3598" s="17" t="str">
        <f t="shared" si="112"/>
        <v>successful</v>
      </c>
      <c r="B3598" s="17">
        <f>IFERROR(VLOOKUP("successful",'Kickstarter Data'!F3598:L3598,7,FALSE),"")</f>
        <v>15</v>
      </c>
      <c r="D3598" s="21" t="str">
        <f t="shared" si="113"/>
        <v/>
      </c>
      <c r="E3598" s="21" t="str">
        <f>IFERROR(VLOOKUP("Failed",'Kickstarter Data'!F3598:L3598,7,FALSE),"")</f>
        <v/>
      </c>
    </row>
    <row r="3599" spans="1:5" x14ac:dyDescent="0.35">
      <c r="A3599" s="17" t="str">
        <f t="shared" si="112"/>
        <v>successful</v>
      </c>
      <c r="B3599" s="17">
        <f>IFERROR(VLOOKUP("successful",'Kickstarter Data'!F3599:L3599,7,FALSE),"")</f>
        <v>33</v>
      </c>
      <c r="D3599" s="21" t="str">
        <f t="shared" si="113"/>
        <v/>
      </c>
      <c r="E3599" s="21" t="str">
        <f>IFERROR(VLOOKUP("Failed",'Kickstarter Data'!F3599:L3599,7,FALSE),"")</f>
        <v/>
      </c>
    </row>
    <row r="3600" spans="1:5" x14ac:dyDescent="0.35">
      <c r="A3600" s="17" t="str">
        <f t="shared" si="112"/>
        <v>successful</v>
      </c>
      <c r="B3600" s="17">
        <f>IFERROR(VLOOKUP("successful",'Kickstarter Data'!F3600:L3600,7,FALSE),"")</f>
        <v>27</v>
      </c>
      <c r="D3600" s="21" t="str">
        <f t="shared" si="113"/>
        <v/>
      </c>
      <c r="E3600" s="21" t="str">
        <f>IFERROR(VLOOKUP("Failed",'Kickstarter Data'!F3600:L3600,7,FALSE),"")</f>
        <v/>
      </c>
    </row>
    <row r="3601" spans="1:5" x14ac:dyDescent="0.35">
      <c r="A3601" s="17" t="str">
        <f t="shared" si="112"/>
        <v>successful</v>
      </c>
      <c r="B3601" s="17">
        <f>IFERROR(VLOOKUP("successful",'Kickstarter Data'!F3601:L3601,7,FALSE),"")</f>
        <v>17</v>
      </c>
      <c r="D3601" s="21" t="str">
        <f t="shared" si="113"/>
        <v/>
      </c>
      <c r="E3601" s="21" t="str">
        <f>IFERROR(VLOOKUP("Failed",'Kickstarter Data'!F3601:L3601,7,FALSE),"")</f>
        <v/>
      </c>
    </row>
    <row r="3602" spans="1:5" x14ac:dyDescent="0.35">
      <c r="A3602" s="17" t="str">
        <f t="shared" si="112"/>
        <v>successful</v>
      </c>
      <c r="B3602" s="17">
        <f>IFERROR(VLOOKUP("successful",'Kickstarter Data'!F3602:L3602,7,FALSE),"")</f>
        <v>4</v>
      </c>
      <c r="D3602" s="21" t="str">
        <f t="shared" si="113"/>
        <v/>
      </c>
      <c r="E3602" s="21" t="str">
        <f>IFERROR(VLOOKUP("Failed",'Kickstarter Data'!F3602:L3602,7,FALSE),"")</f>
        <v/>
      </c>
    </row>
    <row r="3603" spans="1:5" x14ac:dyDescent="0.35">
      <c r="A3603" s="17" t="str">
        <f t="shared" si="112"/>
        <v>successful</v>
      </c>
      <c r="B3603" s="17">
        <f>IFERROR(VLOOKUP("successful",'Kickstarter Data'!F3603:L3603,7,FALSE),"")</f>
        <v>53</v>
      </c>
      <c r="D3603" s="21" t="str">
        <f t="shared" si="113"/>
        <v/>
      </c>
      <c r="E3603" s="21" t="str">
        <f>IFERROR(VLOOKUP("Failed",'Kickstarter Data'!F3603:L3603,7,FALSE),"")</f>
        <v/>
      </c>
    </row>
    <row r="3604" spans="1:5" x14ac:dyDescent="0.35">
      <c r="A3604" s="17" t="str">
        <f t="shared" si="112"/>
        <v>successful</v>
      </c>
      <c r="B3604" s="17">
        <f>IFERROR(VLOOKUP("successful",'Kickstarter Data'!F3604:L3604,7,FALSE),"")</f>
        <v>49</v>
      </c>
      <c r="D3604" s="21" t="str">
        <f t="shared" si="113"/>
        <v/>
      </c>
      <c r="E3604" s="21" t="str">
        <f>IFERROR(VLOOKUP("Failed",'Kickstarter Data'!F3604:L3604,7,FALSE),"")</f>
        <v/>
      </c>
    </row>
    <row r="3605" spans="1:5" x14ac:dyDescent="0.35">
      <c r="A3605" s="17" t="str">
        <f t="shared" si="112"/>
        <v>successful</v>
      </c>
      <c r="B3605" s="17">
        <f>IFERROR(VLOOKUP("successful",'Kickstarter Data'!F3605:L3605,7,FALSE),"")</f>
        <v>57</v>
      </c>
      <c r="D3605" s="21" t="str">
        <f t="shared" si="113"/>
        <v/>
      </c>
      <c r="E3605" s="21" t="str">
        <f>IFERROR(VLOOKUP("Failed",'Kickstarter Data'!F3605:L3605,7,FALSE),"")</f>
        <v/>
      </c>
    </row>
    <row r="3606" spans="1:5" x14ac:dyDescent="0.35">
      <c r="A3606" s="17" t="str">
        <f t="shared" si="112"/>
        <v>successful</v>
      </c>
      <c r="B3606" s="17">
        <f>IFERROR(VLOOKUP("successful",'Kickstarter Data'!F3606:L3606,7,FALSE),"")</f>
        <v>69</v>
      </c>
      <c r="D3606" s="21" t="str">
        <f t="shared" si="113"/>
        <v/>
      </c>
      <c r="E3606" s="21" t="str">
        <f>IFERROR(VLOOKUP("Failed",'Kickstarter Data'!F3606:L3606,7,FALSE),"")</f>
        <v/>
      </c>
    </row>
    <row r="3607" spans="1:5" x14ac:dyDescent="0.35">
      <c r="A3607" s="17" t="str">
        <f t="shared" si="112"/>
        <v>successful</v>
      </c>
      <c r="B3607" s="17">
        <f>IFERROR(VLOOKUP("successful",'Kickstarter Data'!F3607:L3607,7,FALSE),"")</f>
        <v>15</v>
      </c>
      <c r="D3607" s="21" t="str">
        <f t="shared" si="113"/>
        <v/>
      </c>
      <c r="E3607" s="21" t="str">
        <f>IFERROR(VLOOKUP("Failed",'Kickstarter Data'!F3607:L3607,7,FALSE),"")</f>
        <v/>
      </c>
    </row>
    <row r="3608" spans="1:5" x14ac:dyDescent="0.35">
      <c r="A3608" s="17" t="str">
        <f t="shared" si="112"/>
        <v>successful</v>
      </c>
      <c r="B3608" s="17">
        <f>IFERROR(VLOOKUP("successful",'Kickstarter Data'!F3608:L3608,7,FALSE),"")</f>
        <v>64</v>
      </c>
      <c r="D3608" s="21" t="str">
        <f t="shared" si="113"/>
        <v/>
      </c>
      <c r="E3608" s="21" t="str">
        <f>IFERROR(VLOOKUP("Failed",'Kickstarter Data'!F3608:L3608,7,FALSE),"")</f>
        <v/>
      </c>
    </row>
    <row r="3609" spans="1:5" x14ac:dyDescent="0.35">
      <c r="A3609" s="17" t="str">
        <f t="shared" si="112"/>
        <v>successful</v>
      </c>
      <c r="B3609" s="17">
        <f>IFERROR(VLOOKUP("successful",'Kickstarter Data'!F3609:L3609,7,FALSE),"")</f>
        <v>20</v>
      </c>
      <c r="D3609" s="21" t="str">
        <f t="shared" si="113"/>
        <v/>
      </c>
      <c r="E3609" s="21" t="str">
        <f>IFERROR(VLOOKUP("Failed",'Kickstarter Data'!F3609:L3609,7,FALSE),"")</f>
        <v/>
      </c>
    </row>
    <row r="3610" spans="1:5" x14ac:dyDescent="0.35">
      <c r="A3610" s="17" t="str">
        <f t="shared" si="112"/>
        <v>successful</v>
      </c>
      <c r="B3610" s="17">
        <f>IFERROR(VLOOKUP("successful",'Kickstarter Data'!F3610:L3610,7,FALSE),"")</f>
        <v>27</v>
      </c>
      <c r="D3610" s="21" t="str">
        <f t="shared" si="113"/>
        <v/>
      </c>
      <c r="E3610" s="21" t="str">
        <f>IFERROR(VLOOKUP("Failed",'Kickstarter Data'!F3610:L3610,7,FALSE),"")</f>
        <v/>
      </c>
    </row>
    <row r="3611" spans="1:5" x14ac:dyDescent="0.35">
      <c r="A3611" s="17" t="str">
        <f t="shared" si="112"/>
        <v>successful</v>
      </c>
      <c r="B3611" s="17">
        <f>IFERROR(VLOOKUP("successful",'Kickstarter Data'!F3611:L3611,7,FALSE),"")</f>
        <v>21</v>
      </c>
      <c r="D3611" s="21" t="str">
        <f t="shared" si="113"/>
        <v/>
      </c>
      <c r="E3611" s="21" t="str">
        <f>IFERROR(VLOOKUP("Failed",'Kickstarter Data'!F3611:L3611,7,FALSE),"")</f>
        <v/>
      </c>
    </row>
    <row r="3612" spans="1:5" x14ac:dyDescent="0.35">
      <c r="A3612" s="17" t="str">
        <f t="shared" si="112"/>
        <v>successful</v>
      </c>
      <c r="B3612" s="17">
        <f>IFERROR(VLOOKUP("successful",'Kickstarter Data'!F3612:L3612,7,FALSE),"")</f>
        <v>31</v>
      </c>
      <c r="D3612" s="21" t="str">
        <f t="shared" si="113"/>
        <v/>
      </c>
      <c r="E3612" s="21" t="str">
        <f>IFERROR(VLOOKUP("Failed",'Kickstarter Data'!F3612:L3612,7,FALSE),"")</f>
        <v/>
      </c>
    </row>
    <row r="3613" spans="1:5" x14ac:dyDescent="0.35">
      <c r="A3613" s="17" t="str">
        <f t="shared" si="112"/>
        <v>successful</v>
      </c>
      <c r="B3613" s="17">
        <f>IFERROR(VLOOKUP("successful",'Kickstarter Data'!F3613:L3613,7,FALSE),"")</f>
        <v>51</v>
      </c>
      <c r="D3613" s="21" t="str">
        <f t="shared" si="113"/>
        <v/>
      </c>
      <c r="E3613" s="21" t="str">
        <f>IFERROR(VLOOKUP("Failed",'Kickstarter Data'!F3613:L3613,7,FALSE),"")</f>
        <v/>
      </c>
    </row>
    <row r="3614" spans="1:5" x14ac:dyDescent="0.35">
      <c r="A3614" s="17" t="str">
        <f t="shared" si="112"/>
        <v>successful</v>
      </c>
      <c r="B3614" s="17">
        <f>IFERROR(VLOOKUP("successful",'Kickstarter Data'!F3614:L3614,7,FALSE),"")</f>
        <v>57</v>
      </c>
      <c r="D3614" s="21" t="str">
        <f t="shared" si="113"/>
        <v/>
      </c>
      <c r="E3614" s="21" t="str">
        <f>IFERROR(VLOOKUP("Failed",'Kickstarter Data'!F3614:L3614,7,FALSE),"")</f>
        <v/>
      </c>
    </row>
    <row r="3615" spans="1:5" x14ac:dyDescent="0.35">
      <c r="A3615" s="17" t="str">
        <f t="shared" si="112"/>
        <v>successful</v>
      </c>
      <c r="B3615" s="17">
        <f>IFERROR(VLOOKUP("successful",'Kickstarter Data'!F3615:L3615,7,FALSE),"")</f>
        <v>20</v>
      </c>
      <c r="D3615" s="21" t="str">
        <f t="shared" si="113"/>
        <v/>
      </c>
      <c r="E3615" s="21" t="str">
        <f>IFERROR(VLOOKUP("Failed",'Kickstarter Data'!F3615:L3615,7,FALSE),"")</f>
        <v/>
      </c>
    </row>
    <row r="3616" spans="1:5" x14ac:dyDescent="0.35">
      <c r="A3616" s="17" t="str">
        <f t="shared" si="112"/>
        <v>successful</v>
      </c>
      <c r="B3616" s="17">
        <f>IFERROR(VLOOKUP("successful",'Kickstarter Data'!F3616:L3616,7,FALSE),"")</f>
        <v>71</v>
      </c>
      <c r="D3616" s="21" t="str">
        <f t="shared" si="113"/>
        <v/>
      </c>
      <c r="E3616" s="21" t="str">
        <f>IFERROR(VLOOKUP("Failed",'Kickstarter Data'!F3616:L3616,7,FALSE),"")</f>
        <v/>
      </c>
    </row>
    <row r="3617" spans="1:5" x14ac:dyDescent="0.35">
      <c r="A3617" s="17" t="str">
        <f t="shared" si="112"/>
        <v>successful</v>
      </c>
      <c r="B3617" s="17">
        <f>IFERROR(VLOOKUP("successful",'Kickstarter Data'!F3617:L3617,7,FALSE),"")</f>
        <v>72</v>
      </c>
      <c r="D3617" s="21" t="str">
        <f t="shared" si="113"/>
        <v/>
      </c>
      <c r="E3617" s="21" t="str">
        <f>IFERROR(VLOOKUP("Failed",'Kickstarter Data'!F3617:L3617,7,FALSE),"")</f>
        <v/>
      </c>
    </row>
    <row r="3618" spans="1:5" x14ac:dyDescent="0.35">
      <c r="A3618" s="17" t="str">
        <f t="shared" si="112"/>
        <v>successful</v>
      </c>
      <c r="B3618" s="17">
        <f>IFERROR(VLOOKUP("successful",'Kickstarter Data'!F3618:L3618,7,FALSE),"")</f>
        <v>45</v>
      </c>
      <c r="D3618" s="21" t="str">
        <f t="shared" si="113"/>
        <v/>
      </c>
      <c r="E3618" s="21" t="str">
        <f>IFERROR(VLOOKUP("Failed",'Kickstarter Data'!F3618:L3618,7,FALSE),"")</f>
        <v/>
      </c>
    </row>
    <row r="3619" spans="1:5" x14ac:dyDescent="0.35">
      <c r="A3619" s="17" t="str">
        <f t="shared" si="112"/>
        <v>successful</v>
      </c>
      <c r="B3619" s="17">
        <f>IFERROR(VLOOKUP("successful",'Kickstarter Data'!F3619:L3619,7,FALSE),"")</f>
        <v>51</v>
      </c>
      <c r="D3619" s="21" t="str">
        <f t="shared" si="113"/>
        <v/>
      </c>
      <c r="E3619" s="21" t="str">
        <f>IFERROR(VLOOKUP("Failed",'Kickstarter Data'!F3619:L3619,7,FALSE),"")</f>
        <v/>
      </c>
    </row>
    <row r="3620" spans="1:5" x14ac:dyDescent="0.35">
      <c r="A3620" s="17" t="str">
        <f t="shared" si="112"/>
        <v>successful</v>
      </c>
      <c r="B3620" s="17">
        <f>IFERROR(VLOOKUP("successful",'Kickstarter Data'!F3620:L3620,7,FALSE),"")</f>
        <v>56</v>
      </c>
      <c r="D3620" s="21" t="str">
        <f t="shared" si="113"/>
        <v/>
      </c>
      <c r="E3620" s="21" t="str">
        <f>IFERROR(VLOOKUP("Failed",'Kickstarter Data'!F3620:L3620,7,FALSE),"")</f>
        <v/>
      </c>
    </row>
    <row r="3621" spans="1:5" x14ac:dyDescent="0.35">
      <c r="A3621" s="17" t="str">
        <f t="shared" si="112"/>
        <v>successful</v>
      </c>
      <c r="B3621" s="17">
        <f>IFERROR(VLOOKUP("successful",'Kickstarter Data'!F3621:L3621,7,FALSE),"")</f>
        <v>17</v>
      </c>
      <c r="D3621" s="21" t="str">
        <f t="shared" si="113"/>
        <v/>
      </c>
      <c r="E3621" s="21" t="str">
        <f>IFERROR(VLOOKUP("Failed",'Kickstarter Data'!F3621:L3621,7,FALSE),"")</f>
        <v/>
      </c>
    </row>
    <row r="3622" spans="1:5" x14ac:dyDescent="0.35">
      <c r="A3622" s="17" t="str">
        <f t="shared" si="112"/>
        <v>successful</v>
      </c>
      <c r="B3622" s="17">
        <f>IFERROR(VLOOKUP("successful",'Kickstarter Data'!F3622:L3622,7,FALSE),"")</f>
        <v>197</v>
      </c>
      <c r="D3622" s="21" t="str">
        <f t="shared" si="113"/>
        <v/>
      </c>
      <c r="E3622" s="21" t="str">
        <f>IFERROR(VLOOKUP("Failed",'Kickstarter Data'!F3622:L3622,7,FALSE),"")</f>
        <v/>
      </c>
    </row>
    <row r="3623" spans="1:5" x14ac:dyDescent="0.35">
      <c r="A3623" s="17" t="str">
        <f t="shared" si="112"/>
        <v>successful</v>
      </c>
      <c r="B3623" s="17">
        <f>IFERROR(VLOOKUP("successful",'Kickstarter Data'!F3623:L3623,7,FALSE),"")</f>
        <v>70</v>
      </c>
      <c r="D3623" s="21" t="str">
        <f t="shared" si="113"/>
        <v/>
      </c>
      <c r="E3623" s="21" t="str">
        <f>IFERROR(VLOOKUP("Failed",'Kickstarter Data'!F3623:L3623,7,FALSE),"")</f>
        <v/>
      </c>
    </row>
    <row r="3624" spans="1:5" x14ac:dyDescent="0.35">
      <c r="A3624" s="17" t="str">
        <f t="shared" si="112"/>
        <v>successful</v>
      </c>
      <c r="B3624" s="17">
        <f>IFERROR(VLOOKUP("successful",'Kickstarter Data'!F3624:L3624,7,FALSE),"")</f>
        <v>21</v>
      </c>
      <c r="D3624" s="21" t="str">
        <f t="shared" si="113"/>
        <v/>
      </c>
      <c r="E3624" s="21" t="str">
        <f>IFERROR(VLOOKUP("Failed",'Kickstarter Data'!F3624:L3624,7,FALSE),"")</f>
        <v/>
      </c>
    </row>
    <row r="3625" spans="1:5" x14ac:dyDescent="0.35">
      <c r="A3625" s="17" t="str">
        <f t="shared" si="112"/>
        <v>successful</v>
      </c>
      <c r="B3625" s="17">
        <f>IFERROR(VLOOKUP("successful",'Kickstarter Data'!F3625:L3625,7,FALSE),"")</f>
        <v>34</v>
      </c>
      <c r="D3625" s="21" t="str">
        <f t="shared" si="113"/>
        <v/>
      </c>
      <c r="E3625" s="21" t="str">
        <f>IFERROR(VLOOKUP("Failed",'Kickstarter Data'!F3625:L3625,7,FALSE),"")</f>
        <v/>
      </c>
    </row>
    <row r="3626" spans="1:5" x14ac:dyDescent="0.35">
      <c r="A3626" s="17" t="str">
        <f t="shared" si="112"/>
        <v>successful</v>
      </c>
      <c r="B3626" s="17">
        <f>IFERROR(VLOOKUP("successful",'Kickstarter Data'!F3626:L3626,7,FALSE),"")</f>
        <v>39</v>
      </c>
      <c r="D3626" s="21" t="str">
        <f t="shared" si="113"/>
        <v/>
      </c>
      <c r="E3626" s="21" t="str">
        <f>IFERROR(VLOOKUP("Failed",'Kickstarter Data'!F3626:L3626,7,FALSE),"")</f>
        <v/>
      </c>
    </row>
    <row r="3627" spans="1:5" x14ac:dyDescent="0.35">
      <c r="A3627" s="17" t="str">
        <f t="shared" si="112"/>
        <v>successful</v>
      </c>
      <c r="B3627" s="17">
        <f>IFERROR(VLOOKUP("successful",'Kickstarter Data'!F3627:L3627,7,FALSE),"")</f>
        <v>78</v>
      </c>
      <c r="D3627" s="21" t="str">
        <f t="shared" si="113"/>
        <v/>
      </c>
      <c r="E3627" s="21" t="str">
        <f>IFERROR(VLOOKUP("Failed",'Kickstarter Data'!F3627:L3627,7,FALSE),"")</f>
        <v/>
      </c>
    </row>
    <row r="3628" spans="1:5" x14ac:dyDescent="0.35">
      <c r="A3628" s="17" t="str">
        <f t="shared" si="112"/>
        <v>successful</v>
      </c>
      <c r="B3628" s="17">
        <f>IFERROR(VLOOKUP("successful",'Kickstarter Data'!F3628:L3628,7,FALSE),"")</f>
        <v>48</v>
      </c>
      <c r="D3628" s="21" t="str">
        <f t="shared" si="113"/>
        <v/>
      </c>
      <c r="E3628" s="21" t="str">
        <f>IFERROR(VLOOKUP("Failed",'Kickstarter Data'!F3628:L3628,7,FALSE),"")</f>
        <v/>
      </c>
    </row>
    <row r="3629" spans="1:5" x14ac:dyDescent="0.35">
      <c r="A3629" s="17" t="str">
        <f t="shared" si="112"/>
        <v>successful</v>
      </c>
      <c r="B3629" s="17">
        <f>IFERROR(VLOOKUP("successful",'Kickstarter Data'!F3629:L3629,7,FALSE),"")</f>
        <v>29</v>
      </c>
      <c r="D3629" s="21" t="str">
        <f t="shared" si="113"/>
        <v/>
      </c>
      <c r="E3629" s="21" t="str">
        <f>IFERROR(VLOOKUP("Failed",'Kickstarter Data'!F3629:L3629,7,FALSE),"")</f>
        <v/>
      </c>
    </row>
    <row r="3630" spans="1:5" x14ac:dyDescent="0.35">
      <c r="A3630" s="17" t="str">
        <f t="shared" si="112"/>
        <v/>
      </c>
      <c r="B3630" s="17" t="str">
        <f>IFERROR(VLOOKUP("successful",'Kickstarter Data'!F3630:L3630,7,FALSE),"")</f>
        <v/>
      </c>
      <c r="D3630" s="21" t="str">
        <f t="shared" si="113"/>
        <v>Failed</v>
      </c>
      <c r="E3630" s="21">
        <f>IFERROR(VLOOKUP("Failed",'Kickstarter Data'!F3630:L3630,7,FALSE),"")</f>
        <v>0</v>
      </c>
    </row>
    <row r="3631" spans="1:5" x14ac:dyDescent="0.35">
      <c r="A3631" s="17" t="str">
        <f t="shared" si="112"/>
        <v/>
      </c>
      <c r="B3631" s="17" t="str">
        <f>IFERROR(VLOOKUP("successful",'Kickstarter Data'!F3631:L3631,7,FALSE),"")</f>
        <v/>
      </c>
      <c r="D3631" s="21" t="str">
        <f t="shared" si="113"/>
        <v>Failed</v>
      </c>
      <c r="E3631" s="21">
        <f>IFERROR(VLOOKUP("Failed",'Kickstarter Data'!F3631:L3631,7,FALSE),"")</f>
        <v>2</v>
      </c>
    </row>
    <row r="3632" spans="1:5" x14ac:dyDescent="0.35">
      <c r="A3632" s="17" t="str">
        <f t="shared" si="112"/>
        <v/>
      </c>
      <c r="B3632" s="17" t="str">
        <f>IFERROR(VLOOKUP("successful",'Kickstarter Data'!F3632:L3632,7,FALSE),"")</f>
        <v/>
      </c>
      <c r="D3632" s="21" t="str">
        <f t="shared" si="113"/>
        <v>Failed</v>
      </c>
      <c r="E3632" s="21">
        <f>IFERROR(VLOOKUP("Failed",'Kickstarter Data'!F3632:L3632,7,FALSE),"")</f>
        <v>1</v>
      </c>
    </row>
    <row r="3633" spans="1:5" x14ac:dyDescent="0.35">
      <c r="A3633" s="17" t="str">
        <f t="shared" si="112"/>
        <v/>
      </c>
      <c r="B3633" s="17" t="str">
        <f>IFERROR(VLOOKUP("successful",'Kickstarter Data'!F3633:L3633,7,FALSE),"")</f>
        <v/>
      </c>
      <c r="D3633" s="21" t="str">
        <f t="shared" si="113"/>
        <v>Failed</v>
      </c>
      <c r="E3633" s="21">
        <f>IFERROR(VLOOKUP("Failed",'Kickstarter Data'!F3633:L3633,7,FALSE),"")</f>
        <v>59</v>
      </c>
    </row>
    <row r="3634" spans="1:5" x14ac:dyDescent="0.35">
      <c r="A3634" s="17" t="str">
        <f t="shared" si="112"/>
        <v/>
      </c>
      <c r="B3634" s="17" t="str">
        <f>IFERROR(VLOOKUP("successful",'Kickstarter Data'!F3634:L3634,7,FALSE),"")</f>
        <v/>
      </c>
      <c r="D3634" s="21" t="str">
        <f t="shared" si="113"/>
        <v>Failed</v>
      </c>
      <c r="E3634" s="21">
        <f>IFERROR(VLOOKUP("Failed",'Kickstarter Data'!F3634:L3634,7,FALSE),"")</f>
        <v>1</v>
      </c>
    </row>
    <row r="3635" spans="1:5" x14ac:dyDescent="0.35">
      <c r="A3635" s="17" t="str">
        <f t="shared" si="112"/>
        <v/>
      </c>
      <c r="B3635" s="17" t="str">
        <f>IFERROR(VLOOKUP("successful",'Kickstarter Data'!F3635:L3635,7,FALSE),"")</f>
        <v/>
      </c>
      <c r="D3635" s="21" t="str">
        <f t="shared" si="113"/>
        <v>Failed</v>
      </c>
      <c r="E3635" s="21">
        <f>IFERROR(VLOOKUP("Failed",'Kickstarter Data'!F3635:L3635,7,FALSE),"")</f>
        <v>31</v>
      </c>
    </row>
    <row r="3636" spans="1:5" x14ac:dyDescent="0.35">
      <c r="A3636" s="17" t="str">
        <f t="shared" si="112"/>
        <v/>
      </c>
      <c r="B3636" s="17" t="str">
        <f>IFERROR(VLOOKUP("successful",'Kickstarter Data'!F3636:L3636,7,FALSE),"")</f>
        <v/>
      </c>
      <c r="D3636" s="21" t="str">
        <f t="shared" si="113"/>
        <v>Failed</v>
      </c>
      <c r="E3636" s="21">
        <f>IFERROR(VLOOKUP("Failed",'Kickstarter Data'!F3636:L3636,7,FALSE),"")</f>
        <v>18</v>
      </c>
    </row>
    <row r="3637" spans="1:5" x14ac:dyDescent="0.35">
      <c r="A3637" s="17" t="str">
        <f t="shared" si="112"/>
        <v/>
      </c>
      <c r="B3637" s="17" t="str">
        <f>IFERROR(VLOOKUP("successful",'Kickstarter Data'!F3637:L3637,7,FALSE),"")</f>
        <v/>
      </c>
      <c r="D3637" s="21" t="str">
        <f t="shared" si="113"/>
        <v>Failed</v>
      </c>
      <c r="E3637" s="21">
        <f>IFERROR(VLOOKUP("Failed",'Kickstarter Data'!F3637:L3637,7,FALSE),"")</f>
        <v>10</v>
      </c>
    </row>
    <row r="3638" spans="1:5" x14ac:dyDescent="0.35">
      <c r="A3638" s="17" t="str">
        <f t="shared" si="112"/>
        <v/>
      </c>
      <c r="B3638" s="17" t="str">
        <f>IFERROR(VLOOKUP("successful",'Kickstarter Data'!F3638:L3638,7,FALSE),"")</f>
        <v/>
      </c>
      <c r="D3638" s="21" t="str">
        <f t="shared" si="113"/>
        <v>Failed</v>
      </c>
      <c r="E3638" s="21">
        <f>IFERROR(VLOOKUP("Failed",'Kickstarter Data'!F3638:L3638,7,FALSE),"")</f>
        <v>0</v>
      </c>
    </row>
    <row r="3639" spans="1:5" x14ac:dyDescent="0.35">
      <c r="A3639" s="17" t="str">
        <f t="shared" si="112"/>
        <v/>
      </c>
      <c r="B3639" s="17" t="str">
        <f>IFERROR(VLOOKUP("successful",'Kickstarter Data'!F3639:L3639,7,FALSE),"")</f>
        <v/>
      </c>
      <c r="D3639" s="21" t="str">
        <f t="shared" si="113"/>
        <v>Failed</v>
      </c>
      <c r="E3639" s="21">
        <f>IFERROR(VLOOKUP("Failed",'Kickstarter Data'!F3639:L3639,7,FALSE),"")</f>
        <v>14</v>
      </c>
    </row>
    <row r="3640" spans="1:5" x14ac:dyDescent="0.35">
      <c r="A3640" s="17" t="str">
        <f t="shared" si="112"/>
        <v/>
      </c>
      <c r="B3640" s="17" t="str">
        <f>IFERROR(VLOOKUP("successful",'Kickstarter Data'!F3640:L3640,7,FALSE),"")</f>
        <v/>
      </c>
      <c r="D3640" s="21" t="str">
        <f t="shared" si="113"/>
        <v>Failed</v>
      </c>
      <c r="E3640" s="21">
        <f>IFERROR(VLOOKUP("Failed",'Kickstarter Data'!F3640:L3640,7,FALSE),"")</f>
        <v>2</v>
      </c>
    </row>
    <row r="3641" spans="1:5" x14ac:dyDescent="0.35">
      <c r="A3641" s="17" t="str">
        <f t="shared" si="112"/>
        <v/>
      </c>
      <c r="B3641" s="17" t="str">
        <f>IFERROR(VLOOKUP("successful",'Kickstarter Data'!F3641:L3641,7,FALSE),"")</f>
        <v/>
      </c>
      <c r="D3641" s="21" t="str">
        <f t="shared" si="113"/>
        <v>Failed</v>
      </c>
      <c r="E3641" s="21">
        <f>IFERROR(VLOOKUP("Failed",'Kickstarter Data'!F3641:L3641,7,FALSE),"")</f>
        <v>1</v>
      </c>
    </row>
    <row r="3642" spans="1:5" x14ac:dyDescent="0.35">
      <c r="A3642" s="17" t="str">
        <f t="shared" si="112"/>
        <v/>
      </c>
      <c r="B3642" s="17" t="str">
        <f>IFERROR(VLOOKUP("successful",'Kickstarter Data'!F3642:L3642,7,FALSE),"")</f>
        <v/>
      </c>
      <c r="D3642" s="21" t="str">
        <f t="shared" si="113"/>
        <v>Failed</v>
      </c>
      <c r="E3642" s="21">
        <f>IFERROR(VLOOKUP("Failed",'Kickstarter Data'!F3642:L3642,7,FALSE),"")</f>
        <v>3</v>
      </c>
    </row>
    <row r="3643" spans="1:5" x14ac:dyDescent="0.35">
      <c r="A3643" s="17" t="str">
        <f t="shared" si="112"/>
        <v/>
      </c>
      <c r="B3643" s="17" t="str">
        <f>IFERROR(VLOOKUP("successful",'Kickstarter Data'!F3643:L3643,7,FALSE),"")</f>
        <v/>
      </c>
      <c r="D3643" s="21" t="str">
        <f t="shared" si="113"/>
        <v>Failed</v>
      </c>
      <c r="E3643" s="21">
        <f>IFERROR(VLOOKUP("Failed",'Kickstarter Data'!F3643:L3643,7,FALSE),"")</f>
        <v>0</v>
      </c>
    </row>
    <row r="3644" spans="1:5" x14ac:dyDescent="0.35">
      <c r="A3644" s="17" t="str">
        <f t="shared" si="112"/>
        <v/>
      </c>
      <c r="B3644" s="17" t="str">
        <f>IFERROR(VLOOKUP("successful",'Kickstarter Data'!F3644:L3644,7,FALSE),"")</f>
        <v/>
      </c>
      <c r="D3644" s="21" t="str">
        <f t="shared" si="113"/>
        <v>Failed</v>
      </c>
      <c r="E3644" s="21">
        <f>IFERROR(VLOOKUP("Failed",'Kickstarter Data'!F3644:L3644,7,FALSE),"")</f>
        <v>2</v>
      </c>
    </row>
    <row r="3645" spans="1:5" x14ac:dyDescent="0.35">
      <c r="A3645" s="17" t="str">
        <f t="shared" si="112"/>
        <v/>
      </c>
      <c r="B3645" s="17" t="str">
        <f>IFERROR(VLOOKUP("successful",'Kickstarter Data'!F3645:L3645,7,FALSE),"")</f>
        <v/>
      </c>
      <c r="D3645" s="21" t="str">
        <f t="shared" si="113"/>
        <v>Failed</v>
      </c>
      <c r="E3645" s="21">
        <f>IFERROR(VLOOKUP("Failed",'Kickstarter Data'!F3645:L3645,7,FALSE),"")</f>
        <v>0</v>
      </c>
    </row>
    <row r="3646" spans="1:5" x14ac:dyDescent="0.35">
      <c r="A3646" s="17" t="str">
        <f t="shared" si="112"/>
        <v/>
      </c>
      <c r="B3646" s="17" t="str">
        <f>IFERROR(VLOOKUP("successful",'Kickstarter Data'!F3646:L3646,7,FALSE),"")</f>
        <v/>
      </c>
      <c r="D3646" s="21" t="str">
        <f t="shared" si="113"/>
        <v>Failed</v>
      </c>
      <c r="E3646" s="21">
        <f>IFERROR(VLOOKUP("Failed",'Kickstarter Data'!F3646:L3646,7,FALSE),"")</f>
        <v>12</v>
      </c>
    </row>
    <row r="3647" spans="1:5" x14ac:dyDescent="0.35">
      <c r="A3647" s="17" t="str">
        <f t="shared" si="112"/>
        <v/>
      </c>
      <c r="B3647" s="17" t="str">
        <f>IFERROR(VLOOKUP("successful",'Kickstarter Data'!F3647:L3647,7,FALSE),"")</f>
        <v/>
      </c>
      <c r="D3647" s="21" t="str">
        <f t="shared" si="113"/>
        <v>Failed</v>
      </c>
      <c r="E3647" s="21">
        <f>IFERROR(VLOOKUP("Failed",'Kickstarter Data'!F3647:L3647,7,FALSE),"")</f>
        <v>1</v>
      </c>
    </row>
    <row r="3648" spans="1:5" x14ac:dyDescent="0.35">
      <c r="A3648" s="17" t="str">
        <f t="shared" si="112"/>
        <v/>
      </c>
      <c r="B3648" s="17" t="str">
        <f>IFERROR(VLOOKUP("successful",'Kickstarter Data'!F3648:L3648,7,FALSE),"")</f>
        <v/>
      </c>
      <c r="D3648" s="21" t="str">
        <f t="shared" si="113"/>
        <v>Failed</v>
      </c>
      <c r="E3648" s="21">
        <f>IFERROR(VLOOKUP("Failed",'Kickstarter Data'!F3648:L3648,7,FALSE),"")</f>
        <v>8</v>
      </c>
    </row>
    <row r="3649" spans="1:5" x14ac:dyDescent="0.35">
      <c r="A3649" s="17" t="str">
        <f t="shared" si="112"/>
        <v/>
      </c>
      <c r="B3649" s="17" t="str">
        <f>IFERROR(VLOOKUP("successful",'Kickstarter Data'!F3649:L3649,7,FALSE),"")</f>
        <v/>
      </c>
      <c r="D3649" s="21" t="str">
        <f t="shared" si="113"/>
        <v>Failed</v>
      </c>
      <c r="E3649" s="21">
        <f>IFERROR(VLOOKUP("Failed",'Kickstarter Data'!F3649:L3649,7,FALSE),"")</f>
        <v>2</v>
      </c>
    </row>
    <row r="3650" spans="1:5" x14ac:dyDescent="0.35">
      <c r="A3650" s="17" t="str">
        <f t="shared" ref="A3650:A3713" si="114">IF(B3650="","","successful")</f>
        <v>successful</v>
      </c>
      <c r="B3650" s="17">
        <f>IFERROR(VLOOKUP("successful",'Kickstarter Data'!F3650:L3650,7,FALSE),"")</f>
        <v>73</v>
      </c>
      <c r="D3650" s="21" t="str">
        <f t="shared" ref="D3650:D3713" si="115">IF(E3650="","","Failed")</f>
        <v/>
      </c>
      <c r="E3650" s="21" t="str">
        <f>IFERROR(VLOOKUP("Failed",'Kickstarter Data'!F3650:L3650,7,FALSE),"")</f>
        <v/>
      </c>
    </row>
    <row r="3651" spans="1:5" x14ac:dyDescent="0.35">
      <c r="A3651" s="17" t="str">
        <f t="shared" si="114"/>
        <v>successful</v>
      </c>
      <c r="B3651" s="17">
        <f>IFERROR(VLOOKUP("successful",'Kickstarter Data'!F3651:L3651,7,FALSE),"")</f>
        <v>8</v>
      </c>
      <c r="D3651" s="21" t="str">
        <f t="shared" si="115"/>
        <v/>
      </c>
      <c r="E3651" s="21" t="str">
        <f>IFERROR(VLOOKUP("Failed",'Kickstarter Data'!F3651:L3651,7,FALSE),"")</f>
        <v/>
      </c>
    </row>
    <row r="3652" spans="1:5" x14ac:dyDescent="0.35">
      <c r="A3652" s="17" t="str">
        <f t="shared" si="114"/>
        <v>successful</v>
      </c>
      <c r="B3652" s="17">
        <f>IFERROR(VLOOKUP("successful",'Kickstarter Data'!F3652:L3652,7,FALSE),"")</f>
        <v>17</v>
      </c>
      <c r="D3652" s="21" t="str">
        <f t="shared" si="115"/>
        <v/>
      </c>
      <c r="E3652" s="21" t="str">
        <f>IFERROR(VLOOKUP("Failed",'Kickstarter Data'!F3652:L3652,7,FALSE),"")</f>
        <v/>
      </c>
    </row>
    <row r="3653" spans="1:5" x14ac:dyDescent="0.35">
      <c r="A3653" s="17" t="str">
        <f t="shared" si="114"/>
        <v>successful</v>
      </c>
      <c r="B3653" s="17">
        <f>IFERROR(VLOOKUP("successful",'Kickstarter Data'!F3653:L3653,7,FALSE),"")</f>
        <v>9</v>
      </c>
      <c r="D3653" s="21" t="str">
        <f t="shared" si="115"/>
        <v/>
      </c>
      <c r="E3653" s="21" t="str">
        <f>IFERROR(VLOOKUP("Failed",'Kickstarter Data'!F3653:L3653,7,FALSE),"")</f>
        <v/>
      </c>
    </row>
    <row r="3654" spans="1:5" x14ac:dyDescent="0.35">
      <c r="A3654" s="17" t="str">
        <f t="shared" si="114"/>
        <v>successful</v>
      </c>
      <c r="B3654" s="17">
        <f>IFERROR(VLOOKUP("successful",'Kickstarter Data'!F3654:L3654,7,FALSE),"")</f>
        <v>17</v>
      </c>
      <c r="D3654" s="21" t="str">
        <f t="shared" si="115"/>
        <v/>
      </c>
      <c r="E3654" s="21" t="str">
        <f>IFERROR(VLOOKUP("Failed",'Kickstarter Data'!F3654:L3654,7,FALSE),"")</f>
        <v/>
      </c>
    </row>
    <row r="3655" spans="1:5" x14ac:dyDescent="0.35">
      <c r="A3655" s="17" t="str">
        <f t="shared" si="114"/>
        <v>successful</v>
      </c>
      <c r="B3655" s="17">
        <f>IFERROR(VLOOKUP("successful",'Kickstarter Data'!F3655:L3655,7,FALSE),"")</f>
        <v>33</v>
      </c>
      <c r="D3655" s="21" t="str">
        <f t="shared" si="115"/>
        <v/>
      </c>
      <c r="E3655" s="21" t="str">
        <f>IFERROR(VLOOKUP("Failed",'Kickstarter Data'!F3655:L3655,7,FALSE),"")</f>
        <v/>
      </c>
    </row>
    <row r="3656" spans="1:5" x14ac:dyDescent="0.35">
      <c r="A3656" s="17" t="str">
        <f t="shared" si="114"/>
        <v>successful</v>
      </c>
      <c r="B3656" s="17">
        <f>IFERROR(VLOOKUP("successful",'Kickstarter Data'!F3656:L3656,7,FALSE),"")</f>
        <v>38</v>
      </c>
      <c r="D3656" s="21" t="str">
        <f t="shared" si="115"/>
        <v/>
      </c>
      <c r="E3656" s="21" t="str">
        <f>IFERROR(VLOOKUP("Failed",'Kickstarter Data'!F3656:L3656,7,FALSE),"")</f>
        <v/>
      </c>
    </row>
    <row r="3657" spans="1:5" x14ac:dyDescent="0.35">
      <c r="A3657" s="17" t="str">
        <f t="shared" si="114"/>
        <v>successful</v>
      </c>
      <c r="B3657" s="17">
        <f>IFERROR(VLOOKUP("successful",'Kickstarter Data'!F3657:L3657,7,FALSE),"")</f>
        <v>79</v>
      </c>
      <c r="D3657" s="21" t="str">
        <f t="shared" si="115"/>
        <v/>
      </c>
      <c r="E3657" s="21" t="str">
        <f>IFERROR(VLOOKUP("Failed",'Kickstarter Data'!F3657:L3657,7,FALSE),"")</f>
        <v/>
      </c>
    </row>
    <row r="3658" spans="1:5" x14ac:dyDescent="0.35">
      <c r="A3658" s="17" t="str">
        <f t="shared" si="114"/>
        <v>successful</v>
      </c>
      <c r="B3658" s="17">
        <f>IFERROR(VLOOKUP("successful",'Kickstarter Data'!F3658:L3658,7,FALSE),"")</f>
        <v>46</v>
      </c>
      <c r="D3658" s="21" t="str">
        <f t="shared" si="115"/>
        <v/>
      </c>
      <c r="E3658" s="21" t="str">
        <f>IFERROR(VLOOKUP("Failed",'Kickstarter Data'!F3658:L3658,7,FALSE),"")</f>
        <v/>
      </c>
    </row>
    <row r="3659" spans="1:5" x14ac:dyDescent="0.35">
      <c r="A3659" s="17" t="str">
        <f t="shared" si="114"/>
        <v>successful</v>
      </c>
      <c r="B3659" s="17">
        <f>IFERROR(VLOOKUP("successful",'Kickstarter Data'!F3659:L3659,7,FALSE),"")</f>
        <v>20</v>
      </c>
      <c r="D3659" s="21" t="str">
        <f t="shared" si="115"/>
        <v/>
      </c>
      <c r="E3659" s="21" t="str">
        <f>IFERROR(VLOOKUP("Failed",'Kickstarter Data'!F3659:L3659,7,FALSE),"")</f>
        <v/>
      </c>
    </row>
    <row r="3660" spans="1:5" x14ac:dyDescent="0.35">
      <c r="A3660" s="17" t="str">
        <f t="shared" si="114"/>
        <v>successful</v>
      </c>
      <c r="B3660" s="17">
        <f>IFERROR(VLOOKUP("successful",'Kickstarter Data'!F3660:L3660,7,FALSE),"")</f>
        <v>20</v>
      </c>
      <c r="D3660" s="21" t="str">
        <f t="shared" si="115"/>
        <v/>
      </c>
      <c r="E3660" s="21" t="str">
        <f>IFERROR(VLOOKUP("Failed",'Kickstarter Data'!F3660:L3660,7,FALSE),"")</f>
        <v/>
      </c>
    </row>
    <row r="3661" spans="1:5" x14ac:dyDescent="0.35">
      <c r="A3661" s="17" t="str">
        <f t="shared" si="114"/>
        <v>successful</v>
      </c>
      <c r="B3661" s="17">
        <f>IFERROR(VLOOKUP("successful",'Kickstarter Data'!F3661:L3661,7,FALSE),"")</f>
        <v>13</v>
      </c>
      <c r="D3661" s="21" t="str">
        <f t="shared" si="115"/>
        <v/>
      </c>
      <c r="E3661" s="21" t="str">
        <f>IFERROR(VLOOKUP("Failed",'Kickstarter Data'!F3661:L3661,7,FALSE),"")</f>
        <v/>
      </c>
    </row>
    <row r="3662" spans="1:5" x14ac:dyDescent="0.35">
      <c r="A3662" s="17" t="str">
        <f t="shared" si="114"/>
        <v>successful</v>
      </c>
      <c r="B3662" s="17">
        <f>IFERROR(VLOOKUP("successful",'Kickstarter Data'!F3662:L3662,7,FALSE),"")</f>
        <v>22</v>
      </c>
      <c r="D3662" s="21" t="str">
        <f t="shared" si="115"/>
        <v/>
      </c>
      <c r="E3662" s="21" t="str">
        <f>IFERROR(VLOOKUP("Failed",'Kickstarter Data'!F3662:L3662,7,FALSE),"")</f>
        <v/>
      </c>
    </row>
    <row r="3663" spans="1:5" x14ac:dyDescent="0.35">
      <c r="A3663" s="17" t="str">
        <f t="shared" si="114"/>
        <v>successful</v>
      </c>
      <c r="B3663" s="17">
        <f>IFERROR(VLOOKUP("successful",'Kickstarter Data'!F3663:L3663,7,FALSE),"")</f>
        <v>36</v>
      </c>
      <c r="D3663" s="21" t="str">
        <f t="shared" si="115"/>
        <v/>
      </c>
      <c r="E3663" s="21" t="str">
        <f>IFERROR(VLOOKUP("Failed",'Kickstarter Data'!F3663:L3663,7,FALSE),"")</f>
        <v/>
      </c>
    </row>
    <row r="3664" spans="1:5" x14ac:dyDescent="0.35">
      <c r="A3664" s="17" t="str">
        <f t="shared" si="114"/>
        <v>successful</v>
      </c>
      <c r="B3664" s="17">
        <f>IFERROR(VLOOKUP("successful",'Kickstarter Data'!F3664:L3664,7,FALSE),"")</f>
        <v>40</v>
      </c>
      <c r="D3664" s="21" t="str">
        <f t="shared" si="115"/>
        <v/>
      </c>
      <c r="E3664" s="21" t="str">
        <f>IFERROR(VLOOKUP("Failed",'Kickstarter Data'!F3664:L3664,7,FALSE),"")</f>
        <v/>
      </c>
    </row>
    <row r="3665" spans="1:5" x14ac:dyDescent="0.35">
      <c r="A3665" s="17" t="str">
        <f t="shared" si="114"/>
        <v>successful</v>
      </c>
      <c r="B3665" s="17">
        <f>IFERROR(VLOOKUP("successful",'Kickstarter Data'!F3665:L3665,7,FALSE),"")</f>
        <v>9</v>
      </c>
      <c r="D3665" s="21" t="str">
        <f t="shared" si="115"/>
        <v/>
      </c>
      <c r="E3665" s="21" t="str">
        <f>IFERROR(VLOOKUP("Failed",'Kickstarter Data'!F3665:L3665,7,FALSE),"")</f>
        <v/>
      </c>
    </row>
    <row r="3666" spans="1:5" x14ac:dyDescent="0.35">
      <c r="A3666" s="17" t="str">
        <f t="shared" si="114"/>
        <v>successful</v>
      </c>
      <c r="B3666" s="17">
        <f>IFERROR(VLOOKUP("successful",'Kickstarter Data'!F3666:L3666,7,FALSE),"")</f>
        <v>19</v>
      </c>
      <c r="D3666" s="21" t="str">
        <f t="shared" si="115"/>
        <v/>
      </c>
      <c r="E3666" s="21" t="str">
        <f>IFERROR(VLOOKUP("Failed",'Kickstarter Data'!F3666:L3666,7,FALSE),"")</f>
        <v/>
      </c>
    </row>
    <row r="3667" spans="1:5" x14ac:dyDescent="0.35">
      <c r="A3667" s="17" t="str">
        <f t="shared" si="114"/>
        <v>successful</v>
      </c>
      <c r="B3667" s="17">
        <f>IFERROR(VLOOKUP("successful",'Kickstarter Data'!F3667:L3667,7,FALSE),"")</f>
        <v>14</v>
      </c>
      <c r="D3667" s="21" t="str">
        <f t="shared" si="115"/>
        <v/>
      </c>
      <c r="E3667" s="21" t="str">
        <f>IFERROR(VLOOKUP("Failed",'Kickstarter Data'!F3667:L3667,7,FALSE),"")</f>
        <v/>
      </c>
    </row>
    <row r="3668" spans="1:5" x14ac:dyDescent="0.35">
      <c r="A3668" s="17" t="str">
        <f t="shared" si="114"/>
        <v>successful</v>
      </c>
      <c r="B3668" s="17">
        <f>IFERROR(VLOOKUP("successful",'Kickstarter Data'!F3668:L3668,7,FALSE),"")</f>
        <v>38</v>
      </c>
      <c r="D3668" s="21" t="str">
        <f t="shared" si="115"/>
        <v/>
      </c>
      <c r="E3668" s="21" t="str">
        <f>IFERROR(VLOOKUP("Failed",'Kickstarter Data'!F3668:L3668,7,FALSE),"")</f>
        <v/>
      </c>
    </row>
    <row r="3669" spans="1:5" x14ac:dyDescent="0.35">
      <c r="A3669" s="17" t="str">
        <f t="shared" si="114"/>
        <v>successful</v>
      </c>
      <c r="B3669" s="17">
        <f>IFERROR(VLOOKUP("successful",'Kickstarter Data'!F3669:L3669,7,FALSE),"")</f>
        <v>58</v>
      </c>
      <c r="D3669" s="21" t="str">
        <f t="shared" si="115"/>
        <v/>
      </c>
      <c r="E3669" s="21" t="str">
        <f>IFERROR(VLOOKUP("Failed",'Kickstarter Data'!F3669:L3669,7,FALSE),"")</f>
        <v/>
      </c>
    </row>
    <row r="3670" spans="1:5" x14ac:dyDescent="0.35">
      <c r="A3670" s="17" t="str">
        <f t="shared" si="114"/>
        <v>successful</v>
      </c>
      <c r="B3670" s="17">
        <f>IFERROR(VLOOKUP("successful",'Kickstarter Data'!F3670:L3670,7,FALSE),"")</f>
        <v>28</v>
      </c>
      <c r="D3670" s="21" t="str">
        <f t="shared" si="115"/>
        <v/>
      </c>
      <c r="E3670" s="21" t="str">
        <f>IFERROR(VLOOKUP("Failed",'Kickstarter Data'!F3670:L3670,7,FALSE),"")</f>
        <v/>
      </c>
    </row>
    <row r="3671" spans="1:5" x14ac:dyDescent="0.35">
      <c r="A3671" s="17" t="str">
        <f t="shared" si="114"/>
        <v>successful</v>
      </c>
      <c r="B3671" s="17">
        <f>IFERROR(VLOOKUP("successful",'Kickstarter Data'!F3671:L3671,7,FALSE),"")</f>
        <v>17</v>
      </c>
      <c r="D3671" s="21" t="str">
        <f t="shared" si="115"/>
        <v/>
      </c>
      <c r="E3671" s="21" t="str">
        <f>IFERROR(VLOOKUP("Failed",'Kickstarter Data'!F3671:L3671,7,FALSE),"")</f>
        <v/>
      </c>
    </row>
    <row r="3672" spans="1:5" x14ac:dyDescent="0.35">
      <c r="A3672" s="17" t="str">
        <f t="shared" si="114"/>
        <v>successful</v>
      </c>
      <c r="B3672" s="17">
        <f>IFERROR(VLOOKUP("successful",'Kickstarter Data'!F3672:L3672,7,FALSE),"")</f>
        <v>12</v>
      </c>
      <c r="D3672" s="21" t="str">
        <f t="shared" si="115"/>
        <v/>
      </c>
      <c r="E3672" s="21" t="str">
        <f>IFERROR(VLOOKUP("Failed",'Kickstarter Data'!F3672:L3672,7,FALSE),"")</f>
        <v/>
      </c>
    </row>
    <row r="3673" spans="1:5" x14ac:dyDescent="0.35">
      <c r="A3673" s="17" t="str">
        <f t="shared" si="114"/>
        <v>successful</v>
      </c>
      <c r="B3673" s="17">
        <f>IFERROR(VLOOKUP("successful",'Kickstarter Data'!F3673:L3673,7,FALSE),"")</f>
        <v>40</v>
      </c>
      <c r="D3673" s="21" t="str">
        <f t="shared" si="115"/>
        <v/>
      </c>
      <c r="E3673" s="21" t="str">
        <f>IFERROR(VLOOKUP("Failed",'Kickstarter Data'!F3673:L3673,7,FALSE),"")</f>
        <v/>
      </c>
    </row>
    <row r="3674" spans="1:5" x14ac:dyDescent="0.35">
      <c r="A3674" s="17" t="str">
        <f t="shared" si="114"/>
        <v>successful</v>
      </c>
      <c r="B3674" s="17">
        <f>IFERROR(VLOOKUP("successful",'Kickstarter Data'!F3674:L3674,7,FALSE),"")</f>
        <v>57</v>
      </c>
      <c r="D3674" s="21" t="str">
        <f t="shared" si="115"/>
        <v/>
      </c>
      <c r="E3674" s="21" t="str">
        <f>IFERROR(VLOOKUP("Failed",'Kickstarter Data'!F3674:L3674,7,FALSE),"")</f>
        <v/>
      </c>
    </row>
    <row r="3675" spans="1:5" x14ac:dyDescent="0.35">
      <c r="A3675" s="17" t="str">
        <f t="shared" si="114"/>
        <v>successful</v>
      </c>
      <c r="B3675" s="17">
        <f>IFERROR(VLOOKUP("successful",'Kickstarter Data'!F3675:L3675,7,FALSE),"")</f>
        <v>114</v>
      </c>
      <c r="D3675" s="21" t="str">
        <f t="shared" si="115"/>
        <v/>
      </c>
      <c r="E3675" s="21" t="str">
        <f>IFERROR(VLOOKUP("Failed",'Kickstarter Data'!F3675:L3675,7,FALSE),"")</f>
        <v/>
      </c>
    </row>
    <row r="3676" spans="1:5" x14ac:dyDescent="0.35">
      <c r="A3676" s="17" t="str">
        <f t="shared" si="114"/>
        <v>successful</v>
      </c>
      <c r="B3676" s="17">
        <f>IFERROR(VLOOKUP("successful",'Kickstarter Data'!F3676:L3676,7,FALSE),"")</f>
        <v>31</v>
      </c>
      <c r="D3676" s="21" t="str">
        <f t="shared" si="115"/>
        <v/>
      </c>
      <c r="E3676" s="21" t="str">
        <f>IFERROR(VLOOKUP("Failed",'Kickstarter Data'!F3676:L3676,7,FALSE),"")</f>
        <v/>
      </c>
    </row>
    <row r="3677" spans="1:5" x14ac:dyDescent="0.35">
      <c r="A3677" s="17" t="str">
        <f t="shared" si="114"/>
        <v>successful</v>
      </c>
      <c r="B3677" s="17">
        <f>IFERROR(VLOOKUP("successful",'Kickstarter Data'!F3677:L3677,7,FALSE),"")</f>
        <v>3</v>
      </c>
      <c r="D3677" s="21" t="str">
        <f t="shared" si="115"/>
        <v/>
      </c>
      <c r="E3677" s="21" t="str">
        <f>IFERROR(VLOOKUP("Failed",'Kickstarter Data'!F3677:L3677,7,FALSE),"")</f>
        <v/>
      </c>
    </row>
    <row r="3678" spans="1:5" x14ac:dyDescent="0.35">
      <c r="A3678" s="17" t="str">
        <f t="shared" si="114"/>
        <v>successful</v>
      </c>
      <c r="B3678" s="17">
        <f>IFERROR(VLOOKUP("successful",'Kickstarter Data'!F3678:L3678,7,FALSE),"")</f>
        <v>16</v>
      </c>
      <c r="D3678" s="21" t="str">
        <f t="shared" si="115"/>
        <v/>
      </c>
      <c r="E3678" s="21" t="str">
        <f>IFERROR(VLOOKUP("Failed",'Kickstarter Data'!F3678:L3678,7,FALSE),"")</f>
        <v/>
      </c>
    </row>
    <row r="3679" spans="1:5" x14ac:dyDescent="0.35">
      <c r="A3679" s="17" t="str">
        <f t="shared" si="114"/>
        <v>successful</v>
      </c>
      <c r="B3679" s="17">
        <f>IFERROR(VLOOKUP("successful",'Kickstarter Data'!F3679:L3679,7,FALSE),"")</f>
        <v>199</v>
      </c>
      <c r="D3679" s="21" t="str">
        <f t="shared" si="115"/>
        <v/>
      </c>
      <c r="E3679" s="21" t="str">
        <f>IFERROR(VLOOKUP("Failed",'Kickstarter Data'!F3679:L3679,7,FALSE),"")</f>
        <v/>
      </c>
    </row>
    <row r="3680" spans="1:5" x14ac:dyDescent="0.35">
      <c r="A3680" s="17" t="str">
        <f t="shared" si="114"/>
        <v>successful</v>
      </c>
      <c r="B3680" s="17">
        <f>IFERROR(VLOOKUP("successful",'Kickstarter Data'!F3680:L3680,7,FALSE),"")</f>
        <v>31</v>
      </c>
      <c r="D3680" s="21" t="str">
        <f t="shared" si="115"/>
        <v/>
      </c>
      <c r="E3680" s="21" t="str">
        <f>IFERROR(VLOOKUP("Failed",'Kickstarter Data'!F3680:L3680,7,FALSE),"")</f>
        <v/>
      </c>
    </row>
    <row r="3681" spans="1:5" x14ac:dyDescent="0.35">
      <c r="A3681" s="17" t="str">
        <f t="shared" si="114"/>
        <v>successful</v>
      </c>
      <c r="B3681" s="17">
        <f>IFERROR(VLOOKUP("successful",'Kickstarter Data'!F3681:L3681,7,FALSE),"")</f>
        <v>30</v>
      </c>
      <c r="D3681" s="21" t="str">
        <f t="shared" si="115"/>
        <v/>
      </c>
      <c r="E3681" s="21" t="str">
        <f>IFERROR(VLOOKUP("Failed",'Kickstarter Data'!F3681:L3681,7,FALSE),"")</f>
        <v/>
      </c>
    </row>
    <row r="3682" spans="1:5" x14ac:dyDescent="0.35">
      <c r="A3682" s="17" t="str">
        <f t="shared" si="114"/>
        <v>successful</v>
      </c>
      <c r="B3682" s="17">
        <f>IFERROR(VLOOKUP("successful",'Kickstarter Data'!F3682:L3682,7,FALSE),"")</f>
        <v>34</v>
      </c>
      <c r="D3682" s="21" t="str">
        <f t="shared" si="115"/>
        <v/>
      </c>
      <c r="E3682" s="21" t="str">
        <f>IFERROR(VLOOKUP("Failed",'Kickstarter Data'!F3682:L3682,7,FALSE),"")</f>
        <v/>
      </c>
    </row>
    <row r="3683" spans="1:5" x14ac:dyDescent="0.35">
      <c r="A3683" s="17" t="str">
        <f t="shared" si="114"/>
        <v>successful</v>
      </c>
      <c r="B3683" s="17">
        <f>IFERROR(VLOOKUP("successful",'Kickstarter Data'!F3683:L3683,7,FALSE),"")</f>
        <v>18</v>
      </c>
      <c r="D3683" s="21" t="str">
        <f t="shared" si="115"/>
        <v/>
      </c>
      <c r="E3683" s="21" t="str">
        <f>IFERROR(VLOOKUP("Failed",'Kickstarter Data'!F3683:L3683,7,FALSE),"")</f>
        <v/>
      </c>
    </row>
    <row r="3684" spans="1:5" x14ac:dyDescent="0.35">
      <c r="A3684" s="17" t="str">
        <f t="shared" si="114"/>
        <v>successful</v>
      </c>
      <c r="B3684" s="17">
        <f>IFERROR(VLOOKUP("successful",'Kickstarter Data'!F3684:L3684,7,FALSE),"")</f>
        <v>67</v>
      </c>
      <c r="D3684" s="21" t="str">
        <f t="shared" si="115"/>
        <v/>
      </c>
      <c r="E3684" s="21" t="str">
        <f>IFERROR(VLOOKUP("Failed",'Kickstarter Data'!F3684:L3684,7,FALSE),"")</f>
        <v/>
      </c>
    </row>
    <row r="3685" spans="1:5" x14ac:dyDescent="0.35">
      <c r="A3685" s="17" t="str">
        <f t="shared" si="114"/>
        <v>successful</v>
      </c>
      <c r="B3685" s="17">
        <f>IFERROR(VLOOKUP("successful",'Kickstarter Data'!F3685:L3685,7,FALSE),"")</f>
        <v>66</v>
      </c>
      <c r="D3685" s="21" t="str">
        <f t="shared" si="115"/>
        <v/>
      </c>
      <c r="E3685" s="21" t="str">
        <f>IFERROR(VLOOKUP("Failed",'Kickstarter Data'!F3685:L3685,7,FALSE),"")</f>
        <v/>
      </c>
    </row>
    <row r="3686" spans="1:5" x14ac:dyDescent="0.35">
      <c r="A3686" s="17" t="str">
        <f t="shared" si="114"/>
        <v>successful</v>
      </c>
      <c r="B3686" s="17">
        <f>IFERROR(VLOOKUP("successful",'Kickstarter Data'!F3686:L3686,7,FALSE),"")</f>
        <v>23</v>
      </c>
      <c r="D3686" s="21" t="str">
        <f t="shared" si="115"/>
        <v/>
      </c>
      <c r="E3686" s="21" t="str">
        <f>IFERROR(VLOOKUP("Failed",'Kickstarter Data'!F3686:L3686,7,FALSE),"")</f>
        <v/>
      </c>
    </row>
    <row r="3687" spans="1:5" x14ac:dyDescent="0.35">
      <c r="A3687" s="17" t="str">
        <f t="shared" si="114"/>
        <v>successful</v>
      </c>
      <c r="B3687" s="17">
        <f>IFERROR(VLOOKUP("successful",'Kickstarter Data'!F3687:L3687,7,FALSE),"")</f>
        <v>126</v>
      </c>
      <c r="D3687" s="21" t="str">
        <f t="shared" si="115"/>
        <v/>
      </c>
      <c r="E3687" s="21" t="str">
        <f>IFERROR(VLOOKUP("Failed",'Kickstarter Data'!F3687:L3687,7,FALSE),"")</f>
        <v/>
      </c>
    </row>
    <row r="3688" spans="1:5" x14ac:dyDescent="0.35">
      <c r="A3688" s="17" t="str">
        <f t="shared" si="114"/>
        <v>successful</v>
      </c>
      <c r="B3688" s="17">
        <f>IFERROR(VLOOKUP("successful",'Kickstarter Data'!F3688:L3688,7,FALSE),"")</f>
        <v>6</v>
      </c>
      <c r="D3688" s="21" t="str">
        <f t="shared" si="115"/>
        <v/>
      </c>
      <c r="E3688" s="21" t="str">
        <f>IFERROR(VLOOKUP("Failed",'Kickstarter Data'!F3688:L3688,7,FALSE),"")</f>
        <v/>
      </c>
    </row>
    <row r="3689" spans="1:5" x14ac:dyDescent="0.35">
      <c r="A3689" s="17" t="str">
        <f t="shared" si="114"/>
        <v>successful</v>
      </c>
      <c r="B3689" s="17">
        <f>IFERROR(VLOOKUP("successful",'Kickstarter Data'!F3689:L3689,7,FALSE),"")</f>
        <v>25</v>
      </c>
      <c r="D3689" s="21" t="str">
        <f t="shared" si="115"/>
        <v/>
      </c>
      <c r="E3689" s="21" t="str">
        <f>IFERROR(VLOOKUP("Failed",'Kickstarter Data'!F3689:L3689,7,FALSE),"")</f>
        <v/>
      </c>
    </row>
    <row r="3690" spans="1:5" x14ac:dyDescent="0.35">
      <c r="A3690" s="17" t="str">
        <f t="shared" si="114"/>
        <v>successful</v>
      </c>
      <c r="B3690" s="17">
        <f>IFERROR(VLOOKUP("successful",'Kickstarter Data'!F3690:L3690,7,FALSE),"")</f>
        <v>39</v>
      </c>
      <c r="D3690" s="21" t="str">
        <f t="shared" si="115"/>
        <v/>
      </c>
      <c r="E3690" s="21" t="str">
        <f>IFERROR(VLOOKUP("Failed",'Kickstarter Data'!F3690:L3690,7,FALSE),"")</f>
        <v/>
      </c>
    </row>
    <row r="3691" spans="1:5" x14ac:dyDescent="0.35">
      <c r="A3691" s="17" t="str">
        <f t="shared" si="114"/>
        <v>successful</v>
      </c>
      <c r="B3691" s="17">
        <f>IFERROR(VLOOKUP("successful",'Kickstarter Data'!F3691:L3691,7,FALSE),"")</f>
        <v>62</v>
      </c>
      <c r="D3691" s="21" t="str">
        <f t="shared" si="115"/>
        <v/>
      </c>
      <c r="E3691" s="21" t="str">
        <f>IFERROR(VLOOKUP("Failed",'Kickstarter Data'!F3691:L3691,7,FALSE),"")</f>
        <v/>
      </c>
    </row>
    <row r="3692" spans="1:5" x14ac:dyDescent="0.35">
      <c r="A3692" s="17" t="str">
        <f t="shared" si="114"/>
        <v>successful</v>
      </c>
      <c r="B3692" s="17">
        <f>IFERROR(VLOOKUP("successful",'Kickstarter Data'!F3692:L3692,7,FALSE),"")</f>
        <v>31</v>
      </c>
      <c r="D3692" s="21" t="str">
        <f t="shared" si="115"/>
        <v/>
      </c>
      <c r="E3692" s="21" t="str">
        <f>IFERROR(VLOOKUP("Failed",'Kickstarter Data'!F3692:L3692,7,FALSE),"")</f>
        <v/>
      </c>
    </row>
    <row r="3693" spans="1:5" x14ac:dyDescent="0.35">
      <c r="A3693" s="17" t="str">
        <f t="shared" si="114"/>
        <v>successful</v>
      </c>
      <c r="B3693" s="17">
        <f>IFERROR(VLOOKUP("successful",'Kickstarter Data'!F3693:L3693,7,FALSE),"")</f>
        <v>274</v>
      </c>
      <c r="D3693" s="21" t="str">
        <f t="shared" si="115"/>
        <v/>
      </c>
      <c r="E3693" s="21" t="str">
        <f>IFERROR(VLOOKUP("Failed",'Kickstarter Data'!F3693:L3693,7,FALSE),"")</f>
        <v/>
      </c>
    </row>
    <row r="3694" spans="1:5" x14ac:dyDescent="0.35">
      <c r="A3694" s="17" t="str">
        <f t="shared" si="114"/>
        <v>successful</v>
      </c>
      <c r="B3694" s="17">
        <f>IFERROR(VLOOKUP("successful",'Kickstarter Data'!F3694:L3694,7,FALSE),"")</f>
        <v>17</v>
      </c>
      <c r="D3694" s="21" t="str">
        <f t="shared" si="115"/>
        <v/>
      </c>
      <c r="E3694" s="21" t="str">
        <f>IFERROR(VLOOKUP("Failed",'Kickstarter Data'!F3694:L3694,7,FALSE),"")</f>
        <v/>
      </c>
    </row>
    <row r="3695" spans="1:5" x14ac:dyDescent="0.35">
      <c r="A3695" s="17" t="str">
        <f t="shared" si="114"/>
        <v>successful</v>
      </c>
      <c r="B3695" s="17">
        <f>IFERROR(VLOOKUP("successful",'Kickstarter Data'!F3695:L3695,7,FALSE),"")</f>
        <v>14</v>
      </c>
      <c r="D3695" s="21" t="str">
        <f t="shared" si="115"/>
        <v/>
      </c>
      <c r="E3695" s="21" t="str">
        <f>IFERROR(VLOOKUP("Failed",'Kickstarter Data'!F3695:L3695,7,FALSE),"")</f>
        <v/>
      </c>
    </row>
    <row r="3696" spans="1:5" x14ac:dyDescent="0.35">
      <c r="A3696" s="17" t="str">
        <f t="shared" si="114"/>
        <v>successful</v>
      </c>
      <c r="B3696" s="17">
        <f>IFERROR(VLOOKUP("successful",'Kickstarter Data'!F3696:L3696,7,FALSE),"")</f>
        <v>60</v>
      </c>
      <c r="D3696" s="21" t="str">
        <f t="shared" si="115"/>
        <v/>
      </c>
      <c r="E3696" s="21" t="str">
        <f>IFERROR(VLOOKUP("Failed",'Kickstarter Data'!F3696:L3696,7,FALSE),"")</f>
        <v/>
      </c>
    </row>
    <row r="3697" spans="1:5" x14ac:dyDescent="0.35">
      <c r="A3697" s="17" t="str">
        <f t="shared" si="114"/>
        <v>successful</v>
      </c>
      <c r="B3697" s="17">
        <f>IFERROR(VLOOKUP("successful",'Kickstarter Data'!F3697:L3697,7,FALSE),"")</f>
        <v>33</v>
      </c>
      <c r="D3697" s="21" t="str">
        <f t="shared" si="115"/>
        <v/>
      </c>
      <c r="E3697" s="21" t="str">
        <f>IFERROR(VLOOKUP("Failed",'Kickstarter Data'!F3697:L3697,7,FALSE),"")</f>
        <v/>
      </c>
    </row>
    <row r="3698" spans="1:5" x14ac:dyDescent="0.35">
      <c r="A3698" s="17" t="str">
        <f t="shared" si="114"/>
        <v>successful</v>
      </c>
      <c r="B3698" s="17">
        <f>IFERROR(VLOOKUP("successful",'Kickstarter Data'!F3698:L3698,7,FALSE),"")</f>
        <v>78</v>
      </c>
      <c r="D3698" s="21" t="str">
        <f t="shared" si="115"/>
        <v/>
      </c>
      <c r="E3698" s="21" t="str">
        <f>IFERROR(VLOOKUP("Failed",'Kickstarter Data'!F3698:L3698,7,FALSE),"")</f>
        <v/>
      </c>
    </row>
    <row r="3699" spans="1:5" x14ac:dyDescent="0.35">
      <c r="A3699" s="17" t="str">
        <f t="shared" si="114"/>
        <v>successful</v>
      </c>
      <c r="B3699" s="17">
        <f>IFERROR(VLOOKUP("successful",'Kickstarter Data'!F3699:L3699,7,FALSE),"")</f>
        <v>30</v>
      </c>
      <c r="D3699" s="21" t="str">
        <f t="shared" si="115"/>
        <v/>
      </c>
      <c r="E3699" s="21" t="str">
        <f>IFERROR(VLOOKUP("Failed",'Kickstarter Data'!F3699:L3699,7,FALSE),"")</f>
        <v/>
      </c>
    </row>
    <row r="3700" spans="1:5" x14ac:dyDescent="0.35">
      <c r="A3700" s="17" t="str">
        <f t="shared" si="114"/>
        <v>successful</v>
      </c>
      <c r="B3700" s="17">
        <f>IFERROR(VLOOKUP("successful",'Kickstarter Data'!F3700:L3700,7,FALSE),"")</f>
        <v>136</v>
      </c>
      <c r="D3700" s="21" t="str">
        <f t="shared" si="115"/>
        <v/>
      </c>
      <c r="E3700" s="21" t="str">
        <f>IFERROR(VLOOKUP("Failed",'Kickstarter Data'!F3700:L3700,7,FALSE),"")</f>
        <v/>
      </c>
    </row>
    <row r="3701" spans="1:5" x14ac:dyDescent="0.35">
      <c r="A3701" s="17" t="str">
        <f t="shared" si="114"/>
        <v>successful</v>
      </c>
      <c r="B3701" s="17">
        <f>IFERROR(VLOOKUP("successful",'Kickstarter Data'!F3701:L3701,7,FALSE),"")</f>
        <v>40</v>
      </c>
      <c r="D3701" s="21" t="str">
        <f t="shared" si="115"/>
        <v/>
      </c>
      <c r="E3701" s="21" t="str">
        <f>IFERROR(VLOOKUP("Failed",'Kickstarter Data'!F3701:L3701,7,FALSE),"")</f>
        <v/>
      </c>
    </row>
    <row r="3702" spans="1:5" x14ac:dyDescent="0.35">
      <c r="A3702" s="17" t="str">
        <f t="shared" si="114"/>
        <v>successful</v>
      </c>
      <c r="B3702" s="17">
        <f>IFERROR(VLOOKUP("successful",'Kickstarter Data'!F3702:L3702,7,FALSE),"")</f>
        <v>18</v>
      </c>
      <c r="D3702" s="21" t="str">
        <f t="shared" si="115"/>
        <v/>
      </c>
      <c r="E3702" s="21" t="str">
        <f>IFERROR(VLOOKUP("Failed",'Kickstarter Data'!F3702:L3702,7,FALSE),"")</f>
        <v/>
      </c>
    </row>
    <row r="3703" spans="1:5" x14ac:dyDescent="0.35">
      <c r="A3703" s="17" t="str">
        <f t="shared" si="114"/>
        <v>successful</v>
      </c>
      <c r="B3703" s="17">
        <f>IFERROR(VLOOKUP("successful",'Kickstarter Data'!F3703:L3703,7,FALSE),"")</f>
        <v>39</v>
      </c>
      <c r="D3703" s="21" t="str">
        <f t="shared" si="115"/>
        <v/>
      </c>
      <c r="E3703" s="21" t="str">
        <f>IFERROR(VLOOKUP("Failed",'Kickstarter Data'!F3703:L3703,7,FALSE),"")</f>
        <v/>
      </c>
    </row>
    <row r="3704" spans="1:5" x14ac:dyDescent="0.35">
      <c r="A3704" s="17" t="str">
        <f t="shared" si="114"/>
        <v>successful</v>
      </c>
      <c r="B3704" s="17">
        <f>IFERROR(VLOOKUP("successful",'Kickstarter Data'!F3704:L3704,7,FALSE),"")</f>
        <v>21</v>
      </c>
      <c r="D3704" s="21" t="str">
        <f t="shared" si="115"/>
        <v/>
      </c>
      <c r="E3704" s="21" t="str">
        <f>IFERROR(VLOOKUP("Failed",'Kickstarter Data'!F3704:L3704,7,FALSE),"")</f>
        <v/>
      </c>
    </row>
    <row r="3705" spans="1:5" x14ac:dyDescent="0.35">
      <c r="A3705" s="17" t="str">
        <f t="shared" si="114"/>
        <v>successful</v>
      </c>
      <c r="B3705" s="17">
        <f>IFERROR(VLOOKUP("successful",'Kickstarter Data'!F3705:L3705,7,FALSE),"")</f>
        <v>30</v>
      </c>
      <c r="D3705" s="21" t="str">
        <f t="shared" si="115"/>
        <v/>
      </c>
      <c r="E3705" s="21" t="str">
        <f>IFERROR(VLOOKUP("Failed",'Kickstarter Data'!F3705:L3705,7,FALSE),"")</f>
        <v/>
      </c>
    </row>
    <row r="3706" spans="1:5" x14ac:dyDescent="0.35">
      <c r="A3706" s="17" t="str">
        <f t="shared" si="114"/>
        <v>successful</v>
      </c>
      <c r="B3706" s="17">
        <f>IFERROR(VLOOKUP("successful",'Kickstarter Data'!F3706:L3706,7,FALSE),"")</f>
        <v>27</v>
      </c>
      <c r="D3706" s="21" t="str">
        <f t="shared" si="115"/>
        <v/>
      </c>
      <c r="E3706" s="21" t="str">
        <f>IFERROR(VLOOKUP("Failed",'Kickstarter Data'!F3706:L3706,7,FALSE),"")</f>
        <v/>
      </c>
    </row>
    <row r="3707" spans="1:5" x14ac:dyDescent="0.35">
      <c r="A3707" s="17" t="str">
        <f t="shared" si="114"/>
        <v>successful</v>
      </c>
      <c r="B3707" s="17">
        <f>IFERROR(VLOOKUP("successful",'Kickstarter Data'!F3707:L3707,7,FALSE),"")</f>
        <v>35</v>
      </c>
      <c r="D3707" s="21" t="str">
        <f t="shared" si="115"/>
        <v/>
      </c>
      <c r="E3707" s="21" t="str">
        <f>IFERROR(VLOOKUP("Failed",'Kickstarter Data'!F3707:L3707,7,FALSE),"")</f>
        <v/>
      </c>
    </row>
    <row r="3708" spans="1:5" x14ac:dyDescent="0.35">
      <c r="A3708" s="17" t="str">
        <f t="shared" si="114"/>
        <v>successful</v>
      </c>
      <c r="B3708" s="17">
        <f>IFERROR(VLOOKUP("successful",'Kickstarter Data'!F3708:L3708,7,FALSE),"")</f>
        <v>13</v>
      </c>
      <c r="D3708" s="21" t="str">
        <f t="shared" si="115"/>
        <v/>
      </c>
      <c r="E3708" s="21" t="str">
        <f>IFERROR(VLOOKUP("Failed",'Kickstarter Data'!F3708:L3708,7,FALSE),"")</f>
        <v/>
      </c>
    </row>
    <row r="3709" spans="1:5" x14ac:dyDescent="0.35">
      <c r="A3709" s="17" t="str">
        <f t="shared" si="114"/>
        <v>successful</v>
      </c>
      <c r="B3709" s="17">
        <f>IFERROR(VLOOKUP("successful",'Kickstarter Data'!F3709:L3709,7,FALSE),"")</f>
        <v>23</v>
      </c>
      <c r="D3709" s="21" t="str">
        <f t="shared" si="115"/>
        <v/>
      </c>
      <c r="E3709" s="21" t="str">
        <f>IFERROR(VLOOKUP("Failed",'Kickstarter Data'!F3709:L3709,7,FALSE),"")</f>
        <v/>
      </c>
    </row>
    <row r="3710" spans="1:5" x14ac:dyDescent="0.35">
      <c r="A3710" s="17" t="str">
        <f t="shared" si="114"/>
        <v>successful</v>
      </c>
      <c r="B3710" s="17">
        <f>IFERROR(VLOOKUP("successful",'Kickstarter Data'!F3710:L3710,7,FALSE),"")</f>
        <v>39</v>
      </c>
      <c r="D3710" s="21" t="str">
        <f t="shared" si="115"/>
        <v/>
      </c>
      <c r="E3710" s="21" t="str">
        <f>IFERROR(VLOOKUP("Failed",'Kickstarter Data'!F3710:L3710,7,FALSE),"")</f>
        <v/>
      </c>
    </row>
    <row r="3711" spans="1:5" x14ac:dyDescent="0.35">
      <c r="A3711" s="17" t="str">
        <f t="shared" si="114"/>
        <v>successful</v>
      </c>
      <c r="B3711" s="17">
        <f>IFERROR(VLOOKUP("successful",'Kickstarter Data'!F3711:L3711,7,FALSE),"")</f>
        <v>35</v>
      </c>
      <c r="D3711" s="21" t="str">
        <f t="shared" si="115"/>
        <v/>
      </c>
      <c r="E3711" s="21" t="str">
        <f>IFERROR(VLOOKUP("Failed",'Kickstarter Data'!F3711:L3711,7,FALSE),"")</f>
        <v/>
      </c>
    </row>
    <row r="3712" spans="1:5" x14ac:dyDescent="0.35">
      <c r="A3712" s="17" t="str">
        <f t="shared" si="114"/>
        <v>successful</v>
      </c>
      <c r="B3712" s="17">
        <f>IFERROR(VLOOKUP("successful",'Kickstarter Data'!F3712:L3712,7,FALSE),"")</f>
        <v>27</v>
      </c>
      <c r="D3712" s="21" t="str">
        <f t="shared" si="115"/>
        <v/>
      </c>
      <c r="E3712" s="21" t="str">
        <f>IFERROR(VLOOKUP("Failed",'Kickstarter Data'!F3712:L3712,7,FALSE),"")</f>
        <v/>
      </c>
    </row>
    <row r="3713" spans="1:5" x14ac:dyDescent="0.35">
      <c r="A3713" s="17" t="str">
        <f t="shared" si="114"/>
        <v>successful</v>
      </c>
      <c r="B3713" s="17">
        <f>IFERROR(VLOOKUP("successful",'Kickstarter Data'!F3713:L3713,7,FALSE),"")</f>
        <v>21</v>
      </c>
      <c r="D3713" s="21" t="str">
        <f t="shared" si="115"/>
        <v/>
      </c>
      <c r="E3713" s="21" t="str">
        <f>IFERROR(VLOOKUP("Failed",'Kickstarter Data'!F3713:L3713,7,FALSE),"")</f>
        <v/>
      </c>
    </row>
    <row r="3714" spans="1:5" x14ac:dyDescent="0.35">
      <c r="A3714" s="17" t="str">
        <f t="shared" ref="A3714:A3777" si="116">IF(B3714="","","successful")</f>
        <v>successful</v>
      </c>
      <c r="B3714" s="17">
        <f>IFERROR(VLOOKUP("successful",'Kickstarter Data'!F3714:L3714,7,FALSE),"")</f>
        <v>104</v>
      </c>
      <c r="D3714" s="21" t="str">
        <f t="shared" ref="D3714:D3777" si="117">IF(E3714="","","Failed")</f>
        <v/>
      </c>
      <c r="E3714" s="21" t="str">
        <f>IFERROR(VLOOKUP("Failed",'Kickstarter Data'!F3714:L3714,7,FALSE),"")</f>
        <v/>
      </c>
    </row>
    <row r="3715" spans="1:5" x14ac:dyDescent="0.35">
      <c r="A3715" s="17" t="str">
        <f t="shared" si="116"/>
        <v>successful</v>
      </c>
      <c r="B3715" s="17">
        <f>IFERROR(VLOOKUP("successful",'Kickstarter Data'!F3715:L3715,7,FALSE),"")</f>
        <v>19</v>
      </c>
      <c r="D3715" s="21" t="str">
        <f t="shared" si="117"/>
        <v/>
      </c>
      <c r="E3715" s="21" t="str">
        <f>IFERROR(VLOOKUP("Failed",'Kickstarter Data'!F3715:L3715,7,FALSE),"")</f>
        <v/>
      </c>
    </row>
    <row r="3716" spans="1:5" x14ac:dyDescent="0.35">
      <c r="A3716" s="17" t="str">
        <f t="shared" si="116"/>
        <v>successful</v>
      </c>
      <c r="B3716" s="17">
        <f>IFERROR(VLOOKUP("successful",'Kickstarter Data'!F3716:L3716,7,FALSE),"")</f>
        <v>97</v>
      </c>
      <c r="D3716" s="21" t="str">
        <f t="shared" si="117"/>
        <v/>
      </c>
      <c r="E3716" s="21" t="str">
        <f>IFERROR(VLOOKUP("Failed",'Kickstarter Data'!F3716:L3716,7,FALSE),"")</f>
        <v/>
      </c>
    </row>
    <row r="3717" spans="1:5" x14ac:dyDescent="0.35">
      <c r="A3717" s="17" t="str">
        <f t="shared" si="116"/>
        <v>successful</v>
      </c>
      <c r="B3717" s="17">
        <f>IFERROR(VLOOKUP("successful",'Kickstarter Data'!F3717:L3717,7,FALSE),"")</f>
        <v>27</v>
      </c>
      <c r="D3717" s="21" t="str">
        <f t="shared" si="117"/>
        <v/>
      </c>
      <c r="E3717" s="21" t="str">
        <f>IFERROR(VLOOKUP("Failed",'Kickstarter Data'!F3717:L3717,7,FALSE),"")</f>
        <v/>
      </c>
    </row>
    <row r="3718" spans="1:5" x14ac:dyDescent="0.35">
      <c r="A3718" s="17" t="str">
        <f t="shared" si="116"/>
        <v>successful</v>
      </c>
      <c r="B3718" s="17">
        <f>IFERROR(VLOOKUP("successful",'Kickstarter Data'!F3718:L3718,7,FALSE),"")</f>
        <v>24</v>
      </c>
      <c r="D3718" s="21" t="str">
        <f t="shared" si="117"/>
        <v/>
      </c>
      <c r="E3718" s="21" t="str">
        <f>IFERROR(VLOOKUP("Failed",'Kickstarter Data'!F3718:L3718,7,FALSE),"")</f>
        <v/>
      </c>
    </row>
    <row r="3719" spans="1:5" x14ac:dyDescent="0.35">
      <c r="A3719" s="17" t="str">
        <f t="shared" si="116"/>
        <v>successful</v>
      </c>
      <c r="B3719" s="17">
        <f>IFERROR(VLOOKUP("successful",'Kickstarter Data'!F3719:L3719,7,FALSE),"")</f>
        <v>13</v>
      </c>
      <c r="D3719" s="21" t="str">
        <f t="shared" si="117"/>
        <v/>
      </c>
      <c r="E3719" s="21" t="str">
        <f>IFERROR(VLOOKUP("Failed",'Kickstarter Data'!F3719:L3719,7,FALSE),"")</f>
        <v/>
      </c>
    </row>
    <row r="3720" spans="1:5" x14ac:dyDescent="0.35">
      <c r="A3720" s="17" t="str">
        <f t="shared" si="116"/>
        <v>successful</v>
      </c>
      <c r="B3720" s="17">
        <f>IFERROR(VLOOKUP("successful",'Kickstarter Data'!F3720:L3720,7,FALSE),"")</f>
        <v>46</v>
      </c>
      <c r="D3720" s="21" t="str">
        <f t="shared" si="117"/>
        <v/>
      </c>
      <c r="E3720" s="21" t="str">
        <f>IFERROR(VLOOKUP("Failed",'Kickstarter Data'!F3720:L3720,7,FALSE),"")</f>
        <v/>
      </c>
    </row>
    <row r="3721" spans="1:5" x14ac:dyDescent="0.35">
      <c r="A3721" s="17" t="str">
        <f t="shared" si="116"/>
        <v>successful</v>
      </c>
      <c r="B3721" s="17">
        <f>IFERROR(VLOOKUP("successful",'Kickstarter Data'!F3721:L3721,7,FALSE),"")</f>
        <v>4</v>
      </c>
      <c r="D3721" s="21" t="str">
        <f t="shared" si="117"/>
        <v/>
      </c>
      <c r="E3721" s="21" t="str">
        <f>IFERROR(VLOOKUP("Failed",'Kickstarter Data'!F3721:L3721,7,FALSE),"")</f>
        <v/>
      </c>
    </row>
    <row r="3722" spans="1:5" x14ac:dyDescent="0.35">
      <c r="A3722" s="17" t="str">
        <f t="shared" si="116"/>
        <v>successful</v>
      </c>
      <c r="B3722" s="17">
        <f>IFERROR(VLOOKUP("successful",'Kickstarter Data'!F3722:L3722,7,FALSE),"")</f>
        <v>40</v>
      </c>
      <c r="D3722" s="21" t="str">
        <f t="shared" si="117"/>
        <v/>
      </c>
      <c r="E3722" s="21" t="str">
        <f>IFERROR(VLOOKUP("Failed",'Kickstarter Data'!F3722:L3722,7,FALSE),"")</f>
        <v/>
      </c>
    </row>
    <row r="3723" spans="1:5" x14ac:dyDescent="0.35">
      <c r="A3723" s="17" t="str">
        <f t="shared" si="116"/>
        <v>successful</v>
      </c>
      <c r="B3723" s="17">
        <f>IFERROR(VLOOKUP("successful",'Kickstarter Data'!F3723:L3723,7,FALSE),"")</f>
        <v>44</v>
      </c>
      <c r="D3723" s="21" t="str">
        <f t="shared" si="117"/>
        <v/>
      </c>
      <c r="E3723" s="21" t="str">
        <f>IFERROR(VLOOKUP("Failed",'Kickstarter Data'!F3723:L3723,7,FALSE),"")</f>
        <v/>
      </c>
    </row>
    <row r="3724" spans="1:5" x14ac:dyDescent="0.35">
      <c r="A3724" s="17" t="str">
        <f t="shared" si="116"/>
        <v>successful</v>
      </c>
      <c r="B3724" s="17">
        <f>IFERROR(VLOOKUP("successful",'Kickstarter Data'!F3724:L3724,7,FALSE),"")</f>
        <v>35</v>
      </c>
      <c r="D3724" s="21" t="str">
        <f t="shared" si="117"/>
        <v/>
      </c>
      <c r="E3724" s="21" t="str">
        <f>IFERROR(VLOOKUP("Failed",'Kickstarter Data'!F3724:L3724,7,FALSE),"")</f>
        <v/>
      </c>
    </row>
    <row r="3725" spans="1:5" x14ac:dyDescent="0.35">
      <c r="A3725" s="17" t="str">
        <f t="shared" si="116"/>
        <v>successful</v>
      </c>
      <c r="B3725" s="17">
        <f>IFERROR(VLOOKUP("successful",'Kickstarter Data'!F3725:L3725,7,FALSE),"")</f>
        <v>63</v>
      </c>
      <c r="D3725" s="21" t="str">
        <f t="shared" si="117"/>
        <v/>
      </c>
      <c r="E3725" s="21" t="str">
        <f>IFERROR(VLOOKUP("Failed",'Kickstarter Data'!F3725:L3725,7,FALSE),"")</f>
        <v/>
      </c>
    </row>
    <row r="3726" spans="1:5" x14ac:dyDescent="0.35">
      <c r="A3726" s="17" t="str">
        <f t="shared" si="116"/>
        <v>successful</v>
      </c>
      <c r="B3726" s="17">
        <f>IFERROR(VLOOKUP("successful",'Kickstarter Data'!F3726:L3726,7,FALSE),"")</f>
        <v>89</v>
      </c>
      <c r="D3726" s="21" t="str">
        <f t="shared" si="117"/>
        <v/>
      </c>
      <c r="E3726" s="21" t="str">
        <f>IFERROR(VLOOKUP("Failed",'Kickstarter Data'!F3726:L3726,7,FALSE),"")</f>
        <v/>
      </c>
    </row>
    <row r="3727" spans="1:5" x14ac:dyDescent="0.35">
      <c r="A3727" s="17" t="str">
        <f t="shared" si="116"/>
        <v>successful</v>
      </c>
      <c r="B3727" s="17">
        <f>IFERROR(VLOOKUP("successful",'Kickstarter Data'!F3727:L3727,7,FALSE),"")</f>
        <v>15</v>
      </c>
      <c r="D3727" s="21" t="str">
        <f t="shared" si="117"/>
        <v/>
      </c>
      <c r="E3727" s="21" t="str">
        <f>IFERROR(VLOOKUP("Failed",'Kickstarter Data'!F3727:L3727,7,FALSE),"")</f>
        <v/>
      </c>
    </row>
    <row r="3728" spans="1:5" x14ac:dyDescent="0.35">
      <c r="A3728" s="17" t="str">
        <f t="shared" si="116"/>
        <v>successful</v>
      </c>
      <c r="B3728" s="17">
        <f>IFERROR(VLOOKUP("successful",'Kickstarter Data'!F3728:L3728,7,FALSE),"")</f>
        <v>46</v>
      </c>
      <c r="D3728" s="21" t="str">
        <f t="shared" si="117"/>
        <v/>
      </c>
      <c r="E3728" s="21" t="str">
        <f>IFERROR(VLOOKUP("Failed",'Kickstarter Data'!F3728:L3728,7,FALSE),"")</f>
        <v/>
      </c>
    </row>
    <row r="3729" spans="1:5" x14ac:dyDescent="0.35">
      <c r="A3729" s="17" t="str">
        <f t="shared" si="116"/>
        <v>successful</v>
      </c>
      <c r="B3729" s="17">
        <f>IFERROR(VLOOKUP("successful",'Kickstarter Data'!F3729:L3729,7,FALSE),"")</f>
        <v>33</v>
      </c>
      <c r="D3729" s="21" t="str">
        <f t="shared" si="117"/>
        <v/>
      </c>
      <c r="E3729" s="21" t="str">
        <f>IFERROR(VLOOKUP("Failed",'Kickstarter Data'!F3729:L3729,7,FALSE),"")</f>
        <v/>
      </c>
    </row>
    <row r="3730" spans="1:5" x14ac:dyDescent="0.35">
      <c r="A3730" s="17" t="str">
        <f t="shared" si="116"/>
        <v/>
      </c>
      <c r="B3730" s="17" t="str">
        <f>IFERROR(VLOOKUP("successful",'Kickstarter Data'!F3730:L3730,7,FALSE),"")</f>
        <v/>
      </c>
      <c r="D3730" s="21" t="str">
        <f t="shared" si="117"/>
        <v>Failed</v>
      </c>
      <c r="E3730" s="21">
        <f>IFERROR(VLOOKUP("Failed",'Kickstarter Data'!F3730:L3730,7,FALSE),"")</f>
        <v>31</v>
      </c>
    </row>
    <row r="3731" spans="1:5" x14ac:dyDescent="0.35">
      <c r="A3731" s="17" t="str">
        <f t="shared" si="116"/>
        <v/>
      </c>
      <c r="B3731" s="17" t="str">
        <f>IFERROR(VLOOKUP("successful",'Kickstarter Data'!F3731:L3731,7,FALSE),"")</f>
        <v/>
      </c>
      <c r="D3731" s="21" t="str">
        <f t="shared" si="117"/>
        <v>Failed</v>
      </c>
      <c r="E3731" s="21">
        <f>IFERROR(VLOOKUP("Failed",'Kickstarter Data'!F3731:L3731,7,FALSE),"")</f>
        <v>5</v>
      </c>
    </row>
    <row r="3732" spans="1:5" x14ac:dyDescent="0.35">
      <c r="A3732" s="17" t="str">
        <f t="shared" si="116"/>
        <v/>
      </c>
      <c r="B3732" s="17" t="str">
        <f>IFERROR(VLOOKUP("successful",'Kickstarter Data'!F3732:L3732,7,FALSE),"")</f>
        <v/>
      </c>
      <c r="D3732" s="21" t="str">
        <f t="shared" si="117"/>
        <v>Failed</v>
      </c>
      <c r="E3732" s="21">
        <f>IFERROR(VLOOKUP("Failed",'Kickstarter Data'!F3732:L3732,7,FALSE),"")</f>
        <v>1</v>
      </c>
    </row>
    <row r="3733" spans="1:5" x14ac:dyDescent="0.35">
      <c r="A3733" s="17" t="str">
        <f t="shared" si="116"/>
        <v/>
      </c>
      <c r="B3733" s="17" t="str">
        <f>IFERROR(VLOOKUP("successful",'Kickstarter Data'!F3733:L3733,7,FALSE),"")</f>
        <v/>
      </c>
      <c r="D3733" s="21" t="str">
        <f t="shared" si="117"/>
        <v>Failed</v>
      </c>
      <c r="E3733" s="21">
        <f>IFERROR(VLOOKUP("Failed",'Kickstarter Data'!F3733:L3733,7,FALSE),"")</f>
        <v>12</v>
      </c>
    </row>
    <row r="3734" spans="1:5" x14ac:dyDescent="0.35">
      <c r="A3734" s="17" t="str">
        <f t="shared" si="116"/>
        <v/>
      </c>
      <c r="B3734" s="17" t="str">
        <f>IFERROR(VLOOKUP("successful",'Kickstarter Data'!F3734:L3734,7,FALSE),"")</f>
        <v/>
      </c>
      <c r="D3734" s="21" t="str">
        <f t="shared" si="117"/>
        <v>Failed</v>
      </c>
      <c r="E3734" s="21">
        <f>IFERROR(VLOOKUP("Failed",'Kickstarter Data'!F3734:L3734,7,FALSE),"")</f>
        <v>4</v>
      </c>
    </row>
    <row r="3735" spans="1:5" x14ac:dyDescent="0.35">
      <c r="A3735" s="17" t="str">
        <f t="shared" si="116"/>
        <v/>
      </c>
      <c r="B3735" s="17" t="str">
        <f>IFERROR(VLOOKUP("successful",'Kickstarter Data'!F3735:L3735,7,FALSE),"")</f>
        <v/>
      </c>
      <c r="D3735" s="21" t="str">
        <f t="shared" si="117"/>
        <v>Failed</v>
      </c>
      <c r="E3735" s="21">
        <f>IFERROR(VLOOKUP("Failed",'Kickstarter Data'!F3735:L3735,7,FALSE),"")</f>
        <v>0</v>
      </c>
    </row>
    <row r="3736" spans="1:5" x14ac:dyDescent="0.35">
      <c r="A3736" s="17" t="str">
        <f t="shared" si="116"/>
        <v/>
      </c>
      <c r="B3736" s="17" t="str">
        <f>IFERROR(VLOOKUP("successful",'Kickstarter Data'!F3736:L3736,7,FALSE),"")</f>
        <v/>
      </c>
      <c r="D3736" s="21" t="str">
        <f t="shared" si="117"/>
        <v>Failed</v>
      </c>
      <c r="E3736" s="21">
        <f>IFERROR(VLOOKUP("Failed",'Kickstarter Data'!F3736:L3736,7,FALSE),"")</f>
        <v>7</v>
      </c>
    </row>
    <row r="3737" spans="1:5" x14ac:dyDescent="0.35">
      <c r="A3737" s="17" t="str">
        <f t="shared" si="116"/>
        <v/>
      </c>
      <c r="B3737" s="17" t="str">
        <f>IFERROR(VLOOKUP("successful",'Kickstarter Data'!F3737:L3737,7,FALSE),"")</f>
        <v/>
      </c>
      <c r="D3737" s="21" t="str">
        <f t="shared" si="117"/>
        <v>Failed</v>
      </c>
      <c r="E3737" s="21">
        <f>IFERROR(VLOOKUP("Failed",'Kickstarter Data'!F3737:L3737,7,FALSE),"")</f>
        <v>2</v>
      </c>
    </row>
    <row r="3738" spans="1:5" x14ac:dyDescent="0.35">
      <c r="A3738" s="17" t="str">
        <f t="shared" si="116"/>
        <v/>
      </c>
      <c r="B3738" s="17" t="str">
        <f>IFERROR(VLOOKUP("successful",'Kickstarter Data'!F3738:L3738,7,FALSE),"")</f>
        <v/>
      </c>
      <c r="D3738" s="21" t="str">
        <f t="shared" si="117"/>
        <v>Failed</v>
      </c>
      <c r="E3738" s="21">
        <f>IFERROR(VLOOKUP("Failed",'Kickstarter Data'!F3738:L3738,7,FALSE),"")</f>
        <v>1</v>
      </c>
    </row>
    <row r="3739" spans="1:5" x14ac:dyDescent="0.35">
      <c r="A3739" s="17" t="str">
        <f t="shared" si="116"/>
        <v/>
      </c>
      <c r="B3739" s="17" t="str">
        <f>IFERROR(VLOOKUP("successful",'Kickstarter Data'!F3739:L3739,7,FALSE),"")</f>
        <v/>
      </c>
      <c r="D3739" s="21" t="str">
        <f t="shared" si="117"/>
        <v>Failed</v>
      </c>
      <c r="E3739" s="21">
        <f>IFERROR(VLOOKUP("Failed",'Kickstarter Data'!F3739:L3739,7,FALSE),"")</f>
        <v>4</v>
      </c>
    </row>
    <row r="3740" spans="1:5" x14ac:dyDescent="0.35">
      <c r="A3740" s="17" t="str">
        <f t="shared" si="116"/>
        <v/>
      </c>
      <c r="B3740" s="17" t="str">
        <f>IFERROR(VLOOKUP("successful",'Kickstarter Data'!F3740:L3740,7,FALSE),"")</f>
        <v/>
      </c>
      <c r="D3740" s="21" t="str">
        <f t="shared" si="117"/>
        <v>Failed</v>
      </c>
      <c r="E3740" s="21">
        <f>IFERROR(VLOOKUP("Failed",'Kickstarter Data'!F3740:L3740,7,FALSE),"")</f>
        <v>6</v>
      </c>
    </row>
    <row r="3741" spans="1:5" x14ac:dyDescent="0.35">
      <c r="A3741" s="17" t="str">
        <f t="shared" si="116"/>
        <v/>
      </c>
      <c r="B3741" s="17" t="str">
        <f>IFERROR(VLOOKUP("successful",'Kickstarter Data'!F3741:L3741,7,FALSE),"")</f>
        <v/>
      </c>
      <c r="D3741" s="21" t="str">
        <f t="shared" si="117"/>
        <v>Failed</v>
      </c>
      <c r="E3741" s="21">
        <f>IFERROR(VLOOKUP("Failed",'Kickstarter Data'!F3741:L3741,7,FALSE),"")</f>
        <v>8</v>
      </c>
    </row>
    <row r="3742" spans="1:5" x14ac:dyDescent="0.35">
      <c r="A3742" s="17" t="str">
        <f t="shared" si="116"/>
        <v/>
      </c>
      <c r="B3742" s="17" t="str">
        <f>IFERROR(VLOOKUP("successful",'Kickstarter Data'!F3742:L3742,7,FALSE),"")</f>
        <v/>
      </c>
      <c r="D3742" s="21" t="str">
        <f t="shared" si="117"/>
        <v>Failed</v>
      </c>
      <c r="E3742" s="21">
        <f>IFERROR(VLOOKUP("Failed",'Kickstarter Data'!F3742:L3742,7,FALSE),"")</f>
        <v>14</v>
      </c>
    </row>
    <row r="3743" spans="1:5" x14ac:dyDescent="0.35">
      <c r="A3743" s="17" t="str">
        <f t="shared" si="116"/>
        <v/>
      </c>
      <c r="B3743" s="17" t="str">
        <f>IFERROR(VLOOKUP("successful",'Kickstarter Data'!F3743:L3743,7,FALSE),"")</f>
        <v/>
      </c>
      <c r="D3743" s="21" t="str">
        <f t="shared" si="117"/>
        <v>Failed</v>
      </c>
      <c r="E3743" s="21">
        <f>IFERROR(VLOOKUP("Failed",'Kickstarter Data'!F3743:L3743,7,FALSE),"")</f>
        <v>0</v>
      </c>
    </row>
    <row r="3744" spans="1:5" x14ac:dyDescent="0.35">
      <c r="A3744" s="17" t="str">
        <f t="shared" si="116"/>
        <v/>
      </c>
      <c r="B3744" s="17" t="str">
        <f>IFERROR(VLOOKUP("successful",'Kickstarter Data'!F3744:L3744,7,FALSE),"")</f>
        <v/>
      </c>
      <c r="D3744" s="21" t="str">
        <f t="shared" si="117"/>
        <v>Failed</v>
      </c>
      <c r="E3744" s="21">
        <f>IFERROR(VLOOKUP("Failed",'Kickstarter Data'!F3744:L3744,7,FALSE),"")</f>
        <v>4</v>
      </c>
    </row>
    <row r="3745" spans="1:5" x14ac:dyDescent="0.35">
      <c r="A3745" s="17" t="str">
        <f t="shared" si="116"/>
        <v/>
      </c>
      <c r="B3745" s="17" t="str">
        <f>IFERROR(VLOOKUP("successful",'Kickstarter Data'!F3745:L3745,7,FALSE),"")</f>
        <v/>
      </c>
      <c r="D3745" s="21" t="str">
        <f t="shared" si="117"/>
        <v>Failed</v>
      </c>
      <c r="E3745" s="21">
        <f>IFERROR(VLOOKUP("Failed",'Kickstarter Data'!F3745:L3745,7,FALSE),"")</f>
        <v>0</v>
      </c>
    </row>
    <row r="3746" spans="1:5" x14ac:dyDescent="0.35">
      <c r="A3746" s="17" t="str">
        <f t="shared" si="116"/>
        <v/>
      </c>
      <c r="B3746" s="17" t="str">
        <f>IFERROR(VLOOKUP("successful",'Kickstarter Data'!F3746:L3746,7,FALSE),"")</f>
        <v/>
      </c>
      <c r="D3746" s="21" t="str">
        <f t="shared" si="117"/>
        <v>Failed</v>
      </c>
      <c r="E3746" s="21">
        <f>IFERROR(VLOOKUP("Failed",'Kickstarter Data'!F3746:L3746,7,FALSE),"")</f>
        <v>0</v>
      </c>
    </row>
    <row r="3747" spans="1:5" x14ac:dyDescent="0.35">
      <c r="A3747" s="17" t="str">
        <f t="shared" si="116"/>
        <v/>
      </c>
      <c r="B3747" s="17" t="str">
        <f>IFERROR(VLOOKUP("successful",'Kickstarter Data'!F3747:L3747,7,FALSE),"")</f>
        <v/>
      </c>
      <c r="D3747" s="21" t="str">
        <f t="shared" si="117"/>
        <v>Failed</v>
      </c>
      <c r="E3747" s="21">
        <f>IFERROR(VLOOKUP("Failed",'Kickstarter Data'!F3747:L3747,7,FALSE),"")</f>
        <v>1</v>
      </c>
    </row>
    <row r="3748" spans="1:5" x14ac:dyDescent="0.35">
      <c r="A3748" s="17" t="str">
        <f t="shared" si="116"/>
        <v/>
      </c>
      <c r="B3748" s="17" t="str">
        <f>IFERROR(VLOOKUP("successful",'Kickstarter Data'!F3748:L3748,7,FALSE),"")</f>
        <v/>
      </c>
      <c r="D3748" s="21" t="str">
        <f t="shared" si="117"/>
        <v>Failed</v>
      </c>
      <c r="E3748" s="21">
        <f>IFERROR(VLOOKUP("Failed",'Kickstarter Data'!F3748:L3748,7,FALSE),"")</f>
        <v>1</v>
      </c>
    </row>
    <row r="3749" spans="1:5" x14ac:dyDescent="0.35">
      <c r="A3749" s="17" t="str">
        <f t="shared" si="116"/>
        <v/>
      </c>
      <c r="B3749" s="17" t="str">
        <f>IFERROR(VLOOKUP("successful",'Kickstarter Data'!F3749:L3749,7,FALSE),"")</f>
        <v/>
      </c>
      <c r="D3749" s="21" t="str">
        <f t="shared" si="117"/>
        <v>Failed</v>
      </c>
      <c r="E3749" s="21">
        <f>IFERROR(VLOOKUP("Failed",'Kickstarter Data'!F3749:L3749,7,FALSE),"")</f>
        <v>1</v>
      </c>
    </row>
    <row r="3750" spans="1:5" x14ac:dyDescent="0.35">
      <c r="A3750" s="17" t="str">
        <f t="shared" si="116"/>
        <v>successful</v>
      </c>
      <c r="B3750" s="17">
        <f>IFERROR(VLOOKUP("successful",'Kickstarter Data'!F3750:L3750,7,FALSE),"")</f>
        <v>52</v>
      </c>
      <c r="D3750" s="21" t="str">
        <f t="shared" si="117"/>
        <v/>
      </c>
      <c r="E3750" s="21" t="str">
        <f>IFERROR(VLOOKUP("Failed",'Kickstarter Data'!F3750:L3750,7,FALSE),"")</f>
        <v/>
      </c>
    </row>
    <row r="3751" spans="1:5" x14ac:dyDescent="0.35">
      <c r="A3751" s="17" t="str">
        <f t="shared" si="116"/>
        <v>successful</v>
      </c>
      <c r="B3751" s="17">
        <f>IFERROR(VLOOKUP("successful",'Kickstarter Data'!F3751:L3751,7,FALSE),"")</f>
        <v>7</v>
      </c>
      <c r="D3751" s="21" t="str">
        <f t="shared" si="117"/>
        <v/>
      </c>
      <c r="E3751" s="21" t="str">
        <f>IFERROR(VLOOKUP("Failed",'Kickstarter Data'!F3751:L3751,7,FALSE),"")</f>
        <v/>
      </c>
    </row>
    <row r="3752" spans="1:5" x14ac:dyDescent="0.35">
      <c r="A3752" s="17" t="str">
        <f t="shared" si="116"/>
        <v>successful</v>
      </c>
      <c r="B3752" s="17">
        <f>IFERROR(VLOOKUP("successful",'Kickstarter Data'!F3752:L3752,7,FALSE),"")</f>
        <v>28</v>
      </c>
      <c r="D3752" s="21" t="str">
        <f t="shared" si="117"/>
        <v/>
      </c>
      <c r="E3752" s="21" t="str">
        <f>IFERROR(VLOOKUP("Failed",'Kickstarter Data'!F3752:L3752,7,FALSE),"")</f>
        <v/>
      </c>
    </row>
    <row r="3753" spans="1:5" x14ac:dyDescent="0.35">
      <c r="A3753" s="17" t="str">
        <f t="shared" si="116"/>
        <v>successful</v>
      </c>
      <c r="B3753" s="17">
        <f>IFERROR(VLOOKUP("successful",'Kickstarter Data'!F3753:L3753,7,FALSE),"")</f>
        <v>11</v>
      </c>
      <c r="D3753" s="21" t="str">
        <f t="shared" si="117"/>
        <v/>
      </c>
      <c r="E3753" s="21" t="str">
        <f>IFERROR(VLOOKUP("Failed",'Kickstarter Data'!F3753:L3753,7,FALSE),"")</f>
        <v/>
      </c>
    </row>
    <row r="3754" spans="1:5" x14ac:dyDescent="0.35">
      <c r="A3754" s="17" t="str">
        <f t="shared" si="116"/>
        <v>successful</v>
      </c>
      <c r="B3754" s="17">
        <f>IFERROR(VLOOKUP("successful",'Kickstarter Data'!F3754:L3754,7,FALSE),"")</f>
        <v>15</v>
      </c>
      <c r="D3754" s="21" t="str">
        <f t="shared" si="117"/>
        <v/>
      </c>
      <c r="E3754" s="21" t="str">
        <f>IFERROR(VLOOKUP("Failed",'Kickstarter Data'!F3754:L3754,7,FALSE),"")</f>
        <v/>
      </c>
    </row>
    <row r="3755" spans="1:5" x14ac:dyDescent="0.35">
      <c r="A3755" s="17" t="str">
        <f t="shared" si="116"/>
        <v>successful</v>
      </c>
      <c r="B3755" s="17">
        <f>IFERROR(VLOOKUP("successful",'Kickstarter Data'!F3755:L3755,7,FALSE),"")</f>
        <v>30</v>
      </c>
      <c r="D3755" s="21" t="str">
        <f t="shared" si="117"/>
        <v/>
      </c>
      <c r="E3755" s="21" t="str">
        <f>IFERROR(VLOOKUP("Failed",'Kickstarter Data'!F3755:L3755,7,FALSE),"")</f>
        <v/>
      </c>
    </row>
    <row r="3756" spans="1:5" x14ac:dyDescent="0.35">
      <c r="A3756" s="17" t="str">
        <f t="shared" si="116"/>
        <v>successful</v>
      </c>
      <c r="B3756" s="17">
        <f>IFERROR(VLOOKUP("successful",'Kickstarter Data'!F3756:L3756,7,FALSE),"")</f>
        <v>27</v>
      </c>
      <c r="D3756" s="21" t="str">
        <f t="shared" si="117"/>
        <v/>
      </c>
      <c r="E3756" s="21" t="str">
        <f>IFERROR(VLOOKUP("Failed",'Kickstarter Data'!F3756:L3756,7,FALSE),"")</f>
        <v/>
      </c>
    </row>
    <row r="3757" spans="1:5" x14ac:dyDescent="0.35">
      <c r="A3757" s="17" t="str">
        <f t="shared" si="116"/>
        <v>successful</v>
      </c>
      <c r="B3757" s="17">
        <f>IFERROR(VLOOKUP("successful",'Kickstarter Data'!F3757:L3757,7,FALSE),"")</f>
        <v>28</v>
      </c>
      <c r="D3757" s="21" t="str">
        <f t="shared" si="117"/>
        <v/>
      </c>
      <c r="E3757" s="21" t="str">
        <f>IFERROR(VLOOKUP("Failed",'Kickstarter Data'!F3757:L3757,7,FALSE),"")</f>
        <v/>
      </c>
    </row>
    <row r="3758" spans="1:5" x14ac:dyDescent="0.35">
      <c r="A3758" s="17" t="str">
        <f t="shared" si="116"/>
        <v>successful</v>
      </c>
      <c r="B3758" s="17">
        <f>IFERROR(VLOOKUP("successful",'Kickstarter Data'!F3758:L3758,7,FALSE),"")</f>
        <v>17</v>
      </c>
      <c r="D3758" s="21" t="str">
        <f t="shared" si="117"/>
        <v/>
      </c>
      <c r="E3758" s="21" t="str">
        <f>IFERROR(VLOOKUP("Failed",'Kickstarter Data'!F3758:L3758,7,FALSE),"")</f>
        <v/>
      </c>
    </row>
    <row r="3759" spans="1:5" x14ac:dyDescent="0.35">
      <c r="A3759" s="17" t="str">
        <f t="shared" si="116"/>
        <v>successful</v>
      </c>
      <c r="B3759" s="17">
        <f>IFERROR(VLOOKUP("successful",'Kickstarter Data'!F3759:L3759,7,FALSE),"")</f>
        <v>50</v>
      </c>
      <c r="D3759" s="21" t="str">
        <f t="shared" si="117"/>
        <v/>
      </c>
      <c r="E3759" s="21" t="str">
        <f>IFERROR(VLOOKUP("Failed",'Kickstarter Data'!F3759:L3759,7,FALSE),"")</f>
        <v/>
      </c>
    </row>
    <row r="3760" spans="1:5" x14ac:dyDescent="0.35">
      <c r="A3760" s="17" t="str">
        <f t="shared" si="116"/>
        <v>successful</v>
      </c>
      <c r="B3760" s="17">
        <f>IFERROR(VLOOKUP("successful",'Kickstarter Data'!F3760:L3760,7,FALSE),"")</f>
        <v>26</v>
      </c>
      <c r="D3760" s="21" t="str">
        <f t="shared" si="117"/>
        <v/>
      </c>
      <c r="E3760" s="21" t="str">
        <f>IFERROR(VLOOKUP("Failed",'Kickstarter Data'!F3760:L3760,7,FALSE),"")</f>
        <v/>
      </c>
    </row>
    <row r="3761" spans="1:5" x14ac:dyDescent="0.35">
      <c r="A3761" s="17" t="str">
        <f t="shared" si="116"/>
        <v>successful</v>
      </c>
      <c r="B3761" s="17">
        <f>IFERROR(VLOOKUP("successful",'Kickstarter Data'!F3761:L3761,7,FALSE),"")</f>
        <v>88</v>
      </c>
      <c r="D3761" s="21" t="str">
        <f t="shared" si="117"/>
        <v/>
      </c>
      <c r="E3761" s="21" t="str">
        <f>IFERROR(VLOOKUP("Failed",'Kickstarter Data'!F3761:L3761,7,FALSE),"")</f>
        <v/>
      </c>
    </row>
    <row r="3762" spans="1:5" x14ac:dyDescent="0.35">
      <c r="A3762" s="17" t="str">
        <f t="shared" si="116"/>
        <v>successful</v>
      </c>
      <c r="B3762" s="17">
        <f>IFERROR(VLOOKUP("successful",'Kickstarter Data'!F3762:L3762,7,FALSE),"")</f>
        <v>91</v>
      </c>
      <c r="D3762" s="21" t="str">
        <f t="shared" si="117"/>
        <v/>
      </c>
      <c r="E3762" s="21" t="str">
        <f>IFERROR(VLOOKUP("Failed",'Kickstarter Data'!F3762:L3762,7,FALSE),"")</f>
        <v/>
      </c>
    </row>
    <row r="3763" spans="1:5" x14ac:dyDescent="0.35">
      <c r="A3763" s="17" t="str">
        <f t="shared" si="116"/>
        <v>successful</v>
      </c>
      <c r="B3763" s="17">
        <f>IFERROR(VLOOKUP("successful",'Kickstarter Data'!F3763:L3763,7,FALSE),"")</f>
        <v>3</v>
      </c>
      <c r="D3763" s="21" t="str">
        <f t="shared" si="117"/>
        <v/>
      </c>
      <c r="E3763" s="21" t="str">
        <f>IFERROR(VLOOKUP("Failed",'Kickstarter Data'!F3763:L3763,7,FALSE),"")</f>
        <v/>
      </c>
    </row>
    <row r="3764" spans="1:5" x14ac:dyDescent="0.35">
      <c r="A3764" s="17" t="str">
        <f t="shared" si="116"/>
        <v>successful</v>
      </c>
      <c r="B3764" s="17">
        <f>IFERROR(VLOOKUP("successful",'Kickstarter Data'!F3764:L3764,7,FALSE),"")</f>
        <v>28</v>
      </c>
      <c r="D3764" s="21" t="str">
        <f t="shared" si="117"/>
        <v/>
      </c>
      <c r="E3764" s="21" t="str">
        <f>IFERROR(VLOOKUP("Failed",'Kickstarter Data'!F3764:L3764,7,FALSE),"")</f>
        <v/>
      </c>
    </row>
    <row r="3765" spans="1:5" x14ac:dyDescent="0.35">
      <c r="A3765" s="17" t="str">
        <f t="shared" si="116"/>
        <v>successful</v>
      </c>
      <c r="B3765" s="17">
        <f>IFERROR(VLOOKUP("successful",'Kickstarter Data'!F3765:L3765,7,FALSE),"")</f>
        <v>77</v>
      </c>
      <c r="D3765" s="21" t="str">
        <f t="shared" si="117"/>
        <v/>
      </c>
      <c r="E3765" s="21" t="str">
        <f>IFERROR(VLOOKUP("Failed",'Kickstarter Data'!F3765:L3765,7,FALSE),"")</f>
        <v/>
      </c>
    </row>
    <row r="3766" spans="1:5" x14ac:dyDescent="0.35">
      <c r="A3766" s="17" t="str">
        <f t="shared" si="116"/>
        <v>successful</v>
      </c>
      <c r="B3766" s="17">
        <f>IFERROR(VLOOKUP("successful",'Kickstarter Data'!F3766:L3766,7,FALSE),"")</f>
        <v>27</v>
      </c>
      <c r="D3766" s="21" t="str">
        <f t="shared" si="117"/>
        <v/>
      </c>
      <c r="E3766" s="21" t="str">
        <f>IFERROR(VLOOKUP("Failed",'Kickstarter Data'!F3766:L3766,7,FALSE),"")</f>
        <v/>
      </c>
    </row>
    <row r="3767" spans="1:5" x14ac:dyDescent="0.35">
      <c r="A3767" s="17" t="str">
        <f t="shared" si="116"/>
        <v>successful</v>
      </c>
      <c r="B3767" s="17">
        <f>IFERROR(VLOOKUP("successful",'Kickstarter Data'!F3767:L3767,7,FALSE),"")</f>
        <v>107</v>
      </c>
      <c r="D3767" s="21" t="str">
        <f t="shared" si="117"/>
        <v/>
      </c>
      <c r="E3767" s="21" t="str">
        <f>IFERROR(VLOOKUP("Failed",'Kickstarter Data'!F3767:L3767,7,FALSE),"")</f>
        <v/>
      </c>
    </row>
    <row r="3768" spans="1:5" x14ac:dyDescent="0.35">
      <c r="A3768" s="17" t="str">
        <f t="shared" si="116"/>
        <v>successful</v>
      </c>
      <c r="B3768" s="17">
        <f>IFERROR(VLOOKUP("successful",'Kickstarter Data'!F3768:L3768,7,FALSE),"")</f>
        <v>96</v>
      </c>
      <c r="D3768" s="21" t="str">
        <f t="shared" si="117"/>
        <v/>
      </c>
      <c r="E3768" s="21" t="str">
        <f>IFERROR(VLOOKUP("Failed",'Kickstarter Data'!F3768:L3768,7,FALSE),"")</f>
        <v/>
      </c>
    </row>
    <row r="3769" spans="1:5" x14ac:dyDescent="0.35">
      <c r="A3769" s="17" t="str">
        <f t="shared" si="116"/>
        <v>successful</v>
      </c>
      <c r="B3769" s="17">
        <f>IFERROR(VLOOKUP("successful",'Kickstarter Data'!F3769:L3769,7,FALSE),"")</f>
        <v>56</v>
      </c>
      <c r="D3769" s="21" t="str">
        <f t="shared" si="117"/>
        <v/>
      </c>
      <c r="E3769" s="21" t="str">
        <f>IFERROR(VLOOKUP("Failed",'Kickstarter Data'!F3769:L3769,7,FALSE),"")</f>
        <v/>
      </c>
    </row>
    <row r="3770" spans="1:5" x14ac:dyDescent="0.35">
      <c r="A3770" s="17" t="str">
        <f t="shared" si="116"/>
        <v>successful</v>
      </c>
      <c r="B3770" s="17">
        <f>IFERROR(VLOOKUP("successful",'Kickstarter Data'!F3770:L3770,7,FALSE),"")</f>
        <v>58</v>
      </c>
      <c r="D3770" s="21" t="str">
        <f t="shared" si="117"/>
        <v/>
      </c>
      <c r="E3770" s="21" t="str">
        <f>IFERROR(VLOOKUP("Failed",'Kickstarter Data'!F3770:L3770,7,FALSE),"")</f>
        <v/>
      </c>
    </row>
    <row r="3771" spans="1:5" x14ac:dyDescent="0.35">
      <c r="A3771" s="17" t="str">
        <f t="shared" si="116"/>
        <v>successful</v>
      </c>
      <c r="B3771" s="17">
        <f>IFERROR(VLOOKUP("successful",'Kickstarter Data'!F3771:L3771,7,FALSE),"")</f>
        <v>15</v>
      </c>
      <c r="D3771" s="21" t="str">
        <f t="shared" si="117"/>
        <v/>
      </c>
      <c r="E3771" s="21" t="str">
        <f>IFERROR(VLOOKUP("Failed",'Kickstarter Data'!F3771:L3771,7,FALSE),"")</f>
        <v/>
      </c>
    </row>
    <row r="3772" spans="1:5" x14ac:dyDescent="0.35">
      <c r="A3772" s="17" t="str">
        <f t="shared" si="116"/>
        <v>successful</v>
      </c>
      <c r="B3772" s="17">
        <f>IFERROR(VLOOKUP("successful",'Kickstarter Data'!F3772:L3772,7,FALSE),"")</f>
        <v>20</v>
      </c>
      <c r="D3772" s="21" t="str">
        <f t="shared" si="117"/>
        <v/>
      </c>
      <c r="E3772" s="21" t="str">
        <f>IFERROR(VLOOKUP("Failed",'Kickstarter Data'!F3772:L3772,7,FALSE),"")</f>
        <v/>
      </c>
    </row>
    <row r="3773" spans="1:5" x14ac:dyDescent="0.35">
      <c r="A3773" s="17" t="str">
        <f t="shared" si="116"/>
        <v>successful</v>
      </c>
      <c r="B3773" s="17">
        <f>IFERROR(VLOOKUP("successful",'Kickstarter Data'!F3773:L3773,7,FALSE),"")</f>
        <v>38</v>
      </c>
      <c r="D3773" s="21" t="str">
        <f t="shared" si="117"/>
        <v/>
      </c>
      <c r="E3773" s="21" t="str">
        <f>IFERROR(VLOOKUP("Failed",'Kickstarter Data'!F3773:L3773,7,FALSE),"")</f>
        <v/>
      </c>
    </row>
    <row r="3774" spans="1:5" x14ac:dyDescent="0.35">
      <c r="A3774" s="17" t="str">
        <f t="shared" si="116"/>
        <v>successful</v>
      </c>
      <c r="B3774" s="17">
        <f>IFERROR(VLOOKUP("successful",'Kickstarter Data'!F3774:L3774,7,FALSE),"")</f>
        <v>33</v>
      </c>
      <c r="D3774" s="21" t="str">
        <f t="shared" si="117"/>
        <v/>
      </c>
      <c r="E3774" s="21" t="str">
        <f>IFERROR(VLOOKUP("Failed",'Kickstarter Data'!F3774:L3774,7,FALSE),"")</f>
        <v/>
      </c>
    </row>
    <row r="3775" spans="1:5" x14ac:dyDescent="0.35">
      <c r="A3775" s="17" t="str">
        <f t="shared" si="116"/>
        <v>successful</v>
      </c>
      <c r="B3775" s="17">
        <f>IFERROR(VLOOKUP("successful",'Kickstarter Data'!F3775:L3775,7,FALSE),"")</f>
        <v>57</v>
      </c>
      <c r="D3775" s="21" t="str">
        <f t="shared" si="117"/>
        <v/>
      </c>
      <c r="E3775" s="21" t="str">
        <f>IFERROR(VLOOKUP("Failed",'Kickstarter Data'!F3775:L3775,7,FALSE),"")</f>
        <v/>
      </c>
    </row>
    <row r="3776" spans="1:5" x14ac:dyDescent="0.35">
      <c r="A3776" s="17" t="str">
        <f t="shared" si="116"/>
        <v>successful</v>
      </c>
      <c r="B3776" s="17">
        <f>IFERROR(VLOOKUP("successful",'Kickstarter Data'!F3776:L3776,7,FALSE),"")</f>
        <v>25</v>
      </c>
      <c r="D3776" s="21" t="str">
        <f t="shared" si="117"/>
        <v/>
      </c>
      <c r="E3776" s="21" t="str">
        <f>IFERROR(VLOOKUP("Failed",'Kickstarter Data'!F3776:L3776,7,FALSE),"")</f>
        <v/>
      </c>
    </row>
    <row r="3777" spans="1:5" x14ac:dyDescent="0.35">
      <c r="A3777" s="17" t="str">
        <f t="shared" si="116"/>
        <v>successful</v>
      </c>
      <c r="B3777" s="17">
        <f>IFERROR(VLOOKUP("successful",'Kickstarter Data'!F3777:L3777,7,FALSE),"")</f>
        <v>14</v>
      </c>
      <c r="D3777" s="21" t="str">
        <f t="shared" si="117"/>
        <v/>
      </c>
      <c r="E3777" s="21" t="str">
        <f>IFERROR(VLOOKUP("Failed",'Kickstarter Data'!F3777:L3777,7,FALSE),"")</f>
        <v/>
      </c>
    </row>
    <row r="3778" spans="1:5" x14ac:dyDescent="0.35">
      <c r="A3778" s="17" t="str">
        <f t="shared" ref="A3778:A3841" si="118">IF(B3778="","","successful")</f>
        <v>successful</v>
      </c>
      <c r="B3778" s="17">
        <f>IFERROR(VLOOKUP("successful",'Kickstarter Data'!F3778:L3778,7,FALSE),"")</f>
        <v>94</v>
      </c>
      <c r="D3778" s="21" t="str">
        <f t="shared" ref="D3778:D3841" si="119">IF(E3778="","","Failed")</f>
        <v/>
      </c>
      <c r="E3778" s="21" t="str">
        <f>IFERROR(VLOOKUP("Failed",'Kickstarter Data'!F3778:L3778,7,FALSE),"")</f>
        <v/>
      </c>
    </row>
    <row r="3779" spans="1:5" x14ac:dyDescent="0.35">
      <c r="A3779" s="17" t="str">
        <f t="shared" si="118"/>
        <v>successful</v>
      </c>
      <c r="B3779" s="17">
        <f>IFERROR(VLOOKUP("successful",'Kickstarter Data'!F3779:L3779,7,FALSE),"")</f>
        <v>59</v>
      </c>
      <c r="D3779" s="21" t="str">
        <f t="shared" si="119"/>
        <v/>
      </c>
      <c r="E3779" s="21" t="str">
        <f>IFERROR(VLOOKUP("Failed",'Kickstarter Data'!F3779:L3779,7,FALSE),"")</f>
        <v/>
      </c>
    </row>
    <row r="3780" spans="1:5" x14ac:dyDescent="0.35">
      <c r="A3780" s="17" t="str">
        <f t="shared" si="118"/>
        <v>successful</v>
      </c>
      <c r="B3780" s="17">
        <f>IFERROR(VLOOKUP("successful",'Kickstarter Data'!F3780:L3780,7,FALSE),"")</f>
        <v>36</v>
      </c>
      <c r="D3780" s="21" t="str">
        <f t="shared" si="119"/>
        <v/>
      </c>
      <c r="E3780" s="21" t="str">
        <f>IFERROR(VLOOKUP("Failed",'Kickstarter Data'!F3780:L3780,7,FALSE),"")</f>
        <v/>
      </c>
    </row>
    <row r="3781" spans="1:5" x14ac:dyDescent="0.35">
      <c r="A3781" s="17" t="str">
        <f t="shared" si="118"/>
        <v>successful</v>
      </c>
      <c r="B3781" s="17">
        <f>IFERROR(VLOOKUP("successful",'Kickstarter Data'!F3781:L3781,7,FALSE),"")</f>
        <v>115</v>
      </c>
      <c r="D3781" s="21" t="str">
        <f t="shared" si="119"/>
        <v/>
      </c>
      <c r="E3781" s="21" t="str">
        <f>IFERROR(VLOOKUP("Failed",'Kickstarter Data'!F3781:L3781,7,FALSE),"")</f>
        <v/>
      </c>
    </row>
    <row r="3782" spans="1:5" x14ac:dyDescent="0.35">
      <c r="A3782" s="17" t="str">
        <f t="shared" si="118"/>
        <v>successful</v>
      </c>
      <c r="B3782" s="17">
        <f>IFERROR(VLOOKUP("successful",'Kickstarter Data'!F3782:L3782,7,FALSE),"")</f>
        <v>30</v>
      </c>
      <c r="D3782" s="21" t="str">
        <f t="shared" si="119"/>
        <v/>
      </c>
      <c r="E3782" s="21" t="str">
        <f>IFERROR(VLOOKUP("Failed",'Kickstarter Data'!F3782:L3782,7,FALSE),"")</f>
        <v/>
      </c>
    </row>
    <row r="3783" spans="1:5" x14ac:dyDescent="0.35">
      <c r="A3783" s="17" t="str">
        <f t="shared" si="118"/>
        <v>successful</v>
      </c>
      <c r="B3783" s="17">
        <f>IFERROR(VLOOKUP("successful",'Kickstarter Data'!F3783:L3783,7,FALSE),"")</f>
        <v>52</v>
      </c>
      <c r="D3783" s="21" t="str">
        <f t="shared" si="119"/>
        <v/>
      </c>
      <c r="E3783" s="21" t="str">
        <f>IFERROR(VLOOKUP("Failed",'Kickstarter Data'!F3783:L3783,7,FALSE),"")</f>
        <v/>
      </c>
    </row>
    <row r="3784" spans="1:5" x14ac:dyDescent="0.35">
      <c r="A3784" s="17" t="str">
        <f t="shared" si="118"/>
        <v>successful</v>
      </c>
      <c r="B3784" s="17">
        <f>IFERROR(VLOOKUP("successful",'Kickstarter Data'!F3784:L3784,7,FALSE),"")</f>
        <v>27</v>
      </c>
      <c r="D3784" s="21" t="str">
        <f t="shared" si="119"/>
        <v/>
      </c>
      <c r="E3784" s="21" t="str">
        <f>IFERROR(VLOOKUP("Failed",'Kickstarter Data'!F3784:L3784,7,FALSE),"")</f>
        <v/>
      </c>
    </row>
    <row r="3785" spans="1:5" x14ac:dyDescent="0.35">
      <c r="A3785" s="17" t="str">
        <f t="shared" si="118"/>
        <v>successful</v>
      </c>
      <c r="B3785" s="17">
        <f>IFERROR(VLOOKUP("successful",'Kickstarter Data'!F3785:L3785,7,FALSE),"")</f>
        <v>24</v>
      </c>
      <c r="D3785" s="21" t="str">
        <f t="shared" si="119"/>
        <v/>
      </c>
      <c r="E3785" s="21" t="str">
        <f>IFERROR(VLOOKUP("Failed",'Kickstarter Data'!F3785:L3785,7,FALSE),"")</f>
        <v/>
      </c>
    </row>
    <row r="3786" spans="1:5" x14ac:dyDescent="0.35">
      <c r="A3786" s="17" t="str">
        <f t="shared" si="118"/>
        <v>successful</v>
      </c>
      <c r="B3786" s="17">
        <f>IFERROR(VLOOKUP("successful",'Kickstarter Data'!F3786:L3786,7,FALSE),"")</f>
        <v>10</v>
      </c>
      <c r="D3786" s="21" t="str">
        <f t="shared" si="119"/>
        <v/>
      </c>
      <c r="E3786" s="21" t="str">
        <f>IFERROR(VLOOKUP("Failed",'Kickstarter Data'!F3786:L3786,7,FALSE),"")</f>
        <v/>
      </c>
    </row>
    <row r="3787" spans="1:5" x14ac:dyDescent="0.35">
      <c r="A3787" s="17" t="str">
        <f t="shared" si="118"/>
        <v>successful</v>
      </c>
      <c r="B3787" s="17">
        <f>IFERROR(VLOOKUP("successful",'Kickstarter Data'!F3787:L3787,7,FALSE),"")</f>
        <v>30</v>
      </c>
      <c r="D3787" s="21" t="str">
        <f t="shared" si="119"/>
        <v/>
      </c>
      <c r="E3787" s="21" t="str">
        <f>IFERROR(VLOOKUP("Failed",'Kickstarter Data'!F3787:L3787,7,FALSE),"")</f>
        <v/>
      </c>
    </row>
    <row r="3788" spans="1:5" x14ac:dyDescent="0.35">
      <c r="A3788" s="17" t="str">
        <f t="shared" si="118"/>
        <v>successful</v>
      </c>
      <c r="B3788" s="17">
        <f>IFERROR(VLOOKUP("successful",'Kickstarter Data'!F3788:L3788,7,FALSE),"")</f>
        <v>71</v>
      </c>
      <c r="D3788" s="21" t="str">
        <f t="shared" si="119"/>
        <v/>
      </c>
      <c r="E3788" s="21" t="str">
        <f>IFERROR(VLOOKUP("Failed",'Kickstarter Data'!F3788:L3788,7,FALSE),"")</f>
        <v/>
      </c>
    </row>
    <row r="3789" spans="1:5" x14ac:dyDescent="0.35">
      <c r="A3789" s="17" t="str">
        <f t="shared" si="118"/>
        <v>successful</v>
      </c>
      <c r="B3789" s="17">
        <f>IFERROR(VLOOKUP("successful",'Kickstarter Data'!F3789:L3789,7,FALSE),"")</f>
        <v>10</v>
      </c>
      <c r="D3789" s="21" t="str">
        <f t="shared" si="119"/>
        <v/>
      </c>
      <c r="E3789" s="21" t="str">
        <f>IFERROR(VLOOKUP("Failed",'Kickstarter Data'!F3789:L3789,7,FALSE),"")</f>
        <v/>
      </c>
    </row>
    <row r="3790" spans="1:5" x14ac:dyDescent="0.35">
      <c r="A3790" s="17" t="str">
        <f t="shared" si="118"/>
        <v/>
      </c>
      <c r="B3790" s="17" t="str">
        <f>IFERROR(VLOOKUP("successful",'Kickstarter Data'!F3790:L3790,7,FALSE),"")</f>
        <v/>
      </c>
      <c r="D3790" s="21" t="str">
        <f t="shared" si="119"/>
        <v>Failed</v>
      </c>
      <c r="E3790" s="21">
        <f>IFERROR(VLOOKUP("Failed",'Kickstarter Data'!F3790:L3790,7,FALSE),"")</f>
        <v>1</v>
      </c>
    </row>
    <row r="3791" spans="1:5" x14ac:dyDescent="0.35">
      <c r="A3791" s="17" t="str">
        <f t="shared" si="118"/>
        <v/>
      </c>
      <c r="B3791" s="17" t="str">
        <f>IFERROR(VLOOKUP("successful",'Kickstarter Data'!F3791:L3791,7,FALSE),"")</f>
        <v/>
      </c>
      <c r="D3791" s="21" t="str">
        <f t="shared" si="119"/>
        <v>Failed</v>
      </c>
      <c r="E3791" s="21">
        <f>IFERROR(VLOOKUP("Failed",'Kickstarter Data'!F3791:L3791,7,FALSE),"")</f>
        <v>4</v>
      </c>
    </row>
    <row r="3792" spans="1:5" x14ac:dyDescent="0.35">
      <c r="A3792" s="17" t="str">
        <f t="shared" si="118"/>
        <v/>
      </c>
      <c r="B3792" s="17" t="str">
        <f>IFERROR(VLOOKUP("successful",'Kickstarter Data'!F3792:L3792,7,FALSE),"")</f>
        <v/>
      </c>
      <c r="D3792" s="21" t="str">
        <f t="shared" si="119"/>
        <v>Failed</v>
      </c>
      <c r="E3792" s="21">
        <f>IFERROR(VLOOKUP("Failed",'Kickstarter Data'!F3792:L3792,7,FALSE),"")</f>
        <v>0</v>
      </c>
    </row>
    <row r="3793" spans="1:5" x14ac:dyDescent="0.35">
      <c r="A3793" s="17" t="str">
        <f t="shared" si="118"/>
        <v/>
      </c>
      <c r="B3793" s="17" t="str">
        <f>IFERROR(VLOOKUP("successful",'Kickstarter Data'!F3793:L3793,7,FALSE),"")</f>
        <v/>
      </c>
      <c r="D3793" s="21" t="str">
        <f t="shared" si="119"/>
        <v>Failed</v>
      </c>
      <c r="E3793" s="21">
        <f>IFERROR(VLOOKUP("Failed",'Kickstarter Data'!F3793:L3793,7,FALSE),"")</f>
        <v>0</v>
      </c>
    </row>
    <row r="3794" spans="1:5" x14ac:dyDescent="0.35">
      <c r="A3794" s="17" t="str">
        <f t="shared" si="118"/>
        <v/>
      </c>
      <c r="B3794" s="17" t="str">
        <f>IFERROR(VLOOKUP("successful",'Kickstarter Data'!F3794:L3794,7,FALSE),"")</f>
        <v/>
      </c>
      <c r="D3794" s="21" t="str">
        <f t="shared" si="119"/>
        <v>Failed</v>
      </c>
      <c r="E3794" s="21">
        <f>IFERROR(VLOOKUP("Failed",'Kickstarter Data'!F3794:L3794,7,FALSE),"")</f>
        <v>2</v>
      </c>
    </row>
    <row r="3795" spans="1:5" x14ac:dyDescent="0.35">
      <c r="A3795" s="17" t="str">
        <f t="shared" si="118"/>
        <v/>
      </c>
      <c r="B3795" s="17" t="str">
        <f>IFERROR(VLOOKUP("successful",'Kickstarter Data'!F3795:L3795,7,FALSE),"")</f>
        <v/>
      </c>
      <c r="D3795" s="21" t="str">
        <f t="shared" si="119"/>
        <v>Failed</v>
      </c>
      <c r="E3795" s="21">
        <f>IFERROR(VLOOKUP("Failed",'Kickstarter Data'!F3795:L3795,7,FALSE),"")</f>
        <v>24</v>
      </c>
    </row>
    <row r="3796" spans="1:5" x14ac:dyDescent="0.35">
      <c r="A3796" s="17" t="str">
        <f t="shared" si="118"/>
        <v/>
      </c>
      <c r="B3796" s="17" t="str">
        <f>IFERROR(VLOOKUP("successful",'Kickstarter Data'!F3796:L3796,7,FALSE),"")</f>
        <v/>
      </c>
      <c r="D3796" s="21" t="str">
        <f t="shared" si="119"/>
        <v>Failed</v>
      </c>
      <c r="E3796" s="21">
        <f>IFERROR(VLOOKUP("Failed",'Kickstarter Data'!F3796:L3796,7,FALSE),"")</f>
        <v>1</v>
      </c>
    </row>
    <row r="3797" spans="1:5" x14ac:dyDescent="0.35">
      <c r="A3797" s="17" t="str">
        <f t="shared" si="118"/>
        <v/>
      </c>
      <c r="B3797" s="17" t="str">
        <f>IFERROR(VLOOKUP("successful",'Kickstarter Data'!F3797:L3797,7,FALSE),"")</f>
        <v/>
      </c>
      <c r="D3797" s="21" t="str">
        <f t="shared" si="119"/>
        <v>Failed</v>
      </c>
      <c r="E3797" s="21">
        <f>IFERROR(VLOOKUP("Failed",'Kickstarter Data'!F3797:L3797,7,FALSE),"")</f>
        <v>2</v>
      </c>
    </row>
    <row r="3798" spans="1:5" x14ac:dyDescent="0.35">
      <c r="A3798" s="17" t="str">
        <f t="shared" si="118"/>
        <v/>
      </c>
      <c r="B3798" s="17" t="str">
        <f>IFERROR(VLOOKUP("successful",'Kickstarter Data'!F3798:L3798,7,FALSE),"")</f>
        <v/>
      </c>
      <c r="D3798" s="21" t="str">
        <f t="shared" si="119"/>
        <v>Failed</v>
      </c>
      <c r="E3798" s="21">
        <f>IFERROR(VLOOKUP("Failed",'Kickstarter Data'!F3798:L3798,7,FALSE),"")</f>
        <v>1</v>
      </c>
    </row>
    <row r="3799" spans="1:5" x14ac:dyDescent="0.35">
      <c r="A3799" s="17" t="str">
        <f t="shared" si="118"/>
        <v/>
      </c>
      <c r="B3799" s="17" t="str">
        <f>IFERROR(VLOOKUP("successful",'Kickstarter Data'!F3799:L3799,7,FALSE),"")</f>
        <v/>
      </c>
      <c r="D3799" s="21" t="str">
        <f t="shared" si="119"/>
        <v>Failed</v>
      </c>
      <c r="E3799" s="21">
        <f>IFERROR(VLOOKUP("Failed",'Kickstarter Data'!F3799:L3799,7,FALSE),"")</f>
        <v>37</v>
      </c>
    </row>
    <row r="3800" spans="1:5" x14ac:dyDescent="0.35">
      <c r="A3800" s="17" t="str">
        <f t="shared" si="118"/>
        <v/>
      </c>
      <c r="B3800" s="17" t="str">
        <f>IFERROR(VLOOKUP("successful",'Kickstarter Data'!F3800:L3800,7,FALSE),"")</f>
        <v/>
      </c>
      <c r="D3800" s="21" t="str">
        <f t="shared" si="119"/>
        <v>Failed</v>
      </c>
      <c r="E3800" s="21">
        <f>IFERROR(VLOOKUP("Failed",'Kickstarter Data'!F3800:L3800,7,FALSE),"")</f>
        <v>5</v>
      </c>
    </row>
    <row r="3801" spans="1:5" x14ac:dyDescent="0.35">
      <c r="A3801" s="17" t="str">
        <f t="shared" si="118"/>
        <v/>
      </c>
      <c r="B3801" s="17" t="str">
        <f>IFERROR(VLOOKUP("successful",'Kickstarter Data'!F3801:L3801,7,FALSE),"")</f>
        <v/>
      </c>
      <c r="D3801" s="21" t="str">
        <f t="shared" si="119"/>
        <v>Failed</v>
      </c>
      <c r="E3801" s="21">
        <f>IFERROR(VLOOKUP("Failed",'Kickstarter Data'!F3801:L3801,7,FALSE),"")</f>
        <v>4</v>
      </c>
    </row>
    <row r="3802" spans="1:5" x14ac:dyDescent="0.35">
      <c r="A3802" s="17" t="str">
        <f t="shared" si="118"/>
        <v/>
      </c>
      <c r="B3802" s="17" t="str">
        <f>IFERROR(VLOOKUP("successful",'Kickstarter Data'!F3802:L3802,7,FALSE),"")</f>
        <v/>
      </c>
      <c r="D3802" s="21" t="str">
        <f t="shared" si="119"/>
        <v>Failed</v>
      </c>
      <c r="E3802" s="21">
        <f>IFERROR(VLOOKUP("Failed",'Kickstarter Data'!F3802:L3802,7,FALSE),"")</f>
        <v>16</v>
      </c>
    </row>
    <row r="3803" spans="1:5" x14ac:dyDescent="0.35">
      <c r="A3803" s="17" t="str">
        <f t="shared" si="118"/>
        <v/>
      </c>
      <c r="B3803" s="17" t="str">
        <f>IFERROR(VLOOKUP("successful",'Kickstarter Data'!F3803:L3803,7,FALSE),"")</f>
        <v/>
      </c>
      <c r="D3803" s="21" t="str">
        <f t="shared" si="119"/>
        <v>Failed</v>
      </c>
      <c r="E3803" s="21">
        <f>IFERROR(VLOOKUP("Failed",'Kickstarter Data'!F3803:L3803,7,FALSE),"")</f>
        <v>9</v>
      </c>
    </row>
    <row r="3804" spans="1:5" x14ac:dyDescent="0.35">
      <c r="A3804" s="17" t="str">
        <f t="shared" si="118"/>
        <v/>
      </c>
      <c r="B3804" s="17" t="str">
        <f>IFERROR(VLOOKUP("successful",'Kickstarter Data'!F3804:L3804,7,FALSE),"")</f>
        <v/>
      </c>
      <c r="D3804" s="21" t="str">
        <f t="shared" si="119"/>
        <v>Failed</v>
      </c>
      <c r="E3804" s="21">
        <f>IFERROR(VLOOKUP("Failed",'Kickstarter Data'!F3804:L3804,7,FALSE),"")</f>
        <v>0</v>
      </c>
    </row>
    <row r="3805" spans="1:5" x14ac:dyDescent="0.35">
      <c r="A3805" s="17" t="str">
        <f t="shared" si="118"/>
        <v/>
      </c>
      <c r="B3805" s="17" t="str">
        <f>IFERROR(VLOOKUP("successful",'Kickstarter Data'!F3805:L3805,7,FALSE),"")</f>
        <v/>
      </c>
      <c r="D3805" s="21" t="str">
        <f t="shared" si="119"/>
        <v>Failed</v>
      </c>
      <c r="E3805" s="21">
        <f>IFERROR(VLOOKUP("Failed",'Kickstarter Data'!F3805:L3805,7,FALSE),"")</f>
        <v>40</v>
      </c>
    </row>
    <row r="3806" spans="1:5" x14ac:dyDescent="0.35">
      <c r="A3806" s="17" t="str">
        <f t="shared" si="118"/>
        <v/>
      </c>
      <c r="B3806" s="17" t="str">
        <f>IFERROR(VLOOKUP("successful",'Kickstarter Data'!F3806:L3806,7,FALSE),"")</f>
        <v/>
      </c>
      <c r="D3806" s="21" t="str">
        <f t="shared" si="119"/>
        <v>Failed</v>
      </c>
      <c r="E3806" s="21">
        <f>IFERROR(VLOOKUP("Failed",'Kickstarter Data'!F3806:L3806,7,FALSE),"")</f>
        <v>0</v>
      </c>
    </row>
    <row r="3807" spans="1:5" x14ac:dyDescent="0.35">
      <c r="A3807" s="17" t="str">
        <f t="shared" si="118"/>
        <v/>
      </c>
      <c r="B3807" s="17" t="str">
        <f>IFERROR(VLOOKUP("successful",'Kickstarter Data'!F3807:L3807,7,FALSE),"")</f>
        <v/>
      </c>
      <c r="D3807" s="21" t="str">
        <f t="shared" si="119"/>
        <v>Failed</v>
      </c>
      <c r="E3807" s="21">
        <f>IFERROR(VLOOKUP("Failed",'Kickstarter Data'!F3807:L3807,7,FALSE),"")</f>
        <v>2</v>
      </c>
    </row>
    <row r="3808" spans="1:5" x14ac:dyDescent="0.35">
      <c r="A3808" s="17" t="str">
        <f t="shared" si="118"/>
        <v/>
      </c>
      <c r="B3808" s="17" t="str">
        <f>IFERROR(VLOOKUP("successful",'Kickstarter Data'!F3808:L3808,7,FALSE),"")</f>
        <v/>
      </c>
      <c r="D3808" s="21" t="str">
        <f t="shared" si="119"/>
        <v>Failed</v>
      </c>
      <c r="E3808" s="21">
        <f>IFERROR(VLOOKUP("Failed",'Kickstarter Data'!F3808:L3808,7,FALSE),"")</f>
        <v>1</v>
      </c>
    </row>
    <row r="3809" spans="1:5" x14ac:dyDescent="0.35">
      <c r="A3809" s="17" t="str">
        <f t="shared" si="118"/>
        <v/>
      </c>
      <c r="B3809" s="17" t="str">
        <f>IFERROR(VLOOKUP("successful",'Kickstarter Data'!F3809:L3809,7,FALSE),"")</f>
        <v/>
      </c>
      <c r="D3809" s="21" t="str">
        <f t="shared" si="119"/>
        <v>Failed</v>
      </c>
      <c r="E3809" s="21">
        <f>IFERROR(VLOOKUP("Failed",'Kickstarter Data'!F3809:L3809,7,FALSE),"")</f>
        <v>9</v>
      </c>
    </row>
    <row r="3810" spans="1:5" x14ac:dyDescent="0.35">
      <c r="A3810" s="17" t="str">
        <f t="shared" si="118"/>
        <v>successful</v>
      </c>
      <c r="B3810" s="17">
        <f>IFERROR(VLOOKUP("successful",'Kickstarter Data'!F3810:L3810,7,FALSE),"")</f>
        <v>24</v>
      </c>
      <c r="D3810" s="21" t="str">
        <f t="shared" si="119"/>
        <v/>
      </c>
      <c r="E3810" s="21" t="str">
        <f>IFERROR(VLOOKUP("Failed",'Kickstarter Data'!F3810:L3810,7,FALSE),"")</f>
        <v/>
      </c>
    </row>
    <row r="3811" spans="1:5" x14ac:dyDescent="0.35">
      <c r="A3811" s="17" t="str">
        <f t="shared" si="118"/>
        <v>successful</v>
      </c>
      <c r="B3811" s="17">
        <f>IFERROR(VLOOKUP("successful",'Kickstarter Data'!F3811:L3811,7,FALSE),"")</f>
        <v>38</v>
      </c>
      <c r="D3811" s="21" t="str">
        <f t="shared" si="119"/>
        <v/>
      </c>
      <c r="E3811" s="21" t="str">
        <f>IFERROR(VLOOKUP("Failed",'Kickstarter Data'!F3811:L3811,7,FALSE),"")</f>
        <v/>
      </c>
    </row>
    <row r="3812" spans="1:5" x14ac:dyDescent="0.35">
      <c r="A3812" s="17" t="str">
        <f t="shared" si="118"/>
        <v>successful</v>
      </c>
      <c r="B3812" s="17">
        <f>IFERROR(VLOOKUP("successful",'Kickstarter Data'!F3812:L3812,7,FALSE),"")</f>
        <v>26</v>
      </c>
      <c r="D3812" s="21" t="str">
        <f t="shared" si="119"/>
        <v/>
      </c>
      <c r="E3812" s="21" t="str">
        <f>IFERROR(VLOOKUP("Failed",'Kickstarter Data'!F3812:L3812,7,FALSE),"")</f>
        <v/>
      </c>
    </row>
    <row r="3813" spans="1:5" x14ac:dyDescent="0.35">
      <c r="A3813" s="17" t="str">
        <f t="shared" si="118"/>
        <v>successful</v>
      </c>
      <c r="B3813" s="17">
        <f>IFERROR(VLOOKUP("successful",'Kickstarter Data'!F3813:L3813,7,FALSE),"")</f>
        <v>19</v>
      </c>
      <c r="D3813" s="21" t="str">
        <f t="shared" si="119"/>
        <v/>
      </c>
      <c r="E3813" s="21" t="str">
        <f>IFERROR(VLOOKUP("Failed",'Kickstarter Data'!F3813:L3813,7,FALSE),"")</f>
        <v/>
      </c>
    </row>
    <row r="3814" spans="1:5" x14ac:dyDescent="0.35">
      <c r="A3814" s="17" t="str">
        <f t="shared" si="118"/>
        <v>successful</v>
      </c>
      <c r="B3814" s="17">
        <f>IFERROR(VLOOKUP("successful",'Kickstarter Data'!F3814:L3814,7,FALSE),"")</f>
        <v>11</v>
      </c>
      <c r="D3814" s="21" t="str">
        <f t="shared" si="119"/>
        <v/>
      </c>
      <c r="E3814" s="21" t="str">
        <f>IFERROR(VLOOKUP("Failed",'Kickstarter Data'!F3814:L3814,7,FALSE),"")</f>
        <v/>
      </c>
    </row>
    <row r="3815" spans="1:5" x14ac:dyDescent="0.35">
      <c r="A3815" s="17" t="str">
        <f t="shared" si="118"/>
        <v>successful</v>
      </c>
      <c r="B3815" s="17">
        <f>IFERROR(VLOOKUP("successful",'Kickstarter Data'!F3815:L3815,7,FALSE),"")</f>
        <v>27</v>
      </c>
      <c r="D3815" s="21" t="str">
        <f t="shared" si="119"/>
        <v/>
      </c>
      <c r="E3815" s="21" t="str">
        <f>IFERROR(VLOOKUP("Failed",'Kickstarter Data'!F3815:L3815,7,FALSE),"")</f>
        <v/>
      </c>
    </row>
    <row r="3816" spans="1:5" x14ac:dyDescent="0.35">
      <c r="A3816" s="17" t="str">
        <f t="shared" si="118"/>
        <v>successful</v>
      </c>
      <c r="B3816" s="17">
        <f>IFERROR(VLOOKUP("successful",'Kickstarter Data'!F3816:L3816,7,FALSE),"")</f>
        <v>34</v>
      </c>
      <c r="D3816" s="21" t="str">
        <f t="shared" si="119"/>
        <v/>
      </c>
      <c r="E3816" s="21" t="str">
        <f>IFERROR(VLOOKUP("Failed",'Kickstarter Data'!F3816:L3816,7,FALSE),"")</f>
        <v/>
      </c>
    </row>
    <row r="3817" spans="1:5" x14ac:dyDescent="0.35">
      <c r="A3817" s="17" t="str">
        <f t="shared" si="118"/>
        <v>successful</v>
      </c>
      <c r="B3817" s="17">
        <f>IFERROR(VLOOKUP("successful",'Kickstarter Data'!F3817:L3817,7,FALSE),"")</f>
        <v>20</v>
      </c>
      <c r="D3817" s="21" t="str">
        <f t="shared" si="119"/>
        <v/>
      </c>
      <c r="E3817" s="21" t="str">
        <f>IFERROR(VLOOKUP("Failed",'Kickstarter Data'!F3817:L3817,7,FALSE),"")</f>
        <v/>
      </c>
    </row>
    <row r="3818" spans="1:5" x14ac:dyDescent="0.35">
      <c r="A3818" s="17" t="str">
        <f t="shared" si="118"/>
        <v>successful</v>
      </c>
      <c r="B3818" s="17">
        <f>IFERROR(VLOOKUP("successful",'Kickstarter Data'!F3818:L3818,7,FALSE),"")</f>
        <v>37</v>
      </c>
      <c r="D3818" s="21" t="str">
        <f t="shared" si="119"/>
        <v/>
      </c>
      <c r="E3818" s="21" t="str">
        <f>IFERROR(VLOOKUP("Failed",'Kickstarter Data'!F3818:L3818,7,FALSE),"")</f>
        <v/>
      </c>
    </row>
    <row r="3819" spans="1:5" x14ac:dyDescent="0.35">
      <c r="A3819" s="17" t="str">
        <f t="shared" si="118"/>
        <v>successful</v>
      </c>
      <c r="B3819" s="17">
        <f>IFERROR(VLOOKUP("successful",'Kickstarter Data'!F3819:L3819,7,FALSE),"")</f>
        <v>20</v>
      </c>
      <c r="D3819" s="21" t="str">
        <f t="shared" si="119"/>
        <v/>
      </c>
      <c r="E3819" s="21" t="str">
        <f>IFERROR(VLOOKUP("Failed",'Kickstarter Data'!F3819:L3819,7,FALSE),"")</f>
        <v/>
      </c>
    </row>
    <row r="3820" spans="1:5" x14ac:dyDescent="0.35">
      <c r="A3820" s="17" t="str">
        <f t="shared" si="118"/>
        <v>successful</v>
      </c>
      <c r="B3820" s="17">
        <f>IFERROR(VLOOKUP("successful",'Kickstarter Data'!F3820:L3820,7,FALSE),"")</f>
        <v>10</v>
      </c>
      <c r="D3820" s="21" t="str">
        <f t="shared" si="119"/>
        <v/>
      </c>
      <c r="E3820" s="21" t="str">
        <f>IFERROR(VLOOKUP("Failed",'Kickstarter Data'!F3820:L3820,7,FALSE),"")</f>
        <v/>
      </c>
    </row>
    <row r="3821" spans="1:5" x14ac:dyDescent="0.35">
      <c r="A3821" s="17" t="str">
        <f t="shared" si="118"/>
        <v>successful</v>
      </c>
      <c r="B3821" s="17">
        <f>IFERROR(VLOOKUP("successful",'Kickstarter Data'!F3821:L3821,7,FALSE),"")</f>
        <v>26</v>
      </c>
      <c r="D3821" s="21" t="str">
        <f t="shared" si="119"/>
        <v/>
      </c>
      <c r="E3821" s="21" t="str">
        <f>IFERROR(VLOOKUP("Failed",'Kickstarter Data'!F3821:L3821,7,FALSE),"")</f>
        <v/>
      </c>
    </row>
    <row r="3822" spans="1:5" x14ac:dyDescent="0.35">
      <c r="A3822" s="17" t="str">
        <f t="shared" si="118"/>
        <v>successful</v>
      </c>
      <c r="B3822" s="17">
        <f>IFERROR(VLOOKUP("successful",'Kickstarter Data'!F3822:L3822,7,FALSE),"")</f>
        <v>20</v>
      </c>
      <c r="D3822" s="21" t="str">
        <f t="shared" si="119"/>
        <v/>
      </c>
      <c r="E3822" s="21" t="str">
        <f>IFERROR(VLOOKUP("Failed",'Kickstarter Data'!F3822:L3822,7,FALSE),"")</f>
        <v/>
      </c>
    </row>
    <row r="3823" spans="1:5" x14ac:dyDescent="0.35">
      <c r="A3823" s="17" t="str">
        <f t="shared" si="118"/>
        <v>successful</v>
      </c>
      <c r="B3823" s="17">
        <f>IFERROR(VLOOKUP("successful",'Kickstarter Data'!F3823:L3823,7,FALSE),"")</f>
        <v>46</v>
      </c>
      <c r="D3823" s="21" t="str">
        <f t="shared" si="119"/>
        <v/>
      </c>
      <c r="E3823" s="21" t="str">
        <f>IFERROR(VLOOKUP("Failed",'Kickstarter Data'!F3823:L3823,7,FALSE),"")</f>
        <v/>
      </c>
    </row>
    <row r="3824" spans="1:5" x14ac:dyDescent="0.35">
      <c r="A3824" s="17" t="str">
        <f t="shared" si="118"/>
        <v>successful</v>
      </c>
      <c r="B3824" s="17">
        <f>IFERROR(VLOOKUP("successful",'Kickstarter Data'!F3824:L3824,7,FALSE),"")</f>
        <v>76</v>
      </c>
      <c r="D3824" s="21" t="str">
        <f t="shared" si="119"/>
        <v/>
      </c>
      <c r="E3824" s="21" t="str">
        <f>IFERROR(VLOOKUP("Failed",'Kickstarter Data'!F3824:L3824,7,FALSE),"")</f>
        <v/>
      </c>
    </row>
    <row r="3825" spans="1:5" x14ac:dyDescent="0.35">
      <c r="A3825" s="17" t="str">
        <f t="shared" si="118"/>
        <v>successful</v>
      </c>
      <c r="B3825" s="17">
        <f>IFERROR(VLOOKUP("successful",'Kickstarter Data'!F3825:L3825,7,FALSE),"")</f>
        <v>41</v>
      </c>
      <c r="D3825" s="21" t="str">
        <f t="shared" si="119"/>
        <v/>
      </c>
      <c r="E3825" s="21" t="str">
        <f>IFERROR(VLOOKUP("Failed",'Kickstarter Data'!F3825:L3825,7,FALSE),"")</f>
        <v/>
      </c>
    </row>
    <row r="3826" spans="1:5" x14ac:dyDescent="0.35">
      <c r="A3826" s="17" t="str">
        <f t="shared" si="118"/>
        <v>successful</v>
      </c>
      <c r="B3826" s="17">
        <f>IFERROR(VLOOKUP("successful",'Kickstarter Data'!F3826:L3826,7,FALSE),"")</f>
        <v>7</v>
      </c>
      <c r="D3826" s="21" t="str">
        <f t="shared" si="119"/>
        <v/>
      </c>
      <c r="E3826" s="21" t="str">
        <f>IFERROR(VLOOKUP("Failed",'Kickstarter Data'!F3826:L3826,7,FALSE),"")</f>
        <v/>
      </c>
    </row>
    <row r="3827" spans="1:5" x14ac:dyDescent="0.35">
      <c r="A3827" s="17" t="str">
        <f t="shared" si="118"/>
        <v>successful</v>
      </c>
      <c r="B3827" s="17">
        <f>IFERROR(VLOOKUP("successful",'Kickstarter Data'!F3827:L3827,7,FALSE),"")</f>
        <v>49</v>
      </c>
      <c r="D3827" s="21" t="str">
        <f t="shared" si="119"/>
        <v/>
      </c>
      <c r="E3827" s="21" t="str">
        <f>IFERROR(VLOOKUP("Failed",'Kickstarter Data'!F3827:L3827,7,FALSE),"")</f>
        <v/>
      </c>
    </row>
    <row r="3828" spans="1:5" x14ac:dyDescent="0.35">
      <c r="A3828" s="17" t="str">
        <f t="shared" si="118"/>
        <v>successful</v>
      </c>
      <c r="B3828" s="17">
        <f>IFERROR(VLOOKUP("successful",'Kickstarter Data'!F3828:L3828,7,FALSE),"")</f>
        <v>26</v>
      </c>
      <c r="D3828" s="21" t="str">
        <f t="shared" si="119"/>
        <v/>
      </c>
      <c r="E3828" s="21" t="str">
        <f>IFERROR(VLOOKUP("Failed",'Kickstarter Data'!F3828:L3828,7,FALSE),"")</f>
        <v/>
      </c>
    </row>
    <row r="3829" spans="1:5" x14ac:dyDescent="0.35">
      <c r="A3829" s="17" t="str">
        <f t="shared" si="118"/>
        <v>successful</v>
      </c>
      <c r="B3829" s="17">
        <f>IFERROR(VLOOKUP("successful",'Kickstarter Data'!F3829:L3829,7,FALSE),"")</f>
        <v>65</v>
      </c>
      <c r="D3829" s="21" t="str">
        <f t="shared" si="119"/>
        <v/>
      </c>
      <c r="E3829" s="21" t="str">
        <f>IFERROR(VLOOKUP("Failed",'Kickstarter Data'!F3829:L3829,7,FALSE),"")</f>
        <v/>
      </c>
    </row>
    <row r="3830" spans="1:5" x14ac:dyDescent="0.35">
      <c r="A3830" s="17" t="str">
        <f t="shared" si="118"/>
        <v>successful</v>
      </c>
      <c r="B3830" s="17">
        <f>IFERROR(VLOOKUP("successful",'Kickstarter Data'!F3830:L3830,7,FALSE),"")</f>
        <v>28</v>
      </c>
      <c r="D3830" s="21" t="str">
        <f t="shared" si="119"/>
        <v/>
      </c>
      <c r="E3830" s="21" t="str">
        <f>IFERROR(VLOOKUP("Failed",'Kickstarter Data'!F3830:L3830,7,FALSE),"")</f>
        <v/>
      </c>
    </row>
    <row r="3831" spans="1:5" x14ac:dyDescent="0.35">
      <c r="A3831" s="17" t="str">
        <f t="shared" si="118"/>
        <v>successful</v>
      </c>
      <c r="B3831" s="17">
        <f>IFERROR(VLOOKUP("successful",'Kickstarter Data'!F3831:L3831,7,FALSE),"")</f>
        <v>8</v>
      </c>
      <c r="D3831" s="21" t="str">
        <f t="shared" si="119"/>
        <v/>
      </c>
      <c r="E3831" s="21" t="str">
        <f>IFERROR(VLOOKUP("Failed",'Kickstarter Data'!F3831:L3831,7,FALSE),"")</f>
        <v/>
      </c>
    </row>
    <row r="3832" spans="1:5" x14ac:dyDescent="0.35">
      <c r="A3832" s="17" t="str">
        <f t="shared" si="118"/>
        <v>successful</v>
      </c>
      <c r="B3832" s="17">
        <f>IFERROR(VLOOKUP("successful",'Kickstarter Data'!F3832:L3832,7,FALSE),"")</f>
        <v>3</v>
      </c>
      <c r="D3832" s="21" t="str">
        <f t="shared" si="119"/>
        <v/>
      </c>
      <c r="E3832" s="21" t="str">
        <f>IFERROR(VLOOKUP("Failed",'Kickstarter Data'!F3832:L3832,7,FALSE),"")</f>
        <v/>
      </c>
    </row>
    <row r="3833" spans="1:5" x14ac:dyDescent="0.35">
      <c r="A3833" s="17" t="str">
        <f t="shared" si="118"/>
        <v>successful</v>
      </c>
      <c r="B3833" s="17">
        <f>IFERROR(VLOOKUP("successful",'Kickstarter Data'!F3833:L3833,7,FALSE),"")</f>
        <v>9</v>
      </c>
      <c r="D3833" s="21" t="str">
        <f t="shared" si="119"/>
        <v/>
      </c>
      <c r="E3833" s="21" t="str">
        <f>IFERROR(VLOOKUP("Failed",'Kickstarter Data'!F3833:L3833,7,FALSE),"")</f>
        <v/>
      </c>
    </row>
    <row r="3834" spans="1:5" x14ac:dyDescent="0.35">
      <c r="A3834" s="17" t="str">
        <f t="shared" si="118"/>
        <v>successful</v>
      </c>
      <c r="B3834" s="17">
        <f>IFERROR(VLOOKUP("successful",'Kickstarter Data'!F3834:L3834,7,FALSE),"")</f>
        <v>9</v>
      </c>
      <c r="D3834" s="21" t="str">
        <f t="shared" si="119"/>
        <v/>
      </c>
      <c r="E3834" s="21" t="str">
        <f>IFERROR(VLOOKUP("Failed",'Kickstarter Data'!F3834:L3834,7,FALSE),"")</f>
        <v/>
      </c>
    </row>
    <row r="3835" spans="1:5" x14ac:dyDescent="0.35">
      <c r="A3835" s="17" t="str">
        <f t="shared" si="118"/>
        <v>successful</v>
      </c>
      <c r="B3835" s="17">
        <f>IFERROR(VLOOKUP("successful",'Kickstarter Data'!F3835:L3835,7,FALSE),"")</f>
        <v>20</v>
      </c>
      <c r="D3835" s="21" t="str">
        <f t="shared" si="119"/>
        <v/>
      </c>
      <c r="E3835" s="21" t="str">
        <f>IFERROR(VLOOKUP("Failed",'Kickstarter Data'!F3835:L3835,7,FALSE),"")</f>
        <v/>
      </c>
    </row>
    <row r="3836" spans="1:5" x14ac:dyDescent="0.35">
      <c r="A3836" s="17" t="str">
        <f t="shared" si="118"/>
        <v>successful</v>
      </c>
      <c r="B3836" s="17">
        <f>IFERROR(VLOOKUP("successful",'Kickstarter Data'!F3836:L3836,7,FALSE),"")</f>
        <v>57</v>
      </c>
      <c r="D3836" s="21" t="str">
        <f t="shared" si="119"/>
        <v/>
      </c>
      <c r="E3836" s="21" t="str">
        <f>IFERROR(VLOOKUP("Failed",'Kickstarter Data'!F3836:L3836,7,FALSE),"")</f>
        <v/>
      </c>
    </row>
    <row r="3837" spans="1:5" x14ac:dyDescent="0.35">
      <c r="A3837" s="17" t="str">
        <f t="shared" si="118"/>
        <v>successful</v>
      </c>
      <c r="B3837" s="17">
        <f>IFERROR(VLOOKUP("successful",'Kickstarter Data'!F3837:L3837,7,FALSE),"")</f>
        <v>8</v>
      </c>
      <c r="D3837" s="21" t="str">
        <f t="shared" si="119"/>
        <v/>
      </c>
      <c r="E3837" s="21" t="str">
        <f>IFERROR(VLOOKUP("Failed",'Kickstarter Data'!F3837:L3837,7,FALSE),"")</f>
        <v/>
      </c>
    </row>
    <row r="3838" spans="1:5" x14ac:dyDescent="0.35">
      <c r="A3838" s="17" t="str">
        <f t="shared" si="118"/>
        <v>successful</v>
      </c>
      <c r="B3838" s="17">
        <f>IFERROR(VLOOKUP("successful",'Kickstarter Data'!F3838:L3838,7,FALSE),"")</f>
        <v>14</v>
      </c>
      <c r="D3838" s="21" t="str">
        <f t="shared" si="119"/>
        <v/>
      </c>
      <c r="E3838" s="21" t="str">
        <f>IFERROR(VLOOKUP("Failed",'Kickstarter Data'!F3838:L3838,7,FALSE),"")</f>
        <v/>
      </c>
    </row>
    <row r="3839" spans="1:5" x14ac:dyDescent="0.35">
      <c r="A3839" s="17" t="str">
        <f t="shared" si="118"/>
        <v>successful</v>
      </c>
      <c r="B3839" s="17">
        <f>IFERROR(VLOOKUP("successful",'Kickstarter Data'!F3839:L3839,7,FALSE),"")</f>
        <v>17</v>
      </c>
      <c r="D3839" s="21" t="str">
        <f t="shared" si="119"/>
        <v/>
      </c>
      <c r="E3839" s="21" t="str">
        <f>IFERROR(VLOOKUP("Failed",'Kickstarter Data'!F3839:L3839,7,FALSE),"")</f>
        <v/>
      </c>
    </row>
    <row r="3840" spans="1:5" x14ac:dyDescent="0.35">
      <c r="A3840" s="17" t="str">
        <f t="shared" si="118"/>
        <v>successful</v>
      </c>
      <c r="B3840" s="17">
        <f>IFERROR(VLOOKUP("successful",'Kickstarter Data'!F3840:L3840,7,FALSE),"")</f>
        <v>100</v>
      </c>
      <c r="D3840" s="21" t="str">
        <f t="shared" si="119"/>
        <v/>
      </c>
      <c r="E3840" s="21" t="str">
        <f>IFERROR(VLOOKUP("Failed",'Kickstarter Data'!F3840:L3840,7,FALSE),"")</f>
        <v/>
      </c>
    </row>
    <row r="3841" spans="1:5" x14ac:dyDescent="0.35">
      <c r="A3841" s="17" t="str">
        <f t="shared" si="118"/>
        <v>successful</v>
      </c>
      <c r="B3841" s="17">
        <f>IFERROR(VLOOKUP("successful",'Kickstarter Data'!F3841:L3841,7,FALSE),"")</f>
        <v>32</v>
      </c>
      <c r="D3841" s="21" t="str">
        <f t="shared" si="119"/>
        <v/>
      </c>
      <c r="E3841" s="21" t="str">
        <f>IFERROR(VLOOKUP("Failed",'Kickstarter Data'!F3841:L3841,7,FALSE),"")</f>
        <v/>
      </c>
    </row>
    <row r="3842" spans="1:5" x14ac:dyDescent="0.35">
      <c r="A3842" s="17" t="str">
        <f t="shared" ref="A3842:A3905" si="120">IF(B3842="","","successful")</f>
        <v>successful</v>
      </c>
      <c r="B3842" s="17">
        <f>IFERROR(VLOOKUP("successful",'Kickstarter Data'!F3842:L3842,7,FALSE),"")</f>
        <v>3</v>
      </c>
      <c r="D3842" s="21" t="str">
        <f t="shared" ref="D3842:D3905" si="121">IF(E3842="","","Failed")</f>
        <v/>
      </c>
      <c r="E3842" s="21" t="str">
        <f>IFERROR(VLOOKUP("Failed",'Kickstarter Data'!F3842:L3842,7,FALSE),"")</f>
        <v/>
      </c>
    </row>
    <row r="3843" spans="1:5" x14ac:dyDescent="0.35">
      <c r="A3843" s="17" t="str">
        <f t="shared" si="120"/>
        <v/>
      </c>
      <c r="B3843" s="17" t="str">
        <f>IFERROR(VLOOKUP("successful",'Kickstarter Data'!F3843:L3843,7,FALSE),"")</f>
        <v/>
      </c>
      <c r="D3843" s="21" t="str">
        <f t="shared" si="121"/>
        <v>Failed</v>
      </c>
      <c r="E3843" s="21">
        <f>IFERROR(VLOOKUP("Failed",'Kickstarter Data'!F3843:L3843,7,FALSE),"")</f>
        <v>34</v>
      </c>
    </row>
    <row r="3844" spans="1:5" x14ac:dyDescent="0.35">
      <c r="A3844" s="17" t="str">
        <f t="shared" si="120"/>
        <v/>
      </c>
      <c r="B3844" s="17" t="str">
        <f>IFERROR(VLOOKUP("successful",'Kickstarter Data'!F3844:L3844,7,FALSE),"")</f>
        <v/>
      </c>
      <c r="D3844" s="21" t="str">
        <f t="shared" si="121"/>
        <v>Failed</v>
      </c>
      <c r="E3844" s="21">
        <f>IFERROR(VLOOKUP("Failed",'Kickstarter Data'!F3844:L3844,7,FALSE),"")</f>
        <v>23</v>
      </c>
    </row>
    <row r="3845" spans="1:5" x14ac:dyDescent="0.35">
      <c r="A3845" s="17" t="str">
        <f t="shared" si="120"/>
        <v/>
      </c>
      <c r="B3845" s="17" t="str">
        <f>IFERROR(VLOOKUP("successful",'Kickstarter Data'!F3845:L3845,7,FALSE),"")</f>
        <v/>
      </c>
      <c r="D3845" s="21" t="str">
        <f t="shared" si="121"/>
        <v>Failed</v>
      </c>
      <c r="E3845" s="21">
        <f>IFERROR(VLOOKUP("Failed",'Kickstarter Data'!F3845:L3845,7,FALSE),"")</f>
        <v>19</v>
      </c>
    </row>
    <row r="3846" spans="1:5" x14ac:dyDescent="0.35">
      <c r="A3846" s="17" t="str">
        <f t="shared" si="120"/>
        <v/>
      </c>
      <c r="B3846" s="17" t="str">
        <f>IFERROR(VLOOKUP("successful",'Kickstarter Data'!F3846:L3846,7,FALSE),"")</f>
        <v/>
      </c>
      <c r="D3846" s="21" t="str">
        <f t="shared" si="121"/>
        <v>Failed</v>
      </c>
      <c r="E3846" s="21">
        <f>IFERROR(VLOOKUP("Failed",'Kickstarter Data'!F3846:L3846,7,FALSE),"")</f>
        <v>50</v>
      </c>
    </row>
    <row r="3847" spans="1:5" x14ac:dyDescent="0.35">
      <c r="A3847" s="17" t="str">
        <f t="shared" si="120"/>
        <v/>
      </c>
      <c r="B3847" s="17" t="str">
        <f>IFERROR(VLOOKUP("successful",'Kickstarter Data'!F3847:L3847,7,FALSE),"")</f>
        <v/>
      </c>
      <c r="D3847" s="21" t="str">
        <f t="shared" si="121"/>
        <v>Failed</v>
      </c>
      <c r="E3847" s="21">
        <f>IFERROR(VLOOKUP("Failed",'Kickstarter Data'!F3847:L3847,7,FALSE),"")</f>
        <v>12</v>
      </c>
    </row>
    <row r="3848" spans="1:5" x14ac:dyDescent="0.35">
      <c r="A3848" s="17" t="str">
        <f t="shared" si="120"/>
        <v/>
      </c>
      <c r="B3848" s="17" t="str">
        <f>IFERROR(VLOOKUP("successful",'Kickstarter Data'!F3848:L3848,7,FALSE),"")</f>
        <v/>
      </c>
      <c r="D3848" s="21" t="str">
        <f t="shared" si="121"/>
        <v>Failed</v>
      </c>
      <c r="E3848" s="21">
        <f>IFERROR(VLOOKUP("Failed",'Kickstarter Data'!F3848:L3848,7,FALSE),"")</f>
        <v>8</v>
      </c>
    </row>
    <row r="3849" spans="1:5" x14ac:dyDescent="0.35">
      <c r="A3849" s="17" t="str">
        <f t="shared" si="120"/>
        <v/>
      </c>
      <c r="B3849" s="17" t="str">
        <f>IFERROR(VLOOKUP("successful",'Kickstarter Data'!F3849:L3849,7,FALSE),"")</f>
        <v/>
      </c>
      <c r="D3849" s="21" t="str">
        <f t="shared" si="121"/>
        <v>Failed</v>
      </c>
      <c r="E3849" s="21">
        <f>IFERROR(VLOOKUP("Failed",'Kickstarter Data'!F3849:L3849,7,FALSE),"")</f>
        <v>9</v>
      </c>
    </row>
    <row r="3850" spans="1:5" x14ac:dyDescent="0.35">
      <c r="A3850" s="17" t="str">
        <f t="shared" si="120"/>
        <v/>
      </c>
      <c r="B3850" s="17" t="str">
        <f>IFERROR(VLOOKUP("successful",'Kickstarter Data'!F3850:L3850,7,FALSE),"")</f>
        <v/>
      </c>
      <c r="D3850" s="21" t="str">
        <f t="shared" si="121"/>
        <v>Failed</v>
      </c>
      <c r="E3850" s="21">
        <f>IFERROR(VLOOKUP("Failed",'Kickstarter Data'!F3850:L3850,7,FALSE),"")</f>
        <v>43</v>
      </c>
    </row>
    <row r="3851" spans="1:5" x14ac:dyDescent="0.35">
      <c r="A3851" s="17" t="str">
        <f t="shared" si="120"/>
        <v/>
      </c>
      <c r="B3851" s="17" t="str">
        <f>IFERROR(VLOOKUP("successful",'Kickstarter Data'!F3851:L3851,7,FALSE),"")</f>
        <v/>
      </c>
      <c r="D3851" s="21" t="str">
        <f t="shared" si="121"/>
        <v>Failed</v>
      </c>
      <c r="E3851" s="21">
        <f>IFERROR(VLOOKUP("Failed",'Kickstarter Data'!F3851:L3851,7,FALSE),"")</f>
        <v>28</v>
      </c>
    </row>
    <row r="3852" spans="1:5" x14ac:dyDescent="0.35">
      <c r="A3852" s="17" t="str">
        <f t="shared" si="120"/>
        <v/>
      </c>
      <c r="B3852" s="17" t="str">
        <f>IFERROR(VLOOKUP("successful",'Kickstarter Data'!F3852:L3852,7,FALSE),"")</f>
        <v/>
      </c>
      <c r="D3852" s="21" t="str">
        <f t="shared" si="121"/>
        <v>Failed</v>
      </c>
      <c r="E3852" s="21">
        <f>IFERROR(VLOOKUP("Failed",'Kickstarter Data'!F3852:L3852,7,FALSE),"")</f>
        <v>4</v>
      </c>
    </row>
    <row r="3853" spans="1:5" x14ac:dyDescent="0.35">
      <c r="A3853" s="17" t="str">
        <f t="shared" si="120"/>
        <v/>
      </c>
      <c r="B3853" s="17" t="str">
        <f>IFERROR(VLOOKUP("successful",'Kickstarter Data'!F3853:L3853,7,FALSE),"")</f>
        <v/>
      </c>
      <c r="D3853" s="21" t="str">
        <f t="shared" si="121"/>
        <v>Failed</v>
      </c>
      <c r="E3853" s="21">
        <f>IFERROR(VLOOKUP("Failed",'Kickstarter Data'!F3853:L3853,7,FALSE),"")</f>
        <v>24</v>
      </c>
    </row>
    <row r="3854" spans="1:5" x14ac:dyDescent="0.35">
      <c r="A3854" s="17" t="str">
        <f t="shared" si="120"/>
        <v/>
      </c>
      <c r="B3854" s="17" t="str">
        <f>IFERROR(VLOOKUP("successful",'Kickstarter Data'!F3854:L3854,7,FALSE),"")</f>
        <v/>
      </c>
      <c r="D3854" s="21" t="str">
        <f t="shared" si="121"/>
        <v>Failed</v>
      </c>
      <c r="E3854" s="21">
        <f>IFERROR(VLOOKUP("Failed",'Kickstarter Data'!F3854:L3854,7,FALSE),"")</f>
        <v>2</v>
      </c>
    </row>
    <row r="3855" spans="1:5" x14ac:dyDescent="0.35">
      <c r="A3855" s="17" t="str">
        <f t="shared" si="120"/>
        <v/>
      </c>
      <c r="B3855" s="17" t="str">
        <f>IFERROR(VLOOKUP("successful",'Kickstarter Data'!F3855:L3855,7,FALSE),"")</f>
        <v/>
      </c>
      <c r="D3855" s="21" t="str">
        <f t="shared" si="121"/>
        <v>Failed</v>
      </c>
      <c r="E3855" s="21">
        <f>IFERROR(VLOOKUP("Failed",'Kickstarter Data'!F3855:L3855,7,FALSE),"")</f>
        <v>2</v>
      </c>
    </row>
    <row r="3856" spans="1:5" x14ac:dyDescent="0.35">
      <c r="A3856" s="17" t="str">
        <f t="shared" si="120"/>
        <v/>
      </c>
      <c r="B3856" s="17" t="str">
        <f>IFERROR(VLOOKUP("successful",'Kickstarter Data'!F3856:L3856,7,FALSE),"")</f>
        <v/>
      </c>
      <c r="D3856" s="21" t="str">
        <f t="shared" si="121"/>
        <v>Failed</v>
      </c>
      <c r="E3856" s="21">
        <f>IFERROR(VLOOKUP("Failed",'Kickstarter Data'!F3856:L3856,7,FALSE),"")</f>
        <v>20</v>
      </c>
    </row>
    <row r="3857" spans="1:5" x14ac:dyDescent="0.35">
      <c r="A3857" s="17" t="str">
        <f t="shared" si="120"/>
        <v/>
      </c>
      <c r="B3857" s="17" t="str">
        <f>IFERROR(VLOOKUP("successful",'Kickstarter Data'!F3857:L3857,7,FALSE),"")</f>
        <v/>
      </c>
      <c r="D3857" s="21" t="str">
        <f t="shared" si="121"/>
        <v>Failed</v>
      </c>
      <c r="E3857" s="21">
        <f>IFERROR(VLOOKUP("Failed",'Kickstarter Data'!F3857:L3857,7,FALSE),"")</f>
        <v>1</v>
      </c>
    </row>
    <row r="3858" spans="1:5" x14ac:dyDescent="0.35">
      <c r="A3858" s="17" t="str">
        <f t="shared" si="120"/>
        <v/>
      </c>
      <c r="B3858" s="17" t="str">
        <f>IFERROR(VLOOKUP("successful",'Kickstarter Data'!F3858:L3858,7,FALSE),"")</f>
        <v/>
      </c>
      <c r="D3858" s="21" t="str">
        <f t="shared" si="121"/>
        <v>Failed</v>
      </c>
      <c r="E3858" s="21">
        <f>IFERROR(VLOOKUP("Failed",'Kickstarter Data'!F3858:L3858,7,FALSE),"")</f>
        <v>1</v>
      </c>
    </row>
    <row r="3859" spans="1:5" x14ac:dyDescent="0.35">
      <c r="A3859" s="17" t="str">
        <f t="shared" si="120"/>
        <v/>
      </c>
      <c r="B3859" s="17" t="str">
        <f>IFERROR(VLOOKUP("successful",'Kickstarter Data'!F3859:L3859,7,FALSE),"")</f>
        <v/>
      </c>
      <c r="D3859" s="21" t="str">
        <f t="shared" si="121"/>
        <v>Failed</v>
      </c>
      <c r="E3859" s="21">
        <f>IFERROR(VLOOKUP("Failed",'Kickstarter Data'!F3859:L3859,7,FALSE),"")</f>
        <v>4</v>
      </c>
    </row>
    <row r="3860" spans="1:5" x14ac:dyDescent="0.35">
      <c r="A3860" s="17" t="str">
        <f t="shared" si="120"/>
        <v/>
      </c>
      <c r="B3860" s="17" t="str">
        <f>IFERROR(VLOOKUP("successful",'Kickstarter Data'!F3860:L3860,7,FALSE),"")</f>
        <v/>
      </c>
      <c r="D3860" s="21" t="str">
        <f t="shared" si="121"/>
        <v>Failed</v>
      </c>
      <c r="E3860" s="21">
        <f>IFERROR(VLOOKUP("Failed",'Kickstarter Data'!F3860:L3860,7,FALSE),"")</f>
        <v>1</v>
      </c>
    </row>
    <row r="3861" spans="1:5" x14ac:dyDescent="0.35">
      <c r="A3861" s="17" t="str">
        <f t="shared" si="120"/>
        <v/>
      </c>
      <c r="B3861" s="17" t="str">
        <f>IFERROR(VLOOKUP("successful",'Kickstarter Data'!F3861:L3861,7,FALSE),"")</f>
        <v/>
      </c>
      <c r="D3861" s="21" t="str">
        <f t="shared" si="121"/>
        <v>Failed</v>
      </c>
      <c r="E3861" s="21">
        <f>IFERROR(VLOOKUP("Failed",'Kickstarter Data'!F3861:L3861,7,FALSE),"")</f>
        <v>1</v>
      </c>
    </row>
    <row r="3862" spans="1:5" x14ac:dyDescent="0.35">
      <c r="A3862" s="17" t="str">
        <f t="shared" si="120"/>
        <v/>
      </c>
      <c r="B3862" s="17" t="str">
        <f>IFERROR(VLOOKUP("successful",'Kickstarter Data'!F3862:L3862,7,FALSE),"")</f>
        <v/>
      </c>
      <c r="D3862" s="21" t="str">
        <f t="shared" si="121"/>
        <v>Failed</v>
      </c>
      <c r="E3862" s="21">
        <f>IFERROR(VLOOKUP("Failed",'Kickstarter Data'!F3862:L3862,7,FALSE),"")</f>
        <v>13</v>
      </c>
    </row>
    <row r="3863" spans="1:5" x14ac:dyDescent="0.35">
      <c r="A3863" s="17" t="str">
        <f t="shared" si="120"/>
        <v/>
      </c>
      <c r="B3863" s="17" t="str">
        <f>IFERROR(VLOOKUP("successful",'Kickstarter Data'!F3863:L3863,7,FALSE),"")</f>
        <v/>
      </c>
      <c r="D3863" s="21" t="str">
        <f t="shared" si="121"/>
        <v>Failed</v>
      </c>
      <c r="E3863" s="21">
        <f>IFERROR(VLOOKUP("Failed",'Kickstarter Data'!F3863:L3863,7,FALSE),"")</f>
        <v>1</v>
      </c>
    </row>
    <row r="3864" spans="1:5" x14ac:dyDescent="0.35">
      <c r="A3864" s="17" t="str">
        <f t="shared" si="120"/>
        <v/>
      </c>
      <c r="B3864" s="17" t="str">
        <f>IFERROR(VLOOKUP("successful",'Kickstarter Data'!F3864:L3864,7,FALSE),"")</f>
        <v/>
      </c>
      <c r="D3864" s="21" t="str">
        <f t="shared" si="121"/>
        <v>Failed</v>
      </c>
      <c r="E3864" s="21">
        <f>IFERROR(VLOOKUP("Failed",'Kickstarter Data'!F3864:L3864,7,FALSE),"")</f>
        <v>1</v>
      </c>
    </row>
    <row r="3865" spans="1:5" x14ac:dyDescent="0.35">
      <c r="A3865" s="17" t="str">
        <f t="shared" si="120"/>
        <v/>
      </c>
      <c r="B3865" s="17" t="str">
        <f>IFERROR(VLOOKUP("successful",'Kickstarter Data'!F3865:L3865,7,FALSE),"")</f>
        <v/>
      </c>
      <c r="D3865" s="21" t="str">
        <f t="shared" si="121"/>
        <v>Failed</v>
      </c>
      <c r="E3865" s="21">
        <f>IFERROR(VLOOKUP("Failed",'Kickstarter Data'!F3865:L3865,7,FALSE),"")</f>
        <v>0</v>
      </c>
    </row>
    <row r="3866" spans="1:5" x14ac:dyDescent="0.35">
      <c r="A3866" s="17" t="str">
        <f t="shared" si="120"/>
        <v/>
      </c>
      <c r="B3866" s="17" t="str">
        <f>IFERROR(VLOOKUP("successful",'Kickstarter Data'!F3866:L3866,7,FALSE),"")</f>
        <v/>
      </c>
      <c r="D3866" s="21" t="str">
        <f t="shared" si="121"/>
        <v>Failed</v>
      </c>
      <c r="E3866" s="21">
        <f>IFERROR(VLOOKUP("Failed",'Kickstarter Data'!F3866:L3866,7,FALSE),"")</f>
        <v>3</v>
      </c>
    </row>
    <row r="3867" spans="1:5" x14ac:dyDescent="0.35">
      <c r="A3867" s="17" t="str">
        <f t="shared" si="120"/>
        <v/>
      </c>
      <c r="B3867" s="17" t="str">
        <f>IFERROR(VLOOKUP("successful",'Kickstarter Data'!F3867:L3867,7,FALSE),"")</f>
        <v/>
      </c>
      <c r="D3867" s="21" t="str">
        <f t="shared" si="121"/>
        <v>Failed</v>
      </c>
      <c r="E3867" s="21">
        <f>IFERROR(VLOOKUP("Failed",'Kickstarter Data'!F3867:L3867,7,FALSE),"")</f>
        <v>14</v>
      </c>
    </row>
    <row r="3868" spans="1:5" x14ac:dyDescent="0.35">
      <c r="A3868" s="17" t="str">
        <f t="shared" si="120"/>
        <v/>
      </c>
      <c r="B3868" s="17" t="str">
        <f>IFERROR(VLOOKUP("successful",'Kickstarter Data'!F3868:L3868,7,FALSE),"")</f>
        <v/>
      </c>
      <c r="D3868" s="21" t="str">
        <f t="shared" si="121"/>
        <v>Failed</v>
      </c>
      <c r="E3868" s="21">
        <f>IFERROR(VLOOKUP("Failed",'Kickstarter Data'!F3868:L3868,7,FALSE),"")</f>
        <v>2</v>
      </c>
    </row>
    <row r="3869" spans="1:5" x14ac:dyDescent="0.35">
      <c r="A3869" s="17" t="str">
        <f t="shared" si="120"/>
        <v/>
      </c>
      <c r="B3869" s="17" t="str">
        <f>IFERROR(VLOOKUP("successful",'Kickstarter Data'!F3869:L3869,7,FALSE),"")</f>
        <v/>
      </c>
      <c r="D3869" s="21" t="str">
        <f t="shared" si="121"/>
        <v>Failed</v>
      </c>
      <c r="E3869" s="21">
        <f>IFERROR(VLOOKUP("Failed",'Kickstarter Data'!F3869:L3869,7,FALSE),"")</f>
        <v>5</v>
      </c>
    </row>
    <row r="3870" spans="1:5" x14ac:dyDescent="0.35">
      <c r="A3870" s="17" t="str">
        <f t="shared" si="120"/>
        <v/>
      </c>
      <c r="B3870" s="17" t="str">
        <f>IFERROR(VLOOKUP("successful",'Kickstarter Data'!F3870:L3870,7,FALSE),"")</f>
        <v/>
      </c>
      <c r="D3870" s="21" t="str">
        <f t="shared" si="121"/>
        <v/>
      </c>
      <c r="E3870" s="21" t="str">
        <f>IFERROR(VLOOKUP("Failed",'Kickstarter Data'!F3870:L3870,7,FALSE),"")</f>
        <v/>
      </c>
    </row>
    <row r="3871" spans="1:5" x14ac:dyDescent="0.35">
      <c r="A3871" s="17" t="str">
        <f t="shared" si="120"/>
        <v/>
      </c>
      <c r="B3871" s="17" t="str">
        <f>IFERROR(VLOOKUP("successful",'Kickstarter Data'!F3871:L3871,7,FALSE),"")</f>
        <v/>
      </c>
      <c r="D3871" s="21" t="str">
        <f t="shared" si="121"/>
        <v/>
      </c>
      <c r="E3871" s="21" t="str">
        <f>IFERROR(VLOOKUP("Failed",'Kickstarter Data'!F3871:L3871,7,FALSE),"")</f>
        <v/>
      </c>
    </row>
    <row r="3872" spans="1:5" x14ac:dyDescent="0.35">
      <c r="A3872" s="17" t="str">
        <f t="shared" si="120"/>
        <v/>
      </c>
      <c r="B3872" s="17" t="str">
        <f>IFERROR(VLOOKUP("successful",'Kickstarter Data'!F3872:L3872,7,FALSE),"")</f>
        <v/>
      </c>
      <c r="D3872" s="21" t="str">
        <f t="shared" si="121"/>
        <v/>
      </c>
      <c r="E3872" s="21" t="str">
        <f>IFERROR(VLOOKUP("Failed",'Kickstarter Data'!F3872:L3872,7,FALSE),"")</f>
        <v/>
      </c>
    </row>
    <row r="3873" spans="1:5" x14ac:dyDescent="0.35">
      <c r="A3873" s="17" t="str">
        <f t="shared" si="120"/>
        <v/>
      </c>
      <c r="B3873" s="17" t="str">
        <f>IFERROR(VLOOKUP("successful",'Kickstarter Data'!F3873:L3873,7,FALSE),"")</f>
        <v/>
      </c>
      <c r="D3873" s="21" t="str">
        <f t="shared" si="121"/>
        <v/>
      </c>
      <c r="E3873" s="21" t="str">
        <f>IFERROR(VLOOKUP("Failed",'Kickstarter Data'!F3873:L3873,7,FALSE),"")</f>
        <v/>
      </c>
    </row>
    <row r="3874" spans="1:5" x14ac:dyDescent="0.35">
      <c r="A3874" s="17" t="str">
        <f t="shared" si="120"/>
        <v/>
      </c>
      <c r="B3874" s="17" t="str">
        <f>IFERROR(VLOOKUP("successful",'Kickstarter Data'!F3874:L3874,7,FALSE),"")</f>
        <v/>
      </c>
      <c r="D3874" s="21" t="str">
        <f t="shared" si="121"/>
        <v/>
      </c>
      <c r="E3874" s="21" t="str">
        <f>IFERROR(VLOOKUP("Failed",'Kickstarter Data'!F3874:L3874,7,FALSE),"")</f>
        <v/>
      </c>
    </row>
    <row r="3875" spans="1:5" x14ac:dyDescent="0.35">
      <c r="A3875" s="17" t="str">
        <f t="shared" si="120"/>
        <v/>
      </c>
      <c r="B3875" s="17" t="str">
        <f>IFERROR(VLOOKUP("successful",'Kickstarter Data'!F3875:L3875,7,FALSE),"")</f>
        <v/>
      </c>
      <c r="D3875" s="21" t="str">
        <f t="shared" si="121"/>
        <v/>
      </c>
      <c r="E3875" s="21" t="str">
        <f>IFERROR(VLOOKUP("Failed",'Kickstarter Data'!F3875:L3875,7,FALSE),"")</f>
        <v/>
      </c>
    </row>
    <row r="3876" spans="1:5" x14ac:dyDescent="0.35">
      <c r="A3876" s="17" t="str">
        <f t="shared" si="120"/>
        <v/>
      </c>
      <c r="B3876" s="17" t="str">
        <f>IFERROR(VLOOKUP("successful",'Kickstarter Data'!F3876:L3876,7,FALSE),"")</f>
        <v/>
      </c>
      <c r="D3876" s="21" t="str">
        <f t="shared" si="121"/>
        <v/>
      </c>
      <c r="E3876" s="21" t="str">
        <f>IFERROR(VLOOKUP("Failed",'Kickstarter Data'!F3876:L3876,7,FALSE),"")</f>
        <v/>
      </c>
    </row>
    <row r="3877" spans="1:5" x14ac:dyDescent="0.35">
      <c r="A3877" s="17" t="str">
        <f t="shared" si="120"/>
        <v/>
      </c>
      <c r="B3877" s="17" t="str">
        <f>IFERROR(VLOOKUP("successful",'Kickstarter Data'!F3877:L3877,7,FALSE),"")</f>
        <v/>
      </c>
      <c r="D3877" s="21" t="str">
        <f t="shared" si="121"/>
        <v/>
      </c>
      <c r="E3877" s="21" t="str">
        <f>IFERROR(VLOOKUP("Failed",'Kickstarter Data'!F3877:L3877,7,FALSE),"")</f>
        <v/>
      </c>
    </row>
    <row r="3878" spans="1:5" x14ac:dyDescent="0.35">
      <c r="A3878" s="17" t="str">
        <f t="shared" si="120"/>
        <v/>
      </c>
      <c r="B3878" s="17" t="str">
        <f>IFERROR(VLOOKUP("successful",'Kickstarter Data'!F3878:L3878,7,FALSE),"")</f>
        <v/>
      </c>
      <c r="D3878" s="21" t="str">
        <f t="shared" si="121"/>
        <v/>
      </c>
      <c r="E3878" s="21" t="str">
        <f>IFERROR(VLOOKUP("Failed",'Kickstarter Data'!F3878:L3878,7,FALSE),"")</f>
        <v/>
      </c>
    </row>
    <row r="3879" spans="1:5" x14ac:dyDescent="0.35">
      <c r="A3879" s="17" t="str">
        <f t="shared" si="120"/>
        <v/>
      </c>
      <c r="B3879" s="17" t="str">
        <f>IFERROR(VLOOKUP("successful",'Kickstarter Data'!F3879:L3879,7,FALSE),"")</f>
        <v/>
      </c>
      <c r="D3879" s="21" t="str">
        <f t="shared" si="121"/>
        <v/>
      </c>
      <c r="E3879" s="21" t="str">
        <f>IFERROR(VLOOKUP("Failed",'Kickstarter Data'!F3879:L3879,7,FALSE),"")</f>
        <v/>
      </c>
    </row>
    <row r="3880" spans="1:5" x14ac:dyDescent="0.35">
      <c r="A3880" s="17" t="str">
        <f t="shared" si="120"/>
        <v/>
      </c>
      <c r="B3880" s="17" t="str">
        <f>IFERROR(VLOOKUP("successful",'Kickstarter Data'!F3880:L3880,7,FALSE),"")</f>
        <v/>
      </c>
      <c r="D3880" s="21" t="str">
        <f t="shared" si="121"/>
        <v/>
      </c>
      <c r="E3880" s="21" t="str">
        <f>IFERROR(VLOOKUP("Failed",'Kickstarter Data'!F3880:L3880,7,FALSE),"")</f>
        <v/>
      </c>
    </row>
    <row r="3881" spans="1:5" x14ac:dyDescent="0.35">
      <c r="A3881" s="17" t="str">
        <f t="shared" si="120"/>
        <v/>
      </c>
      <c r="B3881" s="17" t="str">
        <f>IFERROR(VLOOKUP("successful",'Kickstarter Data'!F3881:L3881,7,FALSE),"")</f>
        <v/>
      </c>
      <c r="D3881" s="21" t="str">
        <f t="shared" si="121"/>
        <v/>
      </c>
      <c r="E3881" s="21" t="str">
        <f>IFERROR(VLOOKUP("Failed",'Kickstarter Data'!F3881:L3881,7,FALSE),"")</f>
        <v/>
      </c>
    </row>
    <row r="3882" spans="1:5" x14ac:dyDescent="0.35">
      <c r="A3882" s="17" t="str">
        <f t="shared" si="120"/>
        <v/>
      </c>
      <c r="B3882" s="17" t="str">
        <f>IFERROR(VLOOKUP("successful",'Kickstarter Data'!F3882:L3882,7,FALSE),"")</f>
        <v/>
      </c>
      <c r="D3882" s="21" t="str">
        <f t="shared" si="121"/>
        <v/>
      </c>
      <c r="E3882" s="21" t="str">
        <f>IFERROR(VLOOKUP("Failed",'Kickstarter Data'!F3882:L3882,7,FALSE),"")</f>
        <v/>
      </c>
    </row>
    <row r="3883" spans="1:5" x14ac:dyDescent="0.35">
      <c r="A3883" s="17" t="str">
        <f t="shared" si="120"/>
        <v/>
      </c>
      <c r="B3883" s="17" t="str">
        <f>IFERROR(VLOOKUP("successful",'Kickstarter Data'!F3883:L3883,7,FALSE),"")</f>
        <v/>
      </c>
      <c r="D3883" s="21" t="str">
        <f t="shared" si="121"/>
        <v/>
      </c>
      <c r="E3883" s="21" t="str">
        <f>IFERROR(VLOOKUP("Failed",'Kickstarter Data'!F3883:L3883,7,FALSE),"")</f>
        <v/>
      </c>
    </row>
    <row r="3884" spans="1:5" x14ac:dyDescent="0.35">
      <c r="A3884" s="17" t="str">
        <f t="shared" si="120"/>
        <v/>
      </c>
      <c r="B3884" s="17" t="str">
        <f>IFERROR(VLOOKUP("successful",'Kickstarter Data'!F3884:L3884,7,FALSE),"")</f>
        <v/>
      </c>
      <c r="D3884" s="21" t="str">
        <f t="shared" si="121"/>
        <v/>
      </c>
      <c r="E3884" s="21" t="str">
        <f>IFERROR(VLOOKUP("Failed",'Kickstarter Data'!F3884:L3884,7,FALSE),"")</f>
        <v/>
      </c>
    </row>
    <row r="3885" spans="1:5" x14ac:dyDescent="0.35">
      <c r="A3885" s="17" t="str">
        <f t="shared" si="120"/>
        <v/>
      </c>
      <c r="B3885" s="17" t="str">
        <f>IFERROR(VLOOKUP("successful",'Kickstarter Data'!F3885:L3885,7,FALSE),"")</f>
        <v/>
      </c>
      <c r="D3885" s="21" t="str">
        <f t="shared" si="121"/>
        <v/>
      </c>
      <c r="E3885" s="21" t="str">
        <f>IFERROR(VLOOKUP("Failed",'Kickstarter Data'!F3885:L3885,7,FALSE),"")</f>
        <v/>
      </c>
    </row>
    <row r="3886" spans="1:5" x14ac:dyDescent="0.35">
      <c r="A3886" s="17" t="str">
        <f t="shared" si="120"/>
        <v/>
      </c>
      <c r="B3886" s="17" t="str">
        <f>IFERROR(VLOOKUP("successful",'Kickstarter Data'!F3886:L3886,7,FALSE),"")</f>
        <v/>
      </c>
      <c r="D3886" s="21" t="str">
        <f t="shared" si="121"/>
        <v/>
      </c>
      <c r="E3886" s="21" t="str">
        <f>IFERROR(VLOOKUP("Failed",'Kickstarter Data'!F3886:L3886,7,FALSE),"")</f>
        <v/>
      </c>
    </row>
    <row r="3887" spans="1:5" x14ac:dyDescent="0.35">
      <c r="A3887" s="17" t="str">
        <f t="shared" si="120"/>
        <v/>
      </c>
      <c r="B3887" s="17" t="str">
        <f>IFERROR(VLOOKUP("successful",'Kickstarter Data'!F3887:L3887,7,FALSE),"")</f>
        <v/>
      </c>
      <c r="D3887" s="21" t="str">
        <f t="shared" si="121"/>
        <v/>
      </c>
      <c r="E3887" s="21" t="str">
        <f>IFERROR(VLOOKUP("Failed",'Kickstarter Data'!F3887:L3887,7,FALSE),"")</f>
        <v/>
      </c>
    </row>
    <row r="3888" spans="1:5" x14ac:dyDescent="0.35">
      <c r="A3888" s="17" t="str">
        <f t="shared" si="120"/>
        <v/>
      </c>
      <c r="B3888" s="17" t="str">
        <f>IFERROR(VLOOKUP("successful",'Kickstarter Data'!F3888:L3888,7,FALSE),"")</f>
        <v/>
      </c>
      <c r="D3888" s="21" t="str">
        <f t="shared" si="121"/>
        <v/>
      </c>
      <c r="E3888" s="21" t="str">
        <f>IFERROR(VLOOKUP("Failed",'Kickstarter Data'!F3888:L3888,7,FALSE),"")</f>
        <v/>
      </c>
    </row>
    <row r="3889" spans="1:5" x14ac:dyDescent="0.35">
      <c r="A3889" s="17" t="str">
        <f t="shared" si="120"/>
        <v/>
      </c>
      <c r="B3889" s="17" t="str">
        <f>IFERROR(VLOOKUP("successful",'Kickstarter Data'!F3889:L3889,7,FALSE),"")</f>
        <v/>
      </c>
      <c r="D3889" s="21" t="str">
        <f t="shared" si="121"/>
        <v/>
      </c>
      <c r="E3889" s="21" t="str">
        <f>IFERROR(VLOOKUP("Failed",'Kickstarter Data'!F3889:L3889,7,FALSE),"")</f>
        <v/>
      </c>
    </row>
    <row r="3890" spans="1:5" x14ac:dyDescent="0.35">
      <c r="A3890" s="17" t="str">
        <f t="shared" si="120"/>
        <v/>
      </c>
      <c r="B3890" s="17" t="str">
        <f>IFERROR(VLOOKUP("successful",'Kickstarter Data'!F3890:L3890,7,FALSE),"")</f>
        <v/>
      </c>
      <c r="D3890" s="21" t="str">
        <f t="shared" si="121"/>
        <v>Failed</v>
      </c>
      <c r="E3890" s="21">
        <f>IFERROR(VLOOKUP("Failed",'Kickstarter Data'!F3890:L3890,7,FALSE),"")</f>
        <v>14</v>
      </c>
    </row>
    <row r="3891" spans="1:5" x14ac:dyDescent="0.35">
      <c r="A3891" s="17" t="str">
        <f t="shared" si="120"/>
        <v/>
      </c>
      <c r="B3891" s="17" t="str">
        <f>IFERROR(VLOOKUP("successful",'Kickstarter Data'!F3891:L3891,7,FALSE),"")</f>
        <v/>
      </c>
      <c r="D3891" s="21" t="str">
        <f t="shared" si="121"/>
        <v>Failed</v>
      </c>
      <c r="E3891" s="21">
        <f>IFERROR(VLOOKUP("Failed",'Kickstarter Data'!F3891:L3891,7,FALSE),"")</f>
        <v>9</v>
      </c>
    </row>
    <row r="3892" spans="1:5" x14ac:dyDescent="0.35">
      <c r="A3892" s="17" t="str">
        <f t="shared" si="120"/>
        <v/>
      </c>
      <c r="B3892" s="17" t="str">
        <f>IFERROR(VLOOKUP("successful",'Kickstarter Data'!F3892:L3892,7,FALSE),"")</f>
        <v/>
      </c>
      <c r="D3892" s="21" t="str">
        <f t="shared" si="121"/>
        <v>Failed</v>
      </c>
      <c r="E3892" s="21">
        <f>IFERROR(VLOOKUP("Failed",'Kickstarter Data'!F3892:L3892,7,FALSE),"")</f>
        <v>8</v>
      </c>
    </row>
    <row r="3893" spans="1:5" x14ac:dyDescent="0.35">
      <c r="A3893" s="17" t="str">
        <f t="shared" si="120"/>
        <v/>
      </c>
      <c r="B3893" s="17" t="str">
        <f>IFERROR(VLOOKUP("successful",'Kickstarter Data'!F3893:L3893,7,FALSE),"")</f>
        <v/>
      </c>
      <c r="D3893" s="21" t="str">
        <f t="shared" si="121"/>
        <v>Failed</v>
      </c>
      <c r="E3893" s="21">
        <f>IFERROR(VLOOKUP("Failed",'Kickstarter Data'!F3893:L3893,7,FALSE),"")</f>
        <v>7</v>
      </c>
    </row>
    <row r="3894" spans="1:5" x14ac:dyDescent="0.35">
      <c r="A3894" s="17" t="str">
        <f t="shared" si="120"/>
        <v/>
      </c>
      <c r="B3894" s="17" t="str">
        <f>IFERROR(VLOOKUP("successful",'Kickstarter Data'!F3894:L3894,7,FALSE),"")</f>
        <v/>
      </c>
      <c r="D3894" s="21" t="str">
        <f t="shared" si="121"/>
        <v>Failed</v>
      </c>
      <c r="E3894" s="21">
        <f>IFERROR(VLOOKUP("Failed",'Kickstarter Data'!F3894:L3894,7,FALSE),"")</f>
        <v>0</v>
      </c>
    </row>
    <row r="3895" spans="1:5" x14ac:dyDescent="0.35">
      <c r="A3895" s="17" t="str">
        <f t="shared" si="120"/>
        <v/>
      </c>
      <c r="B3895" s="17" t="str">
        <f>IFERROR(VLOOKUP("successful",'Kickstarter Data'!F3895:L3895,7,FALSE),"")</f>
        <v/>
      </c>
      <c r="D3895" s="21" t="str">
        <f t="shared" si="121"/>
        <v>Failed</v>
      </c>
      <c r="E3895" s="21">
        <f>IFERROR(VLOOKUP("Failed",'Kickstarter Data'!F3895:L3895,7,FALSE),"")</f>
        <v>84</v>
      </c>
    </row>
    <row r="3896" spans="1:5" x14ac:dyDescent="0.35">
      <c r="A3896" s="17" t="str">
        <f t="shared" si="120"/>
        <v/>
      </c>
      <c r="B3896" s="17" t="str">
        <f>IFERROR(VLOOKUP("successful",'Kickstarter Data'!F3896:L3896,7,FALSE),"")</f>
        <v/>
      </c>
      <c r="D3896" s="21" t="str">
        <f t="shared" si="121"/>
        <v>Failed</v>
      </c>
      <c r="E3896" s="21">
        <f>IFERROR(VLOOKUP("Failed",'Kickstarter Data'!F3896:L3896,7,FALSE),"")</f>
        <v>11</v>
      </c>
    </row>
    <row r="3897" spans="1:5" x14ac:dyDescent="0.35">
      <c r="A3897" s="17" t="str">
        <f t="shared" si="120"/>
        <v/>
      </c>
      <c r="B3897" s="17" t="str">
        <f>IFERROR(VLOOKUP("successful",'Kickstarter Data'!F3897:L3897,7,FALSE),"")</f>
        <v/>
      </c>
      <c r="D3897" s="21" t="str">
        <f t="shared" si="121"/>
        <v>Failed</v>
      </c>
      <c r="E3897" s="21">
        <f>IFERROR(VLOOKUP("Failed",'Kickstarter Data'!F3897:L3897,7,FALSE),"")</f>
        <v>1</v>
      </c>
    </row>
    <row r="3898" spans="1:5" x14ac:dyDescent="0.35">
      <c r="A3898" s="17" t="str">
        <f t="shared" si="120"/>
        <v/>
      </c>
      <c r="B3898" s="17" t="str">
        <f>IFERROR(VLOOKUP("successful",'Kickstarter Data'!F3898:L3898,7,FALSE),"")</f>
        <v/>
      </c>
      <c r="D3898" s="21" t="str">
        <f t="shared" si="121"/>
        <v>Failed</v>
      </c>
      <c r="E3898" s="21">
        <f>IFERROR(VLOOKUP("Failed",'Kickstarter Data'!F3898:L3898,7,FALSE),"")</f>
        <v>4</v>
      </c>
    </row>
    <row r="3899" spans="1:5" x14ac:dyDescent="0.35">
      <c r="A3899" s="17" t="str">
        <f t="shared" si="120"/>
        <v/>
      </c>
      <c r="B3899" s="17" t="str">
        <f>IFERROR(VLOOKUP("successful",'Kickstarter Data'!F3899:L3899,7,FALSE),"")</f>
        <v/>
      </c>
      <c r="D3899" s="21" t="str">
        <f t="shared" si="121"/>
        <v>Failed</v>
      </c>
      <c r="E3899" s="21">
        <f>IFERROR(VLOOKUP("Failed",'Kickstarter Data'!F3899:L3899,7,FALSE),"")</f>
        <v>10</v>
      </c>
    </row>
    <row r="3900" spans="1:5" x14ac:dyDescent="0.35">
      <c r="A3900" s="17" t="str">
        <f t="shared" si="120"/>
        <v/>
      </c>
      <c r="B3900" s="17" t="str">
        <f>IFERROR(VLOOKUP("successful",'Kickstarter Data'!F3900:L3900,7,FALSE),"")</f>
        <v/>
      </c>
      <c r="D3900" s="21" t="str">
        <f t="shared" si="121"/>
        <v>Failed</v>
      </c>
      <c r="E3900" s="21">
        <f>IFERROR(VLOOKUP("Failed",'Kickstarter Data'!F3900:L3900,7,FALSE),"")</f>
        <v>16</v>
      </c>
    </row>
    <row r="3901" spans="1:5" x14ac:dyDescent="0.35">
      <c r="A3901" s="17" t="str">
        <f t="shared" si="120"/>
        <v/>
      </c>
      <c r="B3901" s="17" t="str">
        <f>IFERROR(VLOOKUP("successful",'Kickstarter Data'!F3901:L3901,7,FALSE),"")</f>
        <v/>
      </c>
      <c r="D3901" s="21" t="str">
        <f t="shared" si="121"/>
        <v>Failed</v>
      </c>
      <c r="E3901" s="21">
        <f>IFERROR(VLOOKUP("Failed",'Kickstarter Data'!F3901:L3901,7,FALSE),"")</f>
        <v>2</v>
      </c>
    </row>
    <row r="3902" spans="1:5" x14ac:dyDescent="0.35">
      <c r="A3902" s="17" t="str">
        <f t="shared" si="120"/>
        <v/>
      </c>
      <c r="B3902" s="17" t="str">
        <f>IFERROR(VLOOKUP("successful",'Kickstarter Data'!F3902:L3902,7,FALSE),"")</f>
        <v/>
      </c>
      <c r="D3902" s="21" t="str">
        <f t="shared" si="121"/>
        <v>Failed</v>
      </c>
      <c r="E3902" s="21">
        <f>IFERROR(VLOOKUP("Failed",'Kickstarter Data'!F3902:L3902,7,FALSE),"")</f>
        <v>5</v>
      </c>
    </row>
    <row r="3903" spans="1:5" x14ac:dyDescent="0.35">
      <c r="A3903" s="17" t="str">
        <f t="shared" si="120"/>
        <v/>
      </c>
      <c r="B3903" s="17" t="str">
        <f>IFERROR(VLOOKUP("successful",'Kickstarter Data'!F3903:L3903,7,FALSE),"")</f>
        <v/>
      </c>
      <c r="D3903" s="21" t="str">
        <f t="shared" si="121"/>
        <v>Failed</v>
      </c>
      <c r="E3903" s="21">
        <f>IFERROR(VLOOKUP("Failed",'Kickstarter Data'!F3903:L3903,7,FALSE),"")</f>
        <v>1</v>
      </c>
    </row>
    <row r="3904" spans="1:5" x14ac:dyDescent="0.35">
      <c r="A3904" s="17" t="str">
        <f t="shared" si="120"/>
        <v/>
      </c>
      <c r="B3904" s="17" t="str">
        <f>IFERROR(VLOOKUP("successful",'Kickstarter Data'!F3904:L3904,7,FALSE),"")</f>
        <v/>
      </c>
      <c r="D3904" s="21" t="str">
        <f t="shared" si="121"/>
        <v>Failed</v>
      </c>
      <c r="E3904" s="21">
        <f>IFERROR(VLOOKUP("Failed",'Kickstarter Data'!F3904:L3904,7,FALSE),"")</f>
        <v>31</v>
      </c>
    </row>
    <row r="3905" spans="1:5" x14ac:dyDescent="0.35">
      <c r="A3905" s="17" t="str">
        <f t="shared" si="120"/>
        <v/>
      </c>
      <c r="B3905" s="17" t="str">
        <f>IFERROR(VLOOKUP("successful",'Kickstarter Data'!F3905:L3905,7,FALSE),"")</f>
        <v/>
      </c>
      <c r="D3905" s="21" t="str">
        <f t="shared" si="121"/>
        <v>Failed</v>
      </c>
      <c r="E3905" s="21">
        <f>IFERROR(VLOOKUP("Failed",'Kickstarter Data'!F3905:L3905,7,FALSE),"")</f>
        <v>0</v>
      </c>
    </row>
    <row r="3906" spans="1:5" x14ac:dyDescent="0.35">
      <c r="A3906" s="17" t="str">
        <f t="shared" ref="A3906:A3969" si="122">IF(B3906="","","successful")</f>
        <v/>
      </c>
      <c r="B3906" s="17" t="str">
        <f>IFERROR(VLOOKUP("successful",'Kickstarter Data'!F3906:L3906,7,FALSE),"")</f>
        <v/>
      </c>
      <c r="D3906" s="21" t="str">
        <f t="shared" ref="D3906:D3969" si="123">IF(E3906="","","Failed")</f>
        <v>Failed</v>
      </c>
      <c r="E3906" s="21">
        <f>IFERROR(VLOOKUP("Failed",'Kickstarter Data'!F3906:L3906,7,FALSE),"")</f>
        <v>2</v>
      </c>
    </row>
    <row r="3907" spans="1:5" x14ac:dyDescent="0.35">
      <c r="A3907" s="17" t="str">
        <f t="shared" si="122"/>
        <v/>
      </c>
      <c r="B3907" s="17" t="str">
        <f>IFERROR(VLOOKUP("successful",'Kickstarter Data'!F3907:L3907,7,FALSE),"")</f>
        <v/>
      </c>
      <c r="D3907" s="21" t="str">
        <f t="shared" si="123"/>
        <v>Failed</v>
      </c>
      <c r="E3907" s="21">
        <f>IFERROR(VLOOKUP("Failed",'Kickstarter Data'!F3907:L3907,7,FALSE),"")</f>
        <v>7</v>
      </c>
    </row>
    <row r="3908" spans="1:5" x14ac:dyDescent="0.35">
      <c r="A3908" s="17" t="str">
        <f t="shared" si="122"/>
        <v/>
      </c>
      <c r="B3908" s="17" t="str">
        <f>IFERROR(VLOOKUP("successful",'Kickstarter Data'!F3908:L3908,7,FALSE),"")</f>
        <v/>
      </c>
      <c r="D3908" s="21" t="str">
        <f t="shared" si="123"/>
        <v>Failed</v>
      </c>
      <c r="E3908" s="21">
        <f>IFERROR(VLOOKUP("Failed",'Kickstarter Data'!F3908:L3908,7,FALSE),"")</f>
        <v>16</v>
      </c>
    </row>
    <row r="3909" spans="1:5" x14ac:dyDescent="0.35">
      <c r="A3909" s="17" t="str">
        <f t="shared" si="122"/>
        <v/>
      </c>
      <c r="B3909" s="17" t="str">
        <f>IFERROR(VLOOKUP("successful",'Kickstarter Data'!F3909:L3909,7,FALSE),"")</f>
        <v/>
      </c>
      <c r="D3909" s="21" t="str">
        <f t="shared" si="123"/>
        <v>Failed</v>
      </c>
      <c r="E3909" s="21">
        <f>IFERROR(VLOOKUP("Failed",'Kickstarter Data'!F3909:L3909,7,FALSE),"")</f>
        <v>4</v>
      </c>
    </row>
    <row r="3910" spans="1:5" x14ac:dyDescent="0.35">
      <c r="A3910" s="17" t="str">
        <f t="shared" si="122"/>
        <v/>
      </c>
      <c r="B3910" s="17" t="str">
        <f>IFERROR(VLOOKUP("successful",'Kickstarter Data'!F3910:L3910,7,FALSE),"")</f>
        <v/>
      </c>
      <c r="D3910" s="21" t="str">
        <f t="shared" si="123"/>
        <v>Failed</v>
      </c>
      <c r="E3910" s="21">
        <f>IFERROR(VLOOKUP("Failed",'Kickstarter Data'!F3910:L3910,7,FALSE),"")</f>
        <v>4</v>
      </c>
    </row>
    <row r="3911" spans="1:5" x14ac:dyDescent="0.35">
      <c r="A3911" s="17" t="str">
        <f t="shared" si="122"/>
        <v/>
      </c>
      <c r="B3911" s="17" t="str">
        <f>IFERROR(VLOOKUP("successful",'Kickstarter Data'!F3911:L3911,7,FALSE),"")</f>
        <v/>
      </c>
      <c r="D3911" s="21" t="str">
        <f t="shared" si="123"/>
        <v>Failed</v>
      </c>
      <c r="E3911" s="21">
        <f>IFERROR(VLOOKUP("Failed",'Kickstarter Data'!F3911:L3911,7,FALSE),"")</f>
        <v>4</v>
      </c>
    </row>
    <row r="3912" spans="1:5" x14ac:dyDescent="0.35">
      <c r="A3912" s="17" t="str">
        <f t="shared" si="122"/>
        <v/>
      </c>
      <c r="B3912" s="17" t="str">
        <f>IFERROR(VLOOKUP("successful",'Kickstarter Data'!F3912:L3912,7,FALSE),"")</f>
        <v/>
      </c>
      <c r="D3912" s="21" t="str">
        <f t="shared" si="123"/>
        <v>Failed</v>
      </c>
      <c r="E3912" s="21">
        <f>IFERROR(VLOOKUP("Failed",'Kickstarter Data'!F3912:L3912,7,FALSE),"")</f>
        <v>3</v>
      </c>
    </row>
    <row r="3913" spans="1:5" x14ac:dyDescent="0.35">
      <c r="A3913" s="17" t="str">
        <f t="shared" si="122"/>
        <v/>
      </c>
      <c r="B3913" s="17" t="str">
        <f>IFERROR(VLOOKUP("successful",'Kickstarter Data'!F3913:L3913,7,FALSE),"")</f>
        <v/>
      </c>
      <c r="D3913" s="21" t="str">
        <f t="shared" si="123"/>
        <v>Failed</v>
      </c>
      <c r="E3913" s="21">
        <f>IFERROR(VLOOKUP("Failed",'Kickstarter Data'!F3913:L3913,7,FALSE),"")</f>
        <v>36</v>
      </c>
    </row>
    <row r="3914" spans="1:5" x14ac:dyDescent="0.35">
      <c r="A3914" s="17" t="str">
        <f t="shared" si="122"/>
        <v/>
      </c>
      <c r="B3914" s="17" t="str">
        <f>IFERROR(VLOOKUP("successful",'Kickstarter Data'!F3914:L3914,7,FALSE),"")</f>
        <v/>
      </c>
      <c r="D3914" s="21" t="str">
        <f t="shared" si="123"/>
        <v>Failed</v>
      </c>
      <c r="E3914" s="21">
        <f>IFERROR(VLOOKUP("Failed",'Kickstarter Data'!F3914:L3914,7,FALSE),"")</f>
        <v>1</v>
      </c>
    </row>
    <row r="3915" spans="1:5" x14ac:dyDescent="0.35">
      <c r="A3915" s="17" t="str">
        <f t="shared" si="122"/>
        <v/>
      </c>
      <c r="B3915" s="17" t="str">
        <f>IFERROR(VLOOKUP("successful",'Kickstarter Data'!F3915:L3915,7,FALSE),"")</f>
        <v/>
      </c>
      <c r="D3915" s="21" t="str">
        <f t="shared" si="123"/>
        <v>Failed</v>
      </c>
      <c r="E3915" s="21">
        <f>IFERROR(VLOOKUP("Failed",'Kickstarter Data'!F3915:L3915,7,FALSE),"")</f>
        <v>7</v>
      </c>
    </row>
    <row r="3916" spans="1:5" x14ac:dyDescent="0.35">
      <c r="A3916" s="17" t="str">
        <f t="shared" si="122"/>
        <v/>
      </c>
      <c r="B3916" s="17" t="str">
        <f>IFERROR(VLOOKUP("successful",'Kickstarter Data'!F3916:L3916,7,FALSE),"")</f>
        <v/>
      </c>
      <c r="D3916" s="21" t="str">
        <f t="shared" si="123"/>
        <v>Failed</v>
      </c>
      <c r="E3916" s="21">
        <f>IFERROR(VLOOKUP("Failed",'Kickstarter Data'!F3916:L3916,7,FALSE),"")</f>
        <v>27</v>
      </c>
    </row>
    <row r="3917" spans="1:5" x14ac:dyDescent="0.35">
      <c r="A3917" s="17" t="str">
        <f t="shared" si="122"/>
        <v/>
      </c>
      <c r="B3917" s="17" t="str">
        <f>IFERROR(VLOOKUP("successful",'Kickstarter Data'!F3917:L3917,7,FALSE),"")</f>
        <v/>
      </c>
      <c r="D3917" s="21" t="str">
        <f t="shared" si="123"/>
        <v>Failed</v>
      </c>
      <c r="E3917" s="21">
        <f>IFERROR(VLOOKUP("Failed",'Kickstarter Data'!F3917:L3917,7,FALSE),"")</f>
        <v>1</v>
      </c>
    </row>
    <row r="3918" spans="1:5" x14ac:dyDescent="0.35">
      <c r="A3918" s="17" t="str">
        <f t="shared" si="122"/>
        <v/>
      </c>
      <c r="B3918" s="17" t="str">
        <f>IFERROR(VLOOKUP("successful",'Kickstarter Data'!F3918:L3918,7,FALSE),"")</f>
        <v/>
      </c>
      <c r="D3918" s="21" t="str">
        <f t="shared" si="123"/>
        <v>Failed</v>
      </c>
      <c r="E3918" s="21">
        <f>IFERROR(VLOOKUP("Failed",'Kickstarter Data'!F3918:L3918,7,FALSE),"")</f>
        <v>0</v>
      </c>
    </row>
    <row r="3919" spans="1:5" x14ac:dyDescent="0.35">
      <c r="A3919" s="17" t="str">
        <f t="shared" si="122"/>
        <v/>
      </c>
      <c r="B3919" s="17" t="str">
        <f>IFERROR(VLOOKUP("successful",'Kickstarter Data'!F3919:L3919,7,FALSE),"")</f>
        <v/>
      </c>
      <c r="D3919" s="21" t="str">
        <f t="shared" si="123"/>
        <v>Failed</v>
      </c>
      <c r="E3919" s="21">
        <f>IFERROR(VLOOKUP("Failed",'Kickstarter Data'!F3919:L3919,7,FALSE),"")</f>
        <v>1</v>
      </c>
    </row>
    <row r="3920" spans="1:5" x14ac:dyDescent="0.35">
      <c r="A3920" s="17" t="str">
        <f t="shared" si="122"/>
        <v/>
      </c>
      <c r="B3920" s="17" t="str">
        <f>IFERROR(VLOOKUP("successful",'Kickstarter Data'!F3920:L3920,7,FALSE),"")</f>
        <v/>
      </c>
      <c r="D3920" s="21" t="str">
        <f t="shared" si="123"/>
        <v>Failed</v>
      </c>
      <c r="E3920" s="21">
        <f>IFERROR(VLOOKUP("Failed",'Kickstarter Data'!F3920:L3920,7,FALSE),"")</f>
        <v>3</v>
      </c>
    </row>
    <row r="3921" spans="1:5" x14ac:dyDescent="0.35">
      <c r="A3921" s="17" t="str">
        <f t="shared" si="122"/>
        <v/>
      </c>
      <c r="B3921" s="17" t="str">
        <f>IFERROR(VLOOKUP("successful",'Kickstarter Data'!F3921:L3921,7,FALSE),"")</f>
        <v/>
      </c>
      <c r="D3921" s="21" t="str">
        <f t="shared" si="123"/>
        <v>Failed</v>
      </c>
      <c r="E3921" s="21">
        <f>IFERROR(VLOOKUP("Failed",'Kickstarter Data'!F3921:L3921,7,FALSE),"")</f>
        <v>3</v>
      </c>
    </row>
    <row r="3922" spans="1:5" x14ac:dyDescent="0.35">
      <c r="A3922" s="17" t="str">
        <f t="shared" si="122"/>
        <v/>
      </c>
      <c r="B3922" s="17" t="str">
        <f>IFERROR(VLOOKUP("successful",'Kickstarter Data'!F3922:L3922,7,FALSE),"")</f>
        <v/>
      </c>
      <c r="D3922" s="21" t="str">
        <f t="shared" si="123"/>
        <v>Failed</v>
      </c>
      <c r="E3922" s="21">
        <f>IFERROR(VLOOKUP("Failed",'Kickstarter Data'!F3922:L3922,7,FALSE),"")</f>
        <v>3</v>
      </c>
    </row>
    <row r="3923" spans="1:5" x14ac:dyDescent="0.35">
      <c r="A3923" s="17" t="str">
        <f t="shared" si="122"/>
        <v/>
      </c>
      <c r="B3923" s="17" t="str">
        <f>IFERROR(VLOOKUP("successful",'Kickstarter Data'!F3923:L3923,7,FALSE),"")</f>
        <v/>
      </c>
      <c r="D3923" s="21" t="str">
        <f t="shared" si="123"/>
        <v>Failed</v>
      </c>
      <c r="E3923" s="21">
        <f>IFERROR(VLOOKUP("Failed",'Kickstarter Data'!F3923:L3923,7,FALSE),"")</f>
        <v>0</v>
      </c>
    </row>
    <row r="3924" spans="1:5" x14ac:dyDescent="0.35">
      <c r="A3924" s="17" t="str">
        <f t="shared" si="122"/>
        <v/>
      </c>
      <c r="B3924" s="17" t="str">
        <f>IFERROR(VLOOKUP("successful",'Kickstarter Data'!F3924:L3924,7,FALSE),"")</f>
        <v/>
      </c>
      <c r="D3924" s="21" t="str">
        <f t="shared" si="123"/>
        <v>Failed</v>
      </c>
      <c r="E3924" s="21">
        <f>IFERROR(VLOOKUP("Failed",'Kickstarter Data'!F3924:L3924,7,FALSE),"")</f>
        <v>6</v>
      </c>
    </row>
    <row r="3925" spans="1:5" x14ac:dyDescent="0.35">
      <c r="A3925" s="17" t="str">
        <f t="shared" si="122"/>
        <v/>
      </c>
      <c r="B3925" s="17" t="str">
        <f>IFERROR(VLOOKUP("successful",'Kickstarter Data'!F3925:L3925,7,FALSE),"")</f>
        <v/>
      </c>
      <c r="D3925" s="21" t="str">
        <f t="shared" si="123"/>
        <v>Failed</v>
      </c>
      <c r="E3925" s="21">
        <f>IFERROR(VLOOKUP("Failed",'Kickstarter Data'!F3925:L3925,7,FALSE),"")</f>
        <v>17</v>
      </c>
    </row>
    <row r="3926" spans="1:5" x14ac:dyDescent="0.35">
      <c r="A3926" s="17" t="str">
        <f t="shared" si="122"/>
        <v/>
      </c>
      <c r="B3926" s="17" t="str">
        <f>IFERROR(VLOOKUP("successful",'Kickstarter Data'!F3926:L3926,7,FALSE),"")</f>
        <v/>
      </c>
      <c r="D3926" s="21" t="str">
        <f t="shared" si="123"/>
        <v>Failed</v>
      </c>
      <c r="E3926" s="21">
        <f>IFERROR(VLOOKUP("Failed",'Kickstarter Data'!F3926:L3926,7,FALSE),"")</f>
        <v>40</v>
      </c>
    </row>
    <row r="3927" spans="1:5" x14ac:dyDescent="0.35">
      <c r="A3927" s="17" t="str">
        <f t="shared" si="122"/>
        <v/>
      </c>
      <c r="B3927" s="17" t="str">
        <f>IFERROR(VLOOKUP("successful",'Kickstarter Data'!F3927:L3927,7,FALSE),"")</f>
        <v/>
      </c>
      <c r="D3927" s="21" t="str">
        <f t="shared" si="123"/>
        <v>Failed</v>
      </c>
      <c r="E3927" s="21">
        <f>IFERROR(VLOOKUP("Failed",'Kickstarter Data'!F3927:L3927,7,FALSE),"")</f>
        <v>3</v>
      </c>
    </row>
    <row r="3928" spans="1:5" x14ac:dyDescent="0.35">
      <c r="A3928" s="17" t="str">
        <f t="shared" si="122"/>
        <v/>
      </c>
      <c r="B3928" s="17" t="str">
        <f>IFERROR(VLOOKUP("successful",'Kickstarter Data'!F3928:L3928,7,FALSE),"")</f>
        <v/>
      </c>
      <c r="D3928" s="21" t="str">
        <f t="shared" si="123"/>
        <v>Failed</v>
      </c>
      <c r="E3928" s="21">
        <f>IFERROR(VLOOKUP("Failed",'Kickstarter Data'!F3928:L3928,7,FALSE),"")</f>
        <v>1</v>
      </c>
    </row>
    <row r="3929" spans="1:5" x14ac:dyDescent="0.35">
      <c r="A3929" s="17" t="str">
        <f t="shared" si="122"/>
        <v/>
      </c>
      <c r="B3929" s="17" t="str">
        <f>IFERROR(VLOOKUP("successful",'Kickstarter Data'!F3929:L3929,7,FALSE),"")</f>
        <v/>
      </c>
      <c r="D3929" s="21" t="str">
        <f t="shared" si="123"/>
        <v>Failed</v>
      </c>
      <c r="E3929" s="21">
        <f>IFERROR(VLOOKUP("Failed",'Kickstarter Data'!F3929:L3929,7,FALSE),"")</f>
        <v>2</v>
      </c>
    </row>
    <row r="3930" spans="1:5" x14ac:dyDescent="0.35">
      <c r="A3930" s="17" t="str">
        <f t="shared" si="122"/>
        <v/>
      </c>
      <c r="B3930" s="17" t="str">
        <f>IFERROR(VLOOKUP("successful",'Kickstarter Data'!F3930:L3930,7,FALSE),"")</f>
        <v/>
      </c>
      <c r="D3930" s="21" t="str">
        <f t="shared" si="123"/>
        <v>Failed</v>
      </c>
      <c r="E3930" s="21">
        <f>IFERROR(VLOOKUP("Failed",'Kickstarter Data'!F3930:L3930,7,FALSE),"")</f>
        <v>7</v>
      </c>
    </row>
    <row r="3931" spans="1:5" x14ac:dyDescent="0.35">
      <c r="A3931" s="17" t="str">
        <f t="shared" si="122"/>
        <v/>
      </c>
      <c r="B3931" s="17" t="str">
        <f>IFERROR(VLOOKUP("successful",'Kickstarter Data'!F3931:L3931,7,FALSE),"")</f>
        <v/>
      </c>
      <c r="D3931" s="21" t="str">
        <f t="shared" si="123"/>
        <v>Failed</v>
      </c>
      <c r="E3931" s="21">
        <f>IFERROR(VLOOKUP("Failed",'Kickstarter Data'!F3931:L3931,7,FALSE),"")</f>
        <v>14</v>
      </c>
    </row>
    <row r="3932" spans="1:5" x14ac:dyDescent="0.35">
      <c r="A3932" s="17" t="str">
        <f t="shared" si="122"/>
        <v/>
      </c>
      <c r="B3932" s="17" t="str">
        <f>IFERROR(VLOOKUP("successful",'Kickstarter Data'!F3932:L3932,7,FALSE),"")</f>
        <v/>
      </c>
      <c r="D3932" s="21" t="str">
        <f t="shared" si="123"/>
        <v>Failed</v>
      </c>
      <c r="E3932" s="21">
        <f>IFERROR(VLOOKUP("Failed",'Kickstarter Data'!F3932:L3932,7,FALSE),"")</f>
        <v>0</v>
      </c>
    </row>
    <row r="3933" spans="1:5" x14ac:dyDescent="0.35">
      <c r="A3933" s="17" t="str">
        <f t="shared" si="122"/>
        <v/>
      </c>
      <c r="B3933" s="17" t="str">
        <f>IFERROR(VLOOKUP("successful",'Kickstarter Data'!F3933:L3933,7,FALSE),"")</f>
        <v/>
      </c>
      <c r="D3933" s="21" t="str">
        <f t="shared" si="123"/>
        <v>Failed</v>
      </c>
      <c r="E3933" s="21">
        <f>IFERROR(VLOOKUP("Failed",'Kickstarter Data'!F3933:L3933,7,FALSE),"")</f>
        <v>0</v>
      </c>
    </row>
    <row r="3934" spans="1:5" x14ac:dyDescent="0.35">
      <c r="A3934" s="17" t="str">
        <f t="shared" si="122"/>
        <v/>
      </c>
      <c r="B3934" s="17" t="str">
        <f>IFERROR(VLOOKUP("successful",'Kickstarter Data'!F3934:L3934,7,FALSE),"")</f>
        <v/>
      </c>
      <c r="D3934" s="21" t="str">
        <f t="shared" si="123"/>
        <v>Failed</v>
      </c>
      <c r="E3934" s="21">
        <f>IFERROR(VLOOKUP("Failed",'Kickstarter Data'!F3934:L3934,7,FALSE),"")</f>
        <v>1</v>
      </c>
    </row>
    <row r="3935" spans="1:5" x14ac:dyDescent="0.35">
      <c r="A3935" s="17" t="str">
        <f t="shared" si="122"/>
        <v/>
      </c>
      <c r="B3935" s="17" t="str">
        <f>IFERROR(VLOOKUP("successful",'Kickstarter Data'!F3935:L3935,7,FALSE),"")</f>
        <v/>
      </c>
      <c r="D3935" s="21" t="str">
        <f t="shared" si="123"/>
        <v>Failed</v>
      </c>
      <c r="E3935" s="21">
        <f>IFERROR(VLOOKUP("Failed",'Kickstarter Data'!F3935:L3935,7,FALSE),"")</f>
        <v>12</v>
      </c>
    </row>
    <row r="3936" spans="1:5" x14ac:dyDescent="0.35">
      <c r="A3936" s="17" t="str">
        <f t="shared" si="122"/>
        <v/>
      </c>
      <c r="B3936" s="17" t="str">
        <f>IFERROR(VLOOKUP("successful",'Kickstarter Data'!F3936:L3936,7,FALSE),"")</f>
        <v/>
      </c>
      <c r="D3936" s="21" t="str">
        <f t="shared" si="123"/>
        <v>Failed</v>
      </c>
      <c r="E3936" s="21">
        <f>IFERROR(VLOOKUP("Failed",'Kickstarter Data'!F3936:L3936,7,FALSE),"")</f>
        <v>12</v>
      </c>
    </row>
    <row r="3937" spans="1:5" x14ac:dyDescent="0.35">
      <c r="A3937" s="17" t="str">
        <f t="shared" si="122"/>
        <v/>
      </c>
      <c r="B3937" s="17" t="str">
        <f>IFERROR(VLOOKUP("successful",'Kickstarter Data'!F3937:L3937,7,FALSE),"")</f>
        <v/>
      </c>
      <c r="D3937" s="21" t="str">
        <f t="shared" si="123"/>
        <v>Failed</v>
      </c>
      <c r="E3937" s="21">
        <f>IFERROR(VLOOKUP("Failed",'Kickstarter Data'!F3937:L3937,7,FALSE),"")</f>
        <v>23</v>
      </c>
    </row>
    <row r="3938" spans="1:5" x14ac:dyDescent="0.35">
      <c r="A3938" s="17" t="str">
        <f t="shared" si="122"/>
        <v/>
      </c>
      <c r="B3938" s="17" t="str">
        <f>IFERROR(VLOOKUP("successful",'Kickstarter Data'!F3938:L3938,7,FALSE),"")</f>
        <v/>
      </c>
      <c r="D3938" s="21" t="str">
        <f t="shared" si="123"/>
        <v>Failed</v>
      </c>
      <c r="E3938" s="21">
        <f>IFERROR(VLOOKUP("Failed",'Kickstarter Data'!F3938:L3938,7,FALSE),"")</f>
        <v>0</v>
      </c>
    </row>
    <row r="3939" spans="1:5" x14ac:dyDescent="0.35">
      <c r="A3939" s="17" t="str">
        <f t="shared" si="122"/>
        <v/>
      </c>
      <c r="B3939" s="17" t="str">
        <f>IFERROR(VLOOKUP("successful",'Kickstarter Data'!F3939:L3939,7,FALSE),"")</f>
        <v/>
      </c>
      <c r="D3939" s="21" t="str">
        <f t="shared" si="123"/>
        <v>Failed</v>
      </c>
      <c r="E3939" s="21">
        <f>IFERROR(VLOOKUP("Failed",'Kickstarter Data'!F3939:L3939,7,FALSE),"")</f>
        <v>10</v>
      </c>
    </row>
    <row r="3940" spans="1:5" x14ac:dyDescent="0.35">
      <c r="A3940" s="17" t="str">
        <f t="shared" si="122"/>
        <v/>
      </c>
      <c r="B3940" s="17" t="str">
        <f>IFERROR(VLOOKUP("successful",'Kickstarter Data'!F3940:L3940,7,FALSE),"")</f>
        <v/>
      </c>
      <c r="D3940" s="21" t="str">
        <f t="shared" si="123"/>
        <v>Failed</v>
      </c>
      <c r="E3940" s="21">
        <f>IFERROR(VLOOKUP("Failed",'Kickstarter Data'!F3940:L3940,7,FALSE),"")</f>
        <v>5</v>
      </c>
    </row>
    <row r="3941" spans="1:5" x14ac:dyDescent="0.35">
      <c r="A3941" s="17" t="str">
        <f t="shared" si="122"/>
        <v/>
      </c>
      <c r="B3941" s="17" t="str">
        <f>IFERROR(VLOOKUP("successful",'Kickstarter Data'!F3941:L3941,7,FALSE),"")</f>
        <v/>
      </c>
      <c r="D3941" s="21" t="str">
        <f t="shared" si="123"/>
        <v>Failed</v>
      </c>
      <c r="E3941" s="21">
        <f>IFERROR(VLOOKUP("Failed",'Kickstarter Data'!F3941:L3941,7,FALSE),"")</f>
        <v>1</v>
      </c>
    </row>
    <row r="3942" spans="1:5" x14ac:dyDescent="0.35">
      <c r="A3942" s="17" t="str">
        <f t="shared" si="122"/>
        <v/>
      </c>
      <c r="B3942" s="17" t="str">
        <f>IFERROR(VLOOKUP("successful",'Kickstarter Data'!F3942:L3942,7,FALSE),"")</f>
        <v/>
      </c>
      <c r="D3942" s="21" t="str">
        <f t="shared" si="123"/>
        <v>Failed</v>
      </c>
      <c r="E3942" s="21">
        <f>IFERROR(VLOOKUP("Failed",'Kickstarter Data'!F3942:L3942,7,FALSE),"")</f>
        <v>2</v>
      </c>
    </row>
    <row r="3943" spans="1:5" x14ac:dyDescent="0.35">
      <c r="A3943" s="17" t="str">
        <f t="shared" si="122"/>
        <v/>
      </c>
      <c r="B3943" s="17" t="str">
        <f>IFERROR(VLOOKUP("successful",'Kickstarter Data'!F3943:L3943,7,FALSE),"")</f>
        <v/>
      </c>
      <c r="D3943" s="21" t="str">
        <f t="shared" si="123"/>
        <v>Failed</v>
      </c>
      <c r="E3943" s="21">
        <f>IFERROR(VLOOKUP("Failed",'Kickstarter Data'!F3943:L3943,7,FALSE),"")</f>
        <v>2</v>
      </c>
    </row>
    <row r="3944" spans="1:5" x14ac:dyDescent="0.35">
      <c r="A3944" s="17" t="str">
        <f t="shared" si="122"/>
        <v/>
      </c>
      <c r="B3944" s="17" t="str">
        <f>IFERROR(VLOOKUP("successful",'Kickstarter Data'!F3944:L3944,7,FALSE),"")</f>
        <v/>
      </c>
      <c r="D3944" s="21" t="str">
        <f t="shared" si="123"/>
        <v>Failed</v>
      </c>
      <c r="E3944" s="21">
        <f>IFERROR(VLOOKUP("Failed",'Kickstarter Data'!F3944:L3944,7,FALSE),"")</f>
        <v>0</v>
      </c>
    </row>
    <row r="3945" spans="1:5" x14ac:dyDescent="0.35">
      <c r="A3945" s="17" t="str">
        <f t="shared" si="122"/>
        <v/>
      </c>
      <c r="B3945" s="17" t="str">
        <f>IFERROR(VLOOKUP("successful",'Kickstarter Data'!F3945:L3945,7,FALSE),"")</f>
        <v/>
      </c>
      <c r="D3945" s="21" t="str">
        <f t="shared" si="123"/>
        <v>Failed</v>
      </c>
      <c r="E3945" s="21">
        <f>IFERROR(VLOOKUP("Failed",'Kickstarter Data'!F3945:L3945,7,FALSE),"")</f>
        <v>13</v>
      </c>
    </row>
    <row r="3946" spans="1:5" x14ac:dyDescent="0.35">
      <c r="A3946" s="17" t="str">
        <f t="shared" si="122"/>
        <v/>
      </c>
      <c r="B3946" s="17" t="str">
        <f>IFERROR(VLOOKUP("successful",'Kickstarter Data'!F3946:L3946,7,FALSE),"")</f>
        <v/>
      </c>
      <c r="D3946" s="21" t="str">
        <f t="shared" si="123"/>
        <v>Failed</v>
      </c>
      <c r="E3946" s="21">
        <f>IFERROR(VLOOKUP("Failed",'Kickstarter Data'!F3946:L3946,7,FALSE),"")</f>
        <v>0</v>
      </c>
    </row>
    <row r="3947" spans="1:5" x14ac:dyDescent="0.35">
      <c r="A3947" s="17" t="str">
        <f t="shared" si="122"/>
        <v/>
      </c>
      <c r="B3947" s="17" t="str">
        <f>IFERROR(VLOOKUP("successful",'Kickstarter Data'!F3947:L3947,7,FALSE),"")</f>
        <v/>
      </c>
      <c r="D3947" s="21" t="str">
        <f t="shared" si="123"/>
        <v>Failed</v>
      </c>
      <c r="E3947" s="21">
        <f>IFERROR(VLOOKUP("Failed",'Kickstarter Data'!F3947:L3947,7,FALSE),"")</f>
        <v>1</v>
      </c>
    </row>
    <row r="3948" spans="1:5" x14ac:dyDescent="0.35">
      <c r="A3948" s="17" t="str">
        <f t="shared" si="122"/>
        <v/>
      </c>
      <c r="B3948" s="17" t="str">
        <f>IFERROR(VLOOKUP("successful",'Kickstarter Data'!F3948:L3948,7,FALSE),"")</f>
        <v/>
      </c>
      <c r="D3948" s="21" t="str">
        <f t="shared" si="123"/>
        <v>Failed</v>
      </c>
      <c r="E3948" s="21">
        <f>IFERROR(VLOOKUP("Failed",'Kickstarter Data'!F3948:L3948,7,FALSE),"")</f>
        <v>5</v>
      </c>
    </row>
    <row r="3949" spans="1:5" x14ac:dyDescent="0.35">
      <c r="A3949" s="17" t="str">
        <f t="shared" si="122"/>
        <v/>
      </c>
      <c r="B3949" s="17" t="str">
        <f>IFERROR(VLOOKUP("successful",'Kickstarter Data'!F3949:L3949,7,FALSE),"")</f>
        <v/>
      </c>
      <c r="D3949" s="21" t="str">
        <f t="shared" si="123"/>
        <v>Failed</v>
      </c>
      <c r="E3949" s="21">
        <f>IFERROR(VLOOKUP("Failed",'Kickstarter Data'!F3949:L3949,7,FALSE),"")</f>
        <v>2</v>
      </c>
    </row>
    <row r="3950" spans="1:5" x14ac:dyDescent="0.35">
      <c r="A3950" s="17" t="str">
        <f t="shared" si="122"/>
        <v/>
      </c>
      <c r="B3950" s="17" t="str">
        <f>IFERROR(VLOOKUP("successful",'Kickstarter Data'!F3950:L3950,7,FALSE),"")</f>
        <v/>
      </c>
      <c r="D3950" s="21" t="str">
        <f t="shared" si="123"/>
        <v>Failed</v>
      </c>
      <c r="E3950" s="21">
        <f>IFERROR(VLOOKUP("Failed",'Kickstarter Data'!F3950:L3950,7,FALSE),"")</f>
        <v>0</v>
      </c>
    </row>
    <row r="3951" spans="1:5" x14ac:dyDescent="0.35">
      <c r="A3951" s="17" t="str">
        <f t="shared" si="122"/>
        <v/>
      </c>
      <c r="B3951" s="17" t="str">
        <f>IFERROR(VLOOKUP("successful",'Kickstarter Data'!F3951:L3951,7,FALSE),"")</f>
        <v/>
      </c>
      <c r="D3951" s="21" t="str">
        <f t="shared" si="123"/>
        <v>Failed</v>
      </c>
      <c r="E3951" s="21">
        <f>IFERROR(VLOOKUP("Failed",'Kickstarter Data'!F3951:L3951,7,FALSE),"")</f>
        <v>32</v>
      </c>
    </row>
    <row r="3952" spans="1:5" x14ac:dyDescent="0.35">
      <c r="A3952" s="17" t="str">
        <f t="shared" si="122"/>
        <v/>
      </c>
      <c r="B3952" s="17" t="str">
        <f>IFERROR(VLOOKUP("successful",'Kickstarter Data'!F3952:L3952,7,FALSE),"")</f>
        <v/>
      </c>
      <c r="D3952" s="21" t="str">
        <f t="shared" si="123"/>
        <v>Failed</v>
      </c>
      <c r="E3952" s="21">
        <f>IFERROR(VLOOKUP("Failed",'Kickstarter Data'!F3952:L3952,7,FALSE),"")</f>
        <v>1</v>
      </c>
    </row>
    <row r="3953" spans="1:5" x14ac:dyDescent="0.35">
      <c r="A3953" s="17" t="str">
        <f t="shared" si="122"/>
        <v/>
      </c>
      <c r="B3953" s="17" t="str">
        <f>IFERROR(VLOOKUP("successful",'Kickstarter Data'!F3953:L3953,7,FALSE),"")</f>
        <v/>
      </c>
      <c r="D3953" s="21" t="str">
        <f t="shared" si="123"/>
        <v>Failed</v>
      </c>
      <c r="E3953" s="21">
        <f>IFERROR(VLOOKUP("Failed",'Kickstarter Data'!F3953:L3953,7,FALSE),"")</f>
        <v>1</v>
      </c>
    </row>
    <row r="3954" spans="1:5" x14ac:dyDescent="0.35">
      <c r="A3954" s="17" t="str">
        <f t="shared" si="122"/>
        <v/>
      </c>
      <c r="B3954" s="17" t="str">
        <f>IFERROR(VLOOKUP("successful",'Kickstarter Data'!F3954:L3954,7,FALSE),"")</f>
        <v/>
      </c>
      <c r="D3954" s="21" t="str">
        <f t="shared" si="123"/>
        <v>Failed</v>
      </c>
      <c r="E3954" s="21">
        <f>IFERROR(VLOOKUP("Failed",'Kickstarter Data'!F3954:L3954,7,FALSE),"")</f>
        <v>1</v>
      </c>
    </row>
    <row r="3955" spans="1:5" x14ac:dyDescent="0.35">
      <c r="A3955" s="17" t="str">
        <f t="shared" si="122"/>
        <v/>
      </c>
      <c r="B3955" s="17" t="str">
        <f>IFERROR(VLOOKUP("successful",'Kickstarter Data'!F3955:L3955,7,FALSE),"")</f>
        <v/>
      </c>
      <c r="D3955" s="21" t="str">
        <f t="shared" si="123"/>
        <v>Failed</v>
      </c>
      <c r="E3955" s="21">
        <f>IFERROR(VLOOKUP("Failed",'Kickstarter Data'!F3955:L3955,7,FALSE),"")</f>
        <v>0</v>
      </c>
    </row>
    <row r="3956" spans="1:5" x14ac:dyDescent="0.35">
      <c r="A3956" s="17" t="str">
        <f t="shared" si="122"/>
        <v/>
      </c>
      <c r="B3956" s="17" t="str">
        <f>IFERROR(VLOOKUP("successful",'Kickstarter Data'!F3956:L3956,7,FALSE),"")</f>
        <v/>
      </c>
      <c r="D3956" s="21" t="str">
        <f t="shared" si="123"/>
        <v>Failed</v>
      </c>
      <c r="E3956" s="21">
        <f>IFERROR(VLOOKUP("Failed",'Kickstarter Data'!F3956:L3956,7,FALSE),"")</f>
        <v>0</v>
      </c>
    </row>
    <row r="3957" spans="1:5" x14ac:dyDescent="0.35">
      <c r="A3957" s="17" t="str">
        <f t="shared" si="122"/>
        <v/>
      </c>
      <c r="B3957" s="17" t="str">
        <f>IFERROR(VLOOKUP("successful",'Kickstarter Data'!F3957:L3957,7,FALSE),"")</f>
        <v/>
      </c>
      <c r="D3957" s="21" t="str">
        <f t="shared" si="123"/>
        <v>Failed</v>
      </c>
      <c r="E3957" s="21">
        <f>IFERROR(VLOOKUP("Failed",'Kickstarter Data'!F3957:L3957,7,FALSE),"")</f>
        <v>8</v>
      </c>
    </row>
    <row r="3958" spans="1:5" x14ac:dyDescent="0.35">
      <c r="A3958" s="17" t="str">
        <f t="shared" si="122"/>
        <v/>
      </c>
      <c r="B3958" s="17" t="str">
        <f>IFERROR(VLOOKUP("successful",'Kickstarter Data'!F3958:L3958,7,FALSE),"")</f>
        <v/>
      </c>
      <c r="D3958" s="21" t="str">
        <f t="shared" si="123"/>
        <v>Failed</v>
      </c>
      <c r="E3958" s="21">
        <f>IFERROR(VLOOKUP("Failed",'Kickstarter Data'!F3958:L3958,7,FALSE),"")</f>
        <v>0</v>
      </c>
    </row>
    <row r="3959" spans="1:5" x14ac:dyDescent="0.35">
      <c r="A3959" s="17" t="str">
        <f t="shared" si="122"/>
        <v/>
      </c>
      <c r="B3959" s="17" t="str">
        <f>IFERROR(VLOOKUP("successful",'Kickstarter Data'!F3959:L3959,7,FALSE),"")</f>
        <v/>
      </c>
      <c r="D3959" s="21" t="str">
        <f t="shared" si="123"/>
        <v>Failed</v>
      </c>
      <c r="E3959" s="21">
        <f>IFERROR(VLOOKUP("Failed",'Kickstarter Data'!F3959:L3959,7,FALSE),"")</f>
        <v>1</v>
      </c>
    </row>
    <row r="3960" spans="1:5" x14ac:dyDescent="0.35">
      <c r="A3960" s="17" t="str">
        <f t="shared" si="122"/>
        <v/>
      </c>
      <c r="B3960" s="17" t="str">
        <f>IFERROR(VLOOKUP("successful",'Kickstarter Data'!F3960:L3960,7,FALSE),"")</f>
        <v/>
      </c>
      <c r="D3960" s="21" t="str">
        <f t="shared" si="123"/>
        <v>Failed</v>
      </c>
      <c r="E3960" s="21">
        <f>IFERROR(VLOOKUP("Failed",'Kickstarter Data'!F3960:L3960,7,FALSE),"")</f>
        <v>16</v>
      </c>
    </row>
    <row r="3961" spans="1:5" x14ac:dyDescent="0.35">
      <c r="A3961" s="17" t="str">
        <f t="shared" si="122"/>
        <v/>
      </c>
      <c r="B3961" s="17" t="str">
        <f>IFERROR(VLOOKUP("successful",'Kickstarter Data'!F3961:L3961,7,FALSE),"")</f>
        <v/>
      </c>
      <c r="D3961" s="21" t="str">
        <f t="shared" si="123"/>
        <v>Failed</v>
      </c>
      <c r="E3961" s="21">
        <f>IFERROR(VLOOKUP("Failed",'Kickstarter Data'!F3961:L3961,7,FALSE),"")</f>
        <v>12</v>
      </c>
    </row>
    <row r="3962" spans="1:5" x14ac:dyDescent="0.35">
      <c r="A3962" s="17" t="str">
        <f t="shared" si="122"/>
        <v/>
      </c>
      <c r="B3962" s="17" t="str">
        <f>IFERROR(VLOOKUP("successful",'Kickstarter Data'!F3962:L3962,7,FALSE),"")</f>
        <v/>
      </c>
      <c r="D3962" s="21" t="str">
        <f t="shared" si="123"/>
        <v>Failed</v>
      </c>
      <c r="E3962" s="21">
        <f>IFERROR(VLOOKUP("Failed",'Kickstarter Data'!F3962:L3962,7,FALSE),"")</f>
        <v>4</v>
      </c>
    </row>
    <row r="3963" spans="1:5" x14ac:dyDescent="0.35">
      <c r="A3963" s="17" t="str">
        <f t="shared" si="122"/>
        <v/>
      </c>
      <c r="B3963" s="17" t="str">
        <f>IFERROR(VLOOKUP("successful",'Kickstarter Data'!F3963:L3963,7,FALSE),"")</f>
        <v/>
      </c>
      <c r="D3963" s="21" t="str">
        <f t="shared" si="123"/>
        <v>Failed</v>
      </c>
      <c r="E3963" s="21">
        <f>IFERROR(VLOOKUP("Failed",'Kickstarter Data'!F3963:L3963,7,FALSE),"")</f>
        <v>2</v>
      </c>
    </row>
    <row r="3964" spans="1:5" x14ac:dyDescent="0.35">
      <c r="A3964" s="17" t="str">
        <f t="shared" si="122"/>
        <v/>
      </c>
      <c r="B3964" s="17" t="str">
        <f>IFERROR(VLOOKUP("successful",'Kickstarter Data'!F3964:L3964,7,FALSE),"")</f>
        <v/>
      </c>
      <c r="D3964" s="21" t="str">
        <f t="shared" si="123"/>
        <v>Failed</v>
      </c>
      <c r="E3964" s="21">
        <f>IFERROR(VLOOKUP("Failed",'Kickstarter Data'!F3964:L3964,7,FALSE),"")</f>
        <v>3</v>
      </c>
    </row>
    <row r="3965" spans="1:5" x14ac:dyDescent="0.35">
      <c r="A3965" s="17" t="str">
        <f t="shared" si="122"/>
        <v/>
      </c>
      <c r="B3965" s="17" t="str">
        <f>IFERROR(VLOOKUP("successful",'Kickstarter Data'!F3965:L3965,7,FALSE),"")</f>
        <v/>
      </c>
      <c r="D3965" s="21" t="str">
        <f t="shared" si="123"/>
        <v>Failed</v>
      </c>
      <c r="E3965" s="21">
        <f>IFERROR(VLOOKUP("Failed",'Kickstarter Data'!F3965:L3965,7,FALSE),"")</f>
        <v>0</v>
      </c>
    </row>
    <row r="3966" spans="1:5" x14ac:dyDescent="0.35">
      <c r="A3966" s="17" t="str">
        <f t="shared" si="122"/>
        <v/>
      </c>
      <c r="B3966" s="17" t="str">
        <f>IFERROR(VLOOKUP("successful",'Kickstarter Data'!F3966:L3966,7,FALSE),"")</f>
        <v/>
      </c>
      <c r="D3966" s="21" t="str">
        <f t="shared" si="123"/>
        <v>Failed</v>
      </c>
      <c r="E3966" s="21">
        <f>IFERROR(VLOOKUP("Failed",'Kickstarter Data'!F3966:L3966,7,FALSE),"")</f>
        <v>3</v>
      </c>
    </row>
    <row r="3967" spans="1:5" x14ac:dyDescent="0.35">
      <c r="A3967" s="17" t="str">
        <f t="shared" si="122"/>
        <v/>
      </c>
      <c r="B3967" s="17" t="str">
        <f>IFERROR(VLOOKUP("successful",'Kickstarter Data'!F3967:L3967,7,FALSE),"")</f>
        <v/>
      </c>
      <c r="D3967" s="21" t="str">
        <f t="shared" si="123"/>
        <v>Failed</v>
      </c>
      <c r="E3967" s="21">
        <f>IFERROR(VLOOKUP("Failed",'Kickstarter Data'!F3967:L3967,7,FALSE),"")</f>
        <v>4</v>
      </c>
    </row>
    <row r="3968" spans="1:5" x14ac:dyDescent="0.35">
      <c r="A3968" s="17" t="str">
        <f t="shared" si="122"/>
        <v/>
      </c>
      <c r="B3968" s="17" t="str">
        <f>IFERROR(VLOOKUP("successful",'Kickstarter Data'!F3968:L3968,7,FALSE),"")</f>
        <v/>
      </c>
      <c r="D3968" s="21" t="str">
        <f t="shared" si="123"/>
        <v>Failed</v>
      </c>
      <c r="E3968" s="21">
        <f>IFERROR(VLOOKUP("Failed",'Kickstarter Data'!F3968:L3968,7,FALSE),"")</f>
        <v>2</v>
      </c>
    </row>
    <row r="3969" spans="1:5" x14ac:dyDescent="0.35">
      <c r="A3969" s="17" t="str">
        <f t="shared" si="122"/>
        <v/>
      </c>
      <c r="B3969" s="17" t="str">
        <f>IFERROR(VLOOKUP("successful",'Kickstarter Data'!F3969:L3969,7,FALSE),"")</f>
        <v/>
      </c>
      <c r="D3969" s="21" t="str">
        <f t="shared" si="123"/>
        <v>Failed</v>
      </c>
      <c r="E3969" s="21">
        <f>IFERROR(VLOOKUP("Failed",'Kickstarter Data'!F3969:L3969,7,FALSE),"")</f>
        <v>10</v>
      </c>
    </row>
    <row r="3970" spans="1:5" x14ac:dyDescent="0.35">
      <c r="A3970" s="17" t="str">
        <f t="shared" ref="A3970:A4033" si="124">IF(B3970="","","successful")</f>
        <v/>
      </c>
      <c r="B3970" s="17" t="str">
        <f>IFERROR(VLOOKUP("successful",'Kickstarter Data'!F3970:L3970,7,FALSE),"")</f>
        <v/>
      </c>
      <c r="D3970" s="21" t="str">
        <f t="shared" ref="D3970:D4033" si="125">IF(E3970="","","Failed")</f>
        <v>Failed</v>
      </c>
      <c r="E3970" s="21">
        <f>IFERROR(VLOOKUP("Failed",'Kickstarter Data'!F3970:L3970,7,FALSE),"")</f>
        <v>11</v>
      </c>
    </row>
    <row r="3971" spans="1:5" x14ac:dyDescent="0.35">
      <c r="A3971" s="17" t="str">
        <f t="shared" si="124"/>
        <v/>
      </c>
      <c r="B3971" s="17" t="str">
        <f>IFERROR(VLOOKUP("successful",'Kickstarter Data'!F3971:L3971,7,FALSE),"")</f>
        <v/>
      </c>
      <c r="D3971" s="21" t="str">
        <f t="shared" si="125"/>
        <v>Failed</v>
      </c>
      <c r="E3971" s="21">
        <f>IFERROR(VLOOKUP("Failed",'Kickstarter Data'!F3971:L3971,7,FALSE),"")</f>
        <v>6</v>
      </c>
    </row>
    <row r="3972" spans="1:5" x14ac:dyDescent="0.35">
      <c r="A3972" s="17" t="str">
        <f t="shared" si="124"/>
        <v/>
      </c>
      <c r="B3972" s="17" t="str">
        <f>IFERROR(VLOOKUP("successful",'Kickstarter Data'!F3972:L3972,7,FALSE),"")</f>
        <v/>
      </c>
      <c r="D3972" s="21" t="str">
        <f t="shared" si="125"/>
        <v>Failed</v>
      </c>
      <c r="E3972" s="21">
        <f>IFERROR(VLOOKUP("Failed",'Kickstarter Data'!F3972:L3972,7,FALSE),"")</f>
        <v>2</v>
      </c>
    </row>
    <row r="3973" spans="1:5" x14ac:dyDescent="0.35">
      <c r="A3973" s="17" t="str">
        <f t="shared" si="124"/>
        <v/>
      </c>
      <c r="B3973" s="17" t="str">
        <f>IFERROR(VLOOKUP("successful",'Kickstarter Data'!F3973:L3973,7,FALSE),"")</f>
        <v/>
      </c>
      <c r="D3973" s="21" t="str">
        <f t="shared" si="125"/>
        <v>Failed</v>
      </c>
      <c r="E3973" s="21">
        <f>IFERROR(VLOOKUP("Failed",'Kickstarter Data'!F3973:L3973,7,FALSE),"")</f>
        <v>6</v>
      </c>
    </row>
    <row r="3974" spans="1:5" x14ac:dyDescent="0.35">
      <c r="A3974" s="17" t="str">
        <f t="shared" si="124"/>
        <v/>
      </c>
      <c r="B3974" s="17" t="str">
        <f>IFERROR(VLOOKUP("successful",'Kickstarter Data'!F3974:L3974,7,FALSE),"")</f>
        <v/>
      </c>
      <c r="D3974" s="21" t="str">
        <f t="shared" si="125"/>
        <v>Failed</v>
      </c>
      <c r="E3974" s="21">
        <f>IFERROR(VLOOKUP("Failed",'Kickstarter Data'!F3974:L3974,7,FALSE),"")</f>
        <v>8</v>
      </c>
    </row>
    <row r="3975" spans="1:5" x14ac:dyDescent="0.35">
      <c r="A3975" s="17" t="str">
        <f t="shared" si="124"/>
        <v/>
      </c>
      <c r="B3975" s="17" t="str">
        <f>IFERROR(VLOOKUP("successful",'Kickstarter Data'!F3975:L3975,7,FALSE),"")</f>
        <v/>
      </c>
      <c r="D3975" s="21" t="str">
        <f t="shared" si="125"/>
        <v>Failed</v>
      </c>
      <c r="E3975" s="21">
        <f>IFERROR(VLOOKUP("Failed",'Kickstarter Data'!F3975:L3975,7,FALSE),"")</f>
        <v>37</v>
      </c>
    </row>
    <row r="3976" spans="1:5" x14ac:dyDescent="0.35">
      <c r="A3976" s="17" t="str">
        <f t="shared" si="124"/>
        <v/>
      </c>
      <c r="B3976" s="17" t="str">
        <f>IFERROR(VLOOKUP("successful",'Kickstarter Data'!F3976:L3976,7,FALSE),"")</f>
        <v/>
      </c>
      <c r="D3976" s="21" t="str">
        <f t="shared" si="125"/>
        <v>Failed</v>
      </c>
      <c r="E3976" s="21">
        <f>IFERROR(VLOOKUP("Failed",'Kickstarter Data'!F3976:L3976,7,FALSE),"")</f>
        <v>11</v>
      </c>
    </row>
    <row r="3977" spans="1:5" x14ac:dyDescent="0.35">
      <c r="A3977" s="17" t="str">
        <f t="shared" si="124"/>
        <v/>
      </c>
      <c r="B3977" s="17" t="str">
        <f>IFERROR(VLOOKUP("successful",'Kickstarter Data'!F3977:L3977,7,FALSE),"")</f>
        <v/>
      </c>
      <c r="D3977" s="21" t="str">
        <f t="shared" si="125"/>
        <v>Failed</v>
      </c>
      <c r="E3977" s="21">
        <f>IFERROR(VLOOKUP("Failed",'Kickstarter Data'!F3977:L3977,7,FALSE),"")</f>
        <v>0</v>
      </c>
    </row>
    <row r="3978" spans="1:5" x14ac:dyDescent="0.35">
      <c r="A3978" s="17" t="str">
        <f t="shared" si="124"/>
        <v/>
      </c>
      <c r="B3978" s="17" t="str">
        <f>IFERROR(VLOOKUP("successful",'Kickstarter Data'!F3978:L3978,7,FALSE),"")</f>
        <v/>
      </c>
      <c r="D3978" s="21" t="str">
        <f t="shared" si="125"/>
        <v>Failed</v>
      </c>
      <c r="E3978" s="21">
        <f>IFERROR(VLOOKUP("Failed",'Kickstarter Data'!F3978:L3978,7,FALSE),"")</f>
        <v>10</v>
      </c>
    </row>
    <row r="3979" spans="1:5" x14ac:dyDescent="0.35">
      <c r="A3979" s="17" t="str">
        <f t="shared" si="124"/>
        <v/>
      </c>
      <c r="B3979" s="17" t="str">
        <f>IFERROR(VLOOKUP("successful",'Kickstarter Data'!F3979:L3979,7,FALSE),"")</f>
        <v/>
      </c>
      <c r="D3979" s="21" t="str">
        <f t="shared" si="125"/>
        <v>Failed</v>
      </c>
      <c r="E3979" s="21">
        <f>IFERROR(VLOOKUP("Failed",'Kickstarter Data'!F3979:L3979,7,FALSE),"")</f>
        <v>6</v>
      </c>
    </row>
    <row r="3980" spans="1:5" x14ac:dyDescent="0.35">
      <c r="A3980" s="17" t="str">
        <f t="shared" si="124"/>
        <v/>
      </c>
      <c r="B3980" s="17" t="str">
        <f>IFERROR(VLOOKUP("successful",'Kickstarter Data'!F3980:L3980,7,FALSE),"")</f>
        <v/>
      </c>
      <c r="D3980" s="21" t="str">
        <f t="shared" si="125"/>
        <v>Failed</v>
      </c>
      <c r="E3980" s="21">
        <f>IFERROR(VLOOKUP("Failed",'Kickstarter Data'!F3980:L3980,7,FALSE),"")</f>
        <v>8</v>
      </c>
    </row>
    <row r="3981" spans="1:5" x14ac:dyDescent="0.35">
      <c r="A3981" s="17" t="str">
        <f t="shared" si="124"/>
        <v/>
      </c>
      <c r="B3981" s="17" t="str">
        <f>IFERROR(VLOOKUP("successful",'Kickstarter Data'!F3981:L3981,7,FALSE),"")</f>
        <v/>
      </c>
      <c r="D3981" s="21" t="str">
        <f t="shared" si="125"/>
        <v>Failed</v>
      </c>
      <c r="E3981" s="21">
        <f>IFERROR(VLOOKUP("Failed",'Kickstarter Data'!F3981:L3981,7,FALSE),"")</f>
        <v>6</v>
      </c>
    </row>
    <row r="3982" spans="1:5" x14ac:dyDescent="0.35">
      <c r="A3982" s="17" t="str">
        <f t="shared" si="124"/>
        <v/>
      </c>
      <c r="B3982" s="17" t="str">
        <f>IFERROR(VLOOKUP("successful",'Kickstarter Data'!F3982:L3982,7,FALSE),"")</f>
        <v/>
      </c>
      <c r="D3982" s="21" t="str">
        <f t="shared" si="125"/>
        <v>Failed</v>
      </c>
      <c r="E3982" s="21">
        <f>IFERROR(VLOOKUP("Failed",'Kickstarter Data'!F3982:L3982,7,FALSE),"")</f>
        <v>7</v>
      </c>
    </row>
    <row r="3983" spans="1:5" x14ac:dyDescent="0.35">
      <c r="A3983" s="17" t="str">
        <f t="shared" si="124"/>
        <v/>
      </c>
      <c r="B3983" s="17" t="str">
        <f>IFERROR(VLOOKUP("successful",'Kickstarter Data'!F3983:L3983,7,FALSE),"")</f>
        <v/>
      </c>
      <c r="D3983" s="21" t="str">
        <f t="shared" si="125"/>
        <v>Failed</v>
      </c>
      <c r="E3983" s="21">
        <f>IFERROR(VLOOKUP("Failed",'Kickstarter Data'!F3983:L3983,7,FALSE),"")</f>
        <v>7</v>
      </c>
    </row>
    <row r="3984" spans="1:5" x14ac:dyDescent="0.35">
      <c r="A3984" s="17" t="str">
        <f t="shared" si="124"/>
        <v/>
      </c>
      <c r="B3984" s="17" t="str">
        <f>IFERROR(VLOOKUP("successful",'Kickstarter Data'!F3984:L3984,7,FALSE),"")</f>
        <v/>
      </c>
      <c r="D3984" s="21" t="str">
        <f t="shared" si="125"/>
        <v>Failed</v>
      </c>
      <c r="E3984" s="21">
        <f>IFERROR(VLOOKUP("Failed",'Kickstarter Data'!F3984:L3984,7,FALSE),"")</f>
        <v>5</v>
      </c>
    </row>
    <row r="3985" spans="1:5" x14ac:dyDescent="0.35">
      <c r="A3985" s="17" t="str">
        <f t="shared" si="124"/>
        <v/>
      </c>
      <c r="B3985" s="17" t="str">
        <f>IFERROR(VLOOKUP("successful",'Kickstarter Data'!F3985:L3985,7,FALSE),"")</f>
        <v/>
      </c>
      <c r="D3985" s="21" t="str">
        <f t="shared" si="125"/>
        <v>Failed</v>
      </c>
      <c r="E3985" s="21">
        <f>IFERROR(VLOOKUP("Failed",'Kickstarter Data'!F3985:L3985,7,FALSE),"")</f>
        <v>46</v>
      </c>
    </row>
    <row r="3986" spans="1:5" x14ac:dyDescent="0.35">
      <c r="A3986" s="17" t="str">
        <f t="shared" si="124"/>
        <v/>
      </c>
      <c r="B3986" s="17" t="str">
        <f>IFERROR(VLOOKUP("successful",'Kickstarter Data'!F3986:L3986,7,FALSE),"")</f>
        <v/>
      </c>
      <c r="D3986" s="21" t="str">
        <f t="shared" si="125"/>
        <v>Failed</v>
      </c>
      <c r="E3986" s="21">
        <f>IFERROR(VLOOKUP("Failed",'Kickstarter Data'!F3986:L3986,7,FALSE),"")</f>
        <v>10</v>
      </c>
    </row>
    <row r="3987" spans="1:5" x14ac:dyDescent="0.35">
      <c r="A3987" s="17" t="str">
        <f t="shared" si="124"/>
        <v/>
      </c>
      <c r="B3987" s="17" t="str">
        <f>IFERROR(VLOOKUP("successful",'Kickstarter Data'!F3987:L3987,7,FALSE),"")</f>
        <v/>
      </c>
      <c r="D3987" s="21" t="str">
        <f t="shared" si="125"/>
        <v>Failed</v>
      </c>
      <c r="E3987" s="21">
        <f>IFERROR(VLOOKUP("Failed",'Kickstarter Data'!F3987:L3987,7,FALSE),"")</f>
        <v>19</v>
      </c>
    </row>
    <row r="3988" spans="1:5" x14ac:dyDescent="0.35">
      <c r="A3988" s="17" t="str">
        <f t="shared" si="124"/>
        <v/>
      </c>
      <c r="B3988" s="17" t="str">
        <f>IFERROR(VLOOKUP("successful",'Kickstarter Data'!F3988:L3988,7,FALSE),"")</f>
        <v/>
      </c>
      <c r="D3988" s="21" t="str">
        <f t="shared" si="125"/>
        <v>Failed</v>
      </c>
      <c r="E3988" s="21">
        <f>IFERROR(VLOOKUP("Failed",'Kickstarter Data'!F3988:L3988,7,FALSE),"")</f>
        <v>13</v>
      </c>
    </row>
    <row r="3989" spans="1:5" x14ac:dyDescent="0.35">
      <c r="A3989" s="17" t="str">
        <f t="shared" si="124"/>
        <v/>
      </c>
      <c r="B3989" s="17" t="str">
        <f>IFERROR(VLOOKUP("successful",'Kickstarter Data'!F3989:L3989,7,FALSE),"")</f>
        <v/>
      </c>
      <c r="D3989" s="21" t="str">
        <f t="shared" si="125"/>
        <v>Failed</v>
      </c>
      <c r="E3989" s="21">
        <f>IFERROR(VLOOKUP("Failed",'Kickstarter Data'!F3989:L3989,7,FALSE),"")</f>
        <v>13</v>
      </c>
    </row>
    <row r="3990" spans="1:5" x14ac:dyDescent="0.35">
      <c r="A3990" s="17" t="str">
        <f t="shared" si="124"/>
        <v/>
      </c>
      <c r="B3990" s="17" t="str">
        <f>IFERROR(VLOOKUP("successful",'Kickstarter Data'!F3990:L3990,7,FALSE),"")</f>
        <v/>
      </c>
      <c r="D3990" s="21" t="str">
        <f t="shared" si="125"/>
        <v>Failed</v>
      </c>
      <c r="E3990" s="21">
        <f>IFERROR(VLOOKUP("Failed",'Kickstarter Data'!F3990:L3990,7,FALSE),"")</f>
        <v>4</v>
      </c>
    </row>
    <row r="3991" spans="1:5" x14ac:dyDescent="0.35">
      <c r="A3991" s="17" t="str">
        <f t="shared" si="124"/>
        <v/>
      </c>
      <c r="B3991" s="17" t="str">
        <f>IFERROR(VLOOKUP("successful",'Kickstarter Data'!F3991:L3991,7,FALSE),"")</f>
        <v/>
      </c>
      <c r="D3991" s="21" t="str">
        <f t="shared" si="125"/>
        <v>Failed</v>
      </c>
      <c r="E3991" s="21">
        <f>IFERROR(VLOOKUP("Failed",'Kickstarter Data'!F3991:L3991,7,FALSE),"")</f>
        <v>0</v>
      </c>
    </row>
    <row r="3992" spans="1:5" x14ac:dyDescent="0.35">
      <c r="A3992" s="17" t="str">
        <f t="shared" si="124"/>
        <v/>
      </c>
      <c r="B3992" s="17" t="str">
        <f>IFERROR(VLOOKUP("successful",'Kickstarter Data'!F3992:L3992,7,FALSE),"")</f>
        <v/>
      </c>
      <c r="D3992" s="21" t="str">
        <f t="shared" si="125"/>
        <v>Failed</v>
      </c>
      <c r="E3992" s="21">
        <f>IFERROR(VLOOKUP("Failed",'Kickstarter Data'!F3992:L3992,7,FALSE),"")</f>
        <v>3</v>
      </c>
    </row>
    <row r="3993" spans="1:5" x14ac:dyDescent="0.35">
      <c r="A3993" s="17" t="str">
        <f t="shared" si="124"/>
        <v/>
      </c>
      <c r="B3993" s="17" t="str">
        <f>IFERROR(VLOOKUP("successful",'Kickstarter Data'!F3993:L3993,7,FALSE),"")</f>
        <v/>
      </c>
      <c r="D3993" s="21" t="str">
        <f t="shared" si="125"/>
        <v>Failed</v>
      </c>
      <c r="E3993" s="21">
        <f>IFERROR(VLOOKUP("Failed",'Kickstarter Data'!F3993:L3993,7,FALSE),"")</f>
        <v>1</v>
      </c>
    </row>
    <row r="3994" spans="1:5" x14ac:dyDescent="0.35">
      <c r="A3994" s="17" t="str">
        <f t="shared" si="124"/>
        <v/>
      </c>
      <c r="B3994" s="17" t="str">
        <f>IFERROR(VLOOKUP("successful",'Kickstarter Data'!F3994:L3994,7,FALSE),"")</f>
        <v/>
      </c>
      <c r="D3994" s="21" t="str">
        <f t="shared" si="125"/>
        <v>Failed</v>
      </c>
      <c r="E3994" s="21">
        <f>IFERROR(VLOOKUP("Failed",'Kickstarter Data'!F3994:L3994,7,FALSE),"")</f>
        <v>9</v>
      </c>
    </row>
    <row r="3995" spans="1:5" x14ac:dyDescent="0.35">
      <c r="A3995" s="17" t="str">
        <f t="shared" si="124"/>
        <v/>
      </c>
      <c r="B3995" s="17" t="str">
        <f>IFERROR(VLOOKUP("successful",'Kickstarter Data'!F3995:L3995,7,FALSE),"")</f>
        <v/>
      </c>
      <c r="D3995" s="21" t="str">
        <f t="shared" si="125"/>
        <v>Failed</v>
      </c>
      <c r="E3995" s="21">
        <f>IFERROR(VLOOKUP("Failed",'Kickstarter Data'!F3995:L3995,7,FALSE),"")</f>
        <v>1</v>
      </c>
    </row>
    <row r="3996" spans="1:5" x14ac:dyDescent="0.35">
      <c r="A3996" s="17" t="str">
        <f t="shared" si="124"/>
        <v/>
      </c>
      <c r="B3996" s="17" t="str">
        <f>IFERROR(VLOOKUP("successful",'Kickstarter Data'!F3996:L3996,7,FALSE),"")</f>
        <v/>
      </c>
      <c r="D3996" s="21" t="str">
        <f t="shared" si="125"/>
        <v>Failed</v>
      </c>
      <c r="E3996" s="21">
        <f>IFERROR(VLOOKUP("Failed",'Kickstarter Data'!F3996:L3996,7,FALSE),"")</f>
        <v>1</v>
      </c>
    </row>
    <row r="3997" spans="1:5" x14ac:dyDescent="0.35">
      <c r="A3997" s="17" t="str">
        <f t="shared" si="124"/>
        <v/>
      </c>
      <c r="B3997" s="17" t="str">
        <f>IFERROR(VLOOKUP("successful",'Kickstarter Data'!F3997:L3997,7,FALSE),"")</f>
        <v/>
      </c>
      <c r="D3997" s="21" t="str">
        <f t="shared" si="125"/>
        <v>Failed</v>
      </c>
      <c r="E3997" s="21">
        <f>IFERROR(VLOOKUP("Failed",'Kickstarter Data'!F3997:L3997,7,FALSE),"")</f>
        <v>4</v>
      </c>
    </row>
    <row r="3998" spans="1:5" x14ac:dyDescent="0.35">
      <c r="A3998" s="17" t="str">
        <f t="shared" si="124"/>
        <v/>
      </c>
      <c r="B3998" s="17" t="str">
        <f>IFERROR(VLOOKUP("successful",'Kickstarter Data'!F3998:L3998,7,FALSE),"")</f>
        <v/>
      </c>
      <c r="D3998" s="21" t="str">
        <f t="shared" si="125"/>
        <v>Failed</v>
      </c>
      <c r="E3998" s="21">
        <f>IFERROR(VLOOKUP("Failed",'Kickstarter Data'!F3998:L3998,7,FALSE),"")</f>
        <v>17</v>
      </c>
    </row>
    <row r="3999" spans="1:5" x14ac:dyDescent="0.35">
      <c r="A3999" s="17" t="str">
        <f t="shared" si="124"/>
        <v/>
      </c>
      <c r="B3999" s="17" t="str">
        <f>IFERROR(VLOOKUP("successful",'Kickstarter Data'!F3999:L3999,7,FALSE),"")</f>
        <v/>
      </c>
      <c r="D3999" s="21" t="str">
        <f t="shared" si="125"/>
        <v>Failed</v>
      </c>
      <c r="E3999" s="21">
        <f>IFERROR(VLOOKUP("Failed",'Kickstarter Data'!F3999:L3999,7,FALSE),"")</f>
        <v>0</v>
      </c>
    </row>
    <row r="4000" spans="1:5" x14ac:dyDescent="0.35">
      <c r="A4000" s="17" t="str">
        <f t="shared" si="124"/>
        <v/>
      </c>
      <c r="B4000" s="17" t="str">
        <f>IFERROR(VLOOKUP("successful",'Kickstarter Data'!F4000:L4000,7,FALSE),"")</f>
        <v/>
      </c>
      <c r="D4000" s="21" t="str">
        <f t="shared" si="125"/>
        <v>Failed</v>
      </c>
      <c r="E4000" s="21">
        <f>IFERROR(VLOOKUP("Failed",'Kickstarter Data'!F4000:L4000,7,FALSE),"")</f>
        <v>12</v>
      </c>
    </row>
    <row r="4001" spans="1:5" x14ac:dyDescent="0.35">
      <c r="A4001" s="17" t="str">
        <f t="shared" si="124"/>
        <v/>
      </c>
      <c r="B4001" s="17" t="str">
        <f>IFERROR(VLOOKUP("successful",'Kickstarter Data'!F4001:L4001,7,FALSE),"")</f>
        <v/>
      </c>
      <c r="D4001" s="21" t="str">
        <f t="shared" si="125"/>
        <v>Failed</v>
      </c>
      <c r="E4001" s="21">
        <f>IFERROR(VLOOKUP("Failed",'Kickstarter Data'!F4001:L4001,7,FALSE),"")</f>
        <v>14</v>
      </c>
    </row>
    <row r="4002" spans="1:5" x14ac:dyDescent="0.35">
      <c r="A4002" s="17" t="str">
        <f t="shared" si="124"/>
        <v/>
      </c>
      <c r="B4002" s="17" t="str">
        <f>IFERROR(VLOOKUP("successful",'Kickstarter Data'!F4002:L4002,7,FALSE),"")</f>
        <v/>
      </c>
      <c r="D4002" s="21" t="str">
        <f t="shared" si="125"/>
        <v>Failed</v>
      </c>
      <c r="E4002" s="21">
        <f>IFERROR(VLOOKUP("Failed",'Kickstarter Data'!F4002:L4002,7,FALSE),"")</f>
        <v>1</v>
      </c>
    </row>
    <row r="4003" spans="1:5" x14ac:dyDescent="0.35">
      <c r="A4003" s="17" t="str">
        <f t="shared" si="124"/>
        <v/>
      </c>
      <c r="B4003" s="17" t="str">
        <f>IFERROR(VLOOKUP("successful",'Kickstarter Data'!F4003:L4003,7,FALSE),"")</f>
        <v/>
      </c>
      <c r="D4003" s="21" t="str">
        <f t="shared" si="125"/>
        <v>Failed</v>
      </c>
      <c r="E4003" s="21">
        <f>IFERROR(VLOOKUP("Failed",'Kickstarter Data'!F4003:L4003,7,FALSE),"")</f>
        <v>14</v>
      </c>
    </row>
    <row r="4004" spans="1:5" x14ac:dyDescent="0.35">
      <c r="A4004" s="17" t="str">
        <f t="shared" si="124"/>
        <v/>
      </c>
      <c r="B4004" s="17" t="str">
        <f>IFERROR(VLOOKUP("successful",'Kickstarter Data'!F4004:L4004,7,FALSE),"")</f>
        <v/>
      </c>
      <c r="D4004" s="21" t="str">
        <f t="shared" si="125"/>
        <v>Failed</v>
      </c>
      <c r="E4004" s="21">
        <f>IFERROR(VLOOKUP("Failed",'Kickstarter Data'!F4004:L4004,7,FALSE),"")</f>
        <v>4</v>
      </c>
    </row>
    <row r="4005" spans="1:5" x14ac:dyDescent="0.35">
      <c r="A4005" s="17" t="str">
        <f t="shared" si="124"/>
        <v/>
      </c>
      <c r="B4005" s="17" t="str">
        <f>IFERROR(VLOOKUP("successful",'Kickstarter Data'!F4005:L4005,7,FALSE),"")</f>
        <v/>
      </c>
      <c r="D4005" s="21" t="str">
        <f t="shared" si="125"/>
        <v>Failed</v>
      </c>
      <c r="E4005" s="21">
        <f>IFERROR(VLOOKUP("Failed",'Kickstarter Data'!F4005:L4005,7,FALSE),"")</f>
        <v>2</v>
      </c>
    </row>
    <row r="4006" spans="1:5" x14ac:dyDescent="0.35">
      <c r="A4006" s="17" t="str">
        <f t="shared" si="124"/>
        <v/>
      </c>
      <c r="B4006" s="17" t="str">
        <f>IFERROR(VLOOKUP("successful",'Kickstarter Data'!F4006:L4006,7,FALSE),"")</f>
        <v/>
      </c>
      <c r="D4006" s="21" t="str">
        <f t="shared" si="125"/>
        <v>Failed</v>
      </c>
      <c r="E4006" s="21">
        <f>IFERROR(VLOOKUP("Failed",'Kickstarter Data'!F4006:L4006,7,FALSE),"")</f>
        <v>1</v>
      </c>
    </row>
    <row r="4007" spans="1:5" x14ac:dyDescent="0.35">
      <c r="A4007" s="17" t="str">
        <f t="shared" si="124"/>
        <v/>
      </c>
      <c r="B4007" s="17" t="str">
        <f>IFERROR(VLOOKUP("successful",'Kickstarter Data'!F4007:L4007,7,FALSE),"")</f>
        <v/>
      </c>
      <c r="D4007" s="21" t="str">
        <f t="shared" si="125"/>
        <v>Failed</v>
      </c>
      <c r="E4007" s="21">
        <f>IFERROR(VLOOKUP("Failed",'Kickstarter Data'!F4007:L4007,7,FALSE),"")</f>
        <v>2</v>
      </c>
    </row>
    <row r="4008" spans="1:5" x14ac:dyDescent="0.35">
      <c r="A4008" s="17" t="str">
        <f t="shared" si="124"/>
        <v/>
      </c>
      <c r="B4008" s="17" t="str">
        <f>IFERROR(VLOOKUP("successful",'Kickstarter Data'!F4008:L4008,7,FALSE),"")</f>
        <v/>
      </c>
      <c r="D4008" s="21" t="str">
        <f t="shared" si="125"/>
        <v>Failed</v>
      </c>
      <c r="E4008" s="21">
        <f>IFERROR(VLOOKUP("Failed",'Kickstarter Data'!F4008:L4008,7,FALSE),"")</f>
        <v>1</v>
      </c>
    </row>
    <row r="4009" spans="1:5" x14ac:dyDescent="0.35">
      <c r="A4009" s="17" t="str">
        <f t="shared" si="124"/>
        <v/>
      </c>
      <c r="B4009" s="17" t="str">
        <f>IFERROR(VLOOKUP("successful",'Kickstarter Data'!F4009:L4009,7,FALSE),"")</f>
        <v/>
      </c>
      <c r="D4009" s="21" t="str">
        <f t="shared" si="125"/>
        <v>Failed</v>
      </c>
      <c r="E4009" s="21">
        <f>IFERROR(VLOOKUP("Failed",'Kickstarter Data'!F4009:L4009,7,FALSE),"")</f>
        <v>1</v>
      </c>
    </row>
    <row r="4010" spans="1:5" x14ac:dyDescent="0.35">
      <c r="A4010" s="17" t="str">
        <f t="shared" si="124"/>
        <v/>
      </c>
      <c r="B4010" s="17" t="str">
        <f>IFERROR(VLOOKUP("successful",'Kickstarter Data'!F4010:L4010,7,FALSE),"")</f>
        <v/>
      </c>
      <c r="D4010" s="21" t="str">
        <f t="shared" si="125"/>
        <v>Failed</v>
      </c>
      <c r="E4010" s="21">
        <f>IFERROR(VLOOKUP("Failed",'Kickstarter Data'!F4010:L4010,7,FALSE),"")</f>
        <v>4</v>
      </c>
    </row>
    <row r="4011" spans="1:5" x14ac:dyDescent="0.35">
      <c r="A4011" s="17" t="str">
        <f t="shared" si="124"/>
        <v/>
      </c>
      <c r="B4011" s="17" t="str">
        <f>IFERROR(VLOOKUP("successful",'Kickstarter Data'!F4011:L4011,7,FALSE),"")</f>
        <v/>
      </c>
      <c r="D4011" s="21" t="str">
        <f t="shared" si="125"/>
        <v>Failed</v>
      </c>
      <c r="E4011" s="21">
        <f>IFERROR(VLOOKUP("Failed",'Kickstarter Data'!F4011:L4011,7,FALSE),"")</f>
        <v>3</v>
      </c>
    </row>
    <row r="4012" spans="1:5" x14ac:dyDescent="0.35">
      <c r="A4012" s="17" t="str">
        <f t="shared" si="124"/>
        <v/>
      </c>
      <c r="B4012" s="17" t="str">
        <f>IFERROR(VLOOKUP("successful",'Kickstarter Data'!F4012:L4012,7,FALSE),"")</f>
        <v/>
      </c>
      <c r="D4012" s="21" t="str">
        <f t="shared" si="125"/>
        <v>Failed</v>
      </c>
      <c r="E4012" s="21">
        <f>IFERROR(VLOOKUP("Failed",'Kickstarter Data'!F4012:L4012,7,FALSE),"")</f>
        <v>38</v>
      </c>
    </row>
    <row r="4013" spans="1:5" x14ac:dyDescent="0.35">
      <c r="A4013" s="17" t="str">
        <f t="shared" si="124"/>
        <v/>
      </c>
      <c r="B4013" s="17" t="str">
        <f>IFERROR(VLOOKUP("successful",'Kickstarter Data'!F4013:L4013,7,FALSE),"")</f>
        <v/>
      </c>
      <c r="D4013" s="21" t="str">
        <f t="shared" si="125"/>
        <v>Failed</v>
      </c>
      <c r="E4013" s="21">
        <f>IFERROR(VLOOKUP("Failed",'Kickstarter Data'!F4013:L4013,7,FALSE),"")</f>
        <v>4</v>
      </c>
    </row>
    <row r="4014" spans="1:5" x14ac:dyDescent="0.35">
      <c r="A4014" s="17" t="str">
        <f t="shared" si="124"/>
        <v/>
      </c>
      <c r="B4014" s="17" t="str">
        <f>IFERROR(VLOOKUP("successful",'Kickstarter Data'!F4014:L4014,7,FALSE),"")</f>
        <v/>
      </c>
      <c r="D4014" s="21" t="str">
        <f t="shared" si="125"/>
        <v>Failed</v>
      </c>
      <c r="E4014" s="21">
        <f>IFERROR(VLOOKUP("Failed",'Kickstarter Data'!F4014:L4014,7,FALSE),"")</f>
        <v>0</v>
      </c>
    </row>
    <row r="4015" spans="1:5" x14ac:dyDescent="0.35">
      <c r="A4015" s="17" t="str">
        <f t="shared" si="124"/>
        <v/>
      </c>
      <c r="B4015" s="17" t="str">
        <f>IFERROR(VLOOKUP("successful",'Kickstarter Data'!F4015:L4015,7,FALSE),"")</f>
        <v/>
      </c>
      <c r="D4015" s="21" t="str">
        <f t="shared" si="125"/>
        <v>Failed</v>
      </c>
      <c r="E4015" s="21">
        <f>IFERROR(VLOOKUP("Failed",'Kickstarter Data'!F4015:L4015,7,FALSE),"")</f>
        <v>2</v>
      </c>
    </row>
    <row r="4016" spans="1:5" x14ac:dyDescent="0.35">
      <c r="A4016" s="17" t="str">
        <f t="shared" si="124"/>
        <v/>
      </c>
      <c r="B4016" s="17" t="str">
        <f>IFERROR(VLOOKUP("successful",'Kickstarter Data'!F4016:L4016,7,FALSE),"")</f>
        <v/>
      </c>
      <c r="D4016" s="21" t="str">
        <f t="shared" si="125"/>
        <v>Failed</v>
      </c>
      <c r="E4016" s="21">
        <f>IFERROR(VLOOKUP("Failed",'Kickstarter Data'!F4016:L4016,7,FALSE),"")</f>
        <v>0</v>
      </c>
    </row>
    <row r="4017" spans="1:5" x14ac:dyDescent="0.35">
      <c r="A4017" s="17" t="str">
        <f t="shared" si="124"/>
        <v/>
      </c>
      <c r="B4017" s="17" t="str">
        <f>IFERROR(VLOOKUP("successful",'Kickstarter Data'!F4017:L4017,7,FALSE),"")</f>
        <v/>
      </c>
      <c r="D4017" s="21" t="str">
        <f t="shared" si="125"/>
        <v>Failed</v>
      </c>
      <c r="E4017" s="21">
        <f>IFERROR(VLOOKUP("Failed",'Kickstarter Data'!F4017:L4017,7,FALSE),"")</f>
        <v>1</v>
      </c>
    </row>
    <row r="4018" spans="1:5" x14ac:dyDescent="0.35">
      <c r="A4018" s="17" t="str">
        <f t="shared" si="124"/>
        <v/>
      </c>
      <c r="B4018" s="17" t="str">
        <f>IFERROR(VLOOKUP("successful",'Kickstarter Data'!F4018:L4018,7,FALSE),"")</f>
        <v/>
      </c>
      <c r="D4018" s="21" t="str">
        <f t="shared" si="125"/>
        <v>Failed</v>
      </c>
      <c r="E4018" s="21">
        <f>IFERROR(VLOOKUP("Failed",'Kickstarter Data'!F4018:L4018,7,FALSE),"")</f>
        <v>7</v>
      </c>
    </row>
    <row r="4019" spans="1:5" x14ac:dyDescent="0.35">
      <c r="A4019" s="17" t="str">
        <f t="shared" si="124"/>
        <v/>
      </c>
      <c r="B4019" s="17" t="str">
        <f>IFERROR(VLOOKUP("successful",'Kickstarter Data'!F4019:L4019,7,FALSE),"")</f>
        <v/>
      </c>
      <c r="D4019" s="21" t="str">
        <f t="shared" si="125"/>
        <v>Failed</v>
      </c>
      <c r="E4019" s="21">
        <f>IFERROR(VLOOKUP("Failed",'Kickstarter Data'!F4019:L4019,7,FALSE),"")</f>
        <v>2</v>
      </c>
    </row>
    <row r="4020" spans="1:5" x14ac:dyDescent="0.35">
      <c r="A4020" s="17" t="str">
        <f t="shared" si="124"/>
        <v/>
      </c>
      <c r="B4020" s="17" t="str">
        <f>IFERROR(VLOOKUP("successful",'Kickstarter Data'!F4020:L4020,7,FALSE),"")</f>
        <v/>
      </c>
      <c r="D4020" s="21" t="str">
        <f t="shared" si="125"/>
        <v>Failed</v>
      </c>
      <c r="E4020" s="21">
        <f>IFERROR(VLOOKUP("Failed",'Kickstarter Data'!F4020:L4020,7,FALSE),"")</f>
        <v>4</v>
      </c>
    </row>
    <row r="4021" spans="1:5" x14ac:dyDescent="0.35">
      <c r="A4021" s="17" t="str">
        <f t="shared" si="124"/>
        <v/>
      </c>
      <c r="B4021" s="17" t="str">
        <f>IFERROR(VLOOKUP("successful",'Kickstarter Data'!F4021:L4021,7,FALSE),"")</f>
        <v/>
      </c>
      <c r="D4021" s="21" t="str">
        <f t="shared" si="125"/>
        <v>Failed</v>
      </c>
      <c r="E4021" s="21">
        <f>IFERROR(VLOOKUP("Failed",'Kickstarter Data'!F4021:L4021,7,FALSE),"")</f>
        <v>4</v>
      </c>
    </row>
    <row r="4022" spans="1:5" x14ac:dyDescent="0.35">
      <c r="A4022" s="17" t="str">
        <f t="shared" si="124"/>
        <v/>
      </c>
      <c r="B4022" s="17" t="str">
        <f>IFERROR(VLOOKUP("successful",'Kickstarter Data'!F4022:L4022,7,FALSE),"")</f>
        <v/>
      </c>
      <c r="D4022" s="21" t="str">
        <f t="shared" si="125"/>
        <v>Failed</v>
      </c>
      <c r="E4022" s="21">
        <f>IFERROR(VLOOKUP("Failed",'Kickstarter Data'!F4022:L4022,7,FALSE),"")</f>
        <v>3</v>
      </c>
    </row>
    <row r="4023" spans="1:5" x14ac:dyDescent="0.35">
      <c r="A4023" s="17" t="str">
        <f t="shared" si="124"/>
        <v/>
      </c>
      <c r="B4023" s="17" t="str">
        <f>IFERROR(VLOOKUP("successful",'Kickstarter Data'!F4023:L4023,7,FALSE),"")</f>
        <v/>
      </c>
      <c r="D4023" s="21" t="str">
        <f t="shared" si="125"/>
        <v>Failed</v>
      </c>
      <c r="E4023" s="21">
        <f>IFERROR(VLOOKUP("Failed",'Kickstarter Data'!F4023:L4023,7,FALSE),"")</f>
        <v>2</v>
      </c>
    </row>
    <row r="4024" spans="1:5" x14ac:dyDescent="0.35">
      <c r="A4024" s="17" t="str">
        <f t="shared" si="124"/>
        <v/>
      </c>
      <c r="B4024" s="17" t="str">
        <f>IFERROR(VLOOKUP("successful",'Kickstarter Data'!F4024:L4024,7,FALSE),"")</f>
        <v/>
      </c>
      <c r="D4024" s="21" t="str">
        <f t="shared" si="125"/>
        <v>Failed</v>
      </c>
      <c r="E4024" s="21">
        <f>IFERROR(VLOOKUP("Failed",'Kickstarter Data'!F4024:L4024,7,FALSE),"")</f>
        <v>197</v>
      </c>
    </row>
    <row r="4025" spans="1:5" x14ac:dyDescent="0.35">
      <c r="A4025" s="17" t="str">
        <f t="shared" si="124"/>
        <v/>
      </c>
      <c r="B4025" s="17" t="str">
        <f>IFERROR(VLOOKUP("successful",'Kickstarter Data'!F4025:L4025,7,FALSE),"")</f>
        <v/>
      </c>
      <c r="D4025" s="21" t="str">
        <f t="shared" si="125"/>
        <v>Failed</v>
      </c>
      <c r="E4025" s="21">
        <f>IFERROR(VLOOKUP("Failed",'Kickstarter Data'!F4025:L4025,7,FALSE),"")</f>
        <v>0</v>
      </c>
    </row>
    <row r="4026" spans="1:5" x14ac:dyDescent="0.35">
      <c r="A4026" s="17" t="str">
        <f t="shared" si="124"/>
        <v/>
      </c>
      <c r="B4026" s="17" t="str">
        <f>IFERROR(VLOOKUP("successful",'Kickstarter Data'!F4026:L4026,7,FALSE),"")</f>
        <v/>
      </c>
      <c r="D4026" s="21" t="str">
        <f t="shared" si="125"/>
        <v>Failed</v>
      </c>
      <c r="E4026" s="21">
        <f>IFERROR(VLOOKUP("Failed",'Kickstarter Data'!F4026:L4026,7,FALSE),"")</f>
        <v>1</v>
      </c>
    </row>
    <row r="4027" spans="1:5" x14ac:dyDescent="0.35">
      <c r="A4027" s="17" t="str">
        <f t="shared" si="124"/>
        <v/>
      </c>
      <c r="B4027" s="17" t="str">
        <f>IFERROR(VLOOKUP("successful",'Kickstarter Data'!F4027:L4027,7,FALSE),"")</f>
        <v/>
      </c>
      <c r="D4027" s="21" t="str">
        <f t="shared" si="125"/>
        <v>Failed</v>
      </c>
      <c r="E4027" s="21">
        <f>IFERROR(VLOOKUP("Failed",'Kickstarter Data'!F4027:L4027,7,FALSE),"")</f>
        <v>4</v>
      </c>
    </row>
    <row r="4028" spans="1:5" x14ac:dyDescent="0.35">
      <c r="A4028" s="17" t="str">
        <f t="shared" si="124"/>
        <v/>
      </c>
      <c r="B4028" s="17" t="str">
        <f>IFERROR(VLOOKUP("successful",'Kickstarter Data'!F4028:L4028,7,FALSE),"")</f>
        <v/>
      </c>
      <c r="D4028" s="21" t="str">
        <f t="shared" si="125"/>
        <v>Failed</v>
      </c>
      <c r="E4028" s="21">
        <f>IFERROR(VLOOKUP("Failed",'Kickstarter Data'!F4028:L4028,7,FALSE),"")</f>
        <v>0</v>
      </c>
    </row>
    <row r="4029" spans="1:5" x14ac:dyDescent="0.35">
      <c r="A4029" s="17" t="str">
        <f t="shared" si="124"/>
        <v/>
      </c>
      <c r="B4029" s="17" t="str">
        <f>IFERROR(VLOOKUP("successful",'Kickstarter Data'!F4029:L4029,7,FALSE),"")</f>
        <v/>
      </c>
      <c r="D4029" s="21" t="str">
        <f t="shared" si="125"/>
        <v>Failed</v>
      </c>
      <c r="E4029" s="21">
        <f>IFERROR(VLOOKUP("Failed",'Kickstarter Data'!F4029:L4029,7,FALSE),"")</f>
        <v>7</v>
      </c>
    </row>
    <row r="4030" spans="1:5" x14ac:dyDescent="0.35">
      <c r="A4030" s="17" t="str">
        <f t="shared" si="124"/>
        <v/>
      </c>
      <c r="B4030" s="17" t="str">
        <f>IFERROR(VLOOKUP("successful",'Kickstarter Data'!F4030:L4030,7,FALSE),"")</f>
        <v/>
      </c>
      <c r="D4030" s="21" t="str">
        <f t="shared" si="125"/>
        <v>Failed</v>
      </c>
      <c r="E4030" s="21">
        <f>IFERROR(VLOOKUP("Failed",'Kickstarter Data'!F4030:L4030,7,FALSE),"")</f>
        <v>11</v>
      </c>
    </row>
    <row r="4031" spans="1:5" x14ac:dyDescent="0.35">
      <c r="A4031" s="17" t="str">
        <f t="shared" si="124"/>
        <v/>
      </c>
      <c r="B4031" s="17" t="str">
        <f>IFERROR(VLOOKUP("successful",'Kickstarter Data'!F4031:L4031,7,FALSE),"")</f>
        <v/>
      </c>
      <c r="D4031" s="21" t="str">
        <f t="shared" si="125"/>
        <v>Failed</v>
      </c>
      <c r="E4031" s="21">
        <f>IFERROR(VLOOKUP("Failed",'Kickstarter Data'!F4031:L4031,7,FALSE),"")</f>
        <v>0</v>
      </c>
    </row>
    <row r="4032" spans="1:5" x14ac:dyDescent="0.35">
      <c r="A4032" s="17" t="str">
        <f t="shared" si="124"/>
        <v/>
      </c>
      <c r="B4032" s="17" t="str">
        <f>IFERROR(VLOOKUP("successful",'Kickstarter Data'!F4032:L4032,7,FALSE),"")</f>
        <v/>
      </c>
      <c r="D4032" s="21" t="str">
        <f t="shared" si="125"/>
        <v>Failed</v>
      </c>
      <c r="E4032" s="21">
        <f>IFERROR(VLOOKUP("Failed",'Kickstarter Data'!F4032:L4032,7,FALSE),"")</f>
        <v>6</v>
      </c>
    </row>
    <row r="4033" spans="1:5" x14ac:dyDescent="0.35">
      <c r="A4033" s="17" t="str">
        <f t="shared" si="124"/>
        <v/>
      </c>
      <c r="B4033" s="17" t="str">
        <f>IFERROR(VLOOKUP("successful",'Kickstarter Data'!F4033:L4033,7,FALSE),"")</f>
        <v/>
      </c>
      <c r="D4033" s="21" t="str">
        <f t="shared" si="125"/>
        <v>Failed</v>
      </c>
      <c r="E4033" s="21">
        <f>IFERROR(VLOOKUP("Failed",'Kickstarter Data'!F4033:L4033,7,FALSE),"")</f>
        <v>0</v>
      </c>
    </row>
    <row r="4034" spans="1:5" x14ac:dyDescent="0.35">
      <c r="A4034" s="17" t="str">
        <f t="shared" ref="A4034:A4097" si="126">IF(B4034="","","successful")</f>
        <v/>
      </c>
      <c r="B4034" s="17" t="str">
        <f>IFERROR(VLOOKUP("successful",'Kickstarter Data'!F4034:L4034,7,FALSE),"")</f>
        <v/>
      </c>
      <c r="D4034" s="21" t="str">
        <f t="shared" ref="D4034:D4097" si="127">IF(E4034="","","Failed")</f>
        <v>Failed</v>
      </c>
      <c r="E4034" s="21">
        <f>IFERROR(VLOOKUP("Failed",'Kickstarter Data'!F4034:L4034,7,FALSE),"")</f>
        <v>7</v>
      </c>
    </row>
    <row r="4035" spans="1:5" x14ac:dyDescent="0.35">
      <c r="A4035" s="17" t="str">
        <f t="shared" si="126"/>
        <v/>
      </c>
      <c r="B4035" s="17" t="str">
        <f>IFERROR(VLOOKUP("successful",'Kickstarter Data'!F4035:L4035,7,FALSE),"")</f>
        <v/>
      </c>
      <c r="D4035" s="21" t="str">
        <f t="shared" si="127"/>
        <v>Failed</v>
      </c>
      <c r="E4035" s="21">
        <f>IFERROR(VLOOKUP("Failed",'Kickstarter Data'!F4035:L4035,7,FALSE),"")</f>
        <v>94</v>
      </c>
    </row>
    <row r="4036" spans="1:5" x14ac:dyDescent="0.35">
      <c r="A4036" s="17" t="str">
        <f t="shared" si="126"/>
        <v/>
      </c>
      <c r="B4036" s="17" t="str">
        <f>IFERROR(VLOOKUP("successful",'Kickstarter Data'!F4036:L4036,7,FALSE),"")</f>
        <v/>
      </c>
      <c r="D4036" s="21" t="str">
        <f t="shared" si="127"/>
        <v>Failed</v>
      </c>
      <c r="E4036" s="21">
        <f>IFERROR(VLOOKUP("Failed",'Kickstarter Data'!F4036:L4036,7,FALSE),"")</f>
        <v>2</v>
      </c>
    </row>
    <row r="4037" spans="1:5" x14ac:dyDescent="0.35">
      <c r="A4037" s="17" t="str">
        <f t="shared" si="126"/>
        <v/>
      </c>
      <c r="B4037" s="17" t="str">
        <f>IFERROR(VLOOKUP("successful",'Kickstarter Data'!F4037:L4037,7,FALSE),"")</f>
        <v/>
      </c>
      <c r="D4037" s="21" t="str">
        <f t="shared" si="127"/>
        <v>Failed</v>
      </c>
      <c r="E4037" s="21">
        <f>IFERROR(VLOOKUP("Failed",'Kickstarter Data'!F4037:L4037,7,FALSE),"")</f>
        <v>25</v>
      </c>
    </row>
    <row r="4038" spans="1:5" x14ac:dyDescent="0.35">
      <c r="A4038" s="17" t="str">
        <f t="shared" si="126"/>
        <v/>
      </c>
      <c r="B4038" s="17" t="str">
        <f>IFERROR(VLOOKUP("successful",'Kickstarter Data'!F4038:L4038,7,FALSE),"")</f>
        <v/>
      </c>
      <c r="D4038" s="21" t="str">
        <f t="shared" si="127"/>
        <v>Failed</v>
      </c>
      <c r="E4038" s="21">
        <f>IFERROR(VLOOKUP("Failed",'Kickstarter Data'!F4038:L4038,7,FALSE),"")</f>
        <v>17</v>
      </c>
    </row>
    <row r="4039" spans="1:5" x14ac:dyDescent="0.35">
      <c r="A4039" s="17" t="str">
        <f t="shared" si="126"/>
        <v/>
      </c>
      <c r="B4039" s="17" t="str">
        <f>IFERROR(VLOOKUP("successful",'Kickstarter Data'!F4039:L4039,7,FALSE),"")</f>
        <v/>
      </c>
      <c r="D4039" s="21" t="str">
        <f t="shared" si="127"/>
        <v>Failed</v>
      </c>
      <c r="E4039" s="21">
        <f>IFERROR(VLOOKUP("Failed",'Kickstarter Data'!F4039:L4039,7,FALSE),"")</f>
        <v>2</v>
      </c>
    </row>
    <row r="4040" spans="1:5" x14ac:dyDescent="0.35">
      <c r="A4040" s="17" t="str">
        <f t="shared" si="126"/>
        <v/>
      </c>
      <c r="B4040" s="17" t="str">
        <f>IFERROR(VLOOKUP("successful",'Kickstarter Data'!F4040:L4040,7,FALSE),"")</f>
        <v/>
      </c>
      <c r="D4040" s="21" t="str">
        <f t="shared" si="127"/>
        <v>Failed</v>
      </c>
      <c r="E4040" s="21">
        <f>IFERROR(VLOOKUP("Failed",'Kickstarter Data'!F4040:L4040,7,FALSE),"")</f>
        <v>4</v>
      </c>
    </row>
    <row r="4041" spans="1:5" x14ac:dyDescent="0.35">
      <c r="A4041" s="17" t="str">
        <f t="shared" si="126"/>
        <v/>
      </c>
      <c r="B4041" s="17" t="str">
        <f>IFERROR(VLOOKUP("successful",'Kickstarter Data'!F4041:L4041,7,FALSE),"")</f>
        <v/>
      </c>
      <c r="D4041" s="21" t="str">
        <f t="shared" si="127"/>
        <v>Failed</v>
      </c>
      <c r="E4041" s="21">
        <f>IFERROR(VLOOKUP("Failed",'Kickstarter Data'!F4041:L4041,7,FALSE),"")</f>
        <v>5</v>
      </c>
    </row>
    <row r="4042" spans="1:5" x14ac:dyDescent="0.35">
      <c r="A4042" s="17" t="str">
        <f t="shared" si="126"/>
        <v/>
      </c>
      <c r="B4042" s="17" t="str">
        <f>IFERROR(VLOOKUP("successful",'Kickstarter Data'!F4042:L4042,7,FALSE),"")</f>
        <v/>
      </c>
      <c r="D4042" s="21" t="str">
        <f t="shared" si="127"/>
        <v>Failed</v>
      </c>
      <c r="E4042" s="21">
        <f>IFERROR(VLOOKUP("Failed",'Kickstarter Data'!F4042:L4042,7,FALSE),"")</f>
        <v>2</v>
      </c>
    </row>
    <row r="4043" spans="1:5" x14ac:dyDescent="0.35">
      <c r="A4043" s="17" t="str">
        <f t="shared" si="126"/>
        <v/>
      </c>
      <c r="B4043" s="17" t="str">
        <f>IFERROR(VLOOKUP("successful",'Kickstarter Data'!F4043:L4043,7,FALSE),"")</f>
        <v/>
      </c>
      <c r="D4043" s="21" t="str">
        <f t="shared" si="127"/>
        <v>Failed</v>
      </c>
      <c r="E4043" s="21">
        <f>IFERROR(VLOOKUP("Failed",'Kickstarter Data'!F4043:L4043,7,FALSE),"")</f>
        <v>2</v>
      </c>
    </row>
    <row r="4044" spans="1:5" x14ac:dyDescent="0.35">
      <c r="A4044" s="17" t="str">
        <f t="shared" si="126"/>
        <v/>
      </c>
      <c r="B4044" s="17" t="str">
        <f>IFERROR(VLOOKUP("successful",'Kickstarter Data'!F4044:L4044,7,FALSE),"")</f>
        <v/>
      </c>
      <c r="D4044" s="21" t="str">
        <f t="shared" si="127"/>
        <v>Failed</v>
      </c>
      <c r="E4044" s="21">
        <f>IFERROR(VLOOKUP("Failed",'Kickstarter Data'!F4044:L4044,7,FALSE),"")</f>
        <v>3</v>
      </c>
    </row>
    <row r="4045" spans="1:5" x14ac:dyDescent="0.35">
      <c r="A4045" s="17" t="str">
        <f t="shared" si="126"/>
        <v/>
      </c>
      <c r="B4045" s="17" t="str">
        <f>IFERROR(VLOOKUP("successful",'Kickstarter Data'!F4045:L4045,7,FALSE),"")</f>
        <v/>
      </c>
      <c r="D4045" s="21" t="str">
        <f t="shared" si="127"/>
        <v>Failed</v>
      </c>
      <c r="E4045" s="21">
        <f>IFERROR(VLOOKUP("Failed",'Kickstarter Data'!F4045:L4045,7,FALSE),"")</f>
        <v>0</v>
      </c>
    </row>
    <row r="4046" spans="1:5" x14ac:dyDescent="0.35">
      <c r="A4046" s="17" t="str">
        <f t="shared" si="126"/>
        <v/>
      </c>
      <c r="B4046" s="17" t="str">
        <f>IFERROR(VLOOKUP("successful",'Kickstarter Data'!F4046:L4046,7,FALSE),"")</f>
        <v/>
      </c>
      <c r="D4046" s="21" t="str">
        <f t="shared" si="127"/>
        <v>Failed</v>
      </c>
      <c r="E4046" s="21">
        <f>IFERROR(VLOOKUP("Failed",'Kickstarter Data'!F4046:L4046,7,FALSE),"")</f>
        <v>4</v>
      </c>
    </row>
    <row r="4047" spans="1:5" x14ac:dyDescent="0.35">
      <c r="A4047" s="17" t="str">
        <f t="shared" si="126"/>
        <v/>
      </c>
      <c r="B4047" s="17" t="str">
        <f>IFERROR(VLOOKUP("successful",'Kickstarter Data'!F4047:L4047,7,FALSE),"")</f>
        <v/>
      </c>
      <c r="D4047" s="21" t="str">
        <f t="shared" si="127"/>
        <v>Failed</v>
      </c>
      <c r="E4047" s="21">
        <f>IFERROR(VLOOKUP("Failed",'Kickstarter Data'!F4047:L4047,7,FALSE),"")</f>
        <v>1</v>
      </c>
    </row>
    <row r="4048" spans="1:5" x14ac:dyDescent="0.35">
      <c r="A4048" s="17" t="str">
        <f t="shared" si="126"/>
        <v/>
      </c>
      <c r="B4048" s="17" t="str">
        <f>IFERROR(VLOOKUP("successful",'Kickstarter Data'!F4048:L4048,7,FALSE),"")</f>
        <v/>
      </c>
      <c r="D4048" s="21" t="str">
        <f t="shared" si="127"/>
        <v>Failed</v>
      </c>
      <c r="E4048" s="21">
        <f>IFERROR(VLOOKUP("Failed",'Kickstarter Data'!F4048:L4048,7,FALSE),"")</f>
        <v>12</v>
      </c>
    </row>
    <row r="4049" spans="1:5" x14ac:dyDescent="0.35">
      <c r="A4049" s="17" t="str">
        <f t="shared" si="126"/>
        <v/>
      </c>
      <c r="B4049" s="17" t="str">
        <f>IFERROR(VLOOKUP("successful",'Kickstarter Data'!F4049:L4049,7,FALSE),"")</f>
        <v/>
      </c>
      <c r="D4049" s="21" t="str">
        <f t="shared" si="127"/>
        <v>Failed</v>
      </c>
      <c r="E4049" s="21">
        <f>IFERROR(VLOOKUP("Failed",'Kickstarter Data'!F4049:L4049,7,FALSE),"")</f>
        <v>4</v>
      </c>
    </row>
    <row r="4050" spans="1:5" x14ac:dyDescent="0.35">
      <c r="A4050" s="17" t="str">
        <f t="shared" si="126"/>
        <v/>
      </c>
      <c r="B4050" s="17" t="str">
        <f>IFERROR(VLOOKUP("successful",'Kickstarter Data'!F4050:L4050,7,FALSE),"")</f>
        <v/>
      </c>
      <c r="D4050" s="21" t="str">
        <f t="shared" si="127"/>
        <v>Failed</v>
      </c>
      <c r="E4050" s="21">
        <f>IFERROR(VLOOKUP("Failed",'Kickstarter Data'!F4050:L4050,7,FALSE),"")</f>
        <v>91</v>
      </c>
    </row>
    <row r="4051" spans="1:5" x14ac:dyDescent="0.35">
      <c r="A4051" s="17" t="str">
        <f t="shared" si="126"/>
        <v/>
      </c>
      <c r="B4051" s="17" t="str">
        <f>IFERROR(VLOOKUP("successful",'Kickstarter Data'!F4051:L4051,7,FALSE),"")</f>
        <v/>
      </c>
      <c r="D4051" s="21" t="str">
        <f t="shared" si="127"/>
        <v>Failed</v>
      </c>
      <c r="E4051" s="21">
        <f>IFERROR(VLOOKUP("Failed",'Kickstarter Data'!F4051:L4051,7,FALSE),"")</f>
        <v>1</v>
      </c>
    </row>
    <row r="4052" spans="1:5" x14ac:dyDescent="0.35">
      <c r="A4052" s="17" t="str">
        <f t="shared" si="126"/>
        <v/>
      </c>
      <c r="B4052" s="17" t="str">
        <f>IFERROR(VLOOKUP("successful",'Kickstarter Data'!F4052:L4052,7,FALSE),"")</f>
        <v/>
      </c>
      <c r="D4052" s="21" t="str">
        <f t="shared" si="127"/>
        <v>Failed</v>
      </c>
      <c r="E4052" s="21">
        <f>IFERROR(VLOOKUP("Failed",'Kickstarter Data'!F4052:L4052,7,FALSE),"")</f>
        <v>1</v>
      </c>
    </row>
    <row r="4053" spans="1:5" x14ac:dyDescent="0.35">
      <c r="A4053" s="17" t="str">
        <f t="shared" si="126"/>
        <v/>
      </c>
      <c r="B4053" s="17" t="str">
        <f>IFERROR(VLOOKUP("successful",'Kickstarter Data'!F4053:L4053,7,FALSE),"")</f>
        <v/>
      </c>
      <c r="D4053" s="21" t="str">
        <f t="shared" si="127"/>
        <v>Failed</v>
      </c>
      <c r="E4053" s="21">
        <f>IFERROR(VLOOKUP("Failed",'Kickstarter Data'!F4053:L4053,7,FALSE),"")</f>
        <v>0</v>
      </c>
    </row>
    <row r="4054" spans="1:5" x14ac:dyDescent="0.35">
      <c r="A4054" s="17" t="str">
        <f t="shared" si="126"/>
        <v/>
      </c>
      <c r="B4054" s="17" t="str">
        <f>IFERROR(VLOOKUP("successful",'Kickstarter Data'!F4054:L4054,7,FALSE),"")</f>
        <v/>
      </c>
      <c r="D4054" s="21" t="str">
        <f t="shared" si="127"/>
        <v>Failed</v>
      </c>
      <c r="E4054" s="21">
        <f>IFERROR(VLOOKUP("Failed",'Kickstarter Data'!F4054:L4054,7,FALSE),"")</f>
        <v>13</v>
      </c>
    </row>
    <row r="4055" spans="1:5" x14ac:dyDescent="0.35">
      <c r="A4055" s="17" t="str">
        <f t="shared" si="126"/>
        <v/>
      </c>
      <c r="B4055" s="17" t="str">
        <f>IFERROR(VLOOKUP("successful",'Kickstarter Data'!F4055:L4055,7,FALSE),"")</f>
        <v/>
      </c>
      <c r="D4055" s="21" t="str">
        <f t="shared" si="127"/>
        <v>Failed</v>
      </c>
      <c r="E4055" s="21">
        <f>IFERROR(VLOOKUP("Failed",'Kickstarter Data'!F4055:L4055,7,FALSE),"")</f>
        <v>2</v>
      </c>
    </row>
    <row r="4056" spans="1:5" x14ac:dyDescent="0.35">
      <c r="A4056" s="17" t="str">
        <f t="shared" si="126"/>
        <v/>
      </c>
      <c r="B4056" s="17" t="str">
        <f>IFERROR(VLOOKUP("successful",'Kickstarter Data'!F4056:L4056,7,FALSE),"")</f>
        <v/>
      </c>
      <c r="D4056" s="21" t="str">
        <f t="shared" si="127"/>
        <v>Failed</v>
      </c>
      <c r="E4056" s="21">
        <f>IFERROR(VLOOKUP("Failed",'Kickstarter Data'!F4056:L4056,7,FALSE),"")</f>
        <v>0</v>
      </c>
    </row>
    <row r="4057" spans="1:5" x14ac:dyDescent="0.35">
      <c r="A4057" s="17" t="str">
        <f t="shared" si="126"/>
        <v/>
      </c>
      <c r="B4057" s="17" t="str">
        <f>IFERROR(VLOOKUP("successful",'Kickstarter Data'!F4057:L4057,7,FALSE),"")</f>
        <v/>
      </c>
      <c r="D4057" s="21" t="str">
        <f t="shared" si="127"/>
        <v>Failed</v>
      </c>
      <c r="E4057" s="21">
        <f>IFERROR(VLOOKUP("Failed",'Kickstarter Data'!F4057:L4057,7,FALSE),"")</f>
        <v>21</v>
      </c>
    </row>
    <row r="4058" spans="1:5" x14ac:dyDescent="0.35">
      <c r="A4058" s="17" t="str">
        <f t="shared" si="126"/>
        <v/>
      </c>
      <c r="B4058" s="17" t="str">
        <f>IFERROR(VLOOKUP("successful",'Kickstarter Data'!F4058:L4058,7,FALSE),"")</f>
        <v/>
      </c>
      <c r="D4058" s="21" t="str">
        <f t="shared" si="127"/>
        <v>Failed</v>
      </c>
      <c r="E4058" s="21">
        <f>IFERROR(VLOOKUP("Failed",'Kickstarter Data'!F4058:L4058,7,FALSE),"")</f>
        <v>9</v>
      </c>
    </row>
    <row r="4059" spans="1:5" x14ac:dyDescent="0.35">
      <c r="A4059" s="17" t="str">
        <f t="shared" si="126"/>
        <v/>
      </c>
      <c r="B4059" s="17" t="str">
        <f>IFERROR(VLOOKUP("successful",'Kickstarter Data'!F4059:L4059,7,FALSE),"")</f>
        <v/>
      </c>
      <c r="D4059" s="21" t="str">
        <f t="shared" si="127"/>
        <v>Failed</v>
      </c>
      <c r="E4059" s="21">
        <f>IFERROR(VLOOKUP("Failed",'Kickstarter Data'!F4059:L4059,7,FALSE),"")</f>
        <v>6</v>
      </c>
    </row>
    <row r="4060" spans="1:5" x14ac:dyDescent="0.35">
      <c r="A4060" s="17" t="str">
        <f t="shared" si="126"/>
        <v/>
      </c>
      <c r="B4060" s="17" t="str">
        <f>IFERROR(VLOOKUP("successful",'Kickstarter Data'!F4060:L4060,7,FALSE),"")</f>
        <v/>
      </c>
      <c r="D4060" s="21" t="str">
        <f t="shared" si="127"/>
        <v>Failed</v>
      </c>
      <c r="E4060" s="21">
        <f>IFERROR(VLOOKUP("Failed",'Kickstarter Data'!F4060:L4060,7,FALSE),"")</f>
        <v>4</v>
      </c>
    </row>
    <row r="4061" spans="1:5" x14ac:dyDescent="0.35">
      <c r="A4061" s="17" t="str">
        <f t="shared" si="126"/>
        <v/>
      </c>
      <c r="B4061" s="17" t="str">
        <f>IFERROR(VLOOKUP("successful",'Kickstarter Data'!F4061:L4061,7,FALSE),"")</f>
        <v/>
      </c>
      <c r="D4061" s="21" t="str">
        <f t="shared" si="127"/>
        <v>Failed</v>
      </c>
      <c r="E4061" s="21">
        <f>IFERROR(VLOOKUP("Failed",'Kickstarter Data'!F4061:L4061,7,FALSE),"")</f>
        <v>7</v>
      </c>
    </row>
    <row r="4062" spans="1:5" x14ac:dyDescent="0.35">
      <c r="A4062" s="17" t="str">
        <f t="shared" si="126"/>
        <v/>
      </c>
      <c r="B4062" s="17" t="str">
        <f>IFERROR(VLOOKUP("successful",'Kickstarter Data'!F4062:L4062,7,FALSE),"")</f>
        <v/>
      </c>
      <c r="D4062" s="21" t="str">
        <f t="shared" si="127"/>
        <v>Failed</v>
      </c>
      <c r="E4062" s="21">
        <f>IFERROR(VLOOKUP("Failed",'Kickstarter Data'!F4062:L4062,7,FALSE),"")</f>
        <v>5</v>
      </c>
    </row>
    <row r="4063" spans="1:5" x14ac:dyDescent="0.35">
      <c r="A4063" s="17" t="str">
        <f t="shared" si="126"/>
        <v/>
      </c>
      <c r="B4063" s="17" t="str">
        <f>IFERROR(VLOOKUP("successful",'Kickstarter Data'!F4063:L4063,7,FALSE),"")</f>
        <v/>
      </c>
      <c r="D4063" s="21" t="str">
        <f t="shared" si="127"/>
        <v>Failed</v>
      </c>
      <c r="E4063" s="21">
        <f>IFERROR(VLOOKUP("Failed",'Kickstarter Data'!F4063:L4063,7,FALSE),"")</f>
        <v>0</v>
      </c>
    </row>
    <row r="4064" spans="1:5" x14ac:dyDescent="0.35">
      <c r="A4064" s="17" t="str">
        <f t="shared" si="126"/>
        <v/>
      </c>
      <c r="B4064" s="17" t="str">
        <f>IFERROR(VLOOKUP("successful",'Kickstarter Data'!F4064:L4064,7,FALSE),"")</f>
        <v/>
      </c>
      <c r="D4064" s="21" t="str">
        <f t="shared" si="127"/>
        <v>Failed</v>
      </c>
      <c r="E4064" s="21">
        <f>IFERROR(VLOOKUP("Failed",'Kickstarter Data'!F4064:L4064,7,FALSE),"")</f>
        <v>3</v>
      </c>
    </row>
    <row r="4065" spans="1:5" x14ac:dyDescent="0.35">
      <c r="A4065" s="17" t="str">
        <f t="shared" si="126"/>
        <v/>
      </c>
      <c r="B4065" s="17" t="str">
        <f>IFERROR(VLOOKUP("successful",'Kickstarter Data'!F4065:L4065,7,FALSE),"")</f>
        <v/>
      </c>
      <c r="D4065" s="21" t="str">
        <f t="shared" si="127"/>
        <v>Failed</v>
      </c>
      <c r="E4065" s="21">
        <f>IFERROR(VLOOKUP("Failed",'Kickstarter Data'!F4065:L4065,7,FALSE),"")</f>
        <v>9</v>
      </c>
    </row>
    <row r="4066" spans="1:5" x14ac:dyDescent="0.35">
      <c r="A4066" s="17" t="str">
        <f t="shared" si="126"/>
        <v/>
      </c>
      <c r="B4066" s="17" t="str">
        <f>IFERROR(VLOOKUP("successful",'Kickstarter Data'!F4066:L4066,7,FALSE),"")</f>
        <v/>
      </c>
      <c r="D4066" s="21" t="str">
        <f t="shared" si="127"/>
        <v>Failed</v>
      </c>
      <c r="E4066" s="21">
        <f>IFERROR(VLOOKUP("Failed",'Kickstarter Data'!F4066:L4066,7,FALSE),"")</f>
        <v>6</v>
      </c>
    </row>
    <row r="4067" spans="1:5" x14ac:dyDescent="0.35">
      <c r="A4067" s="17" t="str">
        <f t="shared" si="126"/>
        <v/>
      </c>
      <c r="B4067" s="17" t="str">
        <f>IFERROR(VLOOKUP("successful",'Kickstarter Data'!F4067:L4067,7,FALSE),"")</f>
        <v/>
      </c>
      <c r="D4067" s="21" t="str">
        <f t="shared" si="127"/>
        <v>Failed</v>
      </c>
      <c r="E4067" s="21">
        <f>IFERROR(VLOOKUP("Failed",'Kickstarter Data'!F4067:L4067,7,FALSE),"")</f>
        <v>4</v>
      </c>
    </row>
    <row r="4068" spans="1:5" x14ac:dyDescent="0.35">
      <c r="A4068" s="17" t="str">
        <f t="shared" si="126"/>
        <v/>
      </c>
      <c r="B4068" s="17" t="str">
        <f>IFERROR(VLOOKUP("successful",'Kickstarter Data'!F4068:L4068,7,FALSE),"")</f>
        <v/>
      </c>
      <c r="D4068" s="21" t="str">
        <f t="shared" si="127"/>
        <v>Failed</v>
      </c>
      <c r="E4068" s="21">
        <f>IFERROR(VLOOKUP("Failed",'Kickstarter Data'!F4068:L4068,7,FALSE),"")</f>
        <v>1</v>
      </c>
    </row>
    <row r="4069" spans="1:5" x14ac:dyDescent="0.35">
      <c r="A4069" s="17" t="str">
        <f t="shared" si="126"/>
        <v/>
      </c>
      <c r="B4069" s="17" t="str">
        <f>IFERROR(VLOOKUP("successful",'Kickstarter Data'!F4069:L4069,7,FALSE),"")</f>
        <v/>
      </c>
      <c r="D4069" s="21" t="str">
        <f t="shared" si="127"/>
        <v>Failed</v>
      </c>
      <c r="E4069" s="21">
        <f>IFERROR(VLOOKUP("Failed",'Kickstarter Data'!F4069:L4069,7,FALSE),"")</f>
        <v>17</v>
      </c>
    </row>
    <row r="4070" spans="1:5" x14ac:dyDescent="0.35">
      <c r="A4070" s="17" t="str">
        <f t="shared" si="126"/>
        <v/>
      </c>
      <c r="B4070" s="17" t="str">
        <f>IFERROR(VLOOKUP("successful",'Kickstarter Data'!F4070:L4070,7,FALSE),"")</f>
        <v/>
      </c>
      <c r="D4070" s="21" t="str">
        <f t="shared" si="127"/>
        <v>Failed</v>
      </c>
      <c r="E4070" s="21">
        <f>IFERROR(VLOOKUP("Failed",'Kickstarter Data'!F4070:L4070,7,FALSE),"")</f>
        <v>1</v>
      </c>
    </row>
    <row r="4071" spans="1:5" x14ac:dyDescent="0.35">
      <c r="A4071" s="17" t="str">
        <f t="shared" si="126"/>
        <v/>
      </c>
      <c r="B4071" s="17" t="str">
        <f>IFERROR(VLOOKUP("successful",'Kickstarter Data'!F4071:L4071,7,FALSE),"")</f>
        <v/>
      </c>
      <c r="D4071" s="21" t="str">
        <f t="shared" si="127"/>
        <v>Failed</v>
      </c>
      <c r="E4071" s="21">
        <f>IFERROR(VLOOKUP("Failed",'Kickstarter Data'!F4071:L4071,7,FALSE),"")</f>
        <v>13</v>
      </c>
    </row>
    <row r="4072" spans="1:5" x14ac:dyDescent="0.35">
      <c r="A4072" s="17" t="str">
        <f t="shared" si="126"/>
        <v/>
      </c>
      <c r="B4072" s="17" t="str">
        <f>IFERROR(VLOOKUP("successful",'Kickstarter Data'!F4072:L4072,7,FALSE),"")</f>
        <v/>
      </c>
      <c r="D4072" s="21" t="str">
        <f t="shared" si="127"/>
        <v>Failed</v>
      </c>
      <c r="E4072" s="21">
        <f>IFERROR(VLOOKUP("Failed",'Kickstarter Data'!F4072:L4072,7,FALSE),"")</f>
        <v>6</v>
      </c>
    </row>
    <row r="4073" spans="1:5" x14ac:dyDescent="0.35">
      <c r="A4073" s="17" t="str">
        <f t="shared" si="126"/>
        <v/>
      </c>
      <c r="B4073" s="17" t="str">
        <f>IFERROR(VLOOKUP("successful",'Kickstarter Data'!F4073:L4073,7,FALSE),"")</f>
        <v/>
      </c>
      <c r="D4073" s="21" t="str">
        <f t="shared" si="127"/>
        <v>Failed</v>
      </c>
      <c r="E4073" s="21">
        <f>IFERROR(VLOOKUP("Failed",'Kickstarter Data'!F4073:L4073,7,FALSE),"")</f>
        <v>0</v>
      </c>
    </row>
    <row r="4074" spans="1:5" x14ac:dyDescent="0.35">
      <c r="A4074" s="17" t="str">
        <f t="shared" si="126"/>
        <v/>
      </c>
      <c r="B4074" s="17" t="str">
        <f>IFERROR(VLOOKUP("successful",'Kickstarter Data'!F4074:L4074,7,FALSE),"")</f>
        <v/>
      </c>
      <c r="D4074" s="21" t="str">
        <f t="shared" si="127"/>
        <v>Failed</v>
      </c>
      <c r="E4074" s="21">
        <f>IFERROR(VLOOKUP("Failed",'Kickstarter Data'!F4074:L4074,7,FALSE),"")</f>
        <v>2</v>
      </c>
    </row>
    <row r="4075" spans="1:5" x14ac:dyDescent="0.35">
      <c r="A4075" s="17" t="str">
        <f t="shared" si="126"/>
        <v/>
      </c>
      <c r="B4075" s="17" t="str">
        <f>IFERROR(VLOOKUP("successful",'Kickstarter Data'!F4075:L4075,7,FALSE),"")</f>
        <v/>
      </c>
      <c r="D4075" s="21" t="str">
        <f t="shared" si="127"/>
        <v>Failed</v>
      </c>
      <c r="E4075" s="21">
        <f>IFERROR(VLOOKUP("Failed",'Kickstarter Data'!F4075:L4075,7,FALSE),"")</f>
        <v>2</v>
      </c>
    </row>
    <row r="4076" spans="1:5" x14ac:dyDescent="0.35">
      <c r="A4076" s="17" t="str">
        <f t="shared" si="126"/>
        <v/>
      </c>
      <c r="B4076" s="17" t="str">
        <f>IFERROR(VLOOKUP("successful",'Kickstarter Data'!F4076:L4076,7,FALSE),"")</f>
        <v/>
      </c>
      <c r="D4076" s="21" t="str">
        <f t="shared" si="127"/>
        <v>Failed</v>
      </c>
      <c r="E4076" s="21">
        <f>IFERROR(VLOOKUP("Failed",'Kickstarter Data'!F4076:L4076,7,FALSE),"")</f>
        <v>21</v>
      </c>
    </row>
    <row r="4077" spans="1:5" x14ac:dyDescent="0.35">
      <c r="A4077" s="17" t="str">
        <f t="shared" si="126"/>
        <v/>
      </c>
      <c r="B4077" s="17" t="str">
        <f>IFERROR(VLOOKUP("successful",'Kickstarter Data'!F4077:L4077,7,FALSE),"")</f>
        <v/>
      </c>
      <c r="D4077" s="21" t="str">
        <f t="shared" si="127"/>
        <v>Failed</v>
      </c>
      <c r="E4077" s="21">
        <f>IFERROR(VLOOKUP("Failed",'Kickstarter Data'!F4077:L4077,7,FALSE),"")</f>
        <v>13</v>
      </c>
    </row>
    <row r="4078" spans="1:5" x14ac:dyDescent="0.35">
      <c r="A4078" s="17" t="str">
        <f t="shared" si="126"/>
        <v/>
      </c>
      <c r="B4078" s="17" t="str">
        <f>IFERROR(VLOOKUP("successful",'Kickstarter Data'!F4078:L4078,7,FALSE),"")</f>
        <v/>
      </c>
      <c r="D4078" s="21" t="str">
        <f t="shared" si="127"/>
        <v>Failed</v>
      </c>
      <c r="E4078" s="21">
        <f>IFERROR(VLOOKUP("Failed",'Kickstarter Data'!F4078:L4078,7,FALSE),"")</f>
        <v>0</v>
      </c>
    </row>
    <row r="4079" spans="1:5" x14ac:dyDescent="0.35">
      <c r="A4079" s="17" t="str">
        <f t="shared" si="126"/>
        <v/>
      </c>
      <c r="B4079" s="17" t="str">
        <f>IFERROR(VLOOKUP("successful",'Kickstarter Data'!F4079:L4079,7,FALSE),"")</f>
        <v/>
      </c>
      <c r="D4079" s="21" t="str">
        <f t="shared" si="127"/>
        <v>Failed</v>
      </c>
      <c r="E4079" s="21">
        <f>IFERROR(VLOOKUP("Failed",'Kickstarter Data'!F4079:L4079,7,FALSE),"")</f>
        <v>6</v>
      </c>
    </row>
    <row r="4080" spans="1:5" x14ac:dyDescent="0.35">
      <c r="A4080" s="17" t="str">
        <f t="shared" si="126"/>
        <v/>
      </c>
      <c r="B4080" s="17" t="str">
        <f>IFERROR(VLOOKUP("successful",'Kickstarter Data'!F4080:L4080,7,FALSE),"")</f>
        <v/>
      </c>
      <c r="D4080" s="21" t="str">
        <f t="shared" si="127"/>
        <v>Failed</v>
      </c>
      <c r="E4080" s="21">
        <f>IFERROR(VLOOKUP("Failed",'Kickstarter Data'!F4080:L4080,7,FALSE),"")</f>
        <v>0</v>
      </c>
    </row>
    <row r="4081" spans="1:5" x14ac:dyDescent="0.35">
      <c r="A4081" s="17" t="str">
        <f t="shared" si="126"/>
        <v/>
      </c>
      <c r="B4081" s="17" t="str">
        <f>IFERROR(VLOOKUP("successful",'Kickstarter Data'!F4081:L4081,7,FALSE),"")</f>
        <v/>
      </c>
      <c r="D4081" s="21" t="str">
        <f t="shared" si="127"/>
        <v>Failed</v>
      </c>
      <c r="E4081" s="21">
        <f>IFERROR(VLOOKUP("Failed",'Kickstarter Data'!F4081:L4081,7,FALSE),"")</f>
        <v>1</v>
      </c>
    </row>
    <row r="4082" spans="1:5" x14ac:dyDescent="0.35">
      <c r="A4082" s="17" t="str">
        <f t="shared" si="126"/>
        <v/>
      </c>
      <c r="B4082" s="17" t="str">
        <f>IFERROR(VLOOKUP("successful",'Kickstarter Data'!F4082:L4082,7,FALSE),"")</f>
        <v/>
      </c>
      <c r="D4082" s="21" t="str">
        <f t="shared" si="127"/>
        <v>Failed</v>
      </c>
      <c r="E4082" s="21">
        <f>IFERROR(VLOOKUP("Failed",'Kickstarter Data'!F4082:L4082,7,FALSE),"")</f>
        <v>0</v>
      </c>
    </row>
    <row r="4083" spans="1:5" x14ac:dyDescent="0.35">
      <c r="A4083" s="17" t="str">
        <f t="shared" si="126"/>
        <v/>
      </c>
      <c r="B4083" s="17" t="str">
        <f>IFERROR(VLOOKUP("successful",'Kickstarter Data'!F4083:L4083,7,FALSE),"")</f>
        <v/>
      </c>
      <c r="D4083" s="21" t="str">
        <f t="shared" si="127"/>
        <v>Failed</v>
      </c>
      <c r="E4083" s="21">
        <f>IFERROR(VLOOKUP("Failed",'Kickstarter Data'!F4083:L4083,7,FALSE),"")</f>
        <v>12</v>
      </c>
    </row>
    <row r="4084" spans="1:5" x14ac:dyDescent="0.35">
      <c r="A4084" s="17" t="str">
        <f t="shared" si="126"/>
        <v/>
      </c>
      <c r="B4084" s="17" t="str">
        <f>IFERROR(VLOOKUP("successful",'Kickstarter Data'!F4084:L4084,7,FALSE),"")</f>
        <v/>
      </c>
      <c r="D4084" s="21" t="str">
        <f t="shared" si="127"/>
        <v>Failed</v>
      </c>
      <c r="E4084" s="21">
        <f>IFERROR(VLOOKUP("Failed",'Kickstarter Data'!F4084:L4084,7,FALSE),"")</f>
        <v>2</v>
      </c>
    </row>
    <row r="4085" spans="1:5" x14ac:dyDescent="0.35">
      <c r="A4085" s="17" t="str">
        <f t="shared" si="126"/>
        <v/>
      </c>
      <c r="B4085" s="17" t="str">
        <f>IFERROR(VLOOKUP("successful",'Kickstarter Data'!F4085:L4085,7,FALSE),"")</f>
        <v/>
      </c>
      <c r="D4085" s="21" t="str">
        <f t="shared" si="127"/>
        <v>Failed</v>
      </c>
      <c r="E4085" s="21">
        <f>IFERROR(VLOOKUP("Failed",'Kickstarter Data'!F4085:L4085,7,FALSE),"")</f>
        <v>6</v>
      </c>
    </row>
    <row r="4086" spans="1:5" x14ac:dyDescent="0.35">
      <c r="A4086" s="17" t="str">
        <f t="shared" si="126"/>
        <v/>
      </c>
      <c r="B4086" s="17" t="str">
        <f>IFERROR(VLOOKUP("successful",'Kickstarter Data'!F4086:L4086,7,FALSE),"")</f>
        <v/>
      </c>
      <c r="D4086" s="21" t="str">
        <f t="shared" si="127"/>
        <v>Failed</v>
      </c>
      <c r="E4086" s="21">
        <f>IFERROR(VLOOKUP("Failed",'Kickstarter Data'!F4086:L4086,7,FALSE),"")</f>
        <v>1</v>
      </c>
    </row>
    <row r="4087" spans="1:5" x14ac:dyDescent="0.35">
      <c r="A4087" s="17" t="str">
        <f t="shared" si="126"/>
        <v/>
      </c>
      <c r="B4087" s="17" t="str">
        <f>IFERROR(VLOOKUP("successful",'Kickstarter Data'!F4087:L4087,7,FALSE),"")</f>
        <v/>
      </c>
      <c r="D4087" s="21" t="str">
        <f t="shared" si="127"/>
        <v>Failed</v>
      </c>
      <c r="E4087" s="21">
        <f>IFERROR(VLOOKUP("Failed",'Kickstarter Data'!F4087:L4087,7,FALSE),"")</f>
        <v>1</v>
      </c>
    </row>
    <row r="4088" spans="1:5" x14ac:dyDescent="0.35">
      <c r="A4088" s="17" t="str">
        <f t="shared" si="126"/>
        <v/>
      </c>
      <c r="B4088" s="17" t="str">
        <f>IFERROR(VLOOKUP("successful",'Kickstarter Data'!F4088:L4088,7,FALSE),"")</f>
        <v/>
      </c>
      <c r="D4088" s="21" t="str">
        <f t="shared" si="127"/>
        <v>Failed</v>
      </c>
      <c r="E4088" s="21">
        <f>IFERROR(VLOOKUP("Failed",'Kickstarter Data'!F4088:L4088,7,FALSE),"")</f>
        <v>5</v>
      </c>
    </row>
    <row r="4089" spans="1:5" x14ac:dyDescent="0.35">
      <c r="A4089" s="17" t="str">
        <f t="shared" si="126"/>
        <v/>
      </c>
      <c r="B4089" s="17" t="str">
        <f>IFERROR(VLOOKUP("successful",'Kickstarter Data'!F4089:L4089,7,FALSE),"")</f>
        <v/>
      </c>
      <c r="D4089" s="21" t="str">
        <f t="shared" si="127"/>
        <v>Failed</v>
      </c>
      <c r="E4089" s="21">
        <f>IFERROR(VLOOKUP("Failed",'Kickstarter Data'!F4089:L4089,7,FALSE),"")</f>
        <v>0</v>
      </c>
    </row>
    <row r="4090" spans="1:5" x14ac:dyDescent="0.35">
      <c r="A4090" s="17" t="str">
        <f t="shared" si="126"/>
        <v/>
      </c>
      <c r="B4090" s="17" t="str">
        <f>IFERROR(VLOOKUP("successful",'Kickstarter Data'!F4090:L4090,7,FALSE),"")</f>
        <v/>
      </c>
      <c r="D4090" s="21" t="str">
        <f t="shared" si="127"/>
        <v>Failed</v>
      </c>
      <c r="E4090" s="21">
        <f>IFERROR(VLOOKUP("Failed",'Kickstarter Data'!F4090:L4090,7,FALSE),"")</f>
        <v>3</v>
      </c>
    </row>
    <row r="4091" spans="1:5" x14ac:dyDescent="0.35">
      <c r="A4091" s="17" t="str">
        <f t="shared" si="126"/>
        <v/>
      </c>
      <c r="B4091" s="17" t="str">
        <f>IFERROR(VLOOKUP("successful",'Kickstarter Data'!F4091:L4091,7,FALSE),"")</f>
        <v/>
      </c>
      <c r="D4091" s="21" t="str">
        <f t="shared" si="127"/>
        <v>Failed</v>
      </c>
      <c r="E4091" s="21">
        <f>IFERROR(VLOOKUP("Failed",'Kickstarter Data'!F4091:L4091,7,FALSE),"")</f>
        <v>8</v>
      </c>
    </row>
    <row r="4092" spans="1:5" x14ac:dyDescent="0.35">
      <c r="A4092" s="17" t="str">
        <f t="shared" si="126"/>
        <v/>
      </c>
      <c r="B4092" s="17" t="str">
        <f>IFERROR(VLOOKUP("successful",'Kickstarter Data'!F4092:L4092,7,FALSE),"")</f>
        <v/>
      </c>
      <c r="D4092" s="21" t="str">
        <f t="shared" si="127"/>
        <v>Failed</v>
      </c>
      <c r="E4092" s="21">
        <f>IFERROR(VLOOKUP("Failed",'Kickstarter Data'!F4092:L4092,7,FALSE),"")</f>
        <v>3</v>
      </c>
    </row>
    <row r="4093" spans="1:5" x14ac:dyDescent="0.35">
      <c r="A4093" s="17" t="str">
        <f t="shared" si="126"/>
        <v/>
      </c>
      <c r="B4093" s="17" t="str">
        <f>IFERROR(VLOOKUP("successful",'Kickstarter Data'!F4093:L4093,7,FALSE),"")</f>
        <v/>
      </c>
      <c r="D4093" s="21" t="str">
        <f t="shared" si="127"/>
        <v>Failed</v>
      </c>
      <c r="E4093" s="21">
        <f>IFERROR(VLOOKUP("Failed",'Kickstarter Data'!F4093:L4093,7,FALSE),"")</f>
        <v>8</v>
      </c>
    </row>
    <row r="4094" spans="1:5" x14ac:dyDescent="0.35">
      <c r="A4094" s="17" t="str">
        <f t="shared" si="126"/>
        <v/>
      </c>
      <c r="B4094" s="17" t="str">
        <f>IFERROR(VLOOKUP("successful",'Kickstarter Data'!F4094:L4094,7,FALSE),"")</f>
        <v/>
      </c>
      <c r="D4094" s="21" t="str">
        <f t="shared" si="127"/>
        <v>Failed</v>
      </c>
      <c r="E4094" s="21">
        <f>IFERROR(VLOOKUP("Failed",'Kickstarter Data'!F4094:L4094,7,FALSE),"")</f>
        <v>1</v>
      </c>
    </row>
    <row r="4095" spans="1:5" x14ac:dyDescent="0.35">
      <c r="A4095" s="17" t="str">
        <f t="shared" si="126"/>
        <v/>
      </c>
      <c r="B4095" s="17" t="str">
        <f>IFERROR(VLOOKUP("successful",'Kickstarter Data'!F4095:L4095,7,FALSE),"")</f>
        <v/>
      </c>
      <c r="D4095" s="21" t="str">
        <f t="shared" si="127"/>
        <v>Failed</v>
      </c>
      <c r="E4095" s="21">
        <f>IFERROR(VLOOKUP("Failed",'Kickstarter Data'!F4095:L4095,7,FALSE),"")</f>
        <v>4</v>
      </c>
    </row>
    <row r="4096" spans="1:5" x14ac:dyDescent="0.35">
      <c r="A4096" s="17" t="str">
        <f t="shared" si="126"/>
        <v/>
      </c>
      <c r="B4096" s="17" t="str">
        <f>IFERROR(VLOOKUP("successful",'Kickstarter Data'!F4096:L4096,7,FALSE),"")</f>
        <v/>
      </c>
      <c r="D4096" s="21" t="str">
        <f t="shared" si="127"/>
        <v>Failed</v>
      </c>
      <c r="E4096" s="21">
        <f>IFERROR(VLOOKUP("Failed",'Kickstarter Data'!F4096:L4096,7,FALSE),"")</f>
        <v>8</v>
      </c>
    </row>
    <row r="4097" spans="1:5" x14ac:dyDescent="0.35">
      <c r="A4097" s="17" t="str">
        <f t="shared" si="126"/>
        <v/>
      </c>
      <c r="B4097" s="17" t="str">
        <f>IFERROR(VLOOKUP("successful",'Kickstarter Data'!F4097:L4097,7,FALSE),"")</f>
        <v/>
      </c>
      <c r="D4097" s="21" t="str">
        <f t="shared" si="127"/>
        <v>Failed</v>
      </c>
      <c r="E4097" s="21">
        <f>IFERROR(VLOOKUP("Failed",'Kickstarter Data'!F4097:L4097,7,FALSE),"")</f>
        <v>1</v>
      </c>
    </row>
    <row r="4098" spans="1:5" x14ac:dyDescent="0.35">
      <c r="A4098" s="17" t="str">
        <f t="shared" ref="A4098:A4115" si="128">IF(B4098="","","successful")</f>
        <v/>
      </c>
      <c r="B4098" s="17" t="str">
        <f>IFERROR(VLOOKUP("successful",'Kickstarter Data'!F4098:L4098,7,FALSE),"")</f>
        <v/>
      </c>
      <c r="D4098" s="21" t="str">
        <f t="shared" ref="D4098:D4115" si="129">IF(E4098="","","Failed")</f>
        <v>Failed</v>
      </c>
      <c r="E4098" s="21">
        <f>IFERROR(VLOOKUP("Failed",'Kickstarter Data'!F4098:L4098,7,FALSE),"")</f>
        <v>5</v>
      </c>
    </row>
    <row r="4099" spans="1:5" x14ac:dyDescent="0.35">
      <c r="A4099" s="17" t="str">
        <f t="shared" si="128"/>
        <v/>
      </c>
      <c r="B4099" s="17" t="str">
        <f>IFERROR(VLOOKUP("successful",'Kickstarter Data'!F4099:L4099,7,FALSE),"")</f>
        <v/>
      </c>
      <c r="D4099" s="21" t="str">
        <f t="shared" si="129"/>
        <v>Failed</v>
      </c>
      <c r="E4099" s="21">
        <f>IFERROR(VLOOKUP("Failed",'Kickstarter Data'!F4099:L4099,7,FALSE),"")</f>
        <v>0</v>
      </c>
    </row>
    <row r="4100" spans="1:5" x14ac:dyDescent="0.35">
      <c r="A4100" s="17" t="str">
        <f t="shared" si="128"/>
        <v/>
      </c>
      <c r="B4100" s="17" t="str">
        <f>IFERROR(VLOOKUP("successful",'Kickstarter Data'!F4100:L4100,7,FALSE),"")</f>
        <v/>
      </c>
      <c r="D4100" s="21" t="str">
        <f t="shared" si="129"/>
        <v>Failed</v>
      </c>
      <c r="E4100" s="21">
        <f>IFERROR(VLOOKUP("Failed",'Kickstarter Data'!F4100:L4100,7,FALSE),"")</f>
        <v>0</v>
      </c>
    </row>
    <row r="4101" spans="1:5" x14ac:dyDescent="0.35">
      <c r="A4101" s="17" t="str">
        <f t="shared" si="128"/>
        <v/>
      </c>
      <c r="B4101" s="17" t="str">
        <f>IFERROR(VLOOKUP("successful",'Kickstarter Data'!F4101:L4101,7,FALSE),"")</f>
        <v/>
      </c>
      <c r="D4101" s="21" t="str">
        <f t="shared" si="129"/>
        <v>Failed</v>
      </c>
      <c r="E4101" s="21">
        <f>IFERROR(VLOOKUP("Failed",'Kickstarter Data'!F4101:L4101,7,FALSE),"")</f>
        <v>1</v>
      </c>
    </row>
    <row r="4102" spans="1:5" x14ac:dyDescent="0.35">
      <c r="A4102" s="17" t="str">
        <f t="shared" si="128"/>
        <v/>
      </c>
      <c r="B4102" s="17" t="str">
        <f>IFERROR(VLOOKUP("successful",'Kickstarter Data'!F4102:L4102,7,FALSE),"")</f>
        <v/>
      </c>
      <c r="D4102" s="21" t="str">
        <f t="shared" si="129"/>
        <v>Failed</v>
      </c>
      <c r="E4102" s="21">
        <f>IFERROR(VLOOKUP("Failed",'Kickstarter Data'!F4102:L4102,7,FALSE),"")</f>
        <v>0</v>
      </c>
    </row>
    <row r="4103" spans="1:5" x14ac:dyDescent="0.35">
      <c r="A4103" s="17" t="str">
        <f t="shared" si="128"/>
        <v/>
      </c>
      <c r="B4103" s="17" t="str">
        <f>IFERROR(VLOOKUP("successful",'Kickstarter Data'!F4103:L4103,7,FALSE),"")</f>
        <v/>
      </c>
      <c r="D4103" s="21" t="str">
        <f t="shared" si="129"/>
        <v>Failed</v>
      </c>
      <c r="E4103" s="21">
        <f>IFERROR(VLOOKUP("Failed",'Kickstarter Data'!F4103:L4103,7,FALSE),"")</f>
        <v>0</v>
      </c>
    </row>
    <row r="4104" spans="1:5" x14ac:dyDescent="0.35">
      <c r="A4104" s="17" t="str">
        <f t="shared" si="128"/>
        <v/>
      </c>
      <c r="B4104" s="17" t="str">
        <f>IFERROR(VLOOKUP("successful",'Kickstarter Data'!F4104:L4104,7,FALSE),"")</f>
        <v/>
      </c>
      <c r="D4104" s="21" t="str">
        <f t="shared" si="129"/>
        <v>Failed</v>
      </c>
      <c r="E4104" s="21">
        <f>IFERROR(VLOOKUP("Failed",'Kickstarter Data'!F4104:L4104,7,FALSE),"")</f>
        <v>6</v>
      </c>
    </row>
    <row r="4105" spans="1:5" x14ac:dyDescent="0.35">
      <c r="A4105" s="17" t="str">
        <f t="shared" si="128"/>
        <v/>
      </c>
      <c r="B4105" s="17" t="str">
        <f>IFERROR(VLOOKUP("successful",'Kickstarter Data'!F4105:L4105,7,FALSE),"")</f>
        <v/>
      </c>
      <c r="D4105" s="21" t="str">
        <f t="shared" si="129"/>
        <v>Failed</v>
      </c>
      <c r="E4105" s="21">
        <f>IFERROR(VLOOKUP("Failed",'Kickstarter Data'!F4105:L4105,7,FALSE),"")</f>
        <v>6</v>
      </c>
    </row>
    <row r="4106" spans="1:5" x14ac:dyDescent="0.35">
      <c r="A4106" s="17" t="str">
        <f t="shared" si="128"/>
        <v/>
      </c>
      <c r="B4106" s="17" t="str">
        <f>IFERROR(VLOOKUP("successful",'Kickstarter Data'!F4106:L4106,7,FALSE),"")</f>
        <v/>
      </c>
      <c r="D4106" s="21" t="str">
        <f t="shared" si="129"/>
        <v>Failed</v>
      </c>
      <c r="E4106" s="21">
        <f>IFERROR(VLOOKUP("Failed",'Kickstarter Data'!F4106:L4106,7,FALSE),"")</f>
        <v>14</v>
      </c>
    </row>
    <row r="4107" spans="1:5" x14ac:dyDescent="0.35">
      <c r="A4107" s="17" t="str">
        <f t="shared" si="128"/>
        <v/>
      </c>
      <c r="B4107" s="17" t="str">
        <f>IFERROR(VLOOKUP("successful",'Kickstarter Data'!F4107:L4107,7,FALSE),"")</f>
        <v/>
      </c>
      <c r="D4107" s="21" t="str">
        <f t="shared" si="129"/>
        <v>Failed</v>
      </c>
      <c r="E4107" s="21">
        <f>IFERROR(VLOOKUP("Failed",'Kickstarter Data'!F4107:L4107,7,FALSE),"")</f>
        <v>6</v>
      </c>
    </row>
    <row r="4108" spans="1:5" x14ac:dyDescent="0.35">
      <c r="A4108" s="17" t="str">
        <f t="shared" si="128"/>
        <v/>
      </c>
      <c r="B4108" s="17" t="str">
        <f>IFERROR(VLOOKUP("successful",'Kickstarter Data'!F4108:L4108,7,FALSE),"")</f>
        <v/>
      </c>
      <c r="D4108" s="21" t="str">
        <f t="shared" si="129"/>
        <v>Failed</v>
      </c>
      <c r="E4108" s="21">
        <f>IFERROR(VLOOKUP("Failed",'Kickstarter Data'!F4108:L4108,7,FALSE),"")</f>
        <v>33</v>
      </c>
    </row>
    <row r="4109" spans="1:5" x14ac:dyDescent="0.35">
      <c r="A4109" s="17" t="str">
        <f t="shared" si="128"/>
        <v/>
      </c>
      <c r="B4109" s="17" t="str">
        <f>IFERROR(VLOOKUP("successful",'Kickstarter Data'!F4109:L4109,7,FALSE),"")</f>
        <v/>
      </c>
      <c r="D4109" s="21" t="str">
        <f t="shared" si="129"/>
        <v>Failed</v>
      </c>
      <c r="E4109" s="21">
        <f>IFERROR(VLOOKUP("Failed",'Kickstarter Data'!F4109:L4109,7,FALSE),"")</f>
        <v>4</v>
      </c>
    </row>
    <row r="4110" spans="1:5" x14ac:dyDescent="0.35">
      <c r="A4110" s="17" t="str">
        <f t="shared" si="128"/>
        <v/>
      </c>
      <c r="B4110" s="17" t="str">
        <f>IFERROR(VLOOKUP("successful",'Kickstarter Data'!F4110:L4110,7,FALSE),"")</f>
        <v/>
      </c>
      <c r="D4110" s="21" t="str">
        <f t="shared" si="129"/>
        <v>Failed</v>
      </c>
      <c r="E4110" s="21">
        <f>IFERROR(VLOOKUP("Failed",'Kickstarter Data'!F4110:L4110,7,FALSE),"")</f>
        <v>1</v>
      </c>
    </row>
    <row r="4111" spans="1:5" x14ac:dyDescent="0.35">
      <c r="A4111" s="17" t="str">
        <f t="shared" si="128"/>
        <v/>
      </c>
      <c r="B4111" s="17" t="str">
        <f>IFERROR(VLOOKUP("successful",'Kickstarter Data'!F4111:L4111,7,FALSE),"")</f>
        <v/>
      </c>
      <c r="D4111" s="21" t="str">
        <f t="shared" si="129"/>
        <v>Failed</v>
      </c>
      <c r="E4111" s="21">
        <f>IFERROR(VLOOKUP("Failed",'Kickstarter Data'!F4111:L4111,7,FALSE),"")</f>
        <v>0</v>
      </c>
    </row>
    <row r="4112" spans="1:5" x14ac:dyDescent="0.35">
      <c r="A4112" s="17" t="str">
        <f t="shared" si="128"/>
        <v/>
      </c>
      <c r="B4112" s="17" t="str">
        <f>IFERROR(VLOOKUP("successful",'Kickstarter Data'!F4112:L4112,7,FALSE),"")</f>
        <v/>
      </c>
      <c r="D4112" s="21" t="str">
        <f t="shared" si="129"/>
        <v>Failed</v>
      </c>
      <c r="E4112" s="21">
        <f>IFERROR(VLOOKUP("Failed",'Kickstarter Data'!F4112:L4112,7,FALSE),"")</f>
        <v>6</v>
      </c>
    </row>
    <row r="4113" spans="1:5" x14ac:dyDescent="0.35">
      <c r="A4113" s="17" t="str">
        <f t="shared" si="128"/>
        <v/>
      </c>
      <c r="B4113" s="17" t="str">
        <f>IFERROR(VLOOKUP("successful",'Kickstarter Data'!F4113:L4113,7,FALSE),"")</f>
        <v/>
      </c>
      <c r="D4113" s="21" t="str">
        <f t="shared" si="129"/>
        <v>Failed</v>
      </c>
      <c r="E4113" s="21">
        <f>IFERROR(VLOOKUP("Failed",'Kickstarter Data'!F4113:L4113,7,FALSE),"")</f>
        <v>6</v>
      </c>
    </row>
    <row r="4114" spans="1:5" x14ac:dyDescent="0.35">
      <c r="A4114" s="17" t="str">
        <f t="shared" si="128"/>
        <v/>
      </c>
      <c r="B4114" s="17" t="str">
        <f>IFERROR(VLOOKUP("successful",'Kickstarter Data'!F4114:L4114,7,FALSE),"")</f>
        <v/>
      </c>
      <c r="D4114" s="21" t="str">
        <f t="shared" si="129"/>
        <v>Failed</v>
      </c>
      <c r="E4114" s="21">
        <f>IFERROR(VLOOKUP("Failed",'Kickstarter Data'!F4114:L4114,7,FALSE),"")</f>
        <v>1</v>
      </c>
    </row>
    <row r="4115" spans="1:5" x14ac:dyDescent="0.35">
      <c r="A4115" s="17" t="str">
        <f t="shared" si="128"/>
        <v/>
      </c>
      <c r="B4115" s="17" t="str">
        <f>IFERROR(VLOOKUP("successful",'Kickstarter Data'!F4115:L4115,7,FALSE),"")</f>
        <v/>
      </c>
      <c r="D4115" s="21" t="str">
        <f t="shared" si="129"/>
        <v>Failed</v>
      </c>
      <c r="E4115" s="21">
        <f>IFERROR(VLOOKUP("Failed",'Kickstarter Data'!F4115:L4115,7,FALSE),"")</f>
        <v>3</v>
      </c>
    </row>
  </sheetData>
  <mergeCells count="3">
    <mergeCell ref="H2:I2"/>
    <mergeCell ref="K2:L2"/>
    <mergeCell ref="H12:L20"/>
  </mergeCells>
  <pageMargins left="0.7" right="0.7" top="0.75" bottom="0.75" header="0.3" footer="0.3"/>
  <legacy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Pivot</vt:lpstr>
      <vt:lpstr>Sub-Category Pivot</vt:lpstr>
      <vt:lpstr># Success by Month</vt:lpstr>
      <vt:lpstr>Bonus % Success by Goal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Herington</cp:lastModifiedBy>
  <dcterms:created xsi:type="dcterms:W3CDTF">2017-04-20T15:17:24Z</dcterms:created>
  <dcterms:modified xsi:type="dcterms:W3CDTF">2020-06-16T01:20:30Z</dcterms:modified>
</cp:coreProperties>
</file>