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50 Documentation\help - SSR\Content\Resources\Images\LS Retail\Replenishment\Store Stock Redistribution\Source files\"/>
    </mc:Choice>
  </mc:AlternateContent>
  <xr:revisionPtr revIDLastSave="0" documentId="8_{DD3E2B8F-2AD9-43A8-8595-6938D366F1AF}" xr6:coauthVersionLast="31" xr6:coauthVersionMax="31" xr10:uidLastSave="{00000000-0000-0000-0000-000000000000}"/>
  <bookViews>
    <workbookView xWindow="0" yWindow="0" windowWidth="23805" windowHeight="11340" tabRatio="823" firstSheet="5" activeTab="10" xr2:uid="{00000000-000D-0000-FFFF-FFFF00000000}"/>
  </bookViews>
  <sheets>
    <sheet name="Example 1 - without Buffer" sheetId="3" r:id="rId1"/>
    <sheet name="Example 1a - without Buffer" sheetId="1" r:id="rId2"/>
    <sheet name="Example 2 - with Buffer" sheetId="2" r:id="rId3"/>
    <sheet name="Buffer Calculation" sheetId="14" r:id="rId4"/>
    <sheet name="Demand until EndDate calculatio" sheetId="4" r:id="rId5"/>
    <sheet name="Redist. Rules" sheetId="11" r:id="rId6"/>
    <sheet name="Redist. Rules - 1" sheetId="7" r:id="rId7"/>
    <sheet name="Redist. Rules - 2" sheetId="9" r:id="rId8"/>
    <sheet name="Redist. Rules - 3" sheetId="10" r:id="rId9"/>
    <sheet name="Redist. Rules - Balancing" sheetId="12" r:id="rId10"/>
    <sheet name="Redist. Rules - ReorderMax" sheetId="13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B10" i="14" s="1"/>
  <c r="T6" i="14"/>
  <c r="V6" i="14" s="1"/>
  <c r="D25" i="12"/>
  <c r="D30" i="12" s="1"/>
  <c r="E30" i="12" s="1"/>
  <c r="D23" i="12"/>
  <c r="V33" i="11"/>
  <c r="U33" i="11"/>
  <c r="T33" i="11"/>
  <c r="V27" i="11"/>
  <c r="U27" i="11"/>
  <c r="T27" i="11"/>
  <c r="V20" i="11"/>
  <c r="U20" i="11"/>
  <c r="T20" i="11"/>
  <c r="V21" i="10"/>
  <c r="W21" i="10"/>
  <c r="U21" i="10"/>
  <c r="W22" i="9"/>
  <c r="W21" i="7"/>
  <c r="V22" i="9"/>
  <c r="U22" i="9"/>
  <c r="V21" i="7"/>
  <c r="U21" i="7"/>
  <c r="D29" i="12" l="1"/>
  <c r="E29" i="12" s="1"/>
  <c r="D28" i="12"/>
  <c r="E28" i="12" s="1"/>
  <c r="D31" i="12"/>
  <c r="E31" i="12" s="1"/>
  <c r="B11" i="14"/>
  <c r="B12" i="14" s="1"/>
  <c r="B13" i="14" s="1"/>
  <c r="S6" i="14"/>
  <c r="E25" i="4"/>
  <c r="E26" i="4" s="1"/>
  <c r="E27" i="4" s="1"/>
  <c r="E28" i="4" s="1"/>
  <c r="E24" i="4"/>
  <c r="X22" i="4"/>
  <c r="Y22" i="4" s="1"/>
  <c r="B24" i="4"/>
  <c r="B25" i="4" s="1"/>
  <c r="X7" i="4"/>
  <c r="Y7" i="4" s="1"/>
  <c r="B9" i="4"/>
  <c r="B10" i="4" s="1"/>
  <c r="T20" i="3"/>
  <c r="T19" i="3"/>
  <c r="T18" i="3"/>
  <c r="T6" i="3"/>
  <c r="B32" i="3"/>
  <c r="B33" i="3" s="1"/>
  <c r="B21" i="3"/>
  <c r="B22" i="3" s="1"/>
  <c r="B9" i="3"/>
  <c r="B10" i="3" s="1"/>
  <c r="T8" i="3"/>
  <c r="T7" i="3"/>
  <c r="T20" i="2"/>
  <c r="T19" i="2"/>
  <c r="T18" i="2"/>
  <c r="U18" i="2" s="1"/>
  <c r="T8" i="2"/>
  <c r="T7" i="2"/>
  <c r="T6" i="2"/>
  <c r="T20" i="1"/>
  <c r="T19" i="1"/>
  <c r="T18" i="1"/>
  <c r="T8" i="1"/>
  <c r="T7" i="1"/>
  <c r="T6" i="1"/>
  <c r="U33" i="2"/>
  <c r="U31" i="2"/>
  <c r="U32" i="2"/>
  <c r="U19" i="2"/>
  <c r="U6" i="2"/>
  <c r="U7" i="2"/>
  <c r="B32" i="2"/>
  <c r="B33" i="2" s="1"/>
  <c r="B34" i="2" s="1"/>
  <c r="B35" i="2" s="1"/>
  <c r="B36" i="2" s="1"/>
  <c r="B21" i="2"/>
  <c r="B22" i="2" s="1"/>
  <c r="B23" i="2" s="1"/>
  <c r="B24" i="2" s="1"/>
  <c r="B25" i="2" s="1"/>
  <c r="B9" i="2"/>
  <c r="B10" i="2" s="1"/>
  <c r="B11" i="2" s="1"/>
  <c r="B12" i="2" s="1"/>
  <c r="B13" i="2" s="1"/>
  <c r="S8" i="2" l="1"/>
  <c r="V8" i="2" s="1"/>
  <c r="W6" i="14"/>
  <c r="U6" i="14"/>
  <c r="B11" i="3"/>
  <c r="S6" i="3"/>
  <c r="V6" i="3" s="1"/>
  <c r="B23" i="3"/>
  <c r="S7" i="3"/>
  <c r="V7" i="3" s="1"/>
  <c r="S8" i="3"/>
  <c r="V8" i="3" s="1"/>
  <c r="B34" i="3"/>
  <c r="S32" i="2"/>
  <c r="V32" i="2" s="1"/>
  <c r="S7" i="2"/>
  <c r="S18" i="2"/>
  <c r="V18" i="2" s="1"/>
  <c r="S20" i="2"/>
  <c r="V20" i="2" s="1"/>
  <c r="S33" i="2"/>
  <c r="V33" i="2" s="1"/>
  <c r="V7" i="2"/>
  <c r="V31" i="2"/>
  <c r="S6" i="2"/>
  <c r="V6" i="2" s="1"/>
  <c r="S19" i="2"/>
  <c r="V19" i="2" s="1"/>
  <c r="S31" i="2"/>
  <c r="B32" i="1"/>
  <c r="B33" i="1" s="1"/>
  <c r="B21" i="1"/>
  <c r="B22" i="1" s="1"/>
  <c r="B9" i="1"/>
  <c r="B10" i="1" s="1"/>
  <c r="B34" i="1" l="1"/>
  <c r="B35" i="1" s="1"/>
  <c r="B36" i="1" s="1"/>
  <c r="S8" i="1"/>
  <c r="V8" i="1" s="1"/>
  <c r="S33" i="1"/>
  <c r="V33" i="1" s="1"/>
  <c r="S20" i="1"/>
  <c r="V20" i="1" s="1"/>
  <c r="B11" i="1"/>
  <c r="B12" i="1" s="1"/>
  <c r="B13" i="1" s="1"/>
  <c r="S31" i="1"/>
  <c r="V31" i="1" s="1"/>
  <c r="S18" i="1"/>
  <c r="V18" i="1" s="1"/>
  <c r="S6" i="1"/>
  <c r="V6" i="1" s="1"/>
  <c r="B24" i="3"/>
  <c r="B25" i="3" s="1"/>
  <c r="S32" i="3" s="1"/>
  <c r="V32" i="3" s="1"/>
  <c r="S19" i="3"/>
  <c r="V19" i="3" s="1"/>
  <c r="B12" i="3"/>
  <c r="B13" i="3" s="1"/>
  <c r="S31" i="3" s="1"/>
  <c r="V31" i="3" s="1"/>
  <c r="S18" i="3"/>
  <c r="V18" i="3" s="1"/>
  <c r="B35" i="3"/>
  <c r="B36" i="3" s="1"/>
  <c r="S33" i="3" s="1"/>
  <c r="V33" i="3" s="1"/>
  <c r="S20" i="3"/>
  <c r="V20" i="3" s="1"/>
  <c r="B23" i="1"/>
  <c r="B24" i="1" s="1"/>
  <c r="B25" i="1" s="1"/>
  <c r="S32" i="1"/>
  <c r="V32" i="1" s="1"/>
  <c r="S19" i="1"/>
  <c r="V19" i="1" s="1"/>
  <c r="S7" i="1"/>
  <c r="V7" i="1" s="1"/>
</calcChain>
</file>

<file path=xl/sharedStrings.xml><?xml version="1.0" encoding="utf-8"?>
<sst xmlns="http://schemas.openxmlformats.org/spreadsheetml/2006/main" count="1048" uniqueCount="181">
  <si>
    <t>Date</t>
  </si>
  <si>
    <t>Inventory</t>
  </si>
  <si>
    <t>Sales</t>
  </si>
  <si>
    <t>Store 1</t>
  </si>
  <si>
    <t>Store 2</t>
  </si>
  <si>
    <t>Store 3</t>
  </si>
  <si>
    <t>Szenario 1</t>
  </si>
  <si>
    <t>Today = 1.3.18</t>
  </si>
  <si>
    <t>End Date = 1.6.18</t>
  </si>
  <si>
    <t>Redist. Stock</t>
  </si>
  <si>
    <t>Redist. Demand</t>
  </si>
  <si>
    <t>Szenario 2</t>
  </si>
  <si>
    <t>End Date = 1.3.18</t>
  </si>
  <si>
    <t>Calculation</t>
  </si>
  <si>
    <t>Action</t>
  </si>
  <si>
    <t>Buffer = 0%</t>
  </si>
  <si>
    <t>Stock</t>
  </si>
  <si>
    <t>Redist. Stock: Calculate EOL Stock (for End Date) minus Buffer</t>
  </si>
  <si>
    <t>Redist. Demand: Calculate EOL Stock (for End Date)</t>
  </si>
  <si>
    <t>Start</t>
  </si>
  <si>
    <t>Today's</t>
  </si>
  <si>
    <t>Start Date = 1.2.18</t>
  </si>
  <si>
    <t>TODAY</t>
  </si>
  <si>
    <t>End Date</t>
  </si>
  <si>
    <t>End Date = 1.4.18</t>
  </si>
  <si>
    <t>Buffer = 10%</t>
  </si>
  <si>
    <t>Buffer</t>
  </si>
  <si>
    <t>Nothing, no Stores with Demand</t>
  </si>
  <si>
    <t>Demand</t>
  </si>
  <si>
    <t>until End Date</t>
  </si>
  <si>
    <t>Redistribute from Stores according to rules</t>
  </si>
  <si>
    <t>Szenario 3</t>
  </si>
  <si>
    <t>Today = 1.6.18</t>
  </si>
  <si>
    <t>Today = 1.4.18</t>
  </si>
  <si>
    <t>Example 1</t>
  </si>
  <si>
    <t>No Lifecycle Curve</t>
  </si>
  <si>
    <t>Avg. Sales</t>
  </si>
  <si>
    <t>With Lifecycle Curve</t>
  </si>
  <si>
    <t>LCC</t>
  </si>
  <si>
    <t>Example 2</t>
  </si>
  <si>
    <t>Weekends, Holidays !!</t>
  </si>
  <si>
    <t>Calculate Buffer from "Demand until End Date"</t>
  </si>
  <si>
    <t>Calculate "Demand until End Date" (Avg. Sales * Days until End Date)</t>
  </si>
  <si>
    <t>Calculate "Average Sales" (already done in RIQ?)</t>
  </si>
  <si>
    <t>Calculate Redist. Stock (Today's Stock - Demand - Buffer)</t>
  </si>
  <si>
    <t>Sold until today</t>
  </si>
  <si>
    <t>Today's Stock</t>
  </si>
  <si>
    <t>Demand until End Date</t>
  </si>
  <si>
    <t xml:space="preserve">Calculate "Sold until today" </t>
  </si>
  <si>
    <t>LCC Aggr.</t>
  </si>
  <si>
    <t>Read "LCC Aggr." for current date</t>
  </si>
  <si>
    <t>Read "LCC Aggr." for "End Date"</t>
  </si>
  <si>
    <t>(10+20)</t>
  </si>
  <si>
    <t>Calculate "LCC Aggr." from current date until "End Date"</t>
  </si>
  <si>
    <t>(100%-34%)</t>
  </si>
  <si>
    <t>Calculate "Demand until End Date"</t>
  </si>
  <si>
    <t>(30 / 34) * 66</t>
  </si>
  <si>
    <t xml:space="preserve">THIS PAGE DESCRIBES THE CONCEPT OF THE </t>
  </si>
  <si>
    <t>DEMAND UNTIL ENDDATE CALCULATION</t>
  </si>
  <si>
    <t>ASIIGNMENT of Stores to Stores</t>
  </si>
  <si>
    <t xml:space="preserve">Redist. Stock </t>
  </si>
  <si>
    <t>S0001</t>
  </si>
  <si>
    <t>S0002</t>
  </si>
  <si>
    <t>S0003</t>
  </si>
  <si>
    <t>S0004</t>
  </si>
  <si>
    <t>S0090</t>
  </si>
  <si>
    <t>S0091</t>
  </si>
  <si>
    <t>W0001</t>
  </si>
  <si>
    <t>Location</t>
  </si>
  <si>
    <t>COST
From/To</t>
  </si>
  <si>
    <t>DISTANCE
From/To</t>
  </si>
  <si>
    <t>DURATION
From/To</t>
  </si>
  <si>
    <t>Calc. Method</t>
  </si>
  <si>
    <t>Item</t>
  </si>
  <si>
    <t>Least Cost</t>
  </si>
  <si>
    <t>Least No. Of Trips</t>
  </si>
  <si>
    <t>Calculation Approach</t>
  </si>
  <si>
    <t>Step 1</t>
  </si>
  <si>
    <t>Step 2</t>
  </si>
  <si>
    <t>Step 3</t>
  </si>
  <si>
    <t>Step 4</t>
  </si>
  <si>
    <t>Select Dest. Location with highest demand</t>
  </si>
  <si>
    <t>Select Source Location with lowest Stock</t>
  </si>
  <si>
    <t>Trip established</t>
  </si>
  <si>
    <t>Filter Source Locations with "Trip established" = TRUE</t>
  </si>
  <si>
    <t>&lt;not found&gt;</t>
  </si>
  <si>
    <t>Filter Source Locations with "Trip established" = FALSE</t>
  </si>
  <si>
    <t>Step 5</t>
  </si>
  <si>
    <t>Step 6</t>
  </si>
  <si>
    <t>Step 7</t>
  </si>
  <si>
    <t>Step 8</t>
  </si>
  <si>
    <t>Assign Quantity</t>
  </si>
  <si>
    <t>- Reduce 18 from S0090</t>
  </si>
  <si>
    <t>Step 9</t>
  </si>
  <si>
    <t>Step 10</t>
  </si>
  <si>
    <t>Step 11</t>
  </si>
  <si>
    <t>Step 12</t>
  </si>
  <si>
    <t>Filter Source Locations with Stock &gt; 0</t>
  </si>
  <si>
    <t>Select Source Location with highest Stock</t>
  </si>
  <si>
    <t>- Reduce 2 from S0001</t>
  </si>
  <si>
    <t>- Reduce 2 from S0091</t>
  </si>
  <si>
    <t>Filter Source Locations with Stock &gt;= Demand</t>
  </si>
  <si>
    <t>- Reduce 18 from S0001, set Trip established</t>
  </si>
  <si>
    <t>- Reduce 14 from S0090</t>
  </si>
  <si>
    <t>- Reduce 14 from S0002, set "Trip established"</t>
  </si>
  <si>
    <t>&gt;&gt;&gt;</t>
  </si>
  <si>
    <t>END</t>
  </si>
  <si>
    <t>Least Duration</t>
  </si>
  <si>
    <t>Result</t>
  </si>
  <si>
    <t xml:space="preserve">to </t>
  </si>
  <si>
    <t>Qty</t>
  </si>
  <si>
    <t>Cost</t>
  </si>
  <si>
    <t>Trips</t>
  </si>
  <si>
    <t>Select Source Location with lowest Cost</t>
  </si>
  <si>
    <t>- Reduce 15 from S0090</t>
  </si>
  <si>
    <t>- Reduce 3 from S0090</t>
  </si>
  <si>
    <t>Continue with current Dest. Location (until 0)</t>
  </si>
  <si>
    <t>- Reduce 15 from S0003</t>
  </si>
  <si>
    <t>- Reduce 3 from S0002</t>
  </si>
  <si>
    <t>- Reduce 12 from S0002</t>
  </si>
  <si>
    <t>- Reduce 12 from S0091</t>
  </si>
  <si>
    <t>- Reduce 4 from S0001</t>
  </si>
  <si>
    <t>- Reduce 4 from S0091</t>
  </si>
  <si>
    <t>Duration</t>
  </si>
  <si>
    <t>Select Source Location with lowest Time</t>
  </si>
  <si>
    <t>- Reduce 15 from S0002</t>
  </si>
  <si>
    <t>- Reduce 3 from S0001</t>
  </si>
  <si>
    <t>- Reduce 16 from S0091</t>
  </si>
  <si>
    <t>- Reduce 16 from S0001</t>
  </si>
  <si>
    <t>COMPARISON</t>
  </si>
  <si>
    <t>THIS PAGE DESCRIBES THE CONCEPT OF BALANCING</t>
  </si>
  <si>
    <t>Here we do not calculate the Redist. Stock and Demand</t>
  </si>
  <si>
    <t>from Historical Sales, Lifecycle, etc.</t>
  </si>
  <si>
    <t>Original Situation (before balancing)</t>
  </si>
  <si>
    <t>First, we calculate the total Stock</t>
  </si>
  <si>
    <t>Then we divide this by the number of stores</t>
  </si>
  <si>
    <t>(55/4)</t>
  </si>
  <si>
    <t>Average Stock</t>
  </si>
  <si>
    <t>--&gt; Average Stock per store</t>
  </si>
  <si>
    <t>Stores with a Current Stock &gt; Avg. Stock</t>
  </si>
  <si>
    <t>&gt;&gt; those stores will provide items</t>
  </si>
  <si>
    <t>Stores with a Current Stock &lt; Avg. Stock</t>
  </si>
  <si>
    <t>&gt;&gt; those stores will receive items</t>
  </si>
  <si>
    <t>The goal is to "balance" the existing stock between the stores</t>
  </si>
  <si>
    <t>The "Balancing" just calculates the Redist. Stock and Redist. Demand</t>
  </si>
  <si>
    <t>The calculation of the Trips is done with the different calculation methods (Least Trips, etc.)</t>
  </si>
  <si>
    <t>Reorder Point</t>
  </si>
  <si>
    <t>Maximum Inv.</t>
  </si>
  <si>
    <t>First, we calculate, if items are outside the ReorderPoint-Max Range</t>
  </si>
  <si>
    <t>Redist Demand</t>
  </si>
  <si>
    <t>Stores with a Current Stock &gt; Maximum Inventory</t>
  </si>
  <si>
    <t>Stores with a Current Stock &lt; Reorder Point</t>
  </si>
  <si>
    <t>THIS PAGE DESCRIBES THE CONCEPT OF RoP/Max Redistrib.</t>
  </si>
  <si>
    <t>Original Situation (before RoP/Max Redist.)</t>
  </si>
  <si>
    <t>This method just calculates the Redist. Stock and Redist. Demand</t>
  </si>
  <si>
    <t>Buffer := 0, if Demand &gt;Stock</t>
  </si>
  <si>
    <t>Buffer calculation</t>
  </si>
  <si>
    <t>calculation with different WORKDATES</t>
  </si>
  <si>
    <t>calculation with different End Dates</t>
  </si>
  <si>
    <t>How is the Buffer % calculated?</t>
  </si>
  <si>
    <t>3 Options:</t>
  </si>
  <si>
    <t>3. From End Date Stock (Current Stock - Demand until End Date)</t>
  </si>
  <si>
    <t>Redist. Buffer Calculation</t>
  </si>
  <si>
    <t>New Options field in Replenishment Setup:</t>
  </si>
  <si>
    <t>Where is the Buffer % defined?</t>
  </si>
  <si>
    <t>in Phase 1:</t>
  </si>
  <si>
    <t>new decimal field in Replen. Setup:</t>
  </si>
  <si>
    <t>Redist. Buffer Value %</t>
  </si>
  <si>
    <t>in later Phase:</t>
  </si>
  <si>
    <t>per Item, Item Groups, …, maybe also Lifecycle Curve and/or Redist. Journal</t>
  </si>
  <si>
    <t>End</t>
  </si>
  <si>
    <t>Date Stock</t>
  </si>
  <si>
    <t>Redist.</t>
  </si>
  <si>
    <t>1. From Demand until End Date [default]</t>
  </si>
  <si>
    <t>2. From Current Stock</t>
  </si>
  <si>
    <t>10% from 25</t>
  </si>
  <si>
    <t>10% from 85</t>
  </si>
  <si>
    <t>10% from 60</t>
  </si>
  <si>
    <t>(mid of Period)</t>
  </si>
  <si>
    <t>Least Distance</t>
  </si>
  <si>
    <t>similar appoach as Least Cost and Least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</si>
</sst>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D09E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0" fillId="0" borderId="0" xfId="0" applyFill="1"/>
    <xf numFmtId="14" fontId="0" fillId="3" borderId="0" xfId="0" applyNumberFormat="1" applyFill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4" fontId="0" fillId="5" borderId="0" xfId="0" applyNumberFormat="1" applyFill="1"/>
    <xf numFmtId="14" fontId="0" fillId="6" borderId="0" xfId="0" applyNumberFormat="1" applyFill="1"/>
    <xf numFmtId="0" fontId="0" fillId="0" borderId="2" xfId="0" applyBorder="1"/>
    <xf numFmtId="0" fontId="0" fillId="0" borderId="0" xfId="0" applyAlignment="1">
      <alignment wrapText="1"/>
    </xf>
    <xf numFmtId="0" fontId="8" fillId="0" borderId="0" xfId="0" applyFont="1"/>
    <xf numFmtId="0" fontId="0" fillId="0" borderId="0" xfId="0" applyFill="1" applyBorder="1"/>
    <xf numFmtId="0" fontId="0" fillId="0" borderId="2" xfId="0" applyFill="1" applyBorder="1"/>
    <xf numFmtId="9" fontId="0" fillId="0" borderId="0" xfId="0" applyNumberFormat="1"/>
    <xf numFmtId="0" fontId="0" fillId="4" borderId="0" xfId="0" applyFill="1"/>
    <xf numFmtId="14" fontId="0" fillId="0" borderId="5" xfId="0" applyNumberFormat="1" applyBorder="1" applyAlignment="1">
      <alignment textRotation="45"/>
    </xf>
    <xf numFmtId="14" fontId="0" fillId="0" borderId="6" xfId="0" applyNumberFormat="1" applyBorder="1" applyAlignment="1">
      <alignment textRotation="45"/>
    </xf>
    <xf numFmtId="0" fontId="0" fillId="0" borderId="7" xfId="0" applyBorder="1"/>
    <xf numFmtId="14" fontId="0" fillId="0" borderId="8" xfId="0" applyNumberFormat="1" applyBorder="1"/>
    <xf numFmtId="0" fontId="0" fillId="0" borderId="0" xfId="0" applyBorder="1"/>
    <xf numFmtId="0" fontId="0" fillId="0" borderId="9" xfId="0" applyBorder="1"/>
    <xf numFmtId="14" fontId="0" fillId="0" borderId="10" xfId="0" applyNumberFormat="1" applyBorder="1"/>
    <xf numFmtId="0" fontId="0" fillId="0" borderId="13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4" fontId="1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0" fillId="0" borderId="2" xfId="0" applyFont="1" applyBorder="1"/>
    <xf numFmtId="14" fontId="0" fillId="0" borderId="0" xfId="0" applyNumberFormat="1" applyBorder="1"/>
    <xf numFmtId="14" fontId="0" fillId="0" borderId="0" xfId="0" quotePrefix="1" applyNumberFormat="1"/>
    <xf numFmtId="0" fontId="2" fillId="2" borderId="0" xfId="0" applyFont="1" applyFill="1" applyBorder="1"/>
    <xf numFmtId="0" fontId="9" fillId="0" borderId="0" xfId="0" applyFont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1 - without Buffer'!$B$7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1 - without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Buffer'!$B$8:$B$13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  <c:pt idx="3">
                  <c:v>55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8-4F3D-AFD4-2F511E319DE8}"/>
            </c:ext>
          </c:extLst>
        </c:ser>
        <c:ser>
          <c:idx val="1"/>
          <c:order val="1"/>
          <c:tx>
            <c:strRef>
              <c:f>'Example 1 - without Buffer'!$C$7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1 - without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Buffer'!$C$8:$C$13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8-4F3D-AFD4-2F511E319DE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'Buffer Calculation'!$B$7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'Buffer Calculation'!$A$8:$A$13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'Buffer Calculation'!$B$8:$B$13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  <c:pt idx="3">
                  <c:v>55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2-4FA6-A434-8C92A948C266}"/>
            </c:ext>
          </c:extLst>
        </c:ser>
        <c:ser>
          <c:idx val="1"/>
          <c:order val="1"/>
          <c:tx>
            <c:strRef>
              <c:f>'Buffer Calculation'!$C$7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'Buffer Calculation'!$A$8:$A$13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'Buffer Calculation'!$C$8:$C$13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2-4FA6-A434-8C92A948C26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until EndDate calculatio'!$B$7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'Demand until EndDate calculatio'!$A$8:$A$13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'Demand until EndDate calculatio'!$B$8:$B$13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2-42D8-A138-4786BF4DD615}"/>
            </c:ext>
          </c:extLst>
        </c:ser>
        <c:ser>
          <c:idx val="1"/>
          <c:order val="1"/>
          <c:tx>
            <c:strRef>
              <c:f>'Demand until EndDate calculatio'!$C$7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strRef>
              <c:f>'Demand until EndDate calculatio'!$A$8:$A$13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'Demand until EndDate calculatio'!$C$8:$C$13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2-42D8-A138-4786BF4DD61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'Demand until EndDate calculatio'!$B$22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'Demand until EndDate calculatio'!$A$23:$A$28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'Demand until EndDate calculatio'!$B$23:$B$28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9-4EFC-80DC-83702DCCFDB1}"/>
            </c:ext>
          </c:extLst>
        </c:ser>
        <c:ser>
          <c:idx val="1"/>
          <c:order val="1"/>
          <c:tx>
            <c:strRef>
              <c:f>'Demand until EndDate calculatio'!$C$22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'Demand until EndDate calculatio'!$A$23:$A$28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'Demand until EndDate calculatio'!$C$23:$C$28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9-4EFC-80DC-83702DCCFDB1}"/>
            </c:ext>
          </c:extLst>
        </c:ser>
        <c:ser>
          <c:idx val="2"/>
          <c:order val="2"/>
          <c:tx>
            <c:strRef>
              <c:f>'Demand until EndDate calculatio'!$D$22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'Demand until EndDate calculatio'!$A$23:$A$28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'Demand until EndDate calculatio'!$D$23:$D$28</c:f>
              <c:numCache>
                <c:formatCode>General</c:formatCode>
                <c:ptCount val="6"/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22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9-4EFC-80DC-83702DCCFDB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8541533659636"/>
          <c:y val="0.32558017457120186"/>
          <c:w val="0.25170107114989004"/>
          <c:h val="0.34883965085759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1 - without Buffer'!$B$30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1 - without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Buffer'!$B$31:$B$36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10</c:v>
                </c:pt>
                <c:pt idx="3">
                  <c:v>-20</c:v>
                </c:pt>
                <c:pt idx="4">
                  <c:v>-40</c:v>
                </c:pt>
                <c:pt idx="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122-AC3C-C5D1B7FDA52E}"/>
            </c:ext>
          </c:extLst>
        </c:ser>
        <c:ser>
          <c:idx val="1"/>
          <c:order val="1"/>
          <c:tx>
            <c:strRef>
              <c:f>'Example 1 - without Buffer'!$C$30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1 - without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Buffer'!$C$31:$C$36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122-AC3C-C5D1B7FD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1 - without Buffer'!$B$19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1 - without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Buffer'!$B$20:$B$25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110</c:v>
                </c:pt>
                <c:pt idx="3">
                  <c:v>80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9-41CC-88E4-0792F97ACDB9}"/>
            </c:ext>
          </c:extLst>
        </c:ser>
        <c:ser>
          <c:idx val="1"/>
          <c:order val="1"/>
          <c:tx>
            <c:strRef>
              <c:f>'Example 1 - without Buffer'!$C$19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1 - without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1 - without Buffer'!$C$20:$C$25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9-41CC-88E4-0792F97ACDB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1a - without Buffer'!$B$7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1a - without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Buffer'!$B$8:$B$13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  <c:pt idx="3">
                  <c:v>55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E-49C5-89D6-3A1DED8B001C}"/>
            </c:ext>
          </c:extLst>
        </c:ser>
        <c:ser>
          <c:idx val="1"/>
          <c:order val="1"/>
          <c:tx>
            <c:strRef>
              <c:f>'Example 1a - without Buffer'!$C$7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1a - without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Buffer'!$C$8:$C$13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E-49C5-89D6-3A1DED8B001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1a - without Buffer'!$B$30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1a - without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Buffer'!$B$31:$B$36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10</c:v>
                </c:pt>
                <c:pt idx="3">
                  <c:v>-20</c:v>
                </c:pt>
                <c:pt idx="4">
                  <c:v>-40</c:v>
                </c:pt>
                <c:pt idx="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D-4C39-908E-7C810CC76958}"/>
            </c:ext>
          </c:extLst>
        </c:ser>
        <c:ser>
          <c:idx val="1"/>
          <c:order val="1"/>
          <c:tx>
            <c:strRef>
              <c:f>'Example 1a - without Buffer'!$C$30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1a - without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Buffer'!$C$31:$C$36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D-4C39-908E-7C810CC7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1a - without Buffer'!$B$19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1a - without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Buffer'!$B$20:$B$25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110</c:v>
                </c:pt>
                <c:pt idx="3">
                  <c:v>80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45D8-9A7F-07072C8D6F19}"/>
            </c:ext>
          </c:extLst>
        </c:ser>
        <c:ser>
          <c:idx val="1"/>
          <c:order val="1"/>
          <c:tx>
            <c:strRef>
              <c:f>'Example 1a - without Buffer'!$C$19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1a - without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1a - without Buffer'!$C$20:$C$25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45D8-9A7F-07072C8D6F1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2 - with Buffer'!$B$7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2 - with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Buffer'!$B$8:$B$13</c:f>
              <c:numCache>
                <c:formatCode>General</c:formatCode>
                <c:ptCount val="6"/>
                <c:pt idx="0">
                  <c:v>115</c:v>
                </c:pt>
                <c:pt idx="1">
                  <c:v>105</c:v>
                </c:pt>
                <c:pt idx="2">
                  <c:v>85</c:v>
                </c:pt>
                <c:pt idx="3">
                  <c:v>55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1-45EE-9D55-E4CE9AEFCC24}"/>
            </c:ext>
          </c:extLst>
        </c:ser>
        <c:ser>
          <c:idx val="1"/>
          <c:order val="1"/>
          <c:tx>
            <c:strRef>
              <c:f>'Example 2 - with Buffer'!$C$7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2 - with Buffer'!$A$8:$A$13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Buffer'!$C$8:$C$13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1-45EE-9D55-E4CE9AEFCC2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2 - with Buffer'!$B$30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2 - with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Buffer'!$B$31:$B$36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10</c:v>
                </c:pt>
                <c:pt idx="3">
                  <c:v>-20</c:v>
                </c:pt>
                <c:pt idx="4">
                  <c:v>-40</c:v>
                </c:pt>
                <c:pt idx="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298-AC4E-B9F532A049A6}"/>
            </c:ext>
          </c:extLst>
        </c:ser>
        <c:ser>
          <c:idx val="1"/>
          <c:order val="1"/>
          <c:tx>
            <c:strRef>
              <c:f>'Example 2 - with Buffer'!$C$30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2 - with Buffer'!$A$31:$A$36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Buffer'!$C$31:$C$36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298-AC4E-B9F532A0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'Example 2 - with Buffer'!$B$19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2 - with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Buffer'!$B$20:$B$25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110</c:v>
                </c:pt>
                <c:pt idx="3">
                  <c:v>80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3-43C5-8EB3-532D67538AF7}"/>
            </c:ext>
          </c:extLst>
        </c:ser>
        <c:ser>
          <c:idx val="1"/>
          <c:order val="1"/>
          <c:tx>
            <c:strRef>
              <c:f>'Example 2 - with Buffer'!$C$19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'Example 2 - with Buffer'!$A$20:$A$25</c:f>
              <c:strCache>
                <c:ptCount val="6"/>
                <c:pt idx="0">
                  <c:v>Start</c:v>
                </c:pt>
                <c:pt idx="1">
                  <c:v>01.02.2018</c:v>
                </c:pt>
                <c:pt idx="2">
                  <c:v>01.03.2018</c:v>
                </c:pt>
                <c:pt idx="3">
                  <c:v>01.04.2018</c:v>
                </c:pt>
                <c:pt idx="4">
                  <c:v>01.05.2018</c:v>
                </c:pt>
                <c:pt idx="5">
                  <c:v>01.06.2018</c:v>
                </c:pt>
              </c:strCache>
            </c:strRef>
          </c:cat>
          <c:val>
            <c:numRef>
              <c:f>'Example 2 - with Buffer'!$C$20:$C$25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3-43C5-8EB3-532D67538AF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65989688"/>
        <c:axId val="465990016"/>
      </c:lineChart>
      <c:catAx>
        <c:axId val="4659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0016"/>
        <c:crosses val="autoZero"/>
        <c:auto val="1"/>
        <c:lblAlgn val="ctr"/>
        <c:lblOffset val="100"/>
        <c:noMultiLvlLbl val="1"/>
      </c:catAx>
      <c:valAx>
        <c:axId val="46599001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14</xdr:col>
      <xdr:colOff>9525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944BE-74CC-479A-A363-81D6EBC17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27</xdr:row>
      <xdr:rowOff>0</xdr:rowOff>
    </xdr:from>
    <xdr:to>
      <xdr:col>14</xdr:col>
      <xdr:colOff>38100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6337C-CAB4-457D-8BC1-75BF81E33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16</xdr:row>
      <xdr:rowOff>0</xdr:rowOff>
    </xdr:from>
    <xdr:to>
      <xdr:col>14</xdr:col>
      <xdr:colOff>9525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30A08-6C15-4374-AC1F-AD71313CA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3</xdr:row>
      <xdr:rowOff>57150</xdr:rowOff>
    </xdr:from>
    <xdr:to>
      <xdr:col>8</xdr:col>
      <xdr:colOff>266700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1BE83B5-866A-44FC-8D25-719707CF1846}"/>
            </a:ext>
          </a:extLst>
        </xdr:cNvPr>
        <xdr:cNvCxnSpPr/>
      </xdr:nvCxnSpPr>
      <xdr:spPr>
        <a:xfrm>
          <a:off x="5210175" y="628650"/>
          <a:ext cx="0" cy="6496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2</xdr:row>
      <xdr:rowOff>180975</xdr:rowOff>
    </xdr:from>
    <xdr:to>
      <xdr:col>11</xdr:col>
      <xdr:colOff>476250</xdr:colOff>
      <xdr:row>37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AB60101-3DCC-4C3F-983A-4B7FF39B9C22}"/>
            </a:ext>
          </a:extLst>
        </xdr:cNvPr>
        <xdr:cNvCxnSpPr/>
      </xdr:nvCxnSpPr>
      <xdr:spPr>
        <a:xfrm>
          <a:off x="7248525" y="561975"/>
          <a:ext cx="0" cy="64960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14</xdr:col>
      <xdr:colOff>9525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C7D2E-B76C-4D5B-837B-05C71DA1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27</xdr:row>
      <xdr:rowOff>0</xdr:rowOff>
    </xdr:from>
    <xdr:to>
      <xdr:col>14</xdr:col>
      <xdr:colOff>38100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F98B0-5CC0-4799-984E-BE02A3C81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16</xdr:row>
      <xdr:rowOff>0</xdr:rowOff>
    </xdr:from>
    <xdr:to>
      <xdr:col>14</xdr:col>
      <xdr:colOff>9525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56613-03B4-4C48-B14D-91473A94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3</xdr:row>
      <xdr:rowOff>57150</xdr:rowOff>
    </xdr:from>
    <xdr:to>
      <xdr:col>8</xdr:col>
      <xdr:colOff>266700</xdr:colOff>
      <xdr:row>37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3637C8C-FC0B-46FD-A74E-672C0A80E89C}"/>
            </a:ext>
          </a:extLst>
        </xdr:cNvPr>
        <xdr:cNvCxnSpPr/>
      </xdr:nvCxnSpPr>
      <xdr:spPr>
        <a:xfrm>
          <a:off x="5210175" y="247650"/>
          <a:ext cx="0" cy="6496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2</xdr:row>
      <xdr:rowOff>180975</xdr:rowOff>
    </xdr:from>
    <xdr:to>
      <xdr:col>11</xdr:col>
      <xdr:colOff>476250</xdr:colOff>
      <xdr:row>37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450BA08-1A51-4F8A-98DB-37D97F3EF314}"/>
            </a:ext>
          </a:extLst>
        </xdr:cNvPr>
        <xdr:cNvCxnSpPr/>
      </xdr:nvCxnSpPr>
      <xdr:spPr>
        <a:xfrm>
          <a:off x="7248525" y="561975"/>
          <a:ext cx="0" cy="64960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14</xdr:col>
      <xdr:colOff>9525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F12AD-AC69-41D5-B455-3135676B4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27</xdr:row>
      <xdr:rowOff>0</xdr:rowOff>
    </xdr:from>
    <xdr:to>
      <xdr:col>14</xdr:col>
      <xdr:colOff>38100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B7E7F-0F53-4FD0-B27B-B7183B102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16</xdr:row>
      <xdr:rowOff>0</xdr:rowOff>
    </xdr:from>
    <xdr:to>
      <xdr:col>14</xdr:col>
      <xdr:colOff>9525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0F879-BDEF-4307-A79F-87C102DD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3</xdr:row>
      <xdr:rowOff>57150</xdr:rowOff>
    </xdr:from>
    <xdr:to>
      <xdr:col>8</xdr:col>
      <xdr:colOff>266700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1380EB9-536E-4361-8DE2-BF6A506DFFA7}"/>
            </a:ext>
          </a:extLst>
        </xdr:cNvPr>
        <xdr:cNvCxnSpPr/>
      </xdr:nvCxnSpPr>
      <xdr:spPr>
        <a:xfrm>
          <a:off x="5210175" y="628650"/>
          <a:ext cx="0" cy="6496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2</xdr:row>
      <xdr:rowOff>180975</xdr:rowOff>
    </xdr:from>
    <xdr:to>
      <xdr:col>11</xdr:col>
      <xdr:colOff>466725</xdr:colOff>
      <xdr:row>37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A9F43E5-B632-432F-838B-C78CB8228ECF}"/>
            </a:ext>
          </a:extLst>
        </xdr:cNvPr>
        <xdr:cNvCxnSpPr/>
      </xdr:nvCxnSpPr>
      <xdr:spPr>
        <a:xfrm>
          <a:off x="7239000" y="561975"/>
          <a:ext cx="0" cy="64960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990600</xdr:colOff>
      <xdr:row>8</xdr:row>
      <xdr:rowOff>19050</xdr:rowOff>
    </xdr:from>
    <xdr:to>
      <xdr:col>21</xdr:col>
      <xdr:colOff>66675</xdr:colOff>
      <xdr:row>8</xdr:row>
      <xdr:rowOff>133350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B5D2AB8-DDE8-4DB8-896E-8DBC98C54DA1}"/>
            </a:ext>
          </a:extLst>
        </xdr:cNvPr>
        <xdr:cNvCxnSpPr/>
      </xdr:nvCxnSpPr>
      <xdr:spPr>
        <a:xfrm flipH="1" flipV="1">
          <a:off x="13982700" y="1543050"/>
          <a:ext cx="10477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14</xdr:col>
      <xdr:colOff>9525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47A4-EBC6-4DFE-BC3B-063F6697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</xdr:row>
      <xdr:rowOff>57150</xdr:rowOff>
    </xdr:from>
    <xdr:to>
      <xdr:col>8</xdr:col>
      <xdr:colOff>276225</xdr:colOff>
      <xdr:row>14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066632-04BE-40D0-B922-2C8CA225E6B5}"/>
            </a:ext>
          </a:extLst>
        </xdr:cNvPr>
        <xdr:cNvCxnSpPr/>
      </xdr:nvCxnSpPr>
      <xdr:spPr>
        <a:xfrm>
          <a:off x="5210175" y="628650"/>
          <a:ext cx="9525" cy="2209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2</xdr:row>
      <xdr:rowOff>180975</xdr:rowOff>
    </xdr:from>
    <xdr:to>
      <xdr:col>11</xdr:col>
      <xdr:colOff>466725</xdr:colOff>
      <xdr:row>15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BBD04FA-561F-4AC2-8E86-26C8B8495A8C}"/>
            </a:ext>
          </a:extLst>
        </xdr:cNvPr>
        <xdr:cNvCxnSpPr/>
      </xdr:nvCxnSpPr>
      <xdr:spPr>
        <a:xfrm>
          <a:off x="7239000" y="561975"/>
          <a:ext cx="0" cy="23050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133351</xdr:colOff>
      <xdr:row>3</xdr:row>
      <xdr:rowOff>76199</xdr:rowOff>
    </xdr:from>
    <xdr:to>
      <xdr:col>15</xdr:col>
      <xdr:colOff>1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BA7B3-0878-4510-9EB7-073B12E0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18</xdr:row>
      <xdr:rowOff>123826</xdr:rowOff>
    </xdr:from>
    <xdr:to>
      <xdr:col>14</xdr:col>
      <xdr:colOff>57150</xdr:colOff>
      <xdr:row>30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2ECE9-B124-4328-AA98-671EAF98A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2</xdr:row>
      <xdr:rowOff>57150</xdr:rowOff>
    </xdr:from>
    <xdr:to>
      <xdr:col>8</xdr:col>
      <xdr:colOff>152400</xdr:colOff>
      <xdr:row>35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CDEB056-6888-4C91-8D61-F9D0CC1BE66E}"/>
            </a:ext>
          </a:extLst>
        </xdr:cNvPr>
        <xdr:cNvCxnSpPr/>
      </xdr:nvCxnSpPr>
      <xdr:spPr>
        <a:xfrm>
          <a:off x="5095875" y="438150"/>
          <a:ext cx="0" cy="6496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25</xdr:row>
      <xdr:rowOff>47625</xdr:rowOff>
    </xdr:from>
    <xdr:to>
      <xdr:col>3</xdr:col>
      <xdr:colOff>857250</xdr:colOff>
      <xdr:row>26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C6BDD8-1AA6-4563-9151-FE54BF905AB2}"/>
            </a:ext>
          </a:extLst>
        </xdr:cNvPr>
        <xdr:cNvCxnSpPr/>
      </xdr:nvCxnSpPr>
      <xdr:spPr>
        <a:xfrm>
          <a:off x="3505200" y="5076825"/>
          <a:ext cx="3810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19</xdr:row>
      <xdr:rowOff>95250</xdr:rowOff>
    </xdr:from>
    <xdr:to>
      <xdr:col>13</xdr:col>
      <xdr:colOff>76200</xdr:colOff>
      <xdr:row>25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2FECD47-B8B7-41E5-9D11-B6B705F52F52}"/>
            </a:ext>
          </a:extLst>
        </xdr:cNvPr>
        <xdr:cNvCxnSpPr/>
      </xdr:nvCxnSpPr>
      <xdr:spPr>
        <a:xfrm flipH="1">
          <a:off x="4514850" y="3981450"/>
          <a:ext cx="3324225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22</xdr:row>
      <xdr:rowOff>123825</xdr:rowOff>
    </xdr:from>
    <xdr:to>
      <xdr:col>13</xdr:col>
      <xdr:colOff>66675</xdr:colOff>
      <xdr:row>26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75897E8-8675-4369-9F68-976286A3CAC8}"/>
            </a:ext>
          </a:extLst>
        </xdr:cNvPr>
        <xdr:cNvCxnSpPr/>
      </xdr:nvCxnSpPr>
      <xdr:spPr>
        <a:xfrm flipH="1">
          <a:off x="5543550" y="4581525"/>
          <a:ext cx="22860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19</xdr:row>
      <xdr:rowOff>95250</xdr:rowOff>
    </xdr:from>
    <xdr:to>
      <xdr:col>13</xdr:col>
      <xdr:colOff>76201</xdr:colOff>
      <xdr:row>24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85FFFB3-F930-4D30-9CEC-B14FF3401B01}"/>
            </a:ext>
          </a:extLst>
        </xdr:cNvPr>
        <xdr:cNvCxnSpPr/>
      </xdr:nvCxnSpPr>
      <xdr:spPr>
        <a:xfrm flipH="1">
          <a:off x="5305425" y="3981450"/>
          <a:ext cx="2533651" cy="981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22</xdr:row>
      <xdr:rowOff>123825</xdr:rowOff>
    </xdr:from>
    <xdr:to>
      <xdr:col>13</xdr:col>
      <xdr:colOff>66676</xdr:colOff>
      <xdr:row>25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EF8CD1-9D90-4F18-B2BA-61266AE673F0}"/>
            </a:ext>
          </a:extLst>
        </xdr:cNvPr>
        <xdr:cNvCxnSpPr/>
      </xdr:nvCxnSpPr>
      <xdr:spPr>
        <a:xfrm flipH="1">
          <a:off x="6581775" y="4581525"/>
          <a:ext cx="1247776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24811" displayName="Table24811" ref="R5:W8" totalsRowShown="0">
  <autoFilter ref="R5:W8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Location"/>
    <tableColumn id="4" xr3:uid="{00000000-0010-0000-0000-000004000000}" name="Stock"/>
    <tableColumn id="6" xr3:uid="{00000000-0010-0000-0000-000006000000}" name="until End Date"/>
    <tableColumn id="5" xr3:uid="{00000000-0010-0000-0000-000005000000}" name="Buffer" dataDxfId="17">
      <calculatedColumnFormula>Table24811[[#This Row],[until End Date]]*0%</calculatedColumnFormula>
    </tableColumn>
    <tableColumn id="2" xr3:uid="{00000000-0010-0000-0000-000002000000}" name="Redist. Stock">
      <calculatedColumnFormula>Table24811[[#This Row],[Stock]]-Table24811[[#This Row],[until End Date]]-Table24811[[#This Row],[Buffer]]</calculatedColumnFormula>
    </tableColumn>
    <tableColumn id="3" xr3:uid="{00000000-0010-0000-0000-000003000000}" name="Redist. Demand"/>
  </tableColumns>
  <tableStyleInfo name="TableStyleMedium6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9000000}" name="Table2420" displayName="Table2420" ref="R5:X8" totalsRowShown="0">
  <autoFilter ref="R5:X8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900-000001000000}" name="Location"/>
    <tableColumn id="4" xr3:uid="{00000000-0010-0000-0900-000004000000}" name="Stock"/>
    <tableColumn id="6" xr3:uid="{00000000-0010-0000-0900-000006000000}" name="until End Date"/>
    <tableColumn id="7" xr3:uid="{00000000-0010-0000-0900-000007000000}" name="Date Stock" dataDxfId="5">
      <calculatedColumnFormula>Table2420[[#This Row],[Stock]]-Table2420[[#This Row],[until End Date]]</calculatedColumnFormula>
    </tableColumn>
    <tableColumn id="5" xr3:uid="{00000000-0010-0000-0900-000005000000}" name="Buffer" dataDxfId="4">
      <calculatedColumnFormula>Table2420[[#This Row],[until End Date]]*10%</calculatedColumnFormula>
    </tableColumn>
    <tableColumn id="2" xr3:uid="{00000000-0010-0000-0900-000002000000}" name="Redist. Stock">
      <calculatedColumnFormula>Table2420[[#This Row],[Stock]]-Table2420[[#This Row],[until End Date]]-Table2420[[#This Row],[Buffer]]</calculatedColumnFormula>
    </tableColumn>
    <tableColumn id="3" xr3:uid="{00000000-0010-0000-0900-000003000000}" name="Redist. Demand"/>
  </tableColumns>
  <tableStyleInfo name="TableStyleMedium6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414" displayName="Table2414" ref="T6:Y9" totalsRowShown="0">
  <autoFilter ref="T6:Y9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A00-000001000000}" name="Location"/>
    <tableColumn id="4" xr3:uid="{00000000-0010-0000-0A00-000004000000}" name="Stock"/>
    <tableColumn id="7" xr3:uid="{00000000-0010-0000-0A00-000007000000}" name="Avg. Sales"/>
    <tableColumn id="6" xr3:uid="{00000000-0010-0000-0A00-000006000000}" name="until End Date"/>
    <tableColumn id="5" xr3:uid="{00000000-0010-0000-0A00-000005000000}" name="Buffer" dataDxfId="3">
      <calculatedColumnFormula>Table2414[[#This Row],[until End Date]]*10%</calculatedColumnFormula>
    </tableColumn>
    <tableColumn id="2" xr3:uid="{00000000-0010-0000-0A00-000002000000}" name="Redist. Stock" dataDxfId="2">
      <calculatedColumnFormula>Table2414[[#This Row],[Stock]]-Table2414[[#This Row],[until End Date]]-Table2414[[#This Row],[Buffer]]</calculatedColumnFormula>
    </tableColumn>
  </tableColumns>
  <tableStyleInfo name="TableStyleMedium6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241415" displayName="Table241415" ref="T21:Y24" totalsRowShown="0">
  <autoFilter ref="T21:Y24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B00-000001000000}" name="Location"/>
    <tableColumn id="4" xr3:uid="{00000000-0010-0000-0B00-000004000000}" name="Today's Stock"/>
    <tableColumn id="7" xr3:uid="{00000000-0010-0000-0B00-000007000000}" name="Sold until today"/>
    <tableColumn id="6" xr3:uid="{00000000-0010-0000-0B00-000006000000}" name="Demand until End Date"/>
    <tableColumn id="5" xr3:uid="{00000000-0010-0000-0B00-000005000000}" name="Buffer" dataDxfId="1">
      <calculatedColumnFormula>Table241415[[#This Row],[Demand until End Date]]*10%</calculatedColumnFormula>
    </tableColumn>
    <tableColumn id="2" xr3:uid="{00000000-0010-0000-0B00-000002000000}" name="Redist. Stock" dataDxfId="0">
      <calculatedColumnFormula>Table241415[[#This Row],[Today''s Stock]]-Table241415[[#This Row],[Demand until End Date]]-Table241415[[#This Row],[Buffer]]</calculatedColumnFormula>
    </tableColumn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2456912" displayName="Table2456912" ref="R17:W20" totalsRowShown="0">
  <autoFilter ref="R17:W20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Location"/>
    <tableColumn id="4" xr3:uid="{00000000-0010-0000-0100-000004000000}" name="Stock"/>
    <tableColumn id="6" xr3:uid="{00000000-0010-0000-0100-000006000000}" name="until End Date"/>
    <tableColumn id="5" xr3:uid="{00000000-0010-0000-0100-000005000000}" name="Buffer" dataDxfId="16">
      <calculatedColumnFormula>Table2456912[[#This Row],[until End Date]]*0%</calculatedColumnFormula>
    </tableColumn>
    <tableColumn id="2" xr3:uid="{00000000-0010-0000-0100-000002000000}" name="Redist. Stock">
      <calculatedColumnFormula>Table2456912[[#This Row],[Stock]]-Table2456912[[#This Row],[until End Date]]-Table2456912[[#This Row],[Buffer]]</calculatedColumnFormula>
    </tableColumn>
    <tableColumn id="3" xr3:uid="{00000000-0010-0000-0100-000003000000}" name="Redist. Demand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245271013" displayName="Table245271013" ref="R30:W33" totalsRowShown="0">
  <autoFilter ref="R30:W33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Location"/>
    <tableColumn id="4" xr3:uid="{00000000-0010-0000-0200-000004000000}" name="Stock"/>
    <tableColumn id="6" xr3:uid="{00000000-0010-0000-0200-000006000000}" name="until End Date"/>
    <tableColumn id="5" xr3:uid="{00000000-0010-0000-0200-000005000000}" name="Buffer" dataDxfId="15">
      <calculatedColumnFormula>Table245271013[[#This Row],[until End Date]]*0%</calculatedColumnFormula>
    </tableColumn>
    <tableColumn id="2" xr3:uid="{00000000-0010-0000-0200-000002000000}" name="Redist. Stock" dataDxfId="14">
      <calculatedColumnFormula>Table245271013[[#This Row],[Stock]]-Table245271013[[#This Row],[until End Date]]-Table245271013[[#This Row],[Buffer]]</calculatedColumnFormula>
    </tableColumn>
    <tableColumn id="3" xr3:uid="{00000000-0010-0000-0200-000003000000}" name="Redist. Demand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248" displayName="Table248" ref="R5:W8" totalsRowShown="0">
  <autoFilter ref="R5:W8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300-000001000000}" name="Location"/>
    <tableColumn id="4" xr3:uid="{00000000-0010-0000-0300-000004000000}" name="Stock"/>
    <tableColumn id="6" xr3:uid="{00000000-0010-0000-0300-000006000000}" name="until End Date"/>
    <tableColumn id="5" xr3:uid="{00000000-0010-0000-0300-000005000000}" name="Buffer" dataDxfId="13">
      <calculatedColumnFormula>Table248[[#This Row],[until End Date]]*0%</calculatedColumnFormula>
    </tableColumn>
    <tableColumn id="2" xr3:uid="{00000000-0010-0000-0300-000002000000}" name="Redist. Stock">
      <calculatedColumnFormula>Table248[[#This Row],[Stock]]-Table248[[#This Row],[until End Date]]-Table248[[#This Row],[Buffer]]</calculatedColumnFormula>
    </tableColumn>
    <tableColumn id="3" xr3:uid="{00000000-0010-0000-0300-000003000000}" name="Redist. Demand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24569" displayName="Table24569" ref="R17:W20" totalsRowShown="0">
  <autoFilter ref="R17:W2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400-000001000000}" name="Location"/>
    <tableColumn id="4" xr3:uid="{00000000-0010-0000-0400-000004000000}" name="Stock"/>
    <tableColumn id="6" xr3:uid="{00000000-0010-0000-0400-000006000000}" name="until End Date"/>
    <tableColumn id="5" xr3:uid="{00000000-0010-0000-0400-000005000000}" name="Buffer" dataDxfId="12">
      <calculatedColumnFormula>Table24569[[#This Row],[until End Date]]*0%</calculatedColumnFormula>
    </tableColumn>
    <tableColumn id="2" xr3:uid="{00000000-0010-0000-0400-000002000000}" name="Redist. Stock">
      <calculatedColumnFormula>Table24569[[#This Row],[Stock]]-Table24569[[#This Row],[until End Date]]-Table24569[[#This Row],[Buffer]]</calculatedColumnFormula>
    </tableColumn>
    <tableColumn id="3" xr3:uid="{00000000-0010-0000-0400-000003000000}" name="Redist. Demand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2452710" displayName="Table2452710" ref="R30:W33" totalsRowShown="0">
  <autoFilter ref="R30:W33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500-000001000000}" name="Location"/>
    <tableColumn id="4" xr3:uid="{00000000-0010-0000-0500-000004000000}" name="Stock"/>
    <tableColumn id="6" xr3:uid="{00000000-0010-0000-0500-000006000000}" name="until End Date"/>
    <tableColumn id="5" xr3:uid="{00000000-0010-0000-0500-000005000000}" name="Buffer" dataDxfId="11">
      <calculatedColumnFormula>Table2452710[[#This Row],[until End Date]]*0%</calculatedColumnFormula>
    </tableColumn>
    <tableColumn id="2" xr3:uid="{00000000-0010-0000-0500-000002000000}" name="Redist. Stock" dataDxfId="10">
      <calculatedColumnFormula>Table2452710[[#This Row],[Stock]]-Table2452710[[#This Row],[until End Date]]-Table2452710[[#This Row],[Buffer]]</calculatedColumnFormula>
    </tableColumn>
    <tableColumn id="3" xr3:uid="{00000000-0010-0000-0500-000003000000}" name="Redist. Demand"/>
  </tableColumns>
  <tableStyleInfo name="TableStyleMedium6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24" displayName="Table24" ref="R5:W8" totalsRowShown="0">
  <autoFilter ref="R5:W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600-000001000000}" name="Location"/>
    <tableColumn id="4" xr3:uid="{00000000-0010-0000-0600-000004000000}" name="Stock"/>
    <tableColumn id="6" xr3:uid="{00000000-0010-0000-0600-000006000000}" name="until End Date"/>
    <tableColumn id="5" xr3:uid="{00000000-0010-0000-0600-000005000000}" name="Buffer" dataDxfId="9">
      <calculatedColumnFormula>Table24[[#This Row],[until End Date]]*10%</calculatedColumnFormula>
    </tableColumn>
    <tableColumn id="2" xr3:uid="{00000000-0010-0000-0600-000002000000}" name="Redist. Stock">
      <calculatedColumnFormula>Table24[[#This Row],[Stock]]-Table24[[#This Row],[until End Date]]-Table24[[#This Row],[Buffer]]</calculatedColumnFormula>
    </tableColumn>
    <tableColumn id="3" xr3:uid="{00000000-0010-0000-0600-000003000000}" name="Redist. Demand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2456" displayName="Table2456" ref="R17:W20" totalsRowShown="0">
  <autoFilter ref="R17:W20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700-000001000000}" name="Location"/>
    <tableColumn id="4" xr3:uid="{00000000-0010-0000-0700-000004000000}" name="Stock"/>
    <tableColumn id="6" xr3:uid="{00000000-0010-0000-0700-000006000000}" name="until End Date"/>
    <tableColumn id="5" xr3:uid="{00000000-0010-0000-0700-000005000000}" name="Buffer" dataDxfId="8">
      <calculatedColumnFormula>Table2456[[#This Row],[until End Date]]*10%</calculatedColumnFormula>
    </tableColumn>
    <tableColumn id="2" xr3:uid="{00000000-0010-0000-0700-000002000000}" name="Redist. Stock">
      <calculatedColumnFormula>Table2456[[#This Row],[Stock]]-Table2456[[#This Row],[until End Date]]-Table2456[[#This Row],[Buffer]]</calculatedColumnFormula>
    </tableColumn>
    <tableColumn id="3" xr3:uid="{00000000-0010-0000-0700-000003000000}" name="Redist. Demand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le24527" displayName="Table24527" ref="R30:W33" totalsRowShown="0">
  <autoFilter ref="R30:W3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800-000001000000}" name="Location"/>
    <tableColumn id="4" xr3:uid="{00000000-0010-0000-0800-000004000000}" name="Stock"/>
    <tableColumn id="6" xr3:uid="{00000000-0010-0000-0800-000006000000}" name="until End Date"/>
    <tableColumn id="5" xr3:uid="{00000000-0010-0000-0800-000005000000}" name="Buffer" dataDxfId="7">
      <calculatedColumnFormula>Table24527[[#This Row],[until End Date]]*10%</calculatedColumnFormula>
    </tableColumn>
    <tableColumn id="2" xr3:uid="{00000000-0010-0000-0800-000002000000}" name="Redist. Stock" dataDxfId="6">
      <calculatedColumnFormula>Table24527[[#This Row],[Stock]]-Table24527[[#This Row],[until End Date]]-Table24527[[#This Row],[Buffer]]</calculatedColumnFormula>
    </tableColumn>
    <tableColumn id="3" xr3:uid="{00000000-0010-0000-0800-000003000000}" name="Redist. Demand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C34" sqref="C34:C36"/>
    </sheetView>
  </sheetViews>
  <sheetFormatPr defaultRowHeight="15" x14ac:dyDescent="0.25"/>
  <cols>
    <col min="1" max="1" width="10.140625" bestFit="1" customWidth="1"/>
    <col min="16" max="16" width="18.7109375" customWidth="1"/>
    <col min="19" max="19" width="9.28515625" customWidth="1"/>
    <col min="20" max="20" width="13.7109375" customWidth="1"/>
    <col min="21" max="21" width="9.42578125" customWidth="1"/>
    <col min="22" max="22" width="12.28515625" bestFit="1" customWidth="1"/>
    <col min="23" max="23" width="15.140625" bestFit="1" customWidth="1"/>
  </cols>
  <sheetData>
    <row r="1" spans="1:23" x14ac:dyDescent="0.25">
      <c r="A1" s="13" t="s">
        <v>57</v>
      </c>
      <c r="B1" s="24"/>
      <c r="C1" s="24"/>
      <c r="D1" s="24"/>
      <c r="E1" s="24"/>
    </row>
    <row r="2" spans="1:23" x14ac:dyDescent="0.25">
      <c r="A2" s="13" t="s">
        <v>157</v>
      </c>
      <c r="B2" s="24"/>
      <c r="C2" s="24"/>
      <c r="D2" s="24"/>
      <c r="E2" s="24"/>
    </row>
    <row r="3" spans="1:23" x14ac:dyDescent="0.25">
      <c r="I3" t="s">
        <v>22</v>
      </c>
      <c r="L3" s="11" t="s">
        <v>23</v>
      </c>
    </row>
    <row r="4" spans="1:23" x14ac:dyDescent="0.25">
      <c r="S4" s="3" t="s">
        <v>20</v>
      </c>
      <c r="T4" s="3" t="s">
        <v>28</v>
      </c>
    </row>
    <row r="5" spans="1:23" x14ac:dyDescent="0.25">
      <c r="A5" s="2" t="s">
        <v>3</v>
      </c>
      <c r="P5" s="12" t="s">
        <v>6</v>
      </c>
      <c r="R5" s="18" t="s">
        <v>68</v>
      </c>
      <c r="S5" t="s">
        <v>16</v>
      </c>
      <c r="T5" t="s">
        <v>29</v>
      </c>
      <c r="U5" t="s">
        <v>26</v>
      </c>
      <c r="V5" t="s">
        <v>9</v>
      </c>
      <c r="W5" t="s">
        <v>10</v>
      </c>
    </row>
    <row r="6" spans="1:23" x14ac:dyDescent="0.25">
      <c r="P6" s="7" t="s">
        <v>7</v>
      </c>
      <c r="R6" t="s">
        <v>3</v>
      </c>
      <c r="S6">
        <f>B10</f>
        <v>85</v>
      </c>
      <c r="T6">
        <f>SUM(C$11:C$13)</f>
        <v>60</v>
      </c>
      <c r="U6">
        <v>0</v>
      </c>
      <c r="V6">
        <f>Table24811[[#This Row],[Stock]]-Table24811[[#This Row],[until End Date]]-Table24811[[#This Row],[Buffer]]</f>
        <v>25</v>
      </c>
    </row>
    <row r="7" spans="1:23" x14ac:dyDescent="0.25">
      <c r="A7" s="18" t="s">
        <v>0</v>
      </c>
      <c r="B7" s="18" t="s">
        <v>1</v>
      </c>
      <c r="C7" s="18" t="s">
        <v>2</v>
      </c>
      <c r="P7" t="s">
        <v>21</v>
      </c>
      <c r="R7" t="s">
        <v>4</v>
      </c>
      <c r="S7">
        <f>B22</f>
        <v>110</v>
      </c>
      <c r="T7">
        <f>SUM(C23:C25)</f>
        <v>60</v>
      </c>
      <c r="U7">
        <v>0</v>
      </c>
      <c r="V7">
        <f>Table24811[[#This Row],[Stock]]-Table24811[[#This Row],[until End Date]]-Table24811[[#This Row],[Buffer]]</f>
        <v>50</v>
      </c>
    </row>
    <row r="8" spans="1:23" x14ac:dyDescent="0.25">
      <c r="A8" s="1" t="s">
        <v>19</v>
      </c>
      <c r="B8">
        <v>115</v>
      </c>
      <c r="P8" s="6" t="s">
        <v>8</v>
      </c>
      <c r="R8" t="s">
        <v>5</v>
      </c>
      <c r="S8">
        <f>B33</f>
        <v>10</v>
      </c>
      <c r="T8">
        <f>SUM(C34:C36)</f>
        <v>60</v>
      </c>
      <c r="U8">
        <v>0</v>
      </c>
      <c r="V8">
        <f>Table24811[[#This Row],[Stock]]-Table24811[[#This Row],[until End Date]]-Table24811[[#This Row],[Buffer]]</f>
        <v>-50</v>
      </c>
      <c r="W8">
        <v>50</v>
      </c>
    </row>
    <row r="9" spans="1:23" x14ac:dyDescent="0.25">
      <c r="A9" s="1">
        <v>43132</v>
      </c>
      <c r="B9">
        <f>B8-C9</f>
        <v>105</v>
      </c>
      <c r="C9">
        <v>10</v>
      </c>
      <c r="P9" s="10" t="s">
        <v>15</v>
      </c>
    </row>
    <row r="10" spans="1:23" x14ac:dyDescent="0.25">
      <c r="A10" s="5">
        <v>43160</v>
      </c>
      <c r="B10">
        <f t="shared" ref="B10:B13" si="0">B9-C10</f>
        <v>85</v>
      </c>
      <c r="C10">
        <v>20</v>
      </c>
      <c r="P10" s="2" t="s">
        <v>13</v>
      </c>
    </row>
    <row r="11" spans="1:23" x14ac:dyDescent="0.25">
      <c r="A11" s="17">
        <v>43191</v>
      </c>
      <c r="B11">
        <f t="shared" si="0"/>
        <v>55</v>
      </c>
      <c r="C11">
        <v>30</v>
      </c>
      <c r="P11" t="s">
        <v>17</v>
      </c>
    </row>
    <row r="12" spans="1:23" x14ac:dyDescent="0.25">
      <c r="A12" s="1">
        <v>43221</v>
      </c>
      <c r="B12">
        <f t="shared" si="0"/>
        <v>35</v>
      </c>
      <c r="C12">
        <v>20</v>
      </c>
      <c r="P12" t="s">
        <v>18</v>
      </c>
    </row>
    <row r="13" spans="1:23" x14ac:dyDescent="0.25">
      <c r="A13" s="16">
        <v>43252</v>
      </c>
      <c r="B13" s="4">
        <f t="shared" si="0"/>
        <v>25</v>
      </c>
      <c r="C13">
        <v>10</v>
      </c>
      <c r="P13" s="2" t="s">
        <v>14</v>
      </c>
    </row>
    <row r="14" spans="1:23" x14ac:dyDescent="0.25">
      <c r="P14" t="s">
        <v>30</v>
      </c>
    </row>
    <row r="16" spans="1:23" x14ac:dyDescent="0.25">
      <c r="S16" s="3" t="s">
        <v>20</v>
      </c>
      <c r="T16" s="3" t="s">
        <v>28</v>
      </c>
    </row>
    <row r="17" spans="1:23" x14ac:dyDescent="0.25">
      <c r="A17" s="2" t="s">
        <v>4</v>
      </c>
      <c r="P17" s="15" t="s">
        <v>11</v>
      </c>
      <c r="R17" s="18" t="s">
        <v>68</v>
      </c>
      <c r="S17" t="s">
        <v>16</v>
      </c>
      <c r="T17" t="s">
        <v>29</v>
      </c>
      <c r="U17" t="s">
        <v>26</v>
      </c>
      <c r="V17" t="s">
        <v>9</v>
      </c>
      <c r="W17" t="s">
        <v>10</v>
      </c>
    </row>
    <row r="18" spans="1:23" x14ac:dyDescent="0.25">
      <c r="P18" s="7" t="s">
        <v>33</v>
      </c>
      <c r="R18" t="s">
        <v>3</v>
      </c>
      <c r="S18">
        <f>B11</f>
        <v>55</v>
      </c>
      <c r="T18">
        <f>SUM(C12:C13)</f>
        <v>30</v>
      </c>
      <c r="U18">
        <v>0</v>
      </c>
      <c r="V18">
        <f>Table2456912[[#This Row],[Stock]]-Table2456912[[#This Row],[until End Date]]-Table2456912[[#This Row],[Buffer]]</f>
        <v>25</v>
      </c>
    </row>
    <row r="19" spans="1:23" x14ac:dyDescent="0.25">
      <c r="A19" s="18" t="s">
        <v>0</v>
      </c>
      <c r="B19" s="18" t="s">
        <v>1</v>
      </c>
      <c r="C19" s="18" t="s">
        <v>2</v>
      </c>
      <c r="P19" t="s">
        <v>21</v>
      </c>
      <c r="R19" t="s">
        <v>4</v>
      </c>
      <c r="S19">
        <f>B23</f>
        <v>80</v>
      </c>
      <c r="T19">
        <f>SUM(C24:C25)</f>
        <v>30</v>
      </c>
      <c r="U19">
        <v>0</v>
      </c>
      <c r="V19">
        <f>Table2456912[[#This Row],[Stock]]-Table2456912[[#This Row],[until End Date]]-Table2456912[[#This Row],[Buffer]]</f>
        <v>50</v>
      </c>
    </row>
    <row r="20" spans="1:23" x14ac:dyDescent="0.25">
      <c r="A20" s="1" t="s">
        <v>19</v>
      </c>
      <c r="B20">
        <v>140</v>
      </c>
      <c r="P20" s="6" t="s">
        <v>8</v>
      </c>
      <c r="R20" t="s">
        <v>5</v>
      </c>
      <c r="S20">
        <f>B34</f>
        <v>-20</v>
      </c>
      <c r="T20">
        <f>SUM(C35:C36)</f>
        <v>30</v>
      </c>
      <c r="U20">
        <v>0</v>
      </c>
      <c r="V20">
        <f>Table2456912[[#This Row],[Stock]]-Table2456912[[#This Row],[until End Date]]-Table2456912[[#This Row],[Buffer]]</f>
        <v>-50</v>
      </c>
      <c r="W20">
        <v>50</v>
      </c>
    </row>
    <row r="21" spans="1:23" x14ac:dyDescent="0.25">
      <c r="A21" s="1">
        <v>43132</v>
      </c>
      <c r="B21">
        <f>B20-C21</f>
        <v>130</v>
      </c>
      <c r="C21">
        <v>10</v>
      </c>
      <c r="P21" s="10" t="s">
        <v>15</v>
      </c>
    </row>
    <row r="22" spans="1:23" x14ac:dyDescent="0.25">
      <c r="A22" s="5">
        <v>43160</v>
      </c>
      <c r="B22">
        <f t="shared" ref="B22:B25" si="1">B21-C22</f>
        <v>110</v>
      </c>
      <c r="C22">
        <v>20</v>
      </c>
      <c r="P22" s="2" t="s">
        <v>13</v>
      </c>
    </row>
    <row r="23" spans="1:23" x14ac:dyDescent="0.25">
      <c r="A23" s="17">
        <v>43191</v>
      </c>
      <c r="B23">
        <f t="shared" si="1"/>
        <v>80</v>
      </c>
      <c r="C23">
        <v>30</v>
      </c>
      <c r="P23" t="s">
        <v>17</v>
      </c>
    </row>
    <row r="24" spans="1:23" x14ac:dyDescent="0.25">
      <c r="A24" s="1">
        <v>43221</v>
      </c>
      <c r="B24">
        <f t="shared" si="1"/>
        <v>60</v>
      </c>
      <c r="C24">
        <v>20</v>
      </c>
      <c r="P24" t="s">
        <v>18</v>
      </c>
    </row>
    <row r="25" spans="1:23" x14ac:dyDescent="0.25">
      <c r="A25" s="16">
        <v>43252</v>
      </c>
      <c r="B25" s="4">
        <f t="shared" si="1"/>
        <v>50</v>
      </c>
      <c r="C25">
        <v>10</v>
      </c>
      <c r="P25" s="2" t="s">
        <v>14</v>
      </c>
    </row>
    <row r="26" spans="1:23" x14ac:dyDescent="0.25">
      <c r="P26" t="s">
        <v>30</v>
      </c>
    </row>
    <row r="28" spans="1:23" x14ac:dyDescent="0.25">
      <c r="A28" s="2" t="s">
        <v>5</v>
      </c>
    </row>
    <row r="29" spans="1:23" x14ac:dyDescent="0.25">
      <c r="S29" s="3" t="s">
        <v>20</v>
      </c>
      <c r="T29" s="3" t="s">
        <v>28</v>
      </c>
    </row>
    <row r="30" spans="1:23" x14ac:dyDescent="0.25">
      <c r="A30" s="18" t="s">
        <v>0</v>
      </c>
      <c r="B30" s="18" t="s">
        <v>1</v>
      </c>
      <c r="C30" s="18" t="s">
        <v>2</v>
      </c>
      <c r="P30" s="14" t="s">
        <v>31</v>
      </c>
      <c r="R30" s="18" t="s">
        <v>68</v>
      </c>
      <c r="S30" t="s">
        <v>16</v>
      </c>
      <c r="T30" t="s">
        <v>29</v>
      </c>
      <c r="U30" t="s">
        <v>26</v>
      </c>
      <c r="V30" t="s">
        <v>9</v>
      </c>
      <c r="W30" t="s">
        <v>10</v>
      </c>
    </row>
    <row r="31" spans="1:23" x14ac:dyDescent="0.25">
      <c r="A31" s="1" t="s">
        <v>19</v>
      </c>
      <c r="B31">
        <v>40</v>
      </c>
      <c r="P31" s="7" t="s">
        <v>32</v>
      </c>
      <c r="R31" t="s">
        <v>3</v>
      </c>
      <c r="S31">
        <f>B13</f>
        <v>25</v>
      </c>
      <c r="T31">
        <v>0</v>
      </c>
      <c r="U31">
        <v>0</v>
      </c>
      <c r="V31">
        <f>Table245271013[[#This Row],[Stock]]-Table245271013[[#This Row],[until End Date]]-Table245271013[[#This Row],[Buffer]]</f>
        <v>25</v>
      </c>
    </row>
    <row r="32" spans="1:23" x14ac:dyDescent="0.25">
      <c r="A32" s="1">
        <v>43132</v>
      </c>
      <c r="B32">
        <f>B31-C32</f>
        <v>30</v>
      </c>
      <c r="C32">
        <v>10</v>
      </c>
      <c r="P32" t="s">
        <v>21</v>
      </c>
      <c r="R32" t="s">
        <v>4</v>
      </c>
      <c r="S32">
        <f>B25</f>
        <v>50</v>
      </c>
      <c r="T32">
        <v>0</v>
      </c>
      <c r="U32">
        <v>0</v>
      </c>
      <c r="V32">
        <f>Table245271013[[#This Row],[Stock]]-Table245271013[[#This Row],[until End Date]]-Table245271013[[#This Row],[Buffer]]</f>
        <v>50</v>
      </c>
    </row>
    <row r="33" spans="1:23" x14ac:dyDescent="0.25">
      <c r="A33" s="5">
        <v>43160</v>
      </c>
      <c r="B33">
        <f t="shared" ref="B33:B36" si="2">B32-C33</f>
        <v>10</v>
      </c>
      <c r="C33">
        <v>20</v>
      </c>
      <c r="P33" s="6" t="s">
        <v>8</v>
      </c>
      <c r="R33" t="s">
        <v>5</v>
      </c>
      <c r="S33">
        <f>B36</f>
        <v>-50</v>
      </c>
      <c r="T33">
        <v>0</v>
      </c>
      <c r="U33">
        <v>0</v>
      </c>
      <c r="V33">
        <f>Table245271013[[#This Row],[Stock]]-Table245271013[[#This Row],[until End Date]]-Table245271013[[#This Row],[Buffer]]</f>
        <v>-50</v>
      </c>
      <c r="W33">
        <v>50</v>
      </c>
    </row>
    <row r="34" spans="1:23" x14ac:dyDescent="0.25">
      <c r="A34" s="17">
        <v>43191</v>
      </c>
      <c r="B34">
        <f t="shared" si="2"/>
        <v>-20</v>
      </c>
      <c r="C34">
        <v>30</v>
      </c>
      <c r="P34" s="10" t="s">
        <v>15</v>
      </c>
    </row>
    <row r="35" spans="1:23" x14ac:dyDescent="0.25">
      <c r="A35" s="1">
        <v>43221</v>
      </c>
      <c r="B35">
        <f t="shared" si="2"/>
        <v>-40</v>
      </c>
      <c r="C35">
        <v>20</v>
      </c>
      <c r="P35" s="2" t="s">
        <v>13</v>
      </c>
    </row>
    <row r="36" spans="1:23" x14ac:dyDescent="0.25">
      <c r="A36" s="16">
        <v>43252</v>
      </c>
      <c r="B36" s="4">
        <f t="shared" si="2"/>
        <v>-50</v>
      </c>
      <c r="C36">
        <v>10</v>
      </c>
      <c r="P36" t="s">
        <v>17</v>
      </c>
    </row>
    <row r="37" spans="1:23" x14ac:dyDescent="0.25">
      <c r="P37" t="s">
        <v>18</v>
      </c>
    </row>
    <row r="38" spans="1:23" x14ac:dyDescent="0.25">
      <c r="P38" s="2" t="s">
        <v>14</v>
      </c>
    </row>
    <row r="39" spans="1:23" x14ac:dyDescent="0.25">
      <c r="P39" t="s">
        <v>27</v>
      </c>
    </row>
  </sheetData>
  <pageMargins left="0.7" right="0.7" top="0.75" bottom="0.75" header="0.3" footer="0.3"/>
  <pageSetup paperSize="9" orientation="portrait" horizontalDpi="300" verticalDpi="0" copies="0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2"/>
  <sheetViews>
    <sheetView topLeftCell="A5" workbookViewId="0">
      <selection activeCell="O32" sqref="O32"/>
    </sheetView>
  </sheetViews>
  <sheetFormatPr defaultRowHeight="15" x14ac:dyDescent="0.25"/>
  <cols>
    <col min="1" max="1" width="13.5703125" customWidth="1"/>
    <col min="2" max="2" width="10.42578125" customWidth="1"/>
    <col min="3" max="3" width="16.28515625" customWidth="1"/>
    <col min="4" max="4" width="15.140625" customWidth="1"/>
    <col min="5" max="5" width="13.5703125" customWidth="1"/>
    <col min="7" max="12" width="4.85546875" customWidth="1"/>
    <col min="14" max="14" width="3.5703125" customWidth="1"/>
    <col min="15" max="15" width="10" customWidth="1"/>
    <col min="16" max="21" width="4.85546875" customWidth="1"/>
    <col min="23" max="23" width="3.140625" customWidth="1"/>
    <col min="24" max="24" width="10.85546875" customWidth="1"/>
    <col min="25" max="30" width="4.85546875" customWidth="1"/>
    <col min="31" max="31" width="8.28515625" customWidth="1"/>
  </cols>
  <sheetData>
    <row r="1" spans="1:31" x14ac:dyDescent="0.25">
      <c r="A1" s="13" t="s">
        <v>57</v>
      </c>
      <c r="B1" s="24"/>
      <c r="C1" s="24"/>
      <c r="D1" s="24"/>
      <c r="E1" s="24"/>
    </row>
    <row r="2" spans="1:31" x14ac:dyDescent="0.25">
      <c r="A2" s="13" t="s">
        <v>59</v>
      </c>
      <c r="B2" s="24"/>
      <c r="C2" s="24"/>
      <c r="D2" s="24"/>
      <c r="E2" s="24"/>
    </row>
    <row r="3" spans="1:31" x14ac:dyDescent="0.25">
      <c r="A3" s="24"/>
      <c r="B3" s="24"/>
      <c r="C3" s="24"/>
      <c r="D3" s="24"/>
      <c r="E3" s="24"/>
    </row>
    <row r="5" spans="1:31" ht="15.75" thickBot="1" x14ac:dyDescent="0.3">
      <c r="A5" s="13" t="s">
        <v>130</v>
      </c>
      <c r="B5" s="24"/>
      <c r="C5" s="24"/>
      <c r="D5" s="24"/>
    </row>
    <row r="6" spans="1:31" ht="34.5" x14ac:dyDescent="0.25">
      <c r="A6" s="13" t="s">
        <v>131</v>
      </c>
      <c r="B6" s="24"/>
      <c r="C6" s="24"/>
      <c r="D6" s="24"/>
      <c r="E6" s="4"/>
      <c r="F6" s="37" t="s">
        <v>69</v>
      </c>
      <c r="G6" s="25" t="s">
        <v>61</v>
      </c>
      <c r="H6" s="26" t="s">
        <v>62</v>
      </c>
      <c r="I6" s="26" t="s">
        <v>63</v>
      </c>
      <c r="J6" s="26" t="s">
        <v>65</v>
      </c>
      <c r="K6" s="26" t="s">
        <v>66</v>
      </c>
      <c r="L6" s="26" t="s">
        <v>67</v>
      </c>
      <c r="M6" s="27"/>
      <c r="O6" s="37" t="s">
        <v>70</v>
      </c>
      <c r="P6" s="25" t="s">
        <v>61</v>
      </c>
      <c r="Q6" s="26" t="s">
        <v>62</v>
      </c>
      <c r="R6" s="26" t="s">
        <v>63</v>
      </c>
      <c r="S6" s="26" t="s">
        <v>65</v>
      </c>
      <c r="T6" s="26" t="s">
        <v>66</v>
      </c>
      <c r="U6" s="26" t="s">
        <v>67</v>
      </c>
      <c r="V6" s="27"/>
      <c r="X6" s="37" t="s">
        <v>71</v>
      </c>
      <c r="Y6" s="25" t="s">
        <v>61</v>
      </c>
      <c r="Z6" s="26" t="s">
        <v>62</v>
      </c>
      <c r="AA6" s="26" t="s">
        <v>63</v>
      </c>
      <c r="AB6" s="26" t="s">
        <v>65</v>
      </c>
      <c r="AC6" s="26" t="s">
        <v>66</v>
      </c>
      <c r="AD6" s="26" t="s">
        <v>67</v>
      </c>
      <c r="AE6" s="27"/>
    </row>
    <row r="7" spans="1:31" x14ac:dyDescent="0.25">
      <c r="A7" s="13" t="s">
        <v>132</v>
      </c>
      <c r="B7" s="24"/>
      <c r="C7" s="24"/>
      <c r="D7" s="24"/>
      <c r="E7" s="4"/>
      <c r="F7" s="28" t="s">
        <v>61</v>
      </c>
      <c r="G7" s="38"/>
      <c r="H7" s="34"/>
      <c r="I7" s="34"/>
      <c r="J7" s="34">
        <v>100</v>
      </c>
      <c r="K7" s="34">
        <v>110</v>
      </c>
      <c r="L7" s="34"/>
      <c r="M7" s="30"/>
      <c r="O7" s="28" t="s">
        <v>61</v>
      </c>
      <c r="P7" s="38"/>
      <c r="Q7" s="34"/>
      <c r="R7" s="34"/>
      <c r="S7" s="34">
        <v>10</v>
      </c>
      <c r="T7" s="34">
        <v>11</v>
      </c>
      <c r="U7" s="34"/>
      <c r="V7" s="30"/>
      <c r="X7" s="28" t="s">
        <v>61</v>
      </c>
      <c r="Y7" s="38"/>
      <c r="Z7" s="34"/>
      <c r="AA7" s="34"/>
      <c r="AB7" s="34">
        <v>20</v>
      </c>
      <c r="AC7" s="34">
        <v>21</v>
      </c>
      <c r="AD7" s="34"/>
      <c r="AE7" s="30"/>
    </row>
    <row r="8" spans="1:31" x14ac:dyDescent="0.25">
      <c r="F8" s="28" t="s">
        <v>62</v>
      </c>
      <c r="G8" s="33"/>
      <c r="H8" s="39"/>
      <c r="I8" s="34"/>
      <c r="J8" s="34">
        <v>60</v>
      </c>
      <c r="K8" s="34">
        <v>70</v>
      </c>
      <c r="L8" s="34"/>
      <c r="M8" s="30"/>
      <c r="O8" s="28" t="s">
        <v>62</v>
      </c>
      <c r="P8" s="33"/>
      <c r="Q8" s="39"/>
      <c r="R8" s="34"/>
      <c r="S8" s="34">
        <v>6</v>
      </c>
      <c r="T8" s="34">
        <v>7</v>
      </c>
      <c r="U8" s="34"/>
      <c r="V8" s="30"/>
      <c r="X8" s="28" t="s">
        <v>62</v>
      </c>
      <c r="Y8" s="33"/>
      <c r="Z8" s="39"/>
      <c r="AA8" s="34"/>
      <c r="AB8" s="34">
        <v>10</v>
      </c>
      <c r="AC8" s="34">
        <v>11</v>
      </c>
      <c r="AD8" s="34"/>
      <c r="AE8" s="30"/>
    </row>
    <row r="9" spans="1:31" x14ac:dyDescent="0.25">
      <c r="F9" s="28" t="s">
        <v>63</v>
      </c>
      <c r="G9" s="33"/>
      <c r="H9" s="34"/>
      <c r="I9" s="39"/>
      <c r="J9" s="34">
        <v>20</v>
      </c>
      <c r="K9" s="34">
        <v>30</v>
      </c>
      <c r="L9" s="34"/>
      <c r="M9" s="30"/>
      <c r="O9" s="28" t="s">
        <v>63</v>
      </c>
      <c r="P9" s="33"/>
      <c r="Q9" s="34"/>
      <c r="R9" s="39"/>
      <c r="S9" s="34">
        <v>2</v>
      </c>
      <c r="T9" s="34">
        <v>3</v>
      </c>
      <c r="U9" s="34"/>
      <c r="V9" s="30"/>
      <c r="X9" s="28" t="s">
        <v>63</v>
      </c>
      <c r="Y9" s="33"/>
      <c r="Z9" s="34"/>
      <c r="AA9" s="39"/>
      <c r="AB9" s="34">
        <v>30</v>
      </c>
      <c r="AC9" s="34">
        <v>31</v>
      </c>
      <c r="AD9" s="34"/>
      <c r="AE9" s="30"/>
    </row>
    <row r="10" spans="1:31" x14ac:dyDescent="0.25">
      <c r="F10" s="28" t="s">
        <v>65</v>
      </c>
      <c r="G10" s="33"/>
      <c r="H10" s="34"/>
      <c r="I10" s="34"/>
      <c r="J10" s="39"/>
      <c r="K10" s="34"/>
      <c r="L10" s="34"/>
      <c r="M10" s="30"/>
      <c r="O10" s="28" t="s">
        <v>65</v>
      </c>
      <c r="P10" s="33"/>
      <c r="Q10" s="34"/>
      <c r="R10" s="34"/>
      <c r="S10" s="39"/>
      <c r="T10" s="34"/>
      <c r="U10" s="34"/>
      <c r="V10" s="30"/>
      <c r="X10" s="28" t="s">
        <v>65</v>
      </c>
      <c r="Y10" s="33"/>
      <c r="Z10" s="34"/>
      <c r="AA10" s="34"/>
      <c r="AB10" s="39"/>
      <c r="AC10" s="34"/>
      <c r="AD10" s="34"/>
      <c r="AE10" s="30"/>
    </row>
    <row r="11" spans="1:31" x14ac:dyDescent="0.25">
      <c r="F11" s="28" t="s">
        <v>66</v>
      </c>
      <c r="G11" s="33"/>
      <c r="H11" s="34"/>
      <c r="I11" s="34"/>
      <c r="J11" s="34"/>
      <c r="K11" s="39"/>
      <c r="L11" s="34"/>
      <c r="M11" s="30"/>
      <c r="O11" s="28" t="s">
        <v>66</v>
      </c>
      <c r="P11" s="33"/>
      <c r="Q11" s="34"/>
      <c r="R11" s="34"/>
      <c r="S11" s="34"/>
      <c r="T11" s="39"/>
      <c r="U11" s="34"/>
      <c r="V11" s="30"/>
      <c r="X11" s="28" t="s">
        <v>66</v>
      </c>
      <c r="Y11" s="33"/>
      <c r="Z11" s="34"/>
      <c r="AA11" s="34"/>
      <c r="AB11" s="34"/>
      <c r="AC11" s="39"/>
      <c r="AD11" s="34"/>
      <c r="AE11" s="30"/>
    </row>
    <row r="12" spans="1:31" ht="15.75" thickBot="1" x14ac:dyDescent="0.3">
      <c r="F12" s="31" t="s">
        <v>67</v>
      </c>
      <c r="G12" s="35"/>
      <c r="H12" s="36"/>
      <c r="I12" s="36"/>
      <c r="J12" s="36"/>
      <c r="K12" s="36"/>
      <c r="L12" s="40"/>
      <c r="M12" s="32"/>
      <c r="O12" s="31" t="s">
        <v>67</v>
      </c>
      <c r="P12" s="35"/>
      <c r="Q12" s="36"/>
      <c r="R12" s="36"/>
      <c r="S12" s="36"/>
      <c r="T12" s="36"/>
      <c r="U12" s="40"/>
      <c r="V12" s="32"/>
      <c r="X12" s="31" t="s">
        <v>67</v>
      </c>
      <c r="Y12" s="35"/>
      <c r="Z12" s="36"/>
      <c r="AA12" s="36"/>
      <c r="AB12" s="36"/>
      <c r="AC12" s="36"/>
      <c r="AD12" s="40"/>
      <c r="AE12" s="32"/>
    </row>
    <row r="14" spans="1:31" x14ac:dyDescent="0.25">
      <c r="A14" s="2" t="s">
        <v>133</v>
      </c>
    </row>
    <row r="15" spans="1:31" x14ac:dyDescent="0.25">
      <c r="A15" s="1"/>
    </row>
    <row r="16" spans="1:31" x14ac:dyDescent="0.25">
      <c r="A16" s="18" t="s">
        <v>68</v>
      </c>
      <c r="B16" s="18" t="s">
        <v>73</v>
      </c>
      <c r="C16" s="18" t="s">
        <v>46</v>
      </c>
      <c r="D16" s="21"/>
    </row>
    <row r="17" spans="1:22" x14ac:dyDescent="0.25">
      <c r="A17" s="1" t="s">
        <v>61</v>
      </c>
      <c r="B17">
        <v>10000</v>
      </c>
      <c r="C17">
        <v>20</v>
      </c>
      <c r="M17" s="2"/>
    </row>
    <row r="18" spans="1:22" x14ac:dyDescent="0.25">
      <c r="A18" s="1" t="s">
        <v>62</v>
      </c>
      <c r="B18">
        <v>10000</v>
      </c>
      <c r="C18">
        <v>15</v>
      </c>
    </row>
    <row r="19" spans="1:22" x14ac:dyDescent="0.25">
      <c r="A19" s="1" t="s">
        <v>63</v>
      </c>
      <c r="B19">
        <v>10000</v>
      </c>
      <c r="C19">
        <v>15</v>
      </c>
    </row>
    <row r="20" spans="1:22" x14ac:dyDescent="0.25">
      <c r="A20" s="1" t="s">
        <v>64</v>
      </c>
      <c r="B20">
        <v>10000</v>
      </c>
      <c r="C20">
        <v>5</v>
      </c>
      <c r="O20" t="s">
        <v>139</v>
      </c>
      <c r="T20" s="2"/>
      <c r="U20" s="2"/>
      <c r="V20" s="2"/>
    </row>
    <row r="21" spans="1:22" x14ac:dyDescent="0.25">
      <c r="A21" s="1"/>
      <c r="C21" s="4"/>
      <c r="P21" t="s">
        <v>140</v>
      </c>
    </row>
    <row r="22" spans="1:22" x14ac:dyDescent="0.25">
      <c r="A22" s="29"/>
      <c r="B22" s="29"/>
      <c r="C22" s="29"/>
      <c r="D22" s="29"/>
    </row>
    <row r="23" spans="1:22" x14ac:dyDescent="0.25">
      <c r="A23" s="46" t="s">
        <v>134</v>
      </c>
      <c r="B23" s="29"/>
      <c r="C23" s="29"/>
      <c r="D23" s="29">
        <f>SUM(C17:C20)</f>
        <v>55</v>
      </c>
      <c r="O23" t="s">
        <v>141</v>
      </c>
      <c r="T23" s="2"/>
      <c r="U23" s="2"/>
    </row>
    <row r="24" spans="1:22" x14ac:dyDescent="0.25">
      <c r="A24" s="1" t="s">
        <v>135</v>
      </c>
      <c r="D24">
        <v>4</v>
      </c>
      <c r="P24" t="s">
        <v>142</v>
      </c>
    </row>
    <row r="25" spans="1:22" x14ac:dyDescent="0.25">
      <c r="A25" s="47" t="s">
        <v>138</v>
      </c>
      <c r="B25" s="44"/>
      <c r="D25">
        <f>D23/4</f>
        <v>13.75</v>
      </c>
      <c r="E25" t="s">
        <v>136</v>
      </c>
    </row>
    <row r="26" spans="1:22" x14ac:dyDescent="0.25">
      <c r="O26" t="s">
        <v>143</v>
      </c>
    </row>
    <row r="27" spans="1:22" x14ac:dyDescent="0.25">
      <c r="A27" s="18" t="s">
        <v>68</v>
      </c>
      <c r="B27" s="18" t="s">
        <v>73</v>
      </c>
      <c r="C27" s="18" t="s">
        <v>46</v>
      </c>
      <c r="D27" s="22" t="s">
        <v>137</v>
      </c>
      <c r="E27" s="22" t="s">
        <v>9</v>
      </c>
      <c r="F27" s="18" t="s">
        <v>10</v>
      </c>
    </row>
    <row r="28" spans="1:22" x14ac:dyDescent="0.25">
      <c r="A28" s="1" t="s">
        <v>61</v>
      </c>
      <c r="B28">
        <v>10000</v>
      </c>
      <c r="C28">
        <v>20</v>
      </c>
      <c r="D28">
        <f>D$25</f>
        <v>13.75</v>
      </c>
      <c r="E28">
        <f>C28-D28</f>
        <v>6.25</v>
      </c>
    </row>
    <row r="29" spans="1:22" x14ac:dyDescent="0.25">
      <c r="A29" s="1" t="s">
        <v>62</v>
      </c>
      <c r="B29">
        <v>10000</v>
      </c>
      <c r="C29">
        <v>15</v>
      </c>
      <c r="D29">
        <f t="shared" ref="D29:D31" si="0">D$25</f>
        <v>13.75</v>
      </c>
      <c r="E29">
        <f t="shared" ref="E29:E31" si="1">C29-D29</f>
        <v>1.25</v>
      </c>
      <c r="O29" t="s">
        <v>144</v>
      </c>
    </row>
    <row r="30" spans="1:22" x14ac:dyDescent="0.25">
      <c r="A30" s="1" t="s">
        <v>63</v>
      </c>
      <c r="B30">
        <v>10000</v>
      </c>
      <c r="C30">
        <v>15</v>
      </c>
      <c r="D30">
        <f t="shared" si="0"/>
        <v>13.75</v>
      </c>
      <c r="E30">
        <f t="shared" si="1"/>
        <v>1.25</v>
      </c>
      <c r="O30" t="s">
        <v>145</v>
      </c>
    </row>
    <row r="31" spans="1:22" x14ac:dyDescent="0.25">
      <c r="A31" s="1" t="s">
        <v>64</v>
      </c>
      <c r="B31">
        <v>10000</v>
      </c>
      <c r="C31">
        <v>5</v>
      </c>
      <c r="D31">
        <f t="shared" si="0"/>
        <v>13.75</v>
      </c>
      <c r="E31">
        <f t="shared" si="1"/>
        <v>-8.75</v>
      </c>
      <c r="F31">
        <v>8.75</v>
      </c>
    </row>
    <row r="32" spans="1:22" x14ac:dyDescent="0.25">
      <c r="B32" s="44"/>
    </row>
    <row r="33" spans="1:2" x14ac:dyDescent="0.25">
      <c r="A33" s="1"/>
      <c r="B33" s="44"/>
    </row>
    <row r="34" spans="1:2" x14ac:dyDescent="0.25">
      <c r="A34" s="1"/>
    </row>
    <row r="35" spans="1:2" x14ac:dyDescent="0.25">
      <c r="A35" s="1"/>
      <c r="B35" s="42"/>
    </row>
    <row r="36" spans="1:2" x14ac:dyDescent="0.25">
      <c r="A36" s="1"/>
      <c r="B36" s="43"/>
    </row>
    <row r="37" spans="1:2" x14ac:dyDescent="0.25">
      <c r="A37" s="1"/>
      <c r="B37" s="43"/>
    </row>
    <row r="38" spans="1:2" x14ac:dyDescent="0.25">
      <c r="A38" s="1"/>
      <c r="B38" s="44"/>
    </row>
    <row r="39" spans="1:2" x14ac:dyDescent="0.25">
      <c r="A39" s="1"/>
      <c r="B39" s="44"/>
    </row>
    <row r="40" spans="1:2" x14ac:dyDescent="0.25">
      <c r="A40" s="1"/>
      <c r="B40" s="44"/>
    </row>
    <row r="42" spans="1:2" x14ac:dyDescent="0.25">
      <c r="A42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42"/>
  <sheetViews>
    <sheetView tabSelected="1" workbookViewId="0">
      <selection activeCell="O30" sqref="O30"/>
    </sheetView>
  </sheetViews>
  <sheetFormatPr defaultRowHeight="15" x14ac:dyDescent="0.25"/>
  <cols>
    <col min="1" max="1" width="13.5703125" customWidth="1"/>
    <col min="2" max="2" width="10.42578125" customWidth="1"/>
    <col min="3" max="3" width="16.28515625" customWidth="1"/>
    <col min="4" max="4" width="15.140625" customWidth="1"/>
    <col min="5" max="5" width="13.5703125" customWidth="1"/>
    <col min="7" max="12" width="4.85546875" customWidth="1"/>
    <col min="14" max="14" width="3.5703125" customWidth="1"/>
    <col min="15" max="15" width="10" customWidth="1"/>
    <col min="16" max="21" width="4.85546875" customWidth="1"/>
    <col min="23" max="23" width="3.140625" customWidth="1"/>
    <col min="24" max="24" width="10.85546875" customWidth="1"/>
    <col min="25" max="30" width="4.85546875" customWidth="1"/>
    <col min="31" max="31" width="8.28515625" customWidth="1"/>
  </cols>
  <sheetData>
    <row r="1" spans="1:31" x14ac:dyDescent="0.25">
      <c r="A1" s="13" t="s">
        <v>57</v>
      </c>
      <c r="B1" s="24"/>
      <c r="C1" s="24"/>
      <c r="D1" s="24"/>
      <c r="E1" s="24"/>
    </row>
    <row r="2" spans="1:31" x14ac:dyDescent="0.25">
      <c r="A2" s="13" t="s">
        <v>59</v>
      </c>
      <c r="B2" s="24"/>
      <c r="C2" s="24"/>
      <c r="D2" s="24"/>
      <c r="E2" s="24"/>
    </row>
    <row r="3" spans="1:31" x14ac:dyDescent="0.25">
      <c r="A3" s="24"/>
      <c r="B3" s="24"/>
      <c r="C3" s="24"/>
      <c r="D3" s="24"/>
      <c r="E3" s="24"/>
    </row>
    <row r="5" spans="1:31" ht="15.75" thickBot="1" x14ac:dyDescent="0.3">
      <c r="A5" s="13" t="s">
        <v>152</v>
      </c>
      <c r="B5" s="24"/>
      <c r="C5" s="24"/>
      <c r="D5" s="24"/>
    </row>
    <row r="6" spans="1:31" ht="34.5" x14ac:dyDescent="0.25">
      <c r="A6" s="13" t="s">
        <v>131</v>
      </c>
      <c r="B6" s="24"/>
      <c r="C6" s="24"/>
      <c r="D6" s="24"/>
      <c r="E6" s="4"/>
      <c r="F6" s="37" t="s">
        <v>69</v>
      </c>
      <c r="G6" s="25" t="s">
        <v>61</v>
      </c>
      <c r="H6" s="26" t="s">
        <v>62</v>
      </c>
      <c r="I6" s="26" t="s">
        <v>63</v>
      </c>
      <c r="J6" s="26" t="s">
        <v>65</v>
      </c>
      <c r="K6" s="26" t="s">
        <v>66</v>
      </c>
      <c r="L6" s="26" t="s">
        <v>67</v>
      </c>
      <c r="M6" s="27"/>
      <c r="O6" s="37" t="s">
        <v>70</v>
      </c>
      <c r="P6" s="25" t="s">
        <v>61</v>
      </c>
      <c r="Q6" s="26" t="s">
        <v>62</v>
      </c>
      <c r="R6" s="26" t="s">
        <v>63</v>
      </c>
      <c r="S6" s="26" t="s">
        <v>65</v>
      </c>
      <c r="T6" s="26" t="s">
        <v>66</v>
      </c>
      <c r="U6" s="26" t="s">
        <v>67</v>
      </c>
      <c r="V6" s="27"/>
      <c r="X6" s="37" t="s">
        <v>71</v>
      </c>
      <c r="Y6" s="25" t="s">
        <v>61</v>
      </c>
      <c r="Z6" s="26" t="s">
        <v>62</v>
      </c>
      <c r="AA6" s="26" t="s">
        <v>63</v>
      </c>
      <c r="AB6" s="26" t="s">
        <v>65</v>
      </c>
      <c r="AC6" s="26" t="s">
        <v>66</v>
      </c>
      <c r="AD6" s="26" t="s">
        <v>67</v>
      </c>
      <c r="AE6" s="27"/>
    </row>
    <row r="7" spans="1:31" x14ac:dyDescent="0.25">
      <c r="A7" s="13" t="s">
        <v>132</v>
      </c>
      <c r="B7" s="24"/>
      <c r="C7" s="24"/>
      <c r="D7" s="24"/>
      <c r="E7" s="4"/>
      <c r="F7" s="28" t="s">
        <v>61</v>
      </c>
      <c r="G7" s="38"/>
      <c r="H7" s="34"/>
      <c r="I7" s="34"/>
      <c r="J7" s="34">
        <v>100</v>
      </c>
      <c r="K7" s="34">
        <v>110</v>
      </c>
      <c r="L7" s="34"/>
      <c r="M7" s="30"/>
      <c r="O7" s="28" t="s">
        <v>61</v>
      </c>
      <c r="P7" s="38"/>
      <c r="Q7" s="34"/>
      <c r="R7" s="34"/>
      <c r="S7" s="34">
        <v>10</v>
      </c>
      <c r="T7" s="34">
        <v>11</v>
      </c>
      <c r="U7" s="34"/>
      <c r="V7" s="30"/>
      <c r="X7" s="28" t="s">
        <v>61</v>
      </c>
      <c r="Y7" s="38"/>
      <c r="Z7" s="34"/>
      <c r="AA7" s="34"/>
      <c r="AB7" s="34">
        <v>20</v>
      </c>
      <c r="AC7" s="34">
        <v>21</v>
      </c>
      <c r="AD7" s="34"/>
      <c r="AE7" s="30"/>
    </row>
    <row r="8" spans="1:31" x14ac:dyDescent="0.25">
      <c r="F8" s="28" t="s">
        <v>62</v>
      </c>
      <c r="G8" s="33"/>
      <c r="H8" s="39"/>
      <c r="I8" s="34"/>
      <c r="J8" s="34">
        <v>60</v>
      </c>
      <c r="K8" s="34">
        <v>70</v>
      </c>
      <c r="L8" s="34"/>
      <c r="M8" s="30"/>
      <c r="O8" s="28" t="s">
        <v>62</v>
      </c>
      <c r="P8" s="33"/>
      <c r="Q8" s="39"/>
      <c r="R8" s="34"/>
      <c r="S8" s="34">
        <v>6</v>
      </c>
      <c r="T8" s="34">
        <v>7</v>
      </c>
      <c r="U8" s="34"/>
      <c r="V8" s="30"/>
      <c r="X8" s="28" t="s">
        <v>62</v>
      </c>
      <c r="Y8" s="33"/>
      <c r="Z8" s="39"/>
      <c r="AA8" s="34"/>
      <c r="AB8" s="34">
        <v>10</v>
      </c>
      <c r="AC8" s="34">
        <v>11</v>
      </c>
      <c r="AD8" s="34"/>
      <c r="AE8" s="30"/>
    </row>
    <row r="9" spans="1:31" x14ac:dyDescent="0.25">
      <c r="F9" s="28" t="s">
        <v>63</v>
      </c>
      <c r="G9" s="33"/>
      <c r="H9" s="34"/>
      <c r="I9" s="39"/>
      <c r="J9" s="34">
        <v>20</v>
      </c>
      <c r="K9" s="34">
        <v>30</v>
      </c>
      <c r="L9" s="34"/>
      <c r="M9" s="30"/>
      <c r="O9" s="28" t="s">
        <v>63</v>
      </c>
      <c r="P9" s="33"/>
      <c r="Q9" s="34"/>
      <c r="R9" s="39"/>
      <c r="S9" s="34">
        <v>2</v>
      </c>
      <c r="T9" s="34">
        <v>3</v>
      </c>
      <c r="U9" s="34"/>
      <c r="V9" s="30"/>
      <c r="X9" s="28" t="s">
        <v>63</v>
      </c>
      <c r="Y9" s="33"/>
      <c r="Z9" s="34"/>
      <c r="AA9" s="39"/>
      <c r="AB9" s="34">
        <v>30</v>
      </c>
      <c r="AC9" s="34">
        <v>31</v>
      </c>
      <c r="AD9" s="34"/>
      <c r="AE9" s="30"/>
    </row>
    <row r="10" spans="1:31" x14ac:dyDescent="0.25">
      <c r="F10" s="28" t="s">
        <v>65</v>
      </c>
      <c r="G10" s="33"/>
      <c r="H10" s="34"/>
      <c r="I10" s="34"/>
      <c r="J10" s="39"/>
      <c r="K10" s="34"/>
      <c r="L10" s="34"/>
      <c r="M10" s="30"/>
      <c r="O10" s="28" t="s">
        <v>65</v>
      </c>
      <c r="P10" s="33"/>
      <c r="Q10" s="34"/>
      <c r="R10" s="34"/>
      <c r="S10" s="39"/>
      <c r="T10" s="34"/>
      <c r="U10" s="34"/>
      <c r="V10" s="30"/>
      <c r="X10" s="28" t="s">
        <v>65</v>
      </c>
      <c r="Y10" s="33"/>
      <c r="Z10" s="34"/>
      <c r="AA10" s="34"/>
      <c r="AB10" s="39"/>
      <c r="AC10" s="34"/>
      <c r="AD10" s="34"/>
      <c r="AE10" s="30"/>
    </row>
    <row r="11" spans="1:31" x14ac:dyDescent="0.25">
      <c r="F11" s="28" t="s">
        <v>66</v>
      </c>
      <c r="G11" s="33"/>
      <c r="H11" s="34"/>
      <c r="I11" s="34"/>
      <c r="J11" s="34"/>
      <c r="K11" s="39"/>
      <c r="L11" s="34"/>
      <c r="M11" s="30"/>
      <c r="O11" s="28" t="s">
        <v>66</v>
      </c>
      <c r="P11" s="33"/>
      <c r="Q11" s="34"/>
      <c r="R11" s="34"/>
      <c r="S11" s="34"/>
      <c r="T11" s="39"/>
      <c r="U11" s="34"/>
      <c r="V11" s="30"/>
      <c r="X11" s="28" t="s">
        <v>66</v>
      </c>
      <c r="Y11" s="33"/>
      <c r="Z11" s="34"/>
      <c r="AA11" s="34"/>
      <c r="AB11" s="34"/>
      <c r="AC11" s="39"/>
      <c r="AD11" s="34"/>
      <c r="AE11" s="30"/>
    </row>
    <row r="12" spans="1:31" ht="15.75" thickBot="1" x14ac:dyDescent="0.3">
      <c r="F12" s="31" t="s">
        <v>67</v>
      </c>
      <c r="G12" s="35"/>
      <c r="H12" s="36"/>
      <c r="I12" s="36"/>
      <c r="J12" s="36"/>
      <c r="K12" s="36"/>
      <c r="L12" s="40"/>
      <c r="M12" s="32"/>
      <c r="O12" s="31" t="s">
        <v>67</v>
      </c>
      <c r="P12" s="35"/>
      <c r="Q12" s="36"/>
      <c r="R12" s="36"/>
      <c r="S12" s="36"/>
      <c r="T12" s="36"/>
      <c r="U12" s="40"/>
      <c r="V12" s="32"/>
      <c r="X12" s="31" t="s">
        <v>67</v>
      </c>
      <c r="Y12" s="35"/>
      <c r="Z12" s="36"/>
      <c r="AA12" s="36"/>
      <c r="AB12" s="36"/>
      <c r="AC12" s="36"/>
      <c r="AD12" s="40"/>
      <c r="AE12" s="32"/>
    </row>
    <row r="14" spans="1:31" x14ac:dyDescent="0.25">
      <c r="A14" s="2" t="s">
        <v>153</v>
      </c>
    </row>
    <row r="15" spans="1:31" x14ac:dyDescent="0.25">
      <c r="A15" s="1"/>
    </row>
    <row r="16" spans="1:31" x14ac:dyDescent="0.25">
      <c r="A16" s="18" t="s">
        <v>68</v>
      </c>
      <c r="B16" s="18" t="s">
        <v>73</v>
      </c>
      <c r="C16" s="18" t="s">
        <v>46</v>
      </c>
      <c r="D16" s="22" t="s">
        <v>146</v>
      </c>
      <c r="E16" s="22" t="s">
        <v>147</v>
      </c>
    </row>
    <row r="17" spans="1:22" x14ac:dyDescent="0.25">
      <c r="A17" s="1" t="s">
        <v>61</v>
      </c>
      <c r="B17">
        <v>10000</v>
      </c>
      <c r="C17">
        <v>20</v>
      </c>
      <c r="D17">
        <v>10</v>
      </c>
      <c r="E17">
        <v>15</v>
      </c>
      <c r="M17" s="2"/>
    </row>
    <row r="18" spans="1:22" x14ac:dyDescent="0.25">
      <c r="A18" s="1" t="s">
        <v>62</v>
      </c>
      <c r="B18">
        <v>10000</v>
      </c>
      <c r="C18">
        <v>15</v>
      </c>
      <c r="D18">
        <v>10</v>
      </c>
      <c r="E18">
        <v>15</v>
      </c>
    </row>
    <row r="19" spans="1:22" x14ac:dyDescent="0.25">
      <c r="A19" s="1" t="s">
        <v>63</v>
      </c>
      <c r="B19">
        <v>10000</v>
      </c>
      <c r="C19">
        <v>15</v>
      </c>
      <c r="D19">
        <v>10</v>
      </c>
      <c r="E19">
        <v>15</v>
      </c>
    </row>
    <row r="20" spans="1:22" x14ac:dyDescent="0.25">
      <c r="A20" s="1" t="s">
        <v>64</v>
      </c>
      <c r="B20">
        <v>10000</v>
      </c>
      <c r="C20">
        <v>5</v>
      </c>
      <c r="D20">
        <v>10</v>
      </c>
      <c r="E20">
        <v>10</v>
      </c>
      <c r="O20" t="s">
        <v>150</v>
      </c>
      <c r="T20" s="2"/>
      <c r="U20" s="2"/>
      <c r="V20" s="2"/>
    </row>
    <row r="21" spans="1:22" x14ac:dyDescent="0.25">
      <c r="A21" s="1"/>
      <c r="C21" s="4"/>
      <c r="P21" t="s">
        <v>140</v>
      </c>
    </row>
    <row r="22" spans="1:22" x14ac:dyDescent="0.25">
      <c r="A22" s="29"/>
      <c r="B22" s="29"/>
      <c r="C22" s="29"/>
      <c r="D22" s="29"/>
    </row>
    <row r="23" spans="1:22" x14ac:dyDescent="0.25">
      <c r="A23" s="46" t="s">
        <v>148</v>
      </c>
      <c r="B23" s="29"/>
      <c r="C23" s="29"/>
      <c r="D23" s="29"/>
      <c r="O23" t="s">
        <v>151</v>
      </c>
      <c r="T23" s="2"/>
      <c r="U23" s="2"/>
    </row>
    <row r="24" spans="1:22" x14ac:dyDescent="0.25">
      <c r="A24" s="1"/>
      <c r="P24" t="s">
        <v>142</v>
      </c>
    </row>
    <row r="25" spans="1:22" x14ac:dyDescent="0.25">
      <c r="A25" s="47"/>
      <c r="B25" s="44"/>
    </row>
    <row r="26" spans="1:22" x14ac:dyDescent="0.25">
      <c r="A26" s="18" t="s">
        <v>68</v>
      </c>
      <c r="B26" s="18" t="s">
        <v>73</v>
      </c>
      <c r="C26" s="18" t="s">
        <v>46</v>
      </c>
      <c r="D26" s="22" t="s">
        <v>146</v>
      </c>
      <c r="E26" s="22" t="s">
        <v>147</v>
      </c>
      <c r="F26" s="18" t="s">
        <v>9</v>
      </c>
      <c r="G26" s="18"/>
      <c r="H26" s="18" t="s">
        <v>149</v>
      </c>
      <c r="I26" s="18"/>
      <c r="J26" s="18"/>
      <c r="O26" t="s">
        <v>143</v>
      </c>
    </row>
    <row r="27" spans="1:22" x14ac:dyDescent="0.25">
      <c r="A27" s="1" t="s">
        <v>61</v>
      </c>
      <c r="B27">
        <v>10000</v>
      </c>
      <c r="C27" s="9">
        <v>20</v>
      </c>
      <c r="D27">
        <v>10</v>
      </c>
      <c r="E27" s="2">
        <v>15</v>
      </c>
      <c r="F27">
        <v>5</v>
      </c>
    </row>
    <row r="28" spans="1:22" x14ac:dyDescent="0.25">
      <c r="A28" s="1" t="s">
        <v>62</v>
      </c>
      <c r="B28">
        <v>10000</v>
      </c>
      <c r="C28">
        <v>15</v>
      </c>
      <c r="D28">
        <v>10</v>
      </c>
      <c r="E28">
        <v>15</v>
      </c>
    </row>
    <row r="29" spans="1:22" x14ac:dyDescent="0.25">
      <c r="A29" s="1" t="s">
        <v>63</v>
      </c>
      <c r="B29">
        <v>10000</v>
      </c>
      <c r="C29">
        <v>15</v>
      </c>
      <c r="D29">
        <v>10</v>
      </c>
      <c r="E29">
        <v>15</v>
      </c>
      <c r="O29" t="s">
        <v>154</v>
      </c>
    </row>
    <row r="30" spans="1:22" x14ac:dyDescent="0.25">
      <c r="A30" s="1" t="s">
        <v>64</v>
      </c>
      <c r="B30">
        <v>10000</v>
      </c>
      <c r="C30" s="9">
        <v>5</v>
      </c>
      <c r="D30" s="2">
        <v>10</v>
      </c>
      <c r="E30">
        <v>10</v>
      </c>
      <c r="H30">
        <v>5</v>
      </c>
      <c r="O30" t="s">
        <v>145</v>
      </c>
    </row>
    <row r="31" spans="1:22" x14ac:dyDescent="0.25">
      <c r="A31" s="1"/>
    </row>
    <row r="32" spans="1:22" x14ac:dyDescent="0.25">
      <c r="B32" s="44"/>
    </row>
    <row r="33" spans="1:2" x14ac:dyDescent="0.25">
      <c r="A33" s="1"/>
      <c r="B33" s="44"/>
    </row>
    <row r="34" spans="1:2" x14ac:dyDescent="0.25">
      <c r="A34" s="1"/>
    </row>
    <row r="35" spans="1:2" x14ac:dyDescent="0.25">
      <c r="A35" s="1"/>
      <c r="B35" s="42"/>
    </row>
    <row r="36" spans="1:2" x14ac:dyDescent="0.25">
      <c r="A36" s="1"/>
      <c r="B36" s="43"/>
    </row>
    <row r="37" spans="1:2" x14ac:dyDescent="0.25">
      <c r="A37" s="1"/>
      <c r="B37" s="43"/>
    </row>
    <row r="38" spans="1:2" x14ac:dyDescent="0.25">
      <c r="A38" s="1"/>
      <c r="B38" s="44"/>
    </row>
    <row r="39" spans="1:2" x14ac:dyDescent="0.25">
      <c r="A39" s="1"/>
      <c r="B39" s="44"/>
    </row>
    <row r="40" spans="1:2" x14ac:dyDescent="0.25">
      <c r="A40" s="1"/>
      <c r="B40" s="44"/>
    </row>
    <row r="42" spans="1:2" x14ac:dyDescent="0.25">
      <c r="A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"/>
  <sheetViews>
    <sheetView workbookViewId="0">
      <selection activeCell="P8" sqref="P8"/>
    </sheetView>
  </sheetViews>
  <sheetFormatPr defaultRowHeight="15" x14ac:dyDescent="0.25"/>
  <cols>
    <col min="1" max="1" width="10.140625" bestFit="1" customWidth="1"/>
    <col min="16" max="16" width="18.7109375" customWidth="1"/>
    <col min="19" max="19" width="9.28515625" customWidth="1"/>
    <col min="20" max="20" width="13.7109375" customWidth="1"/>
    <col min="21" max="21" width="9.42578125" customWidth="1"/>
    <col min="22" max="22" width="12.28515625" bestFit="1" customWidth="1"/>
    <col min="23" max="23" width="15.140625" bestFit="1" customWidth="1"/>
  </cols>
  <sheetData>
    <row r="1" spans="1:23" x14ac:dyDescent="0.25">
      <c r="A1" s="13" t="s">
        <v>57</v>
      </c>
      <c r="B1" s="24"/>
      <c r="C1" s="24"/>
      <c r="D1" s="24"/>
      <c r="E1" s="24"/>
    </row>
    <row r="2" spans="1:23" x14ac:dyDescent="0.25">
      <c r="A2" s="13" t="s">
        <v>158</v>
      </c>
      <c r="B2" s="24"/>
      <c r="C2" s="24"/>
      <c r="D2" s="24"/>
      <c r="E2" s="24"/>
    </row>
    <row r="3" spans="1:23" x14ac:dyDescent="0.25">
      <c r="I3" t="s">
        <v>22</v>
      </c>
      <c r="L3" s="11" t="s">
        <v>23</v>
      </c>
    </row>
    <row r="4" spans="1:23" x14ac:dyDescent="0.25">
      <c r="S4" s="3" t="s">
        <v>20</v>
      </c>
      <c r="T4" s="3" t="s">
        <v>28</v>
      </c>
    </row>
    <row r="5" spans="1:23" x14ac:dyDescent="0.25">
      <c r="A5" s="2" t="s">
        <v>3</v>
      </c>
      <c r="P5" s="2" t="s">
        <v>6</v>
      </c>
      <c r="R5" s="18" t="s">
        <v>68</v>
      </c>
      <c r="S5" t="s">
        <v>16</v>
      </c>
      <c r="T5" t="s">
        <v>29</v>
      </c>
      <c r="U5" t="s">
        <v>26</v>
      </c>
      <c r="V5" t="s">
        <v>9</v>
      </c>
      <c r="W5" t="s">
        <v>10</v>
      </c>
    </row>
    <row r="6" spans="1:23" x14ac:dyDescent="0.25">
      <c r="P6" s="7" t="s">
        <v>7</v>
      </c>
      <c r="R6" t="s">
        <v>3</v>
      </c>
      <c r="S6">
        <f>B10</f>
        <v>85</v>
      </c>
      <c r="T6">
        <f>SUM(C$11:C$13)</f>
        <v>60</v>
      </c>
      <c r="U6">
        <v>0</v>
      </c>
      <c r="V6">
        <f>Table248[[#This Row],[Stock]]-Table248[[#This Row],[until End Date]]-Table248[[#This Row],[Buffer]]</f>
        <v>25</v>
      </c>
    </row>
    <row r="7" spans="1:23" x14ac:dyDescent="0.25">
      <c r="A7" s="18" t="s">
        <v>0</v>
      </c>
      <c r="B7" s="18" t="s">
        <v>1</v>
      </c>
      <c r="C7" s="18" t="s">
        <v>2</v>
      </c>
      <c r="P7" t="s">
        <v>21</v>
      </c>
      <c r="R7" t="s">
        <v>4</v>
      </c>
      <c r="S7">
        <f>B22</f>
        <v>110</v>
      </c>
      <c r="T7">
        <f>SUM(C23:C25)</f>
        <v>60</v>
      </c>
      <c r="U7">
        <v>0</v>
      </c>
      <c r="V7">
        <f>Table248[[#This Row],[Stock]]-Table248[[#This Row],[until End Date]]-Table248[[#This Row],[Buffer]]</f>
        <v>50</v>
      </c>
    </row>
    <row r="8" spans="1:23" x14ac:dyDescent="0.25">
      <c r="A8" s="1" t="s">
        <v>19</v>
      </c>
      <c r="B8">
        <v>115</v>
      </c>
      <c r="P8" s="7" t="s">
        <v>8</v>
      </c>
      <c r="R8" t="s">
        <v>5</v>
      </c>
      <c r="S8">
        <f>B33</f>
        <v>10</v>
      </c>
      <c r="T8">
        <f>SUM(C34:C36)</f>
        <v>60</v>
      </c>
      <c r="U8">
        <v>0</v>
      </c>
      <c r="V8">
        <f>Table248[[#This Row],[Stock]]-Table248[[#This Row],[until End Date]]-Table248[[#This Row],[Buffer]]</f>
        <v>-50</v>
      </c>
      <c r="W8">
        <v>50</v>
      </c>
    </row>
    <row r="9" spans="1:23" x14ac:dyDescent="0.25">
      <c r="A9" s="1">
        <v>43132</v>
      </c>
      <c r="B9">
        <f>B8-C9</f>
        <v>105</v>
      </c>
      <c r="C9">
        <v>10</v>
      </c>
      <c r="P9" s="10" t="s">
        <v>15</v>
      </c>
    </row>
    <row r="10" spans="1:23" x14ac:dyDescent="0.25">
      <c r="A10" s="5">
        <v>43160</v>
      </c>
      <c r="B10">
        <f t="shared" ref="B10:B13" si="0">B9-C10</f>
        <v>85</v>
      </c>
      <c r="C10">
        <v>20</v>
      </c>
      <c r="P10" s="2" t="s">
        <v>13</v>
      </c>
    </row>
    <row r="11" spans="1:23" x14ac:dyDescent="0.25">
      <c r="A11" s="1">
        <v>43191</v>
      </c>
      <c r="B11">
        <f t="shared" si="0"/>
        <v>55</v>
      </c>
      <c r="C11">
        <v>30</v>
      </c>
      <c r="P11" t="s">
        <v>17</v>
      </c>
    </row>
    <row r="12" spans="1:23" x14ac:dyDescent="0.25">
      <c r="A12" s="1">
        <v>43221</v>
      </c>
      <c r="B12">
        <f t="shared" si="0"/>
        <v>35</v>
      </c>
      <c r="C12">
        <v>20</v>
      </c>
      <c r="P12" t="s">
        <v>18</v>
      </c>
    </row>
    <row r="13" spans="1:23" x14ac:dyDescent="0.25">
      <c r="A13" s="1">
        <v>43252</v>
      </c>
      <c r="B13" s="4">
        <f t="shared" si="0"/>
        <v>25</v>
      </c>
      <c r="C13">
        <v>10</v>
      </c>
      <c r="P13" s="2" t="s">
        <v>14</v>
      </c>
    </row>
    <row r="14" spans="1:23" x14ac:dyDescent="0.25">
      <c r="P14" t="s">
        <v>30</v>
      </c>
    </row>
    <row r="16" spans="1:23" x14ac:dyDescent="0.25">
      <c r="S16" s="3" t="s">
        <v>20</v>
      </c>
      <c r="T16" s="3" t="s">
        <v>28</v>
      </c>
    </row>
    <row r="17" spans="1:23" x14ac:dyDescent="0.25">
      <c r="A17" s="2" t="s">
        <v>4</v>
      </c>
      <c r="P17" s="2" t="s">
        <v>11</v>
      </c>
      <c r="R17" s="18" t="s">
        <v>68</v>
      </c>
      <c r="S17" t="s">
        <v>16</v>
      </c>
      <c r="T17" t="s">
        <v>29</v>
      </c>
      <c r="U17" t="s">
        <v>26</v>
      </c>
      <c r="V17" t="s">
        <v>9</v>
      </c>
      <c r="W17" t="s">
        <v>10</v>
      </c>
    </row>
    <row r="18" spans="1:23" x14ac:dyDescent="0.25">
      <c r="P18" s="7" t="s">
        <v>7</v>
      </c>
      <c r="R18" t="s">
        <v>3</v>
      </c>
      <c r="S18">
        <f>B10</f>
        <v>85</v>
      </c>
      <c r="T18">
        <f>C11</f>
        <v>30</v>
      </c>
      <c r="U18">
        <v>0</v>
      </c>
      <c r="V18">
        <f>Table24569[[#This Row],[Stock]]-Table24569[[#This Row],[until End Date]]-Table24569[[#This Row],[Buffer]]</f>
        <v>55</v>
      </c>
    </row>
    <row r="19" spans="1:23" x14ac:dyDescent="0.25">
      <c r="A19" s="18" t="s">
        <v>0</v>
      </c>
      <c r="B19" s="18" t="s">
        <v>1</v>
      </c>
      <c r="C19" s="18" t="s">
        <v>2</v>
      </c>
      <c r="P19" t="s">
        <v>21</v>
      </c>
      <c r="R19" t="s">
        <v>4</v>
      </c>
      <c r="S19">
        <f>B22</f>
        <v>110</v>
      </c>
      <c r="T19">
        <f>C23</f>
        <v>30</v>
      </c>
      <c r="U19">
        <v>0</v>
      </c>
      <c r="V19">
        <f>Table24569[[#This Row],[Stock]]-Table24569[[#This Row],[until End Date]]-Table24569[[#This Row],[Buffer]]</f>
        <v>80</v>
      </c>
    </row>
    <row r="20" spans="1:23" x14ac:dyDescent="0.25">
      <c r="A20" s="1" t="s">
        <v>19</v>
      </c>
      <c r="B20">
        <v>140</v>
      </c>
      <c r="P20" s="7" t="s">
        <v>24</v>
      </c>
      <c r="R20" t="s">
        <v>5</v>
      </c>
      <c r="S20">
        <f>B33</f>
        <v>10</v>
      </c>
      <c r="T20">
        <f>C34</f>
        <v>30</v>
      </c>
      <c r="U20">
        <v>0</v>
      </c>
      <c r="V20">
        <f>Table24569[[#This Row],[Stock]]-Table24569[[#This Row],[until End Date]]-Table24569[[#This Row],[Buffer]]</f>
        <v>-20</v>
      </c>
      <c r="W20">
        <v>20</v>
      </c>
    </row>
    <row r="21" spans="1:23" x14ac:dyDescent="0.25">
      <c r="A21" s="1">
        <v>43132</v>
      </c>
      <c r="B21">
        <f>B20-C21</f>
        <v>130</v>
      </c>
      <c r="C21">
        <v>10</v>
      </c>
      <c r="P21" s="10" t="s">
        <v>15</v>
      </c>
    </row>
    <row r="22" spans="1:23" x14ac:dyDescent="0.25">
      <c r="A22" s="5">
        <v>43160</v>
      </c>
      <c r="B22">
        <f t="shared" ref="B22:B25" si="1">B21-C22</f>
        <v>110</v>
      </c>
      <c r="C22">
        <v>20</v>
      </c>
      <c r="P22" s="2" t="s">
        <v>13</v>
      </c>
    </row>
    <row r="23" spans="1:23" x14ac:dyDescent="0.25">
      <c r="A23" s="1">
        <v>43191</v>
      </c>
      <c r="B23">
        <f t="shared" si="1"/>
        <v>80</v>
      </c>
      <c r="C23">
        <v>30</v>
      </c>
      <c r="P23" t="s">
        <v>17</v>
      </c>
    </row>
    <row r="24" spans="1:23" x14ac:dyDescent="0.25">
      <c r="A24" s="1">
        <v>43221</v>
      </c>
      <c r="B24">
        <f t="shared" si="1"/>
        <v>60</v>
      </c>
      <c r="C24">
        <v>20</v>
      </c>
      <c r="P24" t="s">
        <v>18</v>
      </c>
    </row>
    <row r="25" spans="1:23" x14ac:dyDescent="0.25">
      <c r="A25" s="1">
        <v>43252</v>
      </c>
      <c r="B25" s="4">
        <f t="shared" si="1"/>
        <v>50</v>
      </c>
      <c r="C25">
        <v>10</v>
      </c>
      <c r="P25" s="2" t="s">
        <v>14</v>
      </c>
    </row>
    <row r="26" spans="1:23" x14ac:dyDescent="0.25">
      <c r="P26" t="s">
        <v>30</v>
      </c>
    </row>
    <row r="28" spans="1:23" x14ac:dyDescent="0.25">
      <c r="A28" s="2" t="s">
        <v>5</v>
      </c>
    </row>
    <row r="29" spans="1:23" x14ac:dyDescent="0.25">
      <c r="S29" s="3" t="s">
        <v>20</v>
      </c>
      <c r="T29" s="3" t="s">
        <v>28</v>
      </c>
    </row>
    <row r="30" spans="1:23" x14ac:dyDescent="0.25">
      <c r="A30" s="18" t="s">
        <v>0</v>
      </c>
      <c r="B30" s="18" t="s">
        <v>1</v>
      </c>
      <c r="C30" s="18" t="s">
        <v>2</v>
      </c>
      <c r="P30" s="2" t="s">
        <v>31</v>
      </c>
      <c r="R30" s="18" t="s">
        <v>68</v>
      </c>
      <c r="S30" t="s">
        <v>16</v>
      </c>
      <c r="T30" t="s">
        <v>29</v>
      </c>
      <c r="U30" t="s">
        <v>26</v>
      </c>
      <c r="V30" t="s">
        <v>9</v>
      </c>
      <c r="W30" t="s">
        <v>10</v>
      </c>
    </row>
    <row r="31" spans="1:23" x14ac:dyDescent="0.25">
      <c r="A31" s="1" t="s">
        <v>19</v>
      </c>
      <c r="B31">
        <v>40</v>
      </c>
      <c r="P31" s="7" t="s">
        <v>7</v>
      </c>
      <c r="R31" t="s">
        <v>3</v>
      </c>
      <c r="S31">
        <f>B10</f>
        <v>85</v>
      </c>
      <c r="T31">
        <v>0</v>
      </c>
      <c r="U31">
        <v>0</v>
      </c>
      <c r="V31">
        <f>Table2452710[[#This Row],[Stock]]-Table2452710[[#This Row],[until End Date]]-Table2452710[[#This Row],[Buffer]]</f>
        <v>85</v>
      </c>
    </row>
    <row r="32" spans="1:23" x14ac:dyDescent="0.25">
      <c r="A32" s="1">
        <v>43132</v>
      </c>
      <c r="B32">
        <f>B31-C32</f>
        <v>30</v>
      </c>
      <c r="C32">
        <v>10</v>
      </c>
      <c r="P32" t="s">
        <v>21</v>
      </c>
      <c r="R32" t="s">
        <v>4</v>
      </c>
      <c r="S32">
        <f>B22</f>
        <v>110</v>
      </c>
      <c r="T32">
        <v>0</v>
      </c>
      <c r="U32">
        <v>0</v>
      </c>
      <c r="V32">
        <f>Table2452710[[#This Row],[Stock]]-Table2452710[[#This Row],[until End Date]]-Table2452710[[#This Row],[Buffer]]</f>
        <v>110</v>
      </c>
    </row>
    <row r="33" spans="1:22" x14ac:dyDescent="0.25">
      <c r="A33" s="5">
        <v>43160</v>
      </c>
      <c r="B33">
        <f t="shared" ref="B33:B36" si="2">B32-C33</f>
        <v>10</v>
      </c>
      <c r="C33">
        <v>20</v>
      </c>
      <c r="P33" s="7" t="s">
        <v>12</v>
      </c>
      <c r="R33" t="s">
        <v>5</v>
      </c>
      <c r="S33">
        <f>B33</f>
        <v>10</v>
      </c>
      <c r="T33">
        <v>0</v>
      </c>
      <c r="U33">
        <v>0</v>
      </c>
      <c r="V33">
        <f>Table2452710[[#This Row],[Stock]]-Table2452710[[#This Row],[until End Date]]-Table2452710[[#This Row],[Buffer]]</f>
        <v>10</v>
      </c>
    </row>
    <row r="34" spans="1:22" x14ac:dyDescent="0.25">
      <c r="A34" s="1">
        <v>43191</v>
      </c>
      <c r="B34">
        <f t="shared" si="2"/>
        <v>-20</v>
      </c>
      <c r="C34">
        <v>30</v>
      </c>
      <c r="P34" s="10" t="s">
        <v>15</v>
      </c>
    </row>
    <row r="35" spans="1:22" x14ac:dyDescent="0.25">
      <c r="A35" s="1">
        <v>43221</v>
      </c>
      <c r="B35">
        <f t="shared" si="2"/>
        <v>-40</v>
      </c>
      <c r="C35">
        <v>20</v>
      </c>
      <c r="P35" s="2" t="s">
        <v>13</v>
      </c>
    </row>
    <row r="36" spans="1:22" x14ac:dyDescent="0.25">
      <c r="A36" s="1">
        <v>43252</v>
      </c>
      <c r="B36" s="4">
        <f t="shared" si="2"/>
        <v>-50</v>
      </c>
      <c r="C36">
        <v>10</v>
      </c>
      <c r="P36" t="s">
        <v>17</v>
      </c>
    </row>
    <row r="37" spans="1:22" x14ac:dyDescent="0.25">
      <c r="P37" t="s">
        <v>18</v>
      </c>
    </row>
    <row r="38" spans="1:22" x14ac:dyDescent="0.25">
      <c r="P38" s="2" t="s">
        <v>14</v>
      </c>
    </row>
    <row r="39" spans="1:22" x14ac:dyDescent="0.25">
      <c r="P39" t="s">
        <v>27</v>
      </c>
    </row>
  </sheetData>
  <pageMargins left="0.7" right="0.7" top="0.75" bottom="0.75" header="0.3" footer="0.3"/>
  <pageSetup paperSize="9" orientation="portrait" horizontalDpi="300" verticalDpi="0" copies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workbookViewId="0">
      <selection sqref="A1:A2"/>
    </sheetView>
  </sheetViews>
  <sheetFormatPr defaultRowHeight="15" x14ac:dyDescent="0.25"/>
  <cols>
    <col min="1" max="1" width="10.140625" bestFit="1" customWidth="1"/>
    <col min="16" max="16" width="18.7109375" customWidth="1"/>
    <col min="19" max="19" width="9.28515625" customWidth="1"/>
    <col min="20" max="20" width="13.7109375" customWidth="1"/>
    <col min="21" max="21" width="9.42578125" customWidth="1"/>
    <col min="22" max="22" width="12" customWidth="1"/>
    <col min="23" max="23" width="14.5703125" customWidth="1"/>
  </cols>
  <sheetData>
    <row r="1" spans="1:23" x14ac:dyDescent="0.25">
      <c r="A1" s="13" t="s">
        <v>57</v>
      </c>
      <c r="B1" s="24"/>
      <c r="C1" s="24"/>
      <c r="D1" s="24"/>
      <c r="E1" s="24"/>
    </row>
    <row r="2" spans="1:23" x14ac:dyDescent="0.25">
      <c r="A2" s="13" t="s">
        <v>156</v>
      </c>
      <c r="B2" s="24"/>
      <c r="C2" s="24"/>
      <c r="D2" s="24"/>
      <c r="E2" s="24"/>
    </row>
    <row r="3" spans="1:23" x14ac:dyDescent="0.25">
      <c r="I3" t="s">
        <v>22</v>
      </c>
      <c r="L3" s="11" t="s">
        <v>23</v>
      </c>
      <c r="N3" s="2"/>
    </row>
    <row r="4" spans="1:23" x14ac:dyDescent="0.25">
      <c r="S4" s="3" t="s">
        <v>20</v>
      </c>
      <c r="T4" s="3" t="s">
        <v>28</v>
      </c>
    </row>
    <row r="5" spans="1:23" x14ac:dyDescent="0.25">
      <c r="A5" s="2" t="s">
        <v>3</v>
      </c>
      <c r="P5" s="2" t="s">
        <v>6</v>
      </c>
      <c r="R5" s="18" t="s">
        <v>68</v>
      </c>
      <c r="S5" t="s">
        <v>16</v>
      </c>
      <c r="T5" t="s">
        <v>29</v>
      </c>
      <c r="U5" t="s">
        <v>26</v>
      </c>
      <c r="V5" t="s">
        <v>9</v>
      </c>
      <c r="W5" t="s">
        <v>10</v>
      </c>
    </row>
    <row r="6" spans="1:23" x14ac:dyDescent="0.25">
      <c r="P6" s="7" t="s">
        <v>7</v>
      </c>
      <c r="R6" t="s">
        <v>3</v>
      </c>
      <c r="S6">
        <f>B10</f>
        <v>85</v>
      </c>
      <c r="T6">
        <f>SUM(C$11:C$13)</f>
        <v>60</v>
      </c>
      <c r="U6">
        <f>Table24[[#This Row],[until End Date]]*10%</f>
        <v>6</v>
      </c>
      <c r="V6">
        <f>Table24[[#This Row],[Stock]]-Table24[[#This Row],[until End Date]]-Table24[[#This Row],[Buffer]]</f>
        <v>19</v>
      </c>
    </row>
    <row r="7" spans="1:23" x14ac:dyDescent="0.25">
      <c r="A7" s="18" t="s">
        <v>0</v>
      </c>
      <c r="B7" s="18" t="s">
        <v>1</v>
      </c>
      <c r="C7" s="18" t="s">
        <v>2</v>
      </c>
      <c r="P7" t="s">
        <v>21</v>
      </c>
      <c r="R7" t="s">
        <v>4</v>
      </c>
      <c r="S7">
        <f>B22</f>
        <v>110</v>
      </c>
      <c r="T7">
        <f>SUM(C23:C25)</f>
        <v>60</v>
      </c>
      <c r="U7">
        <f>Table24[[#This Row],[until End Date]]*10%</f>
        <v>6</v>
      </c>
      <c r="V7">
        <f>Table24[[#This Row],[Stock]]-Table24[[#This Row],[until End Date]]-Table24[[#This Row],[Buffer]]</f>
        <v>44</v>
      </c>
    </row>
    <row r="8" spans="1:23" x14ac:dyDescent="0.25">
      <c r="A8" s="1" t="s">
        <v>19</v>
      </c>
      <c r="B8">
        <v>115</v>
      </c>
      <c r="P8" s="7" t="s">
        <v>8</v>
      </c>
      <c r="R8" t="s">
        <v>5</v>
      </c>
      <c r="S8">
        <f>B33</f>
        <v>10</v>
      </c>
      <c r="T8">
        <f>SUM(C34:C36)</f>
        <v>60</v>
      </c>
      <c r="U8" s="9">
        <v>0</v>
      </c>
      <c r="V8">
        <f>Table24[[#This Row],[Stock]]-Table24[[#This Row],[until End Date]]-Table24[[#This Row],[Buffer]]</f>
        <v>-50</v>
      </c>
      <c r="W8">
        <v>50</v>
      </c>
    </row>
    <row r="9" spans="1:23" x14ac:dyDescent="0.25">
      <c r="A9" s="1">
        <v>43132</v>
      </c>
      <c r="B9">
        <f>B8-C9</f>
        <v>105</v>
      </c>
      <c r="C9">
        <v>10</v>
      </c>
      <c r="P9" s="8" t="s">
        <v>25</v>
      </c>
    </row>
    <row r="10" spans="1:23" x14ac:dyDescent="0.25">
      <c r="A10" s="5">
        <v>43160</v>
      </c>
      <c r="B10">
        <f t="shared" ref="B10:B13" si="0">B9-C10</f>
        <v>85</v>
      </c>
      <c r="C10">
        <v>20</v>
      </c>
      <c r="P10" s="2" t="s">
        <v>13</v>
      </c>
      <c r="V10" t="s">
        <v>155</v>
      </c>
    </row>
    <row r="11" spans="1:23" x14ac:dyDescent="0.25">
      <c r="A11" s="1">
        <v>43191</v>
      </c>
      <c r="B11">
        <f t="shared" si="0"/>
        <v>55</v>
      </c>
      <c r="C11">
        <v>30</v>
      </c>
      <c r="P11" t="s">
        <v>17</v>
      </c>
    </row>
    <row r="12" spans="1:23" x14ac:dyDescent="0.25">
      <c r="A12" s="1">
        <v>43221</v>
      </c>
      <c r="B12">
        <f t="shared" si="0"/>
        <v>35</v>
      </c>
      <c r="C12">
        <v>20</v>
      </c>
      <c r="P12" t="s">
        <v>18</v>
      </c>
    </row>
    <row r="13" spans="1:23" x14ac:dyDescent="0.25">
      <c r="A13" s="1">
        <v>43252</v>
      </c>
      <c r="B13" s="4">
        <f t="shared" si="0"/>
        <v>25</v>
      </c>
      <c r="C13">
        <v>10</v>
      </c>
      <c r="P13" s="2" t="s">
        <v>14</v>
      </c>
    </row>
    <row r="14" spans="1:23" x14ac:dyDescent="0.25">
      <c r="P14" t="s">
        <v>30</v>
      </c>
    </row>
    <row r="16" spans="1:23" x14ac:dyDescent="0.25">
      <c r="S16" s="3" t="s">
        <v>20</v>
      </c>
      <c r="T16" s="3" t="s">
        <v>28</v>
      </c>
    </row>
    <row r="17" spans="1:23" x14ac:dyDescent="0.25">
      <c r="A17" s="2" t="s">
        <v>4</v>
      </c>
      <c r="P17" s="2" t="s">
        <v>11</v>
      </c>
      <c r="R17" s="18" t="s">
        <v>68</v>
      </c>
      <c r="S17" t="s">
        <v>16</v>
      </c>
      <c r="T17" t="s">
        <v>29</v>
      </c>
      <c r="U17" t="s">
        <v>26</v>
      </c>
      <c r="V17" t="s">
        <v>9</v>
      </c>
      <c r="W17" t="s">
        <v>10</v>
      </c>
    </row>
    <row r="18" spans="1:23" x14ac:dyDescent="0.25">
      <c r="P18" s="7" t="s">
        <v>7</v>
      </c>
      <c r="R18" t="s">
        <v>3</v>
      </c>
      <c r="S18">
        <f>B10</f>
        <v>85</v>
      </c>
      <c r="T18">
        <f>C11</f>
        <v>30</v>
      </c>
      <c r="U18">
        <f>Table2456[[#This Row],[until End Date]]*10%</f>
        <v>3</v>
      </c>
      <c r="V18">
        <f>Table2456[[#This Row],[Stock]]-Table2456[[#This Row],[until End Date]]-Table2456[[#This Row],[Buffer]]</f>
        <v>52</v>
      </c>
    </row>
    <row r="19" spans="1:23" x14ac:dyDescent="0.25">
      <c r="A19" s="18" t="s">
        <v>0</v>
      </c>
      <c r="B19" s="18" t="s">
        <v>1</v>
      </c>
      <c r="C19" s="18" t="s">
        <v>2</v>
      </c>
      <c r="P19" t="s">
        <v>21</v>
      </c>
      <c r="R19" t="s">
        <v>4</v>
      </c>
      <c r="S19">
        <f>B22</f>
        <v>110</v>
      </c>
      <c r="T19">
        <f>C23</f>
        <v>30</v>
      </c>
      <c r="U19">
        <f>Table2456[[#This Row],[until End Date]]*10%</f>
        <v>3</v>
      </c>
      <c r="V19">
        <f>Table2456[[#This Row],[Stock]]-Table2456[[#This Row],[until End Date]]-Table2456[[#This Row],[Buffer]]</f>
        <v>77</v>
      </c>
    </row>
    <row r="20" spans="1:23" x14ac:dyDescent="0.25">
      <c r="A20" s="1" t="s">
        <v>19</v>
      </c>
      <c r="B20">
        <v>140</v>
      </c>
      <c r="P20" s="7" t="s">
        <v>24</v>
      </c>
      <c r="R20" t="s">
        <v>5</v>
      </c>
      <c r="S20">
        <f>B33</f>
        <v>10</v>
      </c>
      <c r="T20">
        <f>C34</f>
        <v>30</v>
      </c>
      <c r="U20" s="9">
        <v>0</v>
      </c>
      <c r="V20">
        <f>Table2456[[#This Row],[Stock]]-Table2456[[#This Row],[until End Date]]-Table2456[[#This Row],[Buffer]]</f>
        <v>-20</v>
      </c>
      <c r="W20">
        <v>20</v>
      </c>
    </row>
    <row r="21" spans="1:23" x14ac:dyDescent="0.25">
      <c r="A21" s="1">
        <v>43132</v>
      </c>
      <c r="B21">
        <f>B20-C21</f>
        <v>130</v>
      </c>
      <c r="C21">
        <v>10</v>
      </c>
      <c r="P21" s="8" t="s">
        <v>25</v>
      </c>
    </row>
    <row r="22" spans="1:23" x14ac:dyDescent="0.25">
      <c r="A22" s="5">
        <v>43160</v>
      </c>
      <c r="B22">
        <f t="shared" ref="B22:B25" si="1">B21-C22</f>
        <v>110</v>
      </c>
      <c r="C22">
        <v>20</v>
      </c>
      <c r="P22" s="2" t="s">
        <v>13</v>
      </c>
    </row>
    <row r="23" spans="1:23" x14ac:dyDescent="0.25">
      <c r="A23" s="1">
        <v>43191</v>
      </c>
      <c r="B23">
        <f t="shared" si="1"/>
        <v>80</v>
      </c>
      <c r="C23">
        <v>30</v>
      </c>
      <c r="P23" t="s">
        <v>17</v>
      </c>
    </row>
    <row r="24" spans="1:23" x14ac:dyDescent="0.25">
      <c r="A24" s="1">
        <v>43221</v>
      </c>
      <c r="B24">
        <f t="shared" si="1"/>
        <v>60</v>
      </c>
      <c r="C24">
        <v>20</v>
      </c>
      <c r="P24" t="s">
        <v>18</v>
      </c>
    </row>
    <row r="25" spans="1:23" x14ac:dyDescent="0.25">
      <c r="A25" s="1">
        <v>43252</v>
      </c>
      <c r="B25" s="4">
        <f t="shared" si="1"/>
        <v>50</v>
      </c>
      <c r="C25">
        <v>10</v>
      </c>
      <c r="P25" s="2" t="s">
        <v>14</v>
      </c>
    </row>
    <row r="26" spans="1:23" x14ac:dyDescent="0.25">
      <c r="P26" t="s">
        <v>30</v>
      </c>
    </row>
    <row r="28" spans="1:23" x14ac:dyDescent="0.25">
      <c r="A28" s="2" t="s">
        <v>5</v>
      </c>
    </row>
    <row r="29" spans="1:23" x14ac:dyDescent="0.25">
      <c r="S29" s="3" t="s">
        <v>20</v>
      </c>
      <c r="T29" s="3" t="s">
        <v>28</v>
      </c>
    </row>
    <row r="30" spans="1:23" x14ac:dyDescent="0.25">
      <c r="A30" s="18" t="s">
        <v>0</v>
      </c>
      <c r="B30" s="18" t="s">
        <v>1</v>
      </c>
      <c r="C30" s="18" t="s">
        <v>2</v>
      </c>
      <c r="P30" s="2" t="s">
        <v>31</v>
      </c>
      <c r="R30" s="18" t="s">
        <v>68</v>
      </c>
      <c r="S30" t="s">
        <v>16</v>
      </c>
      <c r="T30" t="s">
        <v>29</v>
      </c>
      <c r="U30" t="s">
        <v>26</v>
      </c>
      <c r="V30" t="s">
        <v>9</v>
      </c>
      <c r="W30" t="s">
        <v>10</v>
      </c>
    </row>
    <row r="31" spans="1:23" x14ac:dyDescent="0.25">
      <c r="A31" s="1" t="s">
        <v>19</v>
      </c>
      <c r="B31">
        <v>40</v>
      </c>
      <c r="P31" s="7" t="s">
        <v>7</v>
      </c>
      <c r="R31" t="s">
        <v>3</v>
      </c>
      <c r="S31">
        <f>B10</f>
        <v>85</v>
      </c>
      <c r="T31">
        <v>0</v>
      </c>
      <c r="U31">
        <f>Table24527[[#This Row],[until End Date]]*10%</f>
        <v>0</v>
      </c>
      <c r="V31">
        <f>Table24527[[#This Row],[Stock]]-Table24527[[#This Row],[until End Date]]-Table24527[[#This Row],[Buffer]]</f>
        <v>85</v>
      </c>
    </row>
    <row r="32" spans="1:23" x14ac:dyDescent="0.25">
      <c r="A32" s="1">
        <v>43132</v>
      </c>
      <c r="B32">
        <f>B31-C32</f>
        <v>30</v>
      </c>
      <c r="C32">
        <v>10</v>
      </c>
      <c r="P32" t="s">
        <v>21</v>
      </c>
      <c r="R32" t="s">
        <v>4</v>
      </c>
      <c r="S32">
        <f>B22</f>
        <v>110</v>
      </c>
      <c r="T32">
        <v>0</v>
      </c>
      <c r="U32">
        <f>Table24527[[#This Row],[until End Date]]*10%</f>
        <v>0</v>
      </c>
      <c r="V32">
        <f>Table24527[[#This Row],[Stock]]-Table24527[[#This Row],[until End Date]]-Table24527[[#This Row],[Buffer]]</f>
        <v>110</v>
      </c>
    </row>
    <row r="33" spans="1:22" x14ac:dyDescent="0.25">
      <c r="A33" s="5">
        <v>43160</v>
      </c>
      <c r="B33">
        <f t="shared" ref="B33:B36" si="2">B32-C33</f>
        <v>10</v>
      </c>
      <c r="C33">
        <v>20</v>
      </c>
      <c r="P33" s="7" t="s">
        <v>12</v>
      </c>
      <c r="R33" t="s">
        <v>5</v>
      </c>
      <c r="S33">
        <f>B33</f>
        <v>10</v>
      </c>
      <c r="T33">
        <v>0</v>
      </c>
      <c r="U33">
        <f>Table24527[[#This Row],[until End Date]]*10%</f>
        <v>0</v>
      </c>
      <c r="V33">
        <f>Table24527[[#This Row],[Stock]]-Table24527[[#This Row],[until End Date]]-Table24527[[#This Row],[Buffer]]</f>
        <v>10</v>
      </c>
    </row>
    <row r="34" spans="1:22" x14ac:dyDescent="0.25">
      <c r="A34" s="1">
        <v>43191</v>
      </c>
      <c r="B34">
        <f t="shared" si="2"/>
        <v>-20</v>
      </c>
      <c r="C34">
        <v>30</v>
      </c>
      <c r="P34" s="8" t="s">
        <v>25</v>
      </c>
    </row>
    <row r="35" spans="1:22" x14ac:dyDescent="0.25">
      <c r="A35" s="1">
        <v>43221</v>
      </c>
      <c r="B35">
        <f t="shared" si="2"/>
        <v>-40</v>
      </c>
      <c r="C35">
        <v>20</v>
      </c>
      <c r="P35" s="2" t="s">
        <v>13</v>
      </c>
    </row>
    <row r="36" spans="1:22" x14ac:dyDescent="0.25">
      <c r="A36" s="1">
        <v>43252</v>
      </c>
      <c r="B36" s="4">
        <f t="shared" si="2"/>
        <v>-50</v>
      </c>
      <c r="C36">
        <v>10</v>
      </c>
      <c r="P36" t="s">
        <v>17</v>
      </c>
    </row>
    <row r="37" spans="1:22" x14ac:dyDescent="0.25">
      <c r="P37" t="s">
        <v>18</v>
      </c>
    </row>
    <row r="38" spans="1:22" x14ac:dyDescent="0.25">
      <c r="P38" s="2" t="s">
        <v>14</v>
      </c>
    </row>
    <row r="39" spans="1:22" x14ac:dyDescent="0.25">
      <c r="P39" t="s">
        <v>27</v>
      </c>
    </row>
  </sheetData>
  <pageMargins left="0.7" right="0.7" top="0.75" bottom="0.75" header="0.3" footer="0.3"/>
  <pageSetup paperSize="9" orientation="portrait" horizontalDpi="300" verticalDpi="0" copies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9"/>
  <sheetViews>
    <sheetView workbookViewId="0">
      <selection activeCell="D32" sqref="D32"/>
    </sheetView>
  </sheetViews>
  <sheetFormatPr defaultRowHeight="15" x14ac:dyDescent="0.25"/>
  <cols>
    <col min="1" max="1" width="10.140625" bestFit="1" customWidth="1"/>
    <col min="16" max="16" width="18.7109375" customWidth="1"/>
    <col min="19" max="19" width="9.28515625" customWidth="1"/>
    <col min="20" max="20" width="13.7109375" customWidth="1"/>
    <col min="21" max="21" width="12.140625" customWidth="1"/>
    <col min="22" max="22" width="12" customWidth="1"/>
    <col min="23" max="23" width="14.5703125" customWidth="1"/>
    <col min="24" max="24" width="17.140625" customWidth="1"/>
  </cols>
  <sheetData>
    <row r="1" spans="1:24" x14ac:dyDescent="0.25">
      <c r="A1" s="13" t="s">
        <v>57</v>
      </c>
      <c r="B1" s="24"/>
      <c r="C1" s="24"/>
      <c r="D1" s="24"/>
      <c r="E1" s="24"/>
    </row>
    <row r="2" spans="1:24" x14ac:dyDescent="0.25">
      <c r="A2" s="13" t="s">
        <v>156</v>
      </c>
      <c r="B2" s="24"/>
      <c r="C2" s="24"/>
      <c r="D2" s="24"/>
      <c r="E2" s="24"/>
    </row>
    <row r="3" spans="1:24" x14ac:dyDescent="0.25">
      <c r="I3" t="s">
        <v>22</v>
      </c>
      <c r="L3" s="11" t="s">
        <v>23</v>
      </c>
      <c r="N3" s="2"/>
    </row>
    <row r="4" spans="1:24" x14ac:dyDescent="0.25">
      <c r="S4" s="3" t="s">
        <v>20</v>
      </c>
      <c r="T4" s="3" t="s">
        <v>28</v>
      </c>
      <c r="U4" s="3" t="s">
        <v>170</v>
      </c>
      <c r="V4" s="48" t="s">
        <v>172</v>
      </c>
    </row>
    <row r="5" spans="1:24" x14ac:dyDescent="0.25">
      <c r="A5" s="2" t="s">
        <v>3</v>
      </c>
      <c r="P5" s="2" t="s">
        <v>6</v>
      </c>
      <c r="R5" s="18" t="s">
        <v>68</v>
      </c>
      <c r="S5" t="s">
        <v>16</v>
      </c>
      <c r="T5" t="s">
        <v>29</v>
      </c>
      <c r="U5" t="s">
        <v>171</v>
      </c>
      <c r="V5" t="s">
        <v>26</v>
      </c>
      <c r="W5" t="s">
        <v>9</v>
      </c>
      <c r="X5" t="s">
        <v>10</v>
      </c>
    </row>
    <row r="6" spans="1:24" x14ac:dyDescent="0.25">
      <c r="P6" s="7" t="s">
        <v>7</v>
      </c>
      <c r="R6" t="s">
        <v>3</v>
      </c>
      <c r="S6">
        <f>B10</f>
        <v>85</v>
      </c>
      <c r="T6">
        <f>SUM(C$11:C$13)</f>
        <v>60</v>
      </c>
      <c r="U6">
        <f>Table2420[[#This Row],[Stock]]-Table2420[[#This Row],[until End Date]]</f>
        <v>25</v>
      </c>
      <c r="V6">
        <f>Table2420[[#This Row],[until End Date]]*10%</f>
        <v>6</v>
      </c>
      <c r="W6">
        <f>Table2420[[#This Row],[Stock]]-Table2420[[#This Row],[until End Date]]-Table2420[[#This Row],[Buffer]]</f>
        <v>19</v>
      </c>
    </row>
    <row r="7" spans="1:24" x14ac:dyDescent="0.25">
      <c r="A7" s="18" t="s">
        <v>0</v>
      </c>
      <c r="B7" s="18" t="s">
        <v>1</v>
      </c>
      <c r="C7" s="18" t="s">
        <v>2</v>
      </c>
      <c r="P7" t="s">
        <v>21</v>
      </c>
    </row>
    <row r="8" spans="1:24" x14ac:dyDescent="0.25">
      <c r="A8" s="1" t="s">
        <v>19</v>
      </c>
      <c r="B8">
        <v>115</v>
      </c>
      <c r="P8" s="7" t="s">
        <v>8</v>
      </c>
      <c r="V8" s="9"/>
    </row>
    <row r="9" spans="1:24" x14ac:dyDescent="0.25">
      <c r="A9" s="1">
        <v>43132</v>
      </c>
      <c r="B9">
        <f>B8-C9</f>
        <v>105</v>
      </c>
      <c r="C9">
        <v>10</v>
      </c>
      <c r="P9" s="8" t="s">
        <v>25</v>
      </c>
    </row>
    <row r="10" spans="1:24" x14ac:dyDescent="0.25">
      <c r="A10" s="5">
        <v>43160</v>
      </c>
      <c r="B10">
        <f t="shared" ref="B10:B13" si="0">B9-C10</f>
        <v>85</v>
      </c>
      <c r="C10">
        <v>20</v>
      </c>
      <c r="P10" s="2" t="s">
        <v>13</v>
      </c>
    </row>
    <row r="11" spans="1:24" x14ac:dyDescent="0.25">
      <c r="A11" s="1">
        <v>43191</v>
      </c>
      <c r="B11">
        <f t="shared" si="0"/>
        <v>55</v>
      </c>
      <c r="C11">
        <v>30</v>
      </c>
      <c r="P11" t="s">
        <v>17</v>
      </c>
    </row>
    <row r="12" spans="1:24" x14ac:dyDescent="0.25">
      <c r="A12" s="1">
        <v>43221</v>
      </c>
      <c r="B12">
        <f t="shared" si="0"/>
        <v>35</v>
      </c>
      <c r="C12">
        <v>20</v>
      </c>
      <c r="P12" t="s">
        <v>18</v>
      </c>
    </row>
    <row r="13" spans="1:24" x14ac:dyDescent="0.25">
      <c r="A13" s="1">
        <v>43252</v>
      </c>
      <c r="B13" s="4">
        <f t="shared" si="0"/>
        <v>25</v>
      </c>
      <c r="C13">
        <v>10</v>
      </c>
      <c r="P13" s="2" t="s">
        <v>14</v>
      </c>
    </row>
    <row r="14" spans="1:24" x14ac:dyDescent="0.25">
      <c r="P14" t="s">
        <v>30</v>
      </c>
    </row>
    <row r="18" spans="6:13" x14ac:dyDescent="0.25">
      <c r="F18" s="2" t="s">
        <v>159</v>
      </c>
    </row>
    <row r="19" spans="6:13" x14ac:dyDescent="0.25">
      <c r="F19" t="s">
        <v>160</v>
      </c>
    </row>
    <row r="20" spans="6:13" x14ac:dyDescent="0.25">
      <c r="F20" t="s">
        <v>173</v>
      </c>
      <c r="M20" t="s">
        <v>175</v>
      </c>
    </row>
    <row r="21" spans="6:13" x14ac:dyDescent="0.25">
      <c r="F21" t="s">
        <v>174</v>
      </c>
      <c r="M21" t="s">
        <v>176</v>
      </c>
    </row>
    <row r="22" spans="6:13" x14ac:dyDescent="0.25">
      <c r="F22" t="s">
        <v>161</v>
      </c>
      <c r="M22" t="s">
        <v>177</v>
      </c>
    </row>
    <row r="24" spans="6:13" x14ac:dyDescent="0.25">
      <c r="F24" t="s">
        <v>105</v>
      </c>
      <c r="G24" t="s">
        <v>163</v>
      </c>
      <c r="L24" t="s">
        <v>162</v>
      </c>
    </row>
    <row r="27" spans="6:13" x14ac:dyDescent="0.25">
      <c r="F27" s="2" t="s">
        <v>164</v>
      </c>
    </row>
    <row r="28" spans="6:13" x14ac:dyDescent="0.25">
      <c r="F28" t="s">
        <v>165</v>
      </c>
      <c r="H28" t="s">
        <v>166</v>
      </c>
      <c r="L28" t="s">
        <v>167</v>
      </c>
    </row>
    <row r="29" spans="6:13" x14ac:dyDescent="0.25">
      <c r="F29" t="s">
        <v>168</v>
      </c>
      <c r="H29" t="s">
        <v>169</v>
      </c>
    </row>
    <row r="39" spans="16:16" x14ac:dyDescent="0.25">
      <c r="P39" s="2"/>
    </row>
  </sheetData>
  <pageMargins left="0.7" right="0.7" top="0.75" bottom="0.75" header="0.3" footer="0.3"/>
  <pageSetup paperSize="9" orientation="portrait" horizontalDpi="300" verticalDpi="0" copies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5"/>
  <sheetViews>
    <sheetView workbookViewId="0">
      <selection activeCell="H32" sqref="H32"/>
    </sheetView>
  </sheetViews>
  <sheetFormatPr defaultRowHeight="15" x14ac:dyDescent="0.25"/>
  <cols>
    <col min="1" max="1" width="10.140625" bestFit="1" customWidth="1"/>
    <col min="10" max="10" width="10.140625" bestFit="1" customWidth="1"/>
    <col min="15" max="15" width="4.28515625" customWidth="1"/>
    <col min="16" max="16" width="2.85546875" customWidth="1"/>
    <col min="17" max="17" width="3.28515625" customWidth="1"/>
    <col min="18" max="18" width="20.5703125" customWidth="1"/>
    <col min="19" max="19" width="4.7109375" customWidth="1"/>
    <col min="20" max="21" width="9.85546875" customWidth="1"/>
    <col min="22" max="22" width="10.7109375" customWidth="1"/>
    <col min="23" max="23" width="15.140625" customWidth="1"/>
    <col min="24" max="24" width="9.85546875" customWidth="1"/>
    <col min="25" max="25" width="12.28515625" bestFit="1" customWidth="1"/>
    <col min="26" max="26" width="15.140625" bestFit="1" customWidth="1"/>
  </cols>
  <sheetData>
    <row r="1" spans="1:25" x14ac:dyDescent="0.25">
      <c r="A1" s="13" t="s">
        <v>57</v>
      </c>
      <c r="B1" s="24"/>
      <c r="C1" s="24"/>
      <c r="D1" s="24"/>
      <c r="E1" s="24"/>
    </row>
    <row r="2" spans="1:25" x14ac:dyDescent="0.25">
      <c r="A2" s="13" t="s">
        <v>58</v>
      </c>
      <c r="B2" s="24"/>
      <c r="C2" s="24"/>
      <c r="D2" s="24"/>
      <c r="E2" s="24"/>
      <c r="I2" t="s">
        <v>22</v>
      </c>
      <c r="J2" s="1">
        <v>43160</v>
      </c>
      <c r="K2" t="s">
        <v>178</v>
      </c>
    </row>
    <row r="5" spans="1:25" x14ac:dyDescent="0.25">
      <c r="A5" s="2" t="s">
        <v>34</v>
      </c>
      <c r="B5" s="20" t="s">
        <v>35</v>
      </c>
      <c r="U5" s="3" t="s">
        <v>20</v>
      </c>
      <c r="V5" s="19"/>
      <c r="W5" s="3" t="s">
        <v>28</v>
      </c>
    </row>
    <row r="6" spans="1:25" x14ac:dyDescent="0.25">
      <c r="R6" s="2" t="s">
        <v>6</v>
      </c>
      <c r="T6" s="18" t="s">
        <v>68</v>
      </c>
      <c r="U6" t="s">
        <v>16</v>
      </c>
      <c r="V6" s="19" t="s">
        <v>36</v>
      </c>
      <c r="W6" t="s">
        <v>29</v>
      </c>
      <c r="X6" t="s">
        <v>26</v>
      </c>
      <c r="Y6" t="s">
        <v>9</v>
      </c>
    </row>
    <row r="7" spans="1:25" x14ac:dyDescent="0.25">
      <c r="A7" s="18" t="s">
        <v>0</v>
      </c>
      <c r="B7" s="18" t="s">
        <v>1</v>
      </c>
      <c r="C7" s="18" t="s">
        <v>2</v>
      </c>
      <c r="R7" s="7" t="s">
        <v>7</v>
      </c>
      <c r="T7" t="s">
        <v>3</v>
      </c>
      <c r="U7">
        <v>85</v>
      </c>
      <c r="V7">
        <v>15</v>
      </c>
      <c r="W7">
        <v>45</v>
      </c>
      <c r="X7">
        <f>Table2414[[#This Row],[until End Date]]*10%</f>
        <v>4.5</v>
      </c>
      <c r="Y7">
        <f>Table2414[[#This Row],[Stock]]-Table2414[[#This Row],[until End Date]]-Table2414[[#This Row],[Buffer]]</f>
        <v>35.5</v>
      </c>
    </row>
    <row r="8" spans="1:25" x14ac:dyDescent="0.25">
      <c r="A8" s="1" t="s">
        <v>19</v>
      </c>
      <c r="B8">
        <v>115</v>
      </c>
      <c r="R8" t="s">
        <v>21</v>
      </c>
    </row>
    <row r="9" spans="1:25" x14ac:dyDescent="0.25">
      <c r="A9" s="1">
        <v>43132</v>
      </c>
      <c r="B9">
        <f>B8-C9</f>
        <v>105</v>
      </c>
      <c r="C9">
        <v>10</v>
      </c>
      <c r="R9" s="7" t="s">
        <v>8</v>
      </c>
    </row>
    <row r="10" spans="1:25" x14ac:dyDescent="0.25">
      <c r="A10" s="5">
        <v>43160</v>
      </c>
      <c r="B10">
        <f t="shared" ref="B10" si="0">B9-C10</f>
        <v>85</v>
      </c>
      <c r="C10">
        <v>20</v>
      </c>
      <c r="R10" s="8" t="s">
        <v>25</v>
      </c>
    </row>
    <row r="11" spans="1:25" x14ac:dyDescent="0.25">
      <c r="A11" s="1">
        <v>43191</v>
      </c>
      <c r="R11" s="2" t="s">
        <v>13</v>
      </c>
    </row>
    <row r="12" spans="1:25" x14ac:dyDescent="0.25">
      <c r="A12" s="1">
        <v>43221</v>
      </c>
      <c r="R12" t="s">
        <v>43</v>
      </c>
    </row>
    <row r="13" spans="1:25" x14ac:dyDescent="0.25">
      <c r="A13" s="1">
        <v>43252</v>
      </c>
      <c r="B13" s="4"/>
      <c r="R13" t="s">
        <v>42</v>
      </c>
      <c r="X13" s="8" t="s">
        <v>40</v>
      </c>
    </row>
    <row r="14" spans="1:25" x14ac:dyDescent="0.25">
      <c r="R14" s="6" t="s">
        <v>41</v>
      </c>
    </row>
    <row r="15" spans="1:25" x14ac:dyDescent="0.25">
      <c r="R15" s="6" t="s">
        <v>44</v>
      </c>
    </row>
    <row r="20" spans="1:25" x14ac:dyDescent="0.25">
      <c r="A20" s="2" t="s">
        <v>39</v>
      </c>
      <c r="B20" s="20" t="s">
        <v>37</v>
      </c>
      <c r="V20" s="19"/>
      <c r="W20" s="19"/>
    </row>
    <row r="21" spans="1:25" ht="30" x14ac:dyDescent="0.25">
      <c r="R21" s="2" t="s">
        <v>11</v>
      </c>
      <c r="T21" s="18" t="s">
        <v>68</v>
      </c>
      <c r="U21" s="19" t="s">
        <v>46</v>
      </c>
      <c r="V21" s="19" t="s">
        <v>45</v>
      </c>
      <c r="W21" s="19" t="s">
        <v>47</v>
      </c>
      <c r="X21" t="s">
        <v>26</v>
      </c>
      <c r="Y21" t="s">
        <v>9</v>
      </c>
    </row>
    <row r="22" spans="1:25" x14ac:dyDescent="0.25">
      <c r="A22" s="18" t="s">
        <v>0</v>
      </c>
      <c r="B22" s="18" t="s">
        <v>1</v>
      </c>
      <c r="C22" s="18" t="s">
        <v>2</v>
      </c>
      <c r="D22" s="22" t="s">
        <v>38</v>
      </c>
      <c r="E22" s="22" t="s">
        <v>49</v>
      </c>
      <c r="R22" s="7" t="s">
        <v>7</v>
      </c>
      <c r="T22" t="s">
        <v>3</v>
      </c>
      <c r="U22">
        <v>85</v>
      </c>
      <c r="V22">
        <v>30</v>
      </c>
      <c r="W22">
        <v>58</v>
      </c>
      <c r="X22">
        <f>Table241415[[#This Row],[Demand until End Date]]*10%</f>
        <v>5.8000000000000007</v>
      </c>
      <c r="Y22">
        <f>Table241415[[#This Row],[Today''s Stock]]-Table241415[[#This Row],[Demand until End Date]]-Table241415[[#This Row],[Buffer]]</f>
        <v>21.2</v>
      </c>
    </row>
    <row r="23" spans="1:25" x14ac:dyDescent="0.25">
      <c r="A23" s="1" t="s">
        <v>19</v>
      </c>
      <c r="B23">
        <v>115</v>
      </c>
      <c r="R23" t="s">
        <v>21</v>
      </c>
    </row>
    <row r="24" spans="1:25" x14ac:dyDescent="0.25">
      <c r="A24" s="1">
        <v>43132</v>
      </c>
      <c r="B24">
        <f>B23-C24</f>
        <v>105</v>
      </c>
      <c r="C24">
        <v>10</v>
      </c>
      <c r="D24">
        <v>12</v>
      </c>
      <c r="E24">
        <f>D24</f>
        <v>12</v>
      </c>
      <c r="R24" s="7" t="s">
        <v>8</v>
      </c>
    </row>
    <row r="25" spans="1:25" x14ac:dyDescent="0.25">
      <c r="A25" s="5">
        <v>43160</v>
      </c>
      <c r="B25">
        <f t="shared" ref="B25" si="1">B24-C25</f>
        <v>85</v>
      </c>
      <c r="C25">
        <v>20</v>
      </c>
      <c r="D25">
        <v>22</v>
      </c>
      <c r="E25">
        <f>E24+D25</f>
        <v>34</v>
      </c>
      <c r="R25" s="8" t="s">
        <v>25</v>
      </c>
    </row>
    <row r="26" spans="1:25" x14ac:dyDescent="0.25">
      <c r="A26" s="1">
        <v>43191</v>
      </c>
      <c r="D26">
        <v>32</v>
      </c>
      <c r="E26">
        <f t="shared" ref="E26:E28" si="2">E25+D26</f>
        <v>66</v>
      </c>
      <c r="R26" s="2" t="s">
        <v>13</v>
      </c>
    </row>
    <row r="27" spans="1:25" x14ac:dyDescent="0.25">
      <c r="A27" s="1">
        <v>43221</v>
      </c>
      <c r="D27">
        <v>22</v>
      </c>
      <c r="E27">
        <f t="shared" si="2"/>
        <v>88</v>
      </c>
      <c r="R27" t="s">
        <v>48</v>
      </c>
      <c r="U27">
        <v>30</v>
      </c>
      <c r="V27" t="s">
        <v>52</v>
      </c>
    </row>
    <row r="28" spans="1:25" x14ac:dyDescent="0.25">
      <c r="A28" s="1">
        <v>43252</v>
      </c>
      <c r="B28" s="4"/>
      <c r="D28">
        <v>12</v>
      </c>
      <c r="E28">
        <f t="shared" si="2"/>
        <v>100</v>
      </c>
      <c r="R28" t="s">
        <v>50</v>
      </c>
      <c r="U28" s="23">
        <v>0.34</v>
      </c>
      <c r="X28" s="8"/>
    </row>
    <row r="29" spans="1:25" x14ac:dyDescent="0.25">
      <c r="R29" s="6" t="s">
        <v>51</v>
      </c>
      <c r="U29" s="23">
        <v>1</v>
      </c>
    </row>
    <row r="30" spans="1:25" x14ac:dyDescent="0.25">
      <c r="R30" s="6" t="s">
        <v>53</v>
      </c>
      <c r="W30" s="23">
        <v>0.66</v>
      </c>
      <c r="X30" t="s">
        <v>54</v>
      </c>
    </row>
    <row r="32" spans="1:25" x14ac:dyDescent="0.25">
      <c r="R32" t="s">
        <v>55</v>
      </c>
      <c r="U32">
        <v>58</v>
      </c>
      <c r="V32" t="s">
        <v>56</v>
      </c>
    </row>
    <row r="35" spans="7:7" x14ac:dyDescent="0.25">
      <c r="G35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8"/>
  <sheetViews>
    <sheetView topLeftCell="A5" workbookViewId="0">
      <pane ySplit="11" topLeftCell="A16" activePane="bottomLeft" state="frozen"/>
      <selection activeCell="A5" sqref="A5"/>
      <selection pane="bottomLeft" activeCell="M37" sqref="M37"/>
    </sheetView>
  </sheetViews>
  <sheetFormatPr defaultRowHeight="15" x14ac:dyDescent="0.25"/>
  <cols>
    <col min="1" max="1" width="13.5703125" customWidth="1"/>
    <col min="2" max="2" width="10.42578125" customWidth="1"/>
    <col min="3" max="3" width="12.5703125" customWidth="1"/>
    <col min="4" max="4" width="15.140625" customWidth="1"/>
    <col min="5" max="5" width="13.5703125" customWidth="1"/>
    <col min="7" max="12" width="4.85546875" customWidth="1"/>
    <col min="14" max="14" width="3.5703125" customWidth="1"/>
    <col min="15" max="15" width="10" customWidth="1"/>
    <col min="16" max="21" width="4.85546875" customWidth="1"/>
    <col min="23" max="23" width="3.140625" customWidth="1"/>
    <col min="24" max="24" width="10.85546875" customWidth="1"/>
    <col min="25" max="30" width="4.85546875" customWidth="1"/>
    <col min="31" max="31" width="8.28515625" customWidth="1"/>
  </cols>
  <sheetData>
    <row r="1" spans="1:31" x14ac:dyDescent="0.25">
      <c r="A1" s="13" t="s">
        <v>57</v>
      </c>
      <c r="B1" s="24"/>
      <c r="C1" s="24"/>
      <c r="D1" s="24"/>
      <c r="E1" s="24"/>
    </row>
    <row r="2" spans="1:31" x14ac:dyDescent="0.25">
      <c r="A2" s="13" t="s">
        <v>59</v>
      </c>
      <c r="B2" s="24"/>
      <c r="C2" s="24"/>
      <c r="D2" s="24"/>
      <c r="E2" s="24"/>
    </row>
    <row r="3" spans="1:31" x14ac:dyDescent="0.25">
      <c r="A3" s="24"/>
      <c r="B3" s="24"/>
      <c r="C3" s="24"/>
      <c r="D3" s="24"/>
      <c r="E3" s="24"/>
    </row>
    <row r="5" spans="1:31" ht="15.75" thickBot="1" x14ac:dyDescent="0.3">
      <c r="A5" s="2" t="s">
        <v>72</v>
      </c>
      <c r="B5" s="49" t="s">
        <v>129</v>
      </c>
    </row>
    <row r="6" spans="1:31" ht="34.5" x14ac:dyDescent="0.25">
      <c r="A6" s="18" t="s">
        <v>68</v>
      </c>
      <c r="B6" s="18" t="s">
        <v>73</v>
      </c>
      <c r="C6" s="18" t="s">
        <v>60</v>
      </c>
      <c r="D6" s="21" t="s">
        <v>83</v>
      </c>
      <c r="F6" s="37" t="s">
        <v>69</v>
      </c>
      <c r="G6" s="25" t="s">
        <v>61</v>
      </c>
      <c r="H6" s="26" t="s">
        <v>62</v>
      </c>
      <c r="I6" s="26" t="s">
        <v>63</v>
      </c>
      <c r="J6" s="26" t="s">
        <v>65</v>
      </c>
      <c r="K6" s="26" t="s">
        <v>66</v>
      </c>
      <c r="L6" s="26" t="s">
        <v>67</v>
      </c>
      <c r="M6" s="27"/>
      <c r="O6" s="37" t="s">
        <v>70</v>
      </c>
      <c r="P6" s="25" t="s">
        <v>61</v>
      </c>
      <c r="Q6" s="26" t="s">
        <v>62</v>
      </c>
      <c r="R6" s="26" t="s">
        <v>63</v>
      </c>
      <c r="S6" s="26" t="s">
        <v>65</v>
      </c>
      <c r="T6" s="26" t="s">
        <v>66</v>
      </c>
      <c r="U6" s="26" t="s">
        <v>67</v>
      </c>
      <c r="V6" s="27"/>
      <c r="X6" s="37" t="s">
        <v>71</v>
      </c>
      <c r="Y6" s="25" t="s">
        <v>61</v>
      </c>
      <c r="Z6" s="26" t="s">
        <v>62</v>
      </c>
      <c r="AA6" s="26" t="s">
        <v>63</v>
      </c>
      <c r="AB6" s="26" t="s">
        <v>65</v>
      </c>
      <c r="AC6" s="26" t="s">
        <v>66</v>
      </c>
      <c r="AD6" s="26" t="s">
        <v>67</v>
      </c>
      <c r="AE6" s="27"/>
    </row>
    <row r="7" spans="1:31" x14ac:dyDescent="0.25">
      <c r="A7" s="1" t="s">
        <v>61</v>
      </c>
      <c r="B7">
        <v>10000</v>
      </c>
      <c r="C7">
        <v>20</v>
      </c>
      <c r="F7" s="28" t="s">
        <v>61</v>
      </c>
      <c r="G7" s="38"/>
      <c r="H7" s="34"/>
      <c r="I7" s="34"/>
      <c r="J7" s="34">
        <v>100</v>
      </c>
      <c r="K7" s="34">
        <v>110</v>
      </c>
      <c r="L7" s="34"/>
      <c r="M7" s="30"/>
      <c r="O7" s="28" t="s">
        <v>61</v>
      </c>
      <c r="P7" s="38"/>
      <c r="Q7" s="34"/>
      <c r="R7" s="34"/>
      <c r="S7" s="34">
        <v>10</v>
      </c>
      <c r="T7" s="34">
        <v>11</v>
      </c>
      <c r="U7" s="34"/>
      <c r="V7" s="30"/>
      <c r="X7" s="28" t="s">
        <v>61</v>
      </c>
      <c r="Y7" s="38"/>
      <c r="Z7" s="34"/>
      <c r="AA7" s="34"/>
      <c r="AB7" s="34">
        <v>20</v>
      </c>
      <c r="AC7" s="34">
        <v>21</v>
      </c>
      <c r="AD7" s="34"/>
      <c r="AE7" s="30"/>
    </row>
    <row r="8" spans="1:31" x14ac:dyDescent="0.25">
      <c r="A8" s="1" t="s">
        <v>62</v>
      </c>
      <c r="B8">
        <v>10000</v>
      </c>
      <c r="C8">
        <v>15</v>
      </c>
      <c r="F8" s="28" t="s">
        <v>62</v>
      </c>
      <c r="G8" s="33"/>
      <c r="H8" s="39"/>
      <c r="I8" s="34"/>
      <c r="J8" s="34">
        <v>60</v>
      </c>
      <c r="K8" s="34">
        <v>70</v>
      </c>
      <c r="L8" s="34"/>
      <c r="M8" s="30"/>
      <c r="O8" s="28" t="s">
        <v>62</v>
      </c>
      <c r="P8" s="33"/>
      <c r="Q8" s="39"/>
      <c r="R8" s="34"/>
      <c r="S8" s="34">
        <v>6</v>
      </c>
      <c r="T8" s="34">
        <v>7</v>
      </c>
      <c r="U8" s="34"/>
      <c r="V8" s="30"/>
      <c r="X8" s="28" t="s">
        <v>62</v>
      </c>
      <c r="Y8" s="33"/>
      <c r="Z8" s="39"/>
      <c r="AA8" s="34"/>
      <c r="AB8" s="34">
        <v>10</v>
      </c>
      <c r="AC8" s="34">
        <v>11</v>
      </c>
      <c r="AD8" s="34"/>
      <c r="AE8" s="30"/>
    </row>
    <row r="9" spans="1:31" x14ac:dyDescent="0.25">
      <c r="A9" s="1" t="s">
        <v>63</v>
      </c>
      <c r="B9">
        <v>10000</v>
      </c>
      <c r="C9">
        <v>15</v>
      </c>
      <c r="F9" s="28" t="s">
        <v>63</v>
      </c>
      <c r="G9" s="33"/>
      <c r="H9" s="34"/>
      <c r="I9" s="39"/>
      <c r="J9" s="34">
        <v>20</v>
      </c>
      <c r="K9" s="34">
        <v>30</v>
      </c>
      <c r="L9" s="34"/>
      <c r="M9" s="30"/>
      <c r="O9" s="28" t="s">
        <v>63</v>
      </c>
      <c r="P9" s="33"/>
      <c r="Q9" s="34"/>
      <c r="R9" s="39"/>
      <c r="S9" s="34">
        <v>2</v>
      </c>
      <c r="T9" s="34">
        <v>3</v>
      </c>
      <c r="U9" s="34"/>
      <c r="V9" s="30"/>
      <c r="X9" s="28" t="s">
        <v>63</v>
      </c>
      <c r="Y9" s="33"/>
      <c r="Z9" s="34"/>
      <c r="AA9" s="39"/>
      <c r="AB9" s="34">
        <v>30</v>
      </c>
      <c r="AC9" s="34">
        <v>31</v>
      </c>
      <c r="AD9" s="34"/>
      <c r="AE9" s="30"/>
    </row>
    <row r="10" spans="1:31" x14ac:dyDescent="0.25">
      <c r="A10" s="1" t="s">
        <v>67</v>
      </c>
      <c r="B10">
        <v>10000</v>
      </c>
      <c r="C10">
        <v>0</v>
      </c>
      <c r="F10" s="28" t="s">
        <v>65</v>
      </c>
      <c r="G10" s="33"/>
      <c r="H10" s="34"/>
      <c r="I10" s="34"/>
      <c r="J10" s="39"/>
      <c r="K10" s="34"/>
      <c r="L10" s="34"/>
      <c r="M10" s="30"/>
      <c r="O10" s="28" t="s">
        <v>65</v>
      </c>
      <c r="P10" s="33"/>
      <c r="Q10" s="34"/>
      <c r="R10" s="34"/>
      <c r="S10" s="39"/>
      <c r="T10" s="34"/>
      <c r="U10" s="34"/>
      <c r="V10" s="30"/>
      <c r="X10" s="28" t="s">
        <v>65</v>
      </c>
      <c r="Y10" s="33"/>
      <c r="Z10" s="34"/>
      <c r="AA10" s="34"/>
      <c r="AB10" s="39"/>
      <c r="AC10" s="34"/>
      <c r="AD10" s="34"/>
      <c r="AE10" s="30"/>
    </row>
    <row r="11" spans="1:31" x14ac:dyDescent="0.25">
      <c r="A11" s="1"/>
      <c r="C11" s="4"/>
      <c r="F11" s="28" t="s">
        <v>66</v>
      </c>
      <c r="G11" s="33"/>
      <c r="H11" s="34"/>
      <c r="I11" s="34"/>
      <c r="J11" s="34"/>
      <c r="K11" s="39"/>
      <c r="L11" s="34"/>
      <c r="M11" s="30"/>
      <c r="O11" s="28" t="s">
        <v>66</v>
      </c>
      <c r="P11" s="33"/>
      <c r="Q11" s="34"/>
      <c r="R11" s="34"/>
      <c r="S11" s="34"/>
      <c r="T11" s="39"/>
      <c r="U11" s="34"/>
      <c r="V11" s="30"/>
      <c r="X11" s="28" t="s">
        <v>66</v>
      </c>
      <c r="Y11" s="33"/>
      <c r="Z11" s="34"/>
      <c r="AA11" s="34"/>
      <c r="AB11" s="34"/>
      <c r="AC11" s="39"/>
      <c r="AD11" s="34"/>
      <c r="AE11" s="30"/>
    </row>
    <row r="12" spans="1:31" ht="15.75" thickBot="1" x14ac:dyDescent="0.3">
      <c r="A12" s="18" t="s">
        <v>68</v>
      </c>
      <c r="B12" s="18" t="s">
        <v>73</v>
      </c>
      <c r="C12" s="18" t="s">
        <v>10</v>
      </c>
      <c r="F12" s="31" t="s">
        <v>67</v>
      </c>
      <c r="G12" s="35"/>
      <c r="H12" s="36"/>
      <c r="I12" s="36"/>
      <c r="J12" s="36"/>
      <c r="K12" s="36"/>
      <c r="L12" s="40"/>
      <c r="M12" s="32"/>
      <c r="O12" s="31" t="s">
        <v>67</v>
      </c>
      <c r="P12" s="35"/>
      <c r="Q12" s="36"/>
      <c r="R12" s="36"/>
      <c r="S12" s="36"/>
      <c r="T12" s="36"/>
      <c r="U12" s="40"/>
      <c r="V12" s="32"/>
      <c r="X12" s="31" t="s">
        <v>67</v>
      </c>
      <c r="Y12" s="35"/>
      <c r="Z12" s="36"/>
      <c r="AA12" s="36"/>
      <c r="AB12" s="36"/>
      <c r="AC12" s="36"/>
      <c r="AD12" s="40"/>
      <c r="AE12" s="32"/>
    </row>
    <row r="13" spans="1:31" x14ac:dyDescent="0.25">
      <c r="A13" s="1" t="s">
        <v>65</v>
      </c>
      <c r="B13">
        <v>10000</v>
      </c>
      <c r="C13">
        <v>18</v>
      </c>
    </row>
    <row r="14" spans="1:31" x14ac:dyDescent="0.25">
      <c r="A14" s="1" t="s">
        <v>66</v>
      </c>
      <c r="B14">
        <v>10000</v>
      </c>
      <c r="C14">
        <v>16</v>
      </c>
    </row>
    <row r="15" spans="1:31" x14ac:dyDescent="0.25">
      <c r="A15" s="1"/>
    </row>
    <row r="16" spans="1:31" x14ac:dyDescent="0.25">
      <c r="A16" s="41"/>
      <c r="O16" s="18"/>
      <c r="P16" s="18"/>
      <c r="Q16" s="18"/>
      <c r="R16" s="18"/>
      <c r="S16" s="18" t="s">
        <v>110</v>
      </c>
      <c r="T16" s="18" t="s">
        <v>111</v>
      </c>
      <c r="U16" s="18" t="s">
        <v>112</v>
      </c>
      <c r="V16" s="18" t="s">
        <v>123</v>
      </c>
    </row>
    <row r="17" spans="1:22" x14ac:dyDescent="0.25">
      <c r="M17" s="2" t="s">
        <v>108</v>
      </c>
      <c r="O17" t="s">
        <v>61</v>
      </c>
      <c r="P17" t="s">
        <v>109</v>
      </c>
      <c r="Q17" t="s">
        <v>65</v>
      </c>
      <c r="S17">
        <v>18</v>
      </c>
      <c r="T17">
        <v>100</v>
      </c>
      <c r="U17">
        <v>1</v>
      </c>
      <c r="V17">
        <v>20</v>
      </c>
    </row>
    <row r="18" spans="1:22" x14ac:dyDescent="0.25">
      <c r="A18" s="1"/>
      <c r="H18" s="41" t="s">
        <v>75</v>
      </c>
      <c r="O18" t="s">
        <v>61</v>
      </c>
      <c r="P18" t="s">
        <v>109</v>
      </c>
      <c r="Q18" t="s">
        <v>66</v>
      </c>
      <c r="S18">
        <v>2</v>
      </c>
      <c r="T18">
        <v>110</v>
      </c>
      <c r="U18">
        <v>1</v>
      </c>
      <c r="V18">
        <v>21</v>
      </c>
    </row>
    <row r="19" spans="1:22" x14ac:dyDescent="0.25">
      <c r="A19" s="1"/>
      <c r="B19" s="42"/>
      <c r="O19" s="18" t="s">
        <v>62</v>
      </c>
      <c r="P19" s="18" t="s">
        <v>109</v>
      </c>
      <c r="Q19" s="18" t="s">
        <v>66</v>
      </c>
      <c r="R19" s="18"/>
      <c r="S19" s="18">
        <v>14</v>
      </c>
      <c r="T19" s="18">
        <v>70</v>
      </c>
      <c r="U19" s="18">
        <v>1</v>
      </c>
      <c r="V19" s="18">
        <v>11</v>
      </c>
    </row>
    <row r="20" spans="1:22" x14ac:dyDescent="0.25">
      <c r="A20" s="1"/>
      <c r="B20" s="43"/>
      <c r="T20" s="2">
        <f>SUM(T17:T19)</f>
        <v>280</v>
      </c>
      <c r="U20" s="9">
        <f>SUM(U17:U19)</f>
        <v>3</v>
      </c>
      <c r="V20" s="2">
        <f>SUM(V17:V19)</f>
        <v>52</v>
      </c>
    </row>
    <row r="21" spans="1:22" x14ac:dyDescent="0.25">
      <c r="A21" s="1"/>
      <c r="B21" s="43"/>
    </row>
    <row r="22" spans="1:22" x14ac:dyDescent="0.25">
      <c r="A22" s="1"/>
      <c r="B22" s="42"/>
      <c r="O22" s="18"/>
      <c r="P22" s="18"/>
      <c r="Q22" s="18"/>
      <c r="R22" s="18"/>
      <c r="S22" s="18" t="s">
        <v>110</v>
      </c>
      <c r="T22" s="18" t="s">
        <v>111</v>
      </c>
      <c r="U22" s="18" t="s">
        <v>112</v>
      </c>
      <c r="V22" s="18" t="s">
        <v>123</v>
      </c>
    </row>
    <row r="23" spans="1:22" x14ac:dyDescent="0.25">
      <c r="A23" s="1"/>
      <c r="B23" s="43"/>
      <c r="M23" s="2" t="s">
        <v>108</v>
      </c>
      <c r="O23" t="s">
        <v>63</v>
      </c>
      <c r="P23" t="s">
        <v>109</v>
      </c>
      <c r="Q23" t="s">
        <v>65</v>
      </c>
      <c r="S23">
        <v>15</v>
      </c>
      <c r="T23">
        <v>20</v>
      </c>
      <c r="U23">
        <v>1</v>
      </c>
      <c r="V23">
        <v>30</v>
      </c>
    </row>
    <row r="24" spans="1:22" x14ac:dyDescent="0.25">
      <c r="A24" s="1"/>
      <c r="B24" s="43"/>
      <c r="H24" s="41" t="s">
        <v>74</v>
      </c>
      <c r="O24" t="s">
        <v>62</v>
      </c>
      <c r="P24" t="s">
        <v>109</v>
      </c>
      <c r="Q24" t="s">
        <v>65</v>
      </c>
      <c r="S24">
        <v>3</v>
      </c>
      <c r="T24">
        <v>60</v>
      </c>
      <c r="U24">
        <v>1</v>
      </c>
      <c r="V24">
        <v>10</v>
      </c>
    </row>
    <row r="25" spans="1:22" x14ac:dyDescent="0.25">
      <c r="A25" s="1"/>
      <c r="O25" t="s">
        <v>62</v>
      </c>
      <c r="P25" t="s">
        <v>109</v>
      </c>
      <c r="Q25" t="s">
        <v>66</v>
      </c>
      <c r="S25">
        <v>12</v>
      </c>
      <c r="T25">
        <v>70</v>
      </c>
      <c r="U25">
        <v>1</v>
      </c>
      <c r="V25">
        <v>11</v>
      </c>
    </row>
    <row r="26" spans="1:22" x14ac:dyDescent="0.25">
      <c r="A26" s="1"/>
      <c r="B26" s="42"/>
      <c r="O26" s="18" t="s">
        <v>61</v>
      </c>
      <c r="P26" s="18" t="s">
        <v>109</v>
      </c>
      <c r="Q26" s="18" t="s">
        <v>66</v>
      </c>
      <c r="R26" s="18"/>
      <c r="S26" s="18">
        <v>4</v>
      </c>
      <c r="T26" s="45">
        <v>110</v>
      </c>
      <c r="U26" s="45">
        <v>1</v>
      </c>
      <c r="V26" s="45">
        <v>21</v>
      </c>
    </row>
    <row r="27" spans="1:22" x14ac:dyDescent="0.25">
      <c r="A27" s="1"/>
      <c r="B27" s="43"/>
      <c r="T27" s="9">
        <f>SUM(T23:T26)</f>
        <v>260</v>
      </c>
      <c r="U27" s="2">
        <f>SUM(U23:U26)</f>
        <v>4</v>
      </c>
      <c r="V27" s="2">
        <f>SUM(V23:V26)</f>
        <v>72</v>
      </c>
    </row>
    <row r="28" spans="1:22" x14ac:dyDescent="0.25">
      <c r="A28" s="1"/>
      <c r="B28" s="43"/>
    </row>
    <row r="29" spans="1:22" x14ac:dyDescent="0.25">
      <c r="B29" s="44"/>
      <c r="O29" s="18"/>
      <c r="P29" s="18"/>
      <c r="Q29" s="18"/>
      <c r="R29" s="18"/>
      <c r="S29" s="18" t="s">
        <v>110</v>
      </c>
      <c r="T29" s="18" t="s">
        <v>111</v>
      </c>
      <c r="U29" s="18" t="s">
        <v>112</v>
      </c>
      <c r="V29" s="18" t="s">
        <v>123</v>
      </c>
    </row>
    <row r="30" spans="1:22" x14ac:dyDescent="0.25">
      <c r="B30" s="44"/>
      <c r="M30" s="2" t="s">
        <v>108</v>
      </c>
      <c r="O30" t="s">
        <v>62</v>
      </c>
      <c r="P30" t="s">
        <v>109</v>
      </c>
      <c r="Q30" t="s">
        <v>65</v>
      </c>
      <c r="S30">
        <v>15</v>
      </c>
      <c r="T30">
        <v>60</v>
      </c>
      <c r="U30">
        <v>1</v>
      </c>
      <c r="V30">
        <v>10</v>
      </c>
    </row>
    <row r="31" spans="1:22" x14ac:dyDescent="0.25">
      <c r="H31" s="41" t="s">
        <v>107</v>
      </c>
      <c r="O31" t="s">
        <v>61</v>
      </c>
      <c r="P31" t="s">
        <v>109</v>
      </c>
      <c r="Q31" t="s">
        <v>65</v>
      </c>
      <c r="S31">
        <v>3</v>
      </c>
      <c r="T31">
        <v>100</v>
      </c>
      <c r="U31">
        <v>1</v>
      </c>
      <c r="V31">
        <v>20</v>
      </c>
    </row>
    <row r="32" spans="1:22" x14ac:dyDescent="0.25">
      <c r="A32" s="1"/>
      <c r="O32" s="18" t="s">
        <v>61</v>
      </c>
      <c r="P32" s="18" t="s">
        <v>109</v>
      </c>
      <c r="Q32" s="18" t="s">
        <v>66</v>
      </c>
      <c r="R32" s="18"/>
      <c r="S32" s="18">
        <v>16</v>
      </c>
      <c r="T32" s="18">
        <v>110</v>
      </c>
      <c r="U32" s="18">
        <v>1</v>
      </c>
      <c r="V32" s="18">
        <v>21</v>
      </c>
    </row>
    <row r="33" spans="1:22" x14ac:dyDescent="0.25">
      <c r="A33" s="1"/>
      <c r="T33" s="2">
        <f>SUM(T30:T32)</f>
        <v>270</v>
      </c>
      <c r="U33" s="2">
        <f t="shared" ref="U33:V33" si="0">SUM(U30:U32)</f>
        <v>3</v>
      </c>
      <c r="V33" s="9">
        <f t="shared" si="0"/>
        <v>51</v>
      </c>
    </row>
    <row r="34" spans="1:22" x14ac:dyDescent="0.25">
      <c r="A34" s="1"/>
      <c r="B34" s="42"/>
    </row>
    <row r="35" spans="1:22" x14ac:dyDescent="0.25">
      <c r="A35" s="1"/>
      <c r="B35" s="43"/>
    </row>
    <row r="36" spans="1:22" x14ac:dyDescent="0.25">
      <c r="A36" s="1"/>
      <c r="B36" s="43"/>
      <c r="H36" s="2" t="s">
        <v>179</v>
      </c>
      <c r="M36" t="s">
        <v>180</v>
      </c>
    </row>
    <row r="37" spans="1:22" x14ac:dyDescent="0.25">
      <c r="A37" s="1"/>
      <c r="B37" s="42"/>
    </row>
    <row r="38" spans="1:22" x14ac:dyDescent="0.25">
      <c r="A38" s="1"/>
      <c r="B38" s="43"/>
    </row>
    <row r="39" spans="1:22" x14ac:dyDescent="0.25">
      <c r="A39" s="1"/>
      <c r="B39" s="43"/>
    </row>
    <row r="40" spans="1:22" x14ac:dyDescent="0.25">
      <c r="A40" s="1"/>
      <c r="B40" s="44"/>
    </row>
    <row r="41" spans="1:22" x14ac:dyDescent="0.25">
      <c r="A41" s="1"/>
      <c r="B41" s="44"/>
    </row>
    <row r="42" spans="1:22" x14ac:dyDescent="0.25">
      <c r="A42" s="1"/>
      <c r="B42" s="44"/>
    </row>
    <row r="43" spans="1:22" x14ac:dyDescent="0.25">
      <c r="A43" s="1"/>
    </row>
    <row r="44" spans="1:22" x14ac:dyDescent="0.25">
      <c r="A44" s="1"/>
    </row>
    <row r="45" spans="1:22" x14ac:dyDescent="0.25">
      <c r="A45" s="1"/>
      <c r="B45" s="42"/>
    </row>
    <row r="46" spans="1:22" x14ac:dyDescent="0.25">
      <c r="A46" s="1"/>
      <c r="B46" s="43"/>
    </row>
    <row r="47" spans="1:22" x14ac:dyDescent="0.25">
      <c r="A47" s="1"/>
      <c r="B47" s="43"/>
    </row>
    <row r="48" spans="1:22" x14ac:dyDescent="0.25">
      <c r="A48" s="1"/>
      <c r="B48" s="42"/>
    </row>
    <row r="49" spans="1:2" x14ac:dyDescent="0.25">
      <c r="A49" s="1"/>
      <c r="B49" s="43"/>
    </row>
    <row r="50" spans="1:2" x14ac:dyDescent="0.25">
      <c r="A50" s="1"/>
      <c r="B50" s="43"/>
    </row>
    <row r="51" spans="1:2" x14ac:dyDescent="0.25">
      <c r="A51" s="1"/>
    </row>
    <row r="52" spans="1:2" x14ac:dyDescent="0.25">
      <c r="A52" s="1"/>
      <c r="B52" s="42"/>
    </row>
    <row r="53" spans="1:2" x14ac:dyDescent="0.25">
      <c r="A53" s="1"/>
      <c r="B53" s="43"/>
    </row>
    <row r="54" spans="1:2" x14ac:dyDescent="0.25">
      <c r="A54" s="1"/>
      <c r="B54" s="43"/>
    </row>
    <row r="55" spans="1:2" x14ac:dyDescent="0.25">
      <c r="B55" s="44"/>
    </row>
    <row r="56" spans="1:2" x14ac:dyDescent="0.25">
      <c r="B56" s="44"/>
    </row>
    <row r="58" spans="1:2" x14ac:dyDescent="0.25">
      <c r="A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F59"/>
  <sheetViews>
    <sheetView topLeftCell="A5" workbookViewId="0">
      <pane ySplit="12" topLeftCell="A17" activePane="bottomLeft" state="frozen"/>
      <selection activeCell="A5" sqref="A5"/>
      <selection pane="bottomLeft" activeCell="E5" sqref="E1:F1048576"/>
    </sheetView>
  </sheetViews>
  <sheetFormatPr defaultRowHeight="15" x14ac:dyDescent="0.25"/>
  <cols>
    <col min="1" max="1" width="6.28515625" customWidth="1"/>
    <col min="2" max="2" width="13.5703125" customWidth="1"/>
    <col min="3" max="3" width="10.42578125" customWidth="1"/>
    <col min="4" max="4" width="16.140625" customWidth="1"/>
    <col min="5" max="6" width="2.7109375" customWidth="1"/>
    <col min="8" max="13" width="4.85546875" customWidth="1"/>
    <col min="15" max="15" width="3.5703125" customWidth="1"/>
    <col min="16" max="16" width="10" customWidth="1"/>
    <col min="17" max="22" width="4.85546875" customWidth="1"/>
    <col min="24" max="24" width="3.140625" customWidth="1"/>
    <col min="25" max="25" width="10.85546875" customWidth="1"/>
    <col min="26" max="31" width="4.85546875" customWidth="1"/>
    <col min="32" max="32" width="8.28515625" customWidth="1"/>
  </cols>
  <sheetData>
    <row r="1" spans="2:32" x14ac:dyDescent="0.25">
      <c r="B1" s="13" t="s">
        <v>57</v>
      </c>
      <c r="C1" s="24"/>
      <c r="D1" s="24"/>
      <c r="E1" s="24"/>
      <c r="F1" s="24"/>
    </row>
    <row r="2" spans="2:32" x14ac:dyDescent="0.25">
      <c r="B2" s="13" t="s">
        <v>59</v>
      </c>
      <c r="C2" s="24"/>
      <c r="D2" s="24"/>
      <c r="E2" s="24"/>
      <c r="F2" s="24"/>
    </row>
    <row r="3" spans="2:32" x14ac:dyDescent="0.25">
      <c r="B3" s="24"/>
      <c r="C3" s="24"/>
      <c r="D3" s="24"/>
      <c r="E3" s="24"/>
      <c r="F3" s="24"/>
    </row>
    <row r="5" spans="2:32" x14ac:dyDescent="0.25">
      <c r="B5" s="2" t="s">
        <v>72</v>
      </c>
      <c r="C5" s="20" t="s">
        <v>75</v>
      </c>
    </row>
    <row r="6" spans="2:32" ht="15.75" thickBot="1" x14ac:dyDescent="0.3">
      <c r="B6" s="2"/>
      <c r="C6" s="20"/>
    </row>
    <row r="7" spans="2:32" ht="34.5" x14ac:dyDescent="0.25">
      <c r="B7" s="51" t="s">
        <v>68</v>
      </c>
      <c r="C7" s="52" t="s">
        <v>73</v>
      </c>
      <c r="D7" s="53" t="s">
        <v>60</v>
      </c>
      <c r="E7" s="21"/>
      <c r="G7" s="37" t="s">
        <v>69</v>
      </c>
      <c r="H7" s="25" t="s">
        <v>61</v>
      </c>
      <c r="I7" s="26" t="s">
        <v>62</v>
      </c>
      <c r="J7" s="26" t="s">
        <v>63</v>
      </c>
      <c r="K7" s="26" t="s">
        <v>65</v>
      </c>
      <c r="L7" s="26" t="s">
        <v>66</v>
      </c>
      <c r="M7" s="26" t="s">
        <v>67</v>
      </c>
      <c r="N7" s="27"/>
      <c r="P7" s="37" t="s">
        <v>70</v>
      </c>
      <c r="Q7" s="25" t="s">
        <v>61</v>
      </c>
      <c r="R7" s="26" t="s">
        <v>62</v>
      </c>
      <c r="S7" s="26" t="s">
        <v>63</v>
      </c>
      <c r="T7" s="26" t="s">
        <v>65</v>
      </c>
      <c r="U7" s="26" t="s">
        <v>66</v>
      </c>
      <c r="V7" s="26" t="s">
        <v>67</v>
      </c>
      <c r="W7" s="27"/>
      <c r="Y7" s="37" t="s">
        <v>71</v>
      </c>
      <c r="Z7" s="25" t="s">
        <v>61</v>
      </c>
      <c r="AA7" s="26" t="s">
        <v>62</v>
      </c>
      <c r="AB7" s="26" t="s">
        <v>63</v>
      </c>
      <c r="AC7" s="26" t="s">
        <v>65</v>
      </c>
      <c r="AD7" s="26" t="s">
        <v>66</v>
      </c>
      <c r="AE7" s="26" t="s">
        <v>67</v>
      </c>
      <c r="AF7" s="27"/>
    </row>
    <row r="8" spans="2:32" x14ac:dyDescent="0.25">
      <c r="B8" s="28" t="s">
        <v>61</v>
      </c>
      <c r="C8" s="29">
        <v>10000</v>
      </c>
      <c r="D8" s="30">
        <v>20</v>
      </c>
      <c r="G8" s="28" t="s">
        <v>61</v>
      </c>
      <c r="H8" s="38"/>
      <c r="I8" s="34"/>
      <c r="J8" s="34"/>
      <c r="K8" s="34">
        <v>100</v>
      </c>
      <c r="L8" s="34">
        <v>110</v>
      </c>
      <c r="M8" s="34"/>
      <c r="N8" s="30"/>
      <c r="P8" s="28" t="s">
        <v>61</v>
      </c>
      <c r="Q8" s="38"/>
      <c r="R8" s="34"/>
      <c r="S8" s="34"/>
      <c r="T8" s="34">
        <v>10</v>
      </c>
      <c r="U8" s="34">
        <v>11</v>
      </c>
      <c r="V8" s="34"/>
      <c r="W8" s="30"/>
      <c r="Y8" s="28" t="s">
        <v>61</v>
      </c>
      <c r="Z8" s="38"/>
      <c r="AA8" s="34"/>
      <c r="AB8" s="34"/>
      <c r="AC8" s="34">
        <v>20</v>
      </c>
      <c r="AD8" s="34">
        <v>21</v>
      </c>
      <c r="AE8" s="34"/>
      <c r="AF8" s="30"/>
    </row>
    <row r="9" spans="2:32" x14ac:dyDescent="0.25">
      <c r="B9" s="28" t="s">
        <v>62</v>
      </c>
      <c r="C9" s="29">
        <v>10000</v>
      </c>
      <c r="D9" s="30">
        <v>15</v>
      </c>
      <c r="G9" s="28" t="s">
        <v>62</v>
      </c>
      <c r="H9" s="33"/>
      <c r="I9" s="39"/>
      <c r="J9" s="34"/>
      <c r="K9" s="34">
        <v>60</v>
      </c>
      <c r="L9" s="34">
        <v>70</v>
      </c>
      <c r="M9" s="34"/>
      <c r="N9" s="30"/>
      <c r="P9" s="28" t="s">
        <v>62</v>
      </c>
      <c r="Q9" s="33"/>
      <c r="R9" s="39"/>
      <c r="S9" s="34"/>
      <c r="T9" s="34">
        <v>6</v>
      </c>
      <c r="U9" s="34">
        <v>7</v>
      </c>
      <c r="V9" s="34"/>
      <c r="W9" s="30"/>
      <c r="Y9" s="28" t="s">
        <v>62</v>
      </c>
      <c r="Z9" s="33"/>
      <c r="AA9" s="39"/>
      <c r="AB9" s="34"/>
      <c r="AC9" s="34">
        <v>10</v>
      </c>
      <c r="AD9" s="34">
        <v>11</v>
      </c>
      <c r="AE9" s="34"/>
      <c r="AF9" s="30"/>
    </row>
    <row r="10" spans="2:32" x14ac:dyDescent="0.25">
      <c r="B10" s="28" t="s">
        <v>63</v>
      </c>
      <c r="C10" s="29">
        <v>10000</v>
      </c>
      <c r="D10" s="30">
        <v>15</v>
      </c>
      <c r="G10" s="28" t="s">
        <v>63</v>
      </c>
      <c r="H10" s="33"/>
      <c r="I10" s="34"/>
      <c r="J10" s="39"/>
      <c r="K10" s="34">
        <v>20</v>
      </c>
      <c r="L10" s="34">
        <v>30</v>
      </c>
      <c r="M10" s="34"/>
      <c r="N10" s="30"/>
      <c r="P10" s="28" t="s">
        <v>63</v>
      </c>
      <c r="Q10" s="33"/>
      <c r="R10" s="34"/>
      <c r="S10" s="39"/>
      <c r="T10" s="34">
        <v>2</v>
      </c>
      <c r="U10" s="34">
        <v>3</v>
      </c>
      <c r="V10" s="34"/>
      <c r="W10" s="30"/>
      <c r="Y10" s="28" t="s">
        <v>63</v>
      </c>
      <c r="Z10" s="33"/>
      <c r="AA10" s="34"/>
      <c r="AB10" s="39"/>
      <c r="AC10" s="34">
        <v>30</v>
      </c>
      <c r="AD10" s="34">
        <v>31</v>
      </c>
      <c r="AE10" s="34"/>
      <c r="AF10" s="30"/>
    </row>
    <row r="11" spans="2:32" ht="15.75" thickBot="1" x14ac:dyDescent="0.3">
      <c r="B11" s="31" t="s">
        <v>67</v>
      </c>
      <c r="C11" s="50">
        <v>10000</v>
      </c>
      <c r="D11" s="32">
        <v>0</v>
      </c>
      <c r="G11" s="28" t="s">
        <v>65</v>
      </c>
      <c r="H11" s="33"/>
      <c r="I11" s="34"/>
      <c r="J11" s="34"/>
      <c r="K11" s="39"/>
      <c r="L11" s="34"/>
      <c r="M11" s="34"/>
      <c r="N11" s="30"/>
      <c r="P11" s="28" t="s">
        <v>65</v>
      </c>
      <c r="Q11" s="33"/>
      <c r="R11" s="34"/>
      <c r="S11" s="34"/>
      <c r="T11" s="39"/>
      <c r="U11" s="34"/>
      <c r="V11" s="34"/>
      <c r="W11" s="30"/>
      <c r="Y11" s="28" t="s">
        <v>65</v>
      </c>
      <c r="Z11" s="33"/>
      <c r="AA11" s="34"/>
      <c r="AB11" s="34"/>
      <c r="AC11" s="39"/>
      <c r="AD11" s="34"/>
      <c r="AE11" s="34"/>
      <c r="AF11" s="30"/>
    </row>
    <row r="12" spans="2:32" ht="15.75" thickBot="1" x14ac:dyDescent="0.3">
      <c r="B12" s="1"/>
      <c r="D12" s="4"/>
      <c r="G12" s="28" t="s">
        <v>66</v>
      </c>
      <c r="H12" s="33"/>
      <c r="I12" s="34"/>
      <c r="J12" s="34"/>
      <c r="K12" s="34"/>
      <c r="L12" s="39"/>
      <c r="M12" s="34"/>
      <c r="N12" s="30"/>
      <c r="P12" s="28" t="s">
        <v>66</v>
      </c>
      <c r="Q12" s="33"/>
      <c r="R12" s="34"/>
      <c r="S12" s="34"/>
      <c r="T12" s="34"/>
      <c r="U12" s="39"/>
      <c r="V12" s="34"/>
      <c r="W12" s="30"/>
      <c r="Y12" s="28" t="s">
        <v>66</v>
      </c>
      <c r="Z12" s="33"/>
      <c r="AA12" s="34"/>
      <c r="AB12" s="34"/>
      <c r="AC12" s="34"/>
      <c r="AD12" s="39"/>
      <c r="AE12" s="34"/>
      <c r="AF12" s="30"/>
    </row>
    <row r="13" spans="2:32" ht="15.75" thickBot="1" x14ac:dyDescent="0.3">
      <c r="B13" s="51" t="s">
        <v>68</v>
      </c>
      <c r="C13" s="52" t="s">
        <v>73</v>
      </c>
      <c r="D13" s="53" t="s">
        <v>10</v>
      </c>
      <c r="G13" s="31" t="s">
        <v>67</v>
      </c>
      <c r="H13" s="35"/>
      <c r="I13" s="36"/>
      <c r="J13" s="36"/>
      <c r="K13" s="36"/>
      <c r="L13" s="36"/>
      <c r="M13" s="40"/>
      <c r="N13" s="32"/>
      <c r="P13" s="31" t="s">
        <v>67</v>
      </c>
      <c r="Q13" s="35"/>
      <c r="R13" s="36"/>
      <c r="S13" s="36"/>
      <c r="T13" s="36"/>
      <c r="U13" s="36"/>
      <c r="V13" s="40"/>
      <c r="W13" s="32"/>
      <c r="Y13" s="31" t="s">
        <v>67</v>
      </c>
      <c r="Z13" s="35"/>
      <c r="AA13" s="36"/>
      <c r="AB13" s="36"/>
      <c r="AC13" s="36"/>
      <c r="AD13" s="36"/>
      <c r="AE13" s="40"/>
      <c r="AF13" s="32"/>
    </row>
    <row r="14" spans="2:32" x14ac:dyDescent="0.25">
      <c r="B14" s="28" t="s">
        <v>65</v>
      </c>
      <c r="C14" s="29">
        <v>10000</v>
      </c>
      <c r="D14" s="30">
        <v>18</v>
      </c>
    </row>
    <row r="15" spans="2:32" ht="15.75" thickBot="1" x14ac:dyDescent="0.3">
      <c r="B15" s="31" t="s">
        <v>66</v>
      </c>
      <c r="C15" s="50">
        <v>10000</v>
      </c>
      <c r="D15" s="32">
        <v>16</v>
      </c>
    </row>
    <row r="16" spans="2:32" x14ac:dyDescent="0.25">
      <c r="B16" s="1"/>
    </row>
    <row r="17" spans="2:23" x14ac:dyDescent="0.25">
      <c r="B17" s="41" t="s">
        <v>76</v>
      </c>
      <c r="T17" t="s">
        <v>110</v>
      </c>
      <c r="U17" t="s">
        <v>111</v>
      </c>
      <c r="V17" t="s">
        <v>112</v>
      </c>
      <c r="W17" t="s">
        <v>123</v>
      </c>
    </row>
    <row r="18" spans="2:23" x14ac:dyDescent="0.25">
      <c r="B18" s="1" t="s">
        <v>77</v>
      </c>
      <c r="C18" t="s">
        <v>81</v>
      </c>
      <c r="G18" t="s">
        <v>65</v>
      </c>
      <c r="H18">
        <v>18</v>
      </c>
      <c r="N18" s="2" t="s">
        <v>108</v>
      </c>
      <c r="P18" t="s">
        <v>61</v>
      </c>
      <c r="Q18" t="s">
        <v>109</v>
      </c>
      <c r="R18" t="s">
        <v>65</v>
      </c>
      <c r="T18">
        <v>18</v>
      </c>
      <c r="U18">
        <v>100</v>
      </c>
      <c r="V18">
        <v>1</v>
      </c>
      <c r="W18">
        <v>20</v>
      </c>
    </row>
    <row r="19" spans="2:23" x14ac:dyDescent="0.25">
      <c r="B19" s="1" t="s">
        <v>78</v>
      </c>
      <c r="C19" t="s">
        <v>84</v>
      </c>
      <c r="P19" t="s">
        <v>61</v>
      </c>
      <c r="Q19" t="s">
        <v>109</v>
      </c>
      <c r="R19" t="s">
        <v>66</v>
      </c>
      <c r="T19">
        <v>2</v>
      </c>
      <c r="U19">
        <v>110</v>
      </c>
      <c r="V19">
        <v>1</v>
      </c>
      <c r="W19">
        <v>21</v>
      </c>
    </row>
    <row r="20" spans="2:23" x14ac:dyDescent="0.25">
      <c r="B20" s="1" t="s">
        <v>79</v>
      </c>
      <c r="C20" s="42" t="s">
        <v>101</v>
      </c>
      <c r="P20" t="s">
        <v>62</v>
      </c>
      <c r="Q20" t="s">
        <v>109</v>
      </c>
      <c r="R20" t="s">
        <v>66</v>
      </c>
      <c r="T20">
        <v>14</v>
      </c>
      <c r="U20">
        <v>70</v>
      </c>
      <c r="V20">
        <v>1</v>
      </c>
      <c r="W20">
        <v>11</v>
      </c>
    </row>
    <row r="21" spans="2:23" x14ac:dyDescent="0.25">
      <c r="B21" s="1" t="s">
        <v>80</v>
      </c>
      <c r="C21" s="43" t="s">
        <v>82</v>
      </c>
      <c r="G21" t="s">
        <v>85</v>
      </c>
      <c r="U21" s="2">
        <f>SUM(U18:U20)</f>
        <v>280</v>
      </c>
      <c r="V21" s="2">
        <f>SUM(V18:V20)</f>
        <v>3</v>
      </c>
      <c r="W21" s="2">
        <f>SUM(W18:W20)</f>
        <v>52</v>
      </c>
    </row>
    <row r="22" spans="2:23" x14ac:dyDescent="0.25">
      <c r="B22" s="1" t="s">
        <v>87</v>
      </c>
      <c r="C22" s="43" t="s">
        <v>91</v>
      </c>
      <c r="G22" t="s">
        <v>85</v>
      </c>
    </row>
    <row r="23" spans="2:23" x14ac:dyDescent="0.25">
      <c r="B23" s="1" t="s">
        <v>88</v>
      </c>
      <c r="C23" s="42" t="s">
        <v>97</v>
      </c>
    </row>
    <row r="24" spans="2:23" x14ac:dyDescent="0.25">
      <c r="B24" s="1" t="s">
        <v>89</v>
      </c>
      <c r="C24" s="43" t="s">
        <v>98</v>
      </c>
      <c r="G24" t="s">
        <v>85</v>
      </c>
    </row>
    <row r="25" spans="2:23" x14ac:dyDescent="0.25">
      <c r="B25" s="1" t="s">
        <v>90</v>
      </c>
      <c r="C25" s="43" t="s">
        <v>91</v>
      </c>
      <c r="G25" t="s">
        <v>85</v>
      </c>
    </row>
    <row r="26" spans="2:23" x14ac:dyDescent="0.25">
      <c r="B26" s="1" t="s">
        <v>93</v>
      </c>
      <c r="C26" t="s">
        <v>86</v>
      </c>
    </row>
    <row r="27" spans="2:23" x14ac:dyDescent="0.25">
      <c r="B27" s="1" t="s">
        <v>94</v>
      </c>
      <c r="C27" s="42" t="s">
        <v>101</v>
      </c>
    </row>
    <row r="28" spans="2:23" x14ac:dyDescent="0.25">
      <c r="B28" s="1" t="s">
        <v>95</v>
      </c>
      <c r="C28" s="43" t="s">
        <v>82</v>
      </c>
      <c r="G28" t="s">
        <v>61</v>
      </c>
    </row>
    <row r="29" spans="2:23" x14ac:dyDescent="0.25">
      <c r="B29" s="1" t="s">
        <v>96</v>
      </c>
      <c r="C29" s="43" t="s">
        <v>91</v>
      </c>
    </row>
    <row r="30" spans="2:23" x14ac:dyDescent="0.25">
      <c r="C30" s="44" t="s">
        <v>102</v>
      </c>
      <c r="G30" t="s">
        <v>61</v>
      </c>
      <c r="H30">
        <v>2</v>
      </c>
    </row>
    <row r="31" spans="2:23" x14ac:dyDescent="0.25">
      <c r="C31" s="44" t="s">
        <v>92</v>
      </c>
      <c r="G31" t="s">
        <v>65</v>
      </c>
      <c r="H31">
        <v>0</v>
      </c>
    </row>
    <row r="33" spans="2:8" x14ac:dyDescent="0.25">
      <c r="B33" s="1" t="s">
        <v>77</v>
      </c>
      <c r="C33" t="s">
        <v>81</v>
      </c>
      <c r="G33" t="s">
        <v>66</v>
      </c>
      <c r="H33">
        <v>16</v>
      </c>
    </row>
    <row r="34" spans="2:8" x14ac:dyDescent="0.25">
      <c r="B34" s="1" t="s">
        <v>78</v>
      </c>
      <c r="C34" t="s">
        <v>84</v>
      </c>
    </row>
    <row r="35" spans="2:8" x14ac:dyDescent="0.25">
      <c r="B35" s="1" t="s">
        <v>79</v>
      </c>
      <c r="C35" s="42" t="s">
        <v>101</v>
      </c>
    </row>
    <row r="36" spans="2:8" x14ac:dyDescent="0.25">
      <c r="B36" s="1" t="s">
        <v>80</v>
      </c>
      <c r="C36" s="43" t="s">
        <v>82</v>
      </c>
      <c r="G36" t="s">
        <v>85</v>
      </c>
    </row>
    <row r="37" spans="2:8" x14ac:dyDescent="0.25">
      <c r="B37" s="1" t="s">
        <v>87</v>
      </c>
      <c r="C37" s="43" t="s">
        <v>91</v>
      </c>
      <c r="G37" t="s">
        <v>85</v>
      </c>
    </row>
    <row r="38" spans="2:8" x14ac:dyDescent="0.25">
      <c r="B38" s="1" t="s">
        <v>88</v>
      </c>
      <c r="C38" s="42" t="s">
        <v>97</v>
      </c>
    </row>
    <row r="39" spans="2:8" x14ac:dyDescent="0.25">
      <c r="B39" s="1" t="s">
        <v>89</v>
      </c>
      <c r="C39" s="43" t="s">
        <v>98</v>
      </c>
      <c r="G39" t="s">
        <v>61</v>
      </c>
      <c r="H39">
        <v>2</v>
      </c>
    </row>
    <row r="40" spans="2:8" x14ac:dyDescent="0.25">
      <c r="B40" s="1" t="s">
        <v>90</v>
      </c>
      <c r="C40" s="43" t="s">
        <v>91</v>
      </c>
    </row>
    <row r="41" spans="2:8" x14ac:dyDescent="0.25">
      <c r="B41" s="1"/>
      <c r="C41" s="44" t="s">
        <v>99</v>
      </c>
      <c r="G41" t="s">
        <v>61</v>
      </c>
      <c r="H41">
        <v>0</v>
      </c>
    </row>
    <row r="42" spans="2:8" x14ac:dyDescent="0.25">
      <c r="B42" s="1"/>
      <c r="C42" s="44" t="s">
        <v>100</v>
      </c>
      <c r="G42" t="s">
        <v>66</v>
      </c>
      <c r="H42">
        <v>14</v>
      </c>
    </row>
    <row r="43" spans="2:8" x14ac:dyDescent="0.25">
      <c r="B43" s="1"/>
      <c r="C43" s="44"/>
    </row>
    <row r="44" spans="2:8" x14ac:dyDescent="0.25">
      <c r="B44" s="1" t="s">
        <v>77</v>
      </c>
      <c r="C44" t="s">
        <v>81</v>
      </c>
      <c r="G44" t="s">
        <v>66</v>
      </c>
      <c r="H44">
        <v>14</v>
      </c>
    </row>
    <row r="45" spans="2:8" x14ac:dyDescent="0.25">
      <c r="B45" s="1" t="s">
        <v>78</v>
      </c>
      <c r="C45" t="s">
        <v>84</v>
      </c>
    </row>
    <row r="46" spans="2:8" x14ac:dyDescent="0.25">
      <c r="B46" s="1" t="s">
        <v>79</v>
      </c>
      <c r="C46" s="42" t="s">
        <v>101</v>
      </c>
    </row>
    <row r="47" spans="2:8" x14ac:dyDescent="0.25">
      <c r="B47" s="1" t="s">
        <v>80</v>
      </c>
      <c r="C47" s="43" t="s">
        <v>82</v>
      </c>
      <c r="G47" t="s">
        <v>85</v>
      </c>
    </row>
    <row r="48" spans="2:8" x14ac:dyDescent="0.25">
      <c r="B48" s="1" t="s">
        <v>87</v>
      </c>
      <c r="C48" s="43" t="s">
        <v>91</v>
      </c>
      <c r="G48" t="s">
        <v>85</v>
      </c>
    </row>
    <row r="49" spans="2:10" x14ac:dyDescent="0.25">
      <c r="B49" s="1" t="s">
        <v>88</v>
      </c>
      <c r="C49" s="42" t="s">
        <v>97</v>
      </c>
    </row>
    <row r="50" spans="2:10" x14ac:dyDescent="0.25">
      <c r="B50" s="1" t="s">
        <v>89</v>
      </c>
      <c r="C50" s="43" t="s">
        <v>98</v>
      </c>
      <c r="G50" t="s">
        <v>85</v>
      </c>
    </row>
    <row r="51" spans="2:10" x14ac:dyDescent="0.25">
      <c r="B51" s="1" t="s">
        <v>90</v>
      </c>
      <c r="C51" s="43" t="s">
        <v>91</v>
      </c>
      <c r="G51" t="s">
        <v>85</v>
      </c>
    </row>
    <row r="52" spans="2:10" x14ac:dyDescent="0.25">
      <c r="B52" s="1" t="s">
        <v>93</v>
      </c>
      <c r="C52" t="s">
        <v>86</v>
      </c>
    </row>
    <row r="53" spans="2:10" x14ac:dyDescent="0.25">
      <c r="B53" s="1" t="s">
        <v>94</v>
      </c>
      <c r="C53" s="42" t="s">
        <v>101</v>
      </c>
    </row>
    <row r="54" spans="2:10" x14ac:dyDescent="0.25">
      <c r="B54" s="1" t="s">
        <v>95</v>
      </c>
      <c r="C54" s="43" t="s">
        <v>82</v>
      </c>
      <c r="G54" t="s">
        <v>62</v>
      </c>
      <c r="H54">
        <v>15</v>
      </c>
    </row>
    <row r="55" spans="2:10" x14ac:dyDescent="0.25">
      <c r="B55" s="1" t="s">
        <v>96</v>
      </c>
      <c r="C55" s="43" t="s">
        <v>91</v>
      </c>
    </row>
    <row r="56" spans="2:10" x14ac:dyDescent="0.25">
      <c r="C56" s="44" t="s">
        <v>104</v>
      </c>
      <c r="G56" t="s">
        <v>62</v>
      </c>
      <c r="H56">
        <v>1</v>
      </c>
    </row>
    <row r="57" spans="2:10" x14ac:dyDescent="0.25">
      <c r="C57" s="44" t="s">
        <v>103</v>
      </c>
      <c r="G57" t="s">
        <v>66</v>
      </c>
      <c r="H57">
        <v>0</v>
      </c>
    </row>
    <row r="59" spans="2:10" x14ac:dyDescent="0.25">
      <c r="B59" s="1" t="s">
        <v>77</v>
      </c>
      <c r="C59" t="s">
        <v>81</v>
      </c>
      <c r="G59" t="s">
        <v>85</v>
      </c>
      <c r="I59" t="s">
        <v>105</v>
      </c>
      <c r="J59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F52"/>
  <sheetViews>
    <sheetView topLeftCell="A5" workbookViewId="0">
      <pane ySplit="12" topLeftCell="A17" activePane="bottomLeft" state="frozen"/>
      <selection activeCell="A5" sqref="A5"/>
      <selection pane="bottomLeft" activeCell="B13" sqref="B13:D13"/>
    </sheetView>
  </sheetViews>
  <sheetFormatPr defaultRowHeight="15" x14ac:dyDescent="0.25"/>
  <cols>
    <col min="2" max="2" width="13.5703125" customWidth="1"/>
    <col min="3" max="3" width="10.42578125" customWidth="1"/>
    <col min="4" max="5" width="15.140625" customWidth="1"/>
    <col min="6" max="6" width="13.5703125" customWidth="1"/>
    <col min="8" max="13" width="4.85546875" customWidth="1"/>
    <col min="15" max="15" width="3.5703125" customWidth="1"/>
    <col min="16" max="16" width="10" customWidth="1"/>
    <col min="17" max="22" width="4.85546875" customWidth="1"/>
    <col min="24" max="24" width="3.140625" customWidth="1"/>
    <col min="25" max="25" width="10.85546875" customWidth="1"/>
    <col min="26" max="31" width="4.85546875" customWidth="1"/>
    <col min="32" max="32" width="8.28515625" customWidth="1"/>
  </cols>
  <sheetData>
    <row r="1" spans="2:32" x14ac:dyDescent="0.25">
      <c r="B1" s="13" t="s">
        <v>57</v>
      </c>
      <c r="C1" s="24"/>
      <c r="D1" s="24"/>
      <c r="E1" s="24"/>
      <c r="F1" s="24"/>
    </row>
    <row r="2" spans="2:32" x14ac:dyDescent="0.25">
      <c r="B2" s="13" t="s">
        <v>59</v>
      </c>
      <c r="C2" s="24"/>
      <c r="D2" s="24"/>
      <c r="E2" s="24"/>
      <c r="F2" s="24"/>
    </row>
    <row r="3" spans="2:32" x14ac:dyDescent="0.25">
      <c r="B3" s="24"/>
      <c r="C3" s="24"/>
      <c r="D3" s="24"/>
      <c r="E3" s="24"/>
      <c r="F3" s="24"/>
    </row>
    <row r="5" spans="2:32" x14ac:dyDescent="0.25">
      <c r="B5" s="2" t="s">
        <v>72</v>
      </c>
      <c r="C5" s="20" t="s">
        <v>74</v>
      </c>
    </row>
    <row r="6" spans="2:32" ht="15.75" thickBot="1" x14ac:dyDescent="0.3">
      <c r="B6" s="2"/>
      <c r="C6" s="20"/>
    </row>
    <row r="7" spans="2:32" ht="34.5" x14ac:dyDescent="0.25">
      <c r="B7" s="51" t="s">
        <v>68</v>
      </c>
      <c r="C7" s="52" t="s">
        <v>73</v>
      </c>
      <c r="D7" s="53" t="s">
        <v>60</v>
      </c>
      <c r="E7" s="21"/>
      <c r="G7" s="37" t="s">
        <v>69</v>
      </c>
      <c r="H7" s="25" t="s">
        <v>61</v>
      </c>
      <c r="I7" s="26" t="s">
        <v>62</v>
      </c>
      <c r="J7" s="26" t="s">
        <v>63</v>
      </c>
      <c r="K7" s="26" t="s">
        <v>65</v>
      </c>
      <c r="L7" s="26" t="s">
        <v>66</v>
      </c>
      <c r="M7" s="26" t="s">
        <v>67</v>
      </c>
      <c r="N7" s="27"/>
      <c r="P7" s="37" t="s">
        <v>70</v>
      </c>
      <c r="Q7" s="25" t="s">
        <v>61</v>
      </c>
      <c r="R7" s="26" t="s">
        <v>62</v>
      </c>
      <c r="S7" s="26" t="s">
        <v>63</v>
      </c>
      <c r="T7" s="26" t="s">
        <v>65</v>
      </c>
      <c r="U7" s="26" t="s">
        <v>66</v>
      </c>
      <c r="V7" s="26" t="s">
        <v>67</v>
      </c>
      <c r="W7" s="27"/>
      <c r="Y7" s="37" t="s">
        <v>71</v>
      </c>
      <c r="Z7" s="25" t="s">
        <v>61</v>
      </c>
      <c r="AA7" s="26" t="s">
        <v>62</v>
      </c>
      <c r="AB7" s="26" t="s">
        <v>63</v>
      </c>
      <c r="AC7" s="26" t="s">
        <v>65</v>
      </c>
      <c r="AD7" s="26" t="s">
        <v>66</v>
      </c>
      <c r="AE7" s="26" t="s">
        <v>67</v>
      </c>
      <c r="AF7" s="27"/>
    </row>
    <row r="8" spans="2:32" x14ac:dyDescent="0.25">
      <c r="B8" s="28" t="s">
        <v>61</v>
      </c>
      <c r="C8" s="29">
        <v>10000</v>
      </c>
      <c r="D8" s="30">
        <v>20</v>
      </c>
      <c r="G8" s="28" t="s">
        <v>61</v>
      </c>
      <c r="H8" s="38"/>
      <c r="I8" s="34"/>
      <c r="J8" s="34"/>
      <c r="K8" s="34">
        <v>100</v>
      </c>
      <c r="L8" s="34">
        <v>110</v>
      </c>
      <c r="M8" s="34"/>
      <c r="N8" s="30"/>
      <c r="P8" s="28" t="s">
        <v>61</v>
      </c>
      <c r="Q8" s="38"/>
      <c r="R8" s="34"/>
      <c r="S8" s="34"/>
      <c r="T8" s="34">
        <v>10</v>
      </c>
      <c r="U8" s="34">
        <v>11</v>
      </c>
      <c r="V8" s="34"/>
      <c r="W8" s="30"/>
      <c r="Y8" s="28" t="s">
        <v>61</v>
      </c>
      <c r="Z8" s="38"/>
      <c r="AA8" s="34"/>
      <c r="AB8" s="34"/>
      <c r="AC8" s="34">
        <v>20</v>
      </c>
      <c r="AD8" s="34">
        <v>21</v>
      </c>
      <c r="AE8" s="34"/>
      <c r="AF8" s="30"/>
    </row>
    <row r="9" spans="2:32" x14ac:dyDescent="0.25">
      <c r="B9" s="28" t="s">
        <v>62</v>
      </c>
      <c r="C9" s="29">
        <v>10000</v>
      </c>
      <c r="D9" s="30">
        <v>15</v>
      </c>
      <c r="G9" s="28" t="s">
        <v>62</v>
      </c>
      <c r="H9" s="33"/>
      <c r="I9" s="39"/>
      <c r="J9" s="34"/>
      <c r="K9" s="34">
        <v>60</v>
      </c>
      <c r="L9" s="34">
        <v>70</v>
      </c>
      <c r="M9" s="34"/>
      <c r="N9" s="30"/>
      <c r="P9" s="28" t="s">
        <v>62</v>
      </c>
      <c r="Q9" s="33"/>
      <c r="R9" s="39"/>
      <c r="S9" s="34"/>
      <c r="T9" s="34">
        <v>6</v>
      </c>
      <c r="U9" s="34">
        <v>7</v>
      </c>
      <c r="V9" s="34"/>
      <c r="W9" s="30"/>
      <c r="Y9" s="28" t="s">
        <v>62</v>
      </c>
      <c r="Z9" s="33"/>
      <c r="AA9" s="39"/>
      <c r="AB9" s="34"/>
      <c r="AC9" s="34">
        <v>10</v>
      </c>
      <c r="AD9" s="34">
        <v>11</v>
      </c>
      <c r="AE9" s="34"/>
      <c r="AF9" s="30"/>
    </row>
    <row r="10" spans="2:32" x14ac:dyDescent="0.25">
      <c r="B10" s="28" t="s">
        <v>63</v>
      </c>
      <c r="C10" s="29">
        <v>10000</v>
      </c>
      <c r="D10" s="30">
        <v>15</v>
      </c>
      <c r="G10" s="28" t="s">
        <v>63</v>
      </c>
      <c r="H10" s="33"/>
      <c r="I10" s="34"/>
      <c r="J10" s="39"/>
      <c r="K10" s="34">
        <v>20</v>
      </c>
      <c r="L10" s="34">
        <v>30</v>
      </c>
      <c r="M10" s="34"/>
      <c r="N10" s="30"/>
      <c r="P10" s="28" t="s">
        <v>63</v>
      </c>
      <c r="Q10" s="33"/>
      <c r="R10" s="34"/>
      <c r="S10" s="39"/>
      <c r="T10" s="34">
        <v>2</v>
      </c>
      <c r="U10" s="34">
        <v>3</v>
      </c>
      <c r="V10" s="34"/>
      <c r="W10" s="30"/>
      <c r="Y10" s="28" t="s">
        <v>63</v>
      </c>
      <c r="Z10" s="33"/>
      <c r="AA10" s="34"/>
      <c r="AB10" s="39"/>
      <c r="AC10" s="34">
        <v>30</v>
      </c>
      <c r="AD10" s="34">
        <v>31</v>
      </c>
      <c r="AE10" s="34"/>
      <c r="AF10" s="30"/>
    </row>
    <row r="11" spans="2:32" ht="15.75" thickBot="1" x14ac:dyDescent="0.3">
      <c r="B11" s="31" t="s">
        <v>67</v>
      </c>
      <c r="C11" s="50">
        <v>10000</v>
      </c>
      <c r="D11" s="32">
        <v>0</v>
      </c>
      <c r="G11" s="28" t="s">
        <v>65</v>
      </c>
      <c r="H11" s="33"/>
      <c r="I11" s="34"/>
      <c r="J11" s="34"/>
      <c r="K11" s="39"/>
      <c r="L11" s="34"/>
      <c r="M11" s="34"/>
      <c r="N11" s="30"/>
      <c r="P11" s="28" t="s">
        <v>65</v>
      </c>
      <c r="Q11" s="33"/>
      <c r="R11" s="34"/>
      <c r="S11" s="34"/>
      <c r="T11" s="39"/>
      <c r="U11" s="34"/>
      <c r="V11" s="34"/>
      <c r="W11" s="30"/>
      <c r="Y11" s="28" t="s">
        <v>65</v>
      </c>
      <c r="Z11" s="33"/>
      <c r="AA11" s="34"/>
      <c r="AB11" s="34"/>
      <c r="AC11" s="39"/>
      <c r="AD11" s="34"/>
      <c r="AE11" s="34"/>
      <c r="AF11" s="30"/>
    </row>
    <row r="12" spans="2:32" ht="15.75" thickBot="1" x14ac:dyDescent="0.3">
      <c r="B12" s="1"/>
      <c r="D12" s="4"/>
      <c r="G12" s="28" t="s">
        <v>66</v>
      </c>
      <c r="H12" s="33"/>
      <c r="I12" s="34"/>
      <c r="J12" s="34"/>
      <c r="K12" s="34"/>
      <c r="L12" s="39"/>
      <c r="M12" s="34"/>
      <c r="N12" s="30"/>
      <c r="P12" s="28" t="s">
        <v>66</v>
      </c>
      <c r="Q12" s="33"/>
      <c r="R12" s="34"/>
      <c r="S12" s="34"/>
      <c r="T12" s="34"/>
      <c r="U12" s="39"/>
      <c r="V12" s="34"/>
      <c r="W12" s="30"/>
      <c r="Y12" s="28" t="s">
        <v>66</v>
      </c>
      <c r="Z12" s="33"/>
      <c r="AA12" s="34"/>
      <c r="AB12" s="34"/>
      <c r="AC12" s="34"/>
      <c r="AD12" s="39"/>
      <c r="AE12" s="34"/>
      <c r="AF12" s="30"/>
    </row>
    <row r="13" spans="2:32" ht="15.75" thickBot="1" x14ac:dyDescent="0.3">
      <c r="B13" s="51" t="s">
        <v>68</v>
      </c>
      <c r="C13" s="52" t="s">
        <v>73</v>
      </c>
      <c r="D13" s="53" t="s">
        <v>10</v>
      </c>
      <c r="G13" s="31" t="s">
        <v>67</v>
      </c>
      <c r="H13" s="35"/>
      <c r="I13" s="36"/>
      <c r="J13" s="36"/>
      <c r="K13" s="36"/>
      <c r="L13" s="36"/>
      <c r="M13" s="40"/>
      <c r="N13" s="32"/>
      <c r="P13" s="31" t="s">
        <v>67</v>
      </c>
      <c r="Q13" s="35"/>
      <c r="R13" s="36"/>
      <c r="S13" s="36"/>
      <c r="T13" s="36"/>
      <c r="U13" s="36"/>
      <c r="V13" s="40"/>
      <c r="W13" s="32"/>
      <c r="Y13" s="31" t="s">
        <v>67</v>
      </c>
      <c r="Z13" s="35"/>
      <c r="AA13" s="36"/>
      <c r="AB13" s="36"/>
      <c r="AC13" s="36"/>
      <c r="AD13" s="36"/>
      <c r="AE13" s="40"/>
      <c r="AF13" s="32"/>
    </row>
    <row r="14" spans="2:32" x14ac:dyDescent="0.25">
      <c r="B14" s="28" t="s">
        <v>65</v>
      </c>
      <c r="C14" s="29">
        <v>10000</v>
      </c>
      <c r="D14" s="30">
        <v>18</v>
      </c>
    </row>
    <row r="15" spans="2:32" ht="15.75" thickBot="1" x14ac:dyDescent="0.3">
      <c r="B15" s="31" t="s">
        <v>66</v>
      </c>
      <c r="C15" s="50">
        <v>10000</v>
      </c>
      <c r="D15" s="32">
        <v>16</v>
      </c>
    </row>
    <row r="16" spans="2:32" x14ac:dyDescent="0.25">
      <c r="B16" s="1"/>
    </row>
    <row r="17" spans="2:23" x14ac:dyDescent="0.25">
      <c r="B17" s="41" t="s">
        <v>76</v>
      </c>
      <c r="T17" t="s">
        <v>110</v>
      </c>
      <c r="U17" t="s">
        <v>111</v>
      </c>
      <c r="V17" t="s">
        <v>112</v>
      </c>
      <c r="W17" t="s">
        <v>123</v>
      </c>
    </row>
    <row r="18" spans="2:23" x14ac:dyDescent="0.25">
      <c r="B18" s="1" t="s">
        <v>77</v>
      </c>
      <c r="C18" t="s">
        <v>81</v>
      </c>
      <c r="G18" t="s">
        <v>65</v>
      </c>
      <c r="H18">
        <v>18</v>
      </c>
      <c r="N18" s="2" t="s">
        <v>108</v>
      </c>
      <c r="P18" t="s">
        <v>63</v>
      </c>
      <c r="Q18" t="s">
        <v>109</v>
      </c>
      <c r="R18" t="s">
        <v>65</v>
      </c>
      <c r="T18">
        <v>15</v>
      </c>
      <c r="U18">
        <v>20</v>
      </c>
      <c r="V18">
        <v>1</v>
      </c>
      <c r="W18">
        <v>30</v>
      </c>
    </row>
    <row r="19" spans="2:23" x14ac:dyDescent="0.25">
      <c r="B19" s="1" t="s">
        <v>78</v>
      </c>
      <c r="C19" s="42" t="s">
        <v>101</v>
      </c>
      <c r="P19" t="s">
        <v>62</v>
      </c>
      <c r="Q19" t="s">
        <v>109</v>
      </c>
      <c r="R19" t="s">
        <v>65</v>
      </c>
      <c r="T19">
        <v>3</v>
      </c>
      <c r="U19">
        <v>60</v>
      </c>
      <c r="V19">
        <v>1</v>
      </c>
      <c r="W19">
        <v>10</v>
      </c>
    </row>
    <row r="20" spans="2:23" x14ac:dyDescent="0.25">
      <c r="B20" s="1" t="s">
        <v>79</v>
      </c>
      <c r="C20" s="43" t="s">
        <v>113</v>
      </c>
      <c r="G20" t="s">
        <v>85</v>
      </c>
      <c r="P20" t="s">
        <v>62</v>
      </c>
      <c r="Q20" t="s">
        <v>109</v>
      </c>
      <c r="R20" t="s">
        <v>66</v>
      </c>
      <c r="T20">
        <v>12</v>
      </c>
      <c r="U20">
        <v>70</v>
      </c>
      <c r="V20">
        <v>1</v>
      </c>
      <c r="W20">
        <v>11</v>
      </c>
    </row>
    <row r="21" spans="2:23" x14ac:dyDescent="0.25">
      <c r="B21" s="1" t="s">
        <v>80</v>
      </c>
      <c r="C21" s="43" t="s">
        <v>91</v>
      </c>
      <c r="G21" t="s">
        <v>85</v>
      </c>
      <c r="P21" t="s">
        <v>61</v>
      </c>
      <c r="Q21" t="s">
        <v>109</v>
      </c>
      <c r="R21" t="s">
        <v>66</v>
      </c>
      <c r="T21">
        <v>4</v>
      </c>
      <c r="U21" s="6">
        <v>110</v>
      </c>
      <c r="V21" s="6">
        <v>1</v>
      </c>
      <c r="W21" s="6">
        <v>21</v>
      </c>
    </row>
    <row r="22" spans="2:23" x14ac:dyDescent="0.25">
      <c r="B22" s="1" t="s">
        <v>87</v>
      </c>
      <c r="C22" s="42" t="s">
        <v>97</v>
      </c>
      <c r="U22" s="2">
        <f>SUM(U18:U21)</f>
        <v>260</v>
      </c>
      <c r="V22" s="2">
        <f>SUM(V18:V21)</f>
        <v>4</v>
      </c>
      <c r="W22" s="2">
        <f>SUM(W18:W21)</f>
        <v>72</v>
      </c>
    </row>
    <row r="23" spans="2:23" x14ac:dyDescent="0.25">
      <c r="B23" s="1" t="s">
        <v>88</v>
      </c>
      <c r="C23" s="43" t="s">
        <v>113</v>
      </c>
      <c r="G23" t="s">
        <v>63</v>
      </c>
      <c r="H23">
        <v>15</v>
      </c>
    </row>
    <row r="24" spans="2:23" x14ac:dyDescent="0.25">
      <c r="B24" s="1" t="s">
        <v>89</v>
      </c>
      <c r="C24" s="43" t="s">
        <v>91</v>
      </c>
    </row>
    <row r="25" spans="2:23" x14ac:dyDescent="0.25">
      <c r="C25" s="44" t="s">
        <v>117</v>
      </c>
      <c r="G25" t="s">
        <v>63</v>
      </c>
      <c r="H25">
        <v>0</v>
      </c>
    </row>
    <row r="26" spans="2:23" x14ac:dyDescent="0.25">
      <c r="C26" s="44" t="s">
        <v>114</v>
      </c>
      <c r="G26" t="s">
        <v>65</v>
      </c>
      <c r="H26">
        <v>3</v>
      </c>
    </row>
    <row r="28" spans="2:23" x14ac:dyDescent="0.25">
      <c r="B28" s="1" t="s">
        <v>77</v>
      </c>
      <c r="C28" t="s">
        <v>116</v>
      </c>
      <c r="G28" t="s">
        <v>65</v>
      </c>
      <c r="H28">
        <v>3</v>
      </c>
    </row>
    <row r="29" spans="2:23" x14ac:dyDescent="0.25">
      <c r="B29" s="1" t="s">
        <v>78</v>
      </c>
      <c r="C29" s="42" t="s">
        <v>101</v>
      </c>
    </row>
    <row r="30" spans="2:23" x14ac:dyDescent="0.25">
      <c r="B30" s="1" t="s">
        <v>79</v>
      </c>
      <c r="C30" s="43" t="s">
        <v>113</v>
      </c>
      <c r="G30" t="s">
        <v>62</v>
      </c>
      <c r="H30">
        <v>15</v>
      </c>
    </row>
    <row r="31" spans="2:23" x14ac:dyDescent="0.25">
      <c r="B31" s="1" t="s">
        <v>80</v>
      </c>
      <c r="C31" s="43" t="s">
        <v>91</v>
      </c>
    </row>
    <row r="32" spans="2:23" x14ac:dyDescent="0.25">
      <c r="C32" s="44" t="s">
        <v>118</v>
      </c>
      <c r="G32" t="s">
        <v>62</v>
      </c>
      <c r="H32">
        <v>12</v>
      </c>
    </row>
    <row r="33" spans="2:23" x14ac:dyDescent="0.25">
      <c r="C33" s="44" t="s">
        <v>115</v>
      </c>
      <c r="G33" t="s">
        <v>65</v>
      </c>
      <c r="H33">
        <v>0</v>
      </c>
    </row>
    <row r="34" spans="2:23" x14ac:dyDescent="0.25">
      <c r="B34" s="1"/>
      <c r="C34" s="44"/>
    </row>
    <row r="35" spans="2:23" x14ac:dyDescent="0.25">
      <c r="B35" s="1" t="s">
        <v>77</v>
      </c>
      <c r="C35" t="s">
        <v>81</v>
      </c>
      <c r="G35" t="s">
        <v>66</v>
      </c>
      <c r="H35">
        <v>16</v>
      </c>
    </row>
    <row r="36" spans="2:23" x14ac:dyDescent="0.25">
      <c r="B36" s="1" t="s">
        <v>78</v>
      </c>
      <c r="C36" s="42" t="s">
        <v>101</v>
      </c>
    </row>
    <row r="37" spans="2:23" x14ac:dyDescent="0.25">
      <c r="B37" s="1" t="s">
        <v>79</v>
      </c>
      <c r="C37" s="43" t="s">
        <v>113</v>
      </c>
      <c r="G37" t="s">
        <v>85</v>
      </c>
    </row>
    <row r="38" spans="2:23" x14ac:dyDescent="0.25">
      <c r="B38" s="1" t="s">
        <v>80</v>
      </c>
      <c r="C38" s="43" t="s">
        <v>91</v>
      </c>
      <c r="G38" t="s">
        <v>85</v>
      </c>
      <c r="V38" s="6"/>
      <c r="W38" s="6"/>
    </row>
    <row r="39" spans="2:23" x14ac:dyDescent="0.25">
      <c r="B39" s="1" t="s">
        <v>87</v>
      </c>
      <c r="C39" s="42" t="s">
        <v>97</v>
      </c>
      <c r="V39" s="2"/>
      <c r="W39" s="2"/>
    </row>
    <row r="40" spans="2:23" x14ac:dyDescent="0.25">
      <c r="B40" s="1" t="s">
        <v>88</v>
      </c>
      <c r="C40" s="43" t="s">
        <v>113</v>
      </c>
      <c r="G40" t="s">
        <v>62</v>
      </c>
      <c r="H40">
        <v>12</v>
      </c>
    </row>
    <row r="41" spans="2:23" x14ac:dyDescent="0.25">
      <c r="B41" s="1" t="s">
        <v>89</v>
      </c>
      <c r="C41" s="43" t="s">
        <v>91</v>
      </c>
    </row>
    <row r="42" spans="2:23" x14ac:dyDescent="0.25">
      <c r="B42" s="1"/>
      <c r="C42" s="44" t="s">
        <v>119</v>
      </c>
      <c r="G42" t="s">
        <v>62</v>
      </c>
      <c r="H42">
        <v>0</v>
      </c>
    </row>
    <row r="43" spans="2:23" x14ac:dyDescent="0.25">
      <c r="B43" s="1"/>
      <c r="C43" s="44" t="s">
        <v>120</v>
      </c>
      <c r="G43" t="s">
        <v>66</v>
      </c>
      <c r="H43">
        <v>4</v>
      </c>
    </row>
    <row r="44" spans="2:23" x14ac:dyDescent="0.25">
      <c r="B44" s="1"/>
      <c r="C44" s="44"/>
    </row>
    <row r="45" spans="2:23" x14ac:dyDescent="0.25">
      <c r="B45" s="1" t="s">
        <v>77</v>
      </c>
      <c r="C45" t="s">
        <v>116</v>
      </c>
      <c r="G45" t="s">
        <v>66</v>
      </c>
      <c r="H45">
        <v>4</v>
      </c>
    </row>
    <row r="46" spans="2:23" x14ac:dyDescent="0.25">
      <c r="B46" s="1" t="s">
        <v>78</v>
      </c>
      <c r="C46" s="42" t="s">
        <v>101</v>
      </c>
    </row>
    <row r="47" spans="2:23" x14ac:dyDescent="0.25">
      <c r="B47" s="1" t="s">
        <v>79</v>
      </c>
      <c r="C47" s="43" t="s">
        <v>113</v>
      </c>
      <c r="G47" t="s">
        <v>61</v>
      </c>
      <c r="H47">
        <v>20</v>
      </c>
    </row>
    <row r="48" spans="2:23" x14ac:dyDescent="0.25">
      <c r="B48" s="1" t="s">
        <v>80</v>
      </c>
      <c r="C48" s="43" t="s">
        <v>91</v>
      </c>
    </row>
    <row r="49" spans="2:10" x14ac:dyDescent="0.25">
      <c r="C49" s="44" t="s">
        <v>121</v>
      </c>
      <c r="G49" t="s">
        <v>61</v>
      </c>
      <c r="H49">
        <v>16</v>
      </c>
    </row>
    <row r="50" spans="2:10" x14ac:dyDescent="0.25">
      <c r="C50" s="44" t="s">
        <v>122</v>
      </c>
      <c r="G50" t="s">
        <v>65</v>
      </c>
      <c r="H50">
        <v>0</v>
      </c>
    </row>
    <row r="52" spans="2:10" x14ac:dyDescent="0.25">
      <c r="B52" s="1" t="s">
        <v>77</v>
      </c>
      <c r="C52" t="s">
        <v>81</v>
      </c>
      <c r="G52" t="s">
        <v>85</v>
      </c>
      <c r="I52" t="s">
        <v>105</v>
      </c>
      <c r="J52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F43"/>
  <sheetViews>
    <sheetView topLeftCell="A5" workbookViewId="0">
      <pane ySplit="12" topLeftCell="A17" activePane="bottomLeft" state="frozen"/>
      <selection activeCell="A5" sqref="A5"/>
      <selection pane="bottomLeft" activeCell="B13" sqref="B13:D13"/>
    </sheetView>
  </sheetViews>
  <sheetFormatPr defaultRowHeight="15" x14ac:dyDescent="0.25"/>
  <cols>
    <col min="2" max="2" width="13.5703125" customWidth="1"/>
    <col min="3" max="3" width="10.42578125" customWidth="1"/>
    <col min="4" max="4" width="15.28515625" customWidth="1"/>
    <col min="5" max="5" width="15.140625" customWidth="1"/>
    <col min="6" max="6" width="13.5703125" customWidth="1"/>
    <col min="8" max="13" width="4.85546875" customWidth="1"/>
    <col min="15" max="15" width="3.5703125" customWidth="1"/>
    <col min="16" max="16" width="10" customWidth="1"/>
    <col min="17" max="22" width="4.85546875" customWidth="1"/>
    <col min="24" max="24" width="3.140625" customWidth="1"/>
    <col min="25" max="25" width="10.85546875" customWidth="1"/>
    <col min="26" max="31" width="4.85546875" customWidth="1"/>
    <col min="32" max="32" width="8.28515625" customWidth="1"/>
  </cols>
  <sheetData>
    <row r="1" spans="2:32" x14ac:dyDescent="0.25">
      <c r="B1" s="13" t="s">
        <v>57</v>
      </c>
      <c r="C1" s="24"/>
      <c r="D1" s="24"/>
      <c r="E1" s="24"/>
      <c r="F1" s="24"/>
    </row>
    <row r="2" spans="2:32" x14ac:dyDescent="0.25">
      <c r="B2" s="13" t="s">
        <v>59</v>
      </c>
      <c r="C2" s="24"/>
      <c r="D2" s="24"/>
      <c r="E2" s="24"/>
      <c r="F2" s="24"/>
    </row>
    <row r="3" spans="2:32" x14ac:dyDescent="0.25">
      <c r="B3" s="24"/>
      <c r="C3" s="24"/>
      <c r="D3" s="24"/>
      <c r="E3" s="24"/>
      <c r="F3" s="24"/>
    </row>
    <row r="5" spans="2:32" x14ac:dyDescent="0.25">
      <c r="B5" s="2" t="s">
        <v>72</v>
      </c>
      <c r="C5" s="20" t="s">
        <v>107</v>
      </c>
    </row>
    <row r="6" spans="2:32" ht="15.75" thickBot="1" x14ac:dyDescent="0.3">
      <c r="B6" s="2"/>
      <c r="C6" s="20"/>
    </row>
    <row r="7" spans="2:32" ht="34.5" x14ac:dyDescent="0.25">
      <c r="B7" s="51" t="s">
        <v>68</v>
      </c>
      <c r="C7" s="52" t="s">
        <v>73</v>
      </c>
      <c r="D7" s="53" t="s">
        <v>60</v>
      </c>
      <c r="E7" s="21"/>
      <c r="G7" s="37" t="s">
        <v>69</v>
      </c>
      <c r="H7" s="25" t="s">
        <v>61</v>
      </c>
      <c r="I7" s="26" t="s">
        <v>62</v>
      </c>
      <c r="J7" s="26" t="s">
        <v>63</v>
      </c>
      <c r="K7" s="26" t="s">
        <v>65</v>
      </c>
      <c r="L7" s="26" t="s">
        <v>66</v>
      </c>
      <c r="M7" s="26" t="s">
        <v>67</v>
      </c>
      <c r="N7" s="27"/>
      <c r="P7" s="37" t="s">
        <v>70</v>
      </c>
      <c r="Q7" s="25" t="s">
        <v>61</v>
      </c>
      <c r="R7" s="26" t="s">
        <v>62</v>
      </c>
      <c r="S7" s="26" t="s">
        <v>63</v>
      </c>
      <c r="T7" s="26" t="s">
        <v>65</v>
      </c>
      <c r="U7" s="26" t="s">
        <v>66</v>
      </c>
      <c r="V7" s="26" t="s">
        <v>67</v>
      </c>
      <c r="W7" s="27"/>
      <c r="Y7" s="37" t="s">
        <v>71</v>
      </c>
      <c r="Z7" s="25" t="s">
        <v>61</v>
      </c>
      <c r="AA7" s="26" t="s">
        <v>62</v>
      </c>
      <c r="AB7" s="26" t="s">
        <v>63</v>
      </c>
      <c r="AC7" s="26" t="s">
        <v>65</v>
      </c>
      <c r="AD7" s="26" t="s">
        <v>66</v>
      </c>
      <c r="AE7" s="26" t="s">
        <v>67</v>
      </c>
      <c r="AF7" s="27"/>
    </row>
    <row r="8" spans="2:32" x14ac:dyDescent="0.25">
      <c r="B8" s="28" t="s">
        <v>61</v>
      </c>
      <c r="C8" s="29">
        <v>10000</v>
      </c>
      <c r="D8" s="30">
        <v>20</v>
      </c>
      <c r="G8" s="28" t="s">
        <v>61</v>
      </c>
      <c r="H8" s="38"/>
      <c r="I8" s="34"/>
      <c r="J8" s="34"/>
      <c r="K8" s="34">
        <v>100</v>
      </c>
      <c r="L8" s="34">
        <v>110</v>
      </c>
      <c r="M8" s="34"/>
      <c r="N8" s="30"/>
      <c r="P8" s="28" t="s">
        <v>61</v>
      </c>
      <c r="Q8" s="38"/>
      <c r="R8" s="34"/>
      <c r="S8" s="34"/>
      <c r="T8" s="34">
        <v>10</v>
      </c>
      <c r="U8" s="34">
        <v>11</v>
      </c>
      <c r="V8" s="34"/>
      <c r="W8" s="30"/>
      <c r="Y8" s="28" t="s">
        <v>61</v>
      </c>
      <c r="Z8" s="38"/>
      <c r="AA8" s="34"/>
      <c r="AB8" s="34"/>
      <c r="AC8" s="34">
        <v>20</v>
      </c>
      <c r="AD8" s="34">
        <v>21</v>
      </c>
      <c r="AE8" s="34"/>
      <c r="AF8" s="30"/>
    </row>
    <row r="9" spans="2:32" x14ac:dyDescent="0.25">
      <c r="B9" s="28" t="s">
        <v>62</v>
      </c>
      <c r="C9" s="29">
        <v>10000</v>
      </c>
      <c r="D9" s="30">
        <v>15</v>
      </c>
      <c r="G9" s="28" t="s">
        <v>62</v>
      </c>
      <c r="H9" s="33"/>
      <c r="I9" s="39"/>
      <c r="J9" s="34"/>
      <c r="K9" s="34">
        <v>60</v>
      </c>
      <c r="L9" s="34">
        <v>70</v>
      </c>
      <c r="M9" s="34"/>
      <c r="N9" s="30"/>
      <c r="P9" s="28" t="s">
        <v>62</v>
      </c>
      <c r="Q9" s="33"/>
      <c r="R9" s="39"/>
      <c r="S9" s="34"/>
      <c r="T9" s="34">
        <v>6</v>
      </c>
      <c r="U9" s="34">
        <v>7</v>
      </c>
      <c r="V9" s="34"/>
      <c r="W9" s="30"/>
      <c r="Y9" s="28" t="s">
        <v>62</v>
      </c>
      <c r="Z9" s="33"/>
      <c r="AA9" s="39"/>
      <c r="AB9" s="34"/>
      <c r="AC9" s="34">
        <v>10</v>
      </c>
      <c r="AD9" s="34">
        <v>11</v>
      </c>
      <c r="AE9" s="34"/>
      <c r="AF9" s="30"/>
    </row>
    <row r="10" spans="2:32" x14ac:dyDescent="0.25">
      <c r="B10" s="28" t="s">
        <v>63</v>
      </c>
      <c r="C10" s="29">
        <v>10000</v>
      </c>
      <c r="D10" s="30">
        <v>15</v>
      </c>
      <c r="G10" s="28" t="s">
        <v>63</v>
      </c>
      <c r="H10" s="33"/>
      <c r="I10" s="34"/>
      <c r="J10" s="39"/>
      <c r="K10" s="34">
        <v>20</v>
      </c>
      <c r="L10" s="34">
        <v>30</v>
      </c>
      <c r="M10" s="34"/>
      <c r="N10" s="30"/>
      <c r="P10" s="28" t="s">
        <v>63</v>
      </c>
      <c r="Q10" s="33"/>
      <c r="R10" s="34"/>
      <c r="S10" s="39"/>
      <c r="T10" s="34">
        <v>2</v>
      </c>
      <c r="U10" s="34">
        <v>3</v>
      </c>
      <c r="V10" s="34"/>
      <c r="W10" s="30"/>
      <c r="Y10" s="28" t="s">
        <v>63</v>
      </c>
      <c r="Z10" s="33"/>
      <c r="AA10" s="34"/>
      <c r="AB10" s="39"/>
      <c r="AC10" s="34">
        <v>30</v>
      </c>
      <c r="AD10" s="34">
        <v>31</v>
      </c>
      <c r="AE10" s="34"/>
      <c r="AF10" s="30"/>
    </row>
    <row r="11" spans="2:32" ht="15.75" thickBot="1" x14ac:dyDescent="0.3">
      <c r="B11" s="31" t="s">
        <v>67</v>
      </c>
      <c r="C11" s="50">
        <v>10000</v>
      </c>
      <c r="D11" s="32">
        <v>0</v>
      </c>
      <c r="G11" s="28" t="s">
        <v>65</v>
      </c>
      <c r="H11" s="33"/>
      <c r="I11" s="34"/>
      <c r="J11" s="34"/>
      <c r="K11" s="39"/>
      <c r="L11" s="34"/>
      <c r="M11" s="34"/>
      <c r="N11" s="30"/>
      <c r="P11" s="28" t="s">
        <v>65</v>
      </c>
      <c r="Q11" s="33"/>
      <c r="R11" s="34"/>
      <c r="S11" s="34"/>
      <c r="T11" s="39"/>
      <c r="U11" s="34"/>
      <c r="V11" s="34"/>
      <c r="W11" s="30"/>
      <c r="Y11" s="28" t="s">
        <v>65</v>
      </c>
      <c r="Z11" s="33"/>
      <c r="AA11" s="34"/>
      <c r="AB11" s="34"/>
      <c r="AC11" s="39"/>
      <c r="AD11" s="34"/>
      <c r="AE11" s="34"/>
      <c r="AF11" s="30"/>
    </row>
    <row r="12" spans="2:32" ht="15.75" thickBot="1" x14ac:dyDescent="0.3">
      <c r="B12" s="1"/>
      <c r="D12" s="4"/>
      <c r="G12" s="28" t="s">
        <v>66</v>
      </c>
      <c r="H12" s="33"/>
      <c r="I12" s="34"/>
      <c r="J12" s="34"/>
      <c r="K12" s="34"/>
      <c r="L12" s="39"/>
      <c r="M12" s="34"/>
      <c r="N12" s="30"/>
      <c r="P12" s="28" t="s">
        <v>66</v>
      </c>
      <c r="Q12" s="33"/>
      <c r="R12" s="34"/>
      <c r="S12" s="34"/>
      <c r="T12" s="34"/>
      <c r="U12" s="39"/>
      <c r="V12" s="34"/>
      <c r="W12" s="30"/>
      <c r="Y12" s="28" t="s">
        <v>66</v>
      </c>
      <c r="Z12" s="33"/>
      <c r="AA12" s="34"/>
      <c r="AB12" s="34"/>
      <c r="AC12" s="34"/>
      <c r="AD12" s="39"/>
      <c r="AE12" s="34"/>
      <c r="AF12" s="30"/>
    </row>
    <row r="13" spans="2:32" ht="15.75" thickBot="1" x14ac:dyDescent="0.3">
      <c r="B13" s="51" t="s">
        <v>68</v>
      </c>
      <c r="C13" s="52" t="s">
        <v>73</v>
      </c>
      <c r="D13" s="53" t="s">
        <v>10</v>
      </c>
      <c r="G13" s="31" t="s">
        <v>67</v>
      </c>
      <c r="H13" s="35"/>
      <c r="I13" s="36"/>
      <c r="J13" s="36"/>
      <c r="K13" s="36"/>
      <c r="L13" s="36"/>
      <c r="M13" s="40"/>
      <c r="N13" s="32"/>
      <c r="P13" s="31" t="s">
        <v>67</v>
      </c>
      <c r="Q13" s="35"/>
      <c r="R13" s="36"/>
      <c r="S13" s="36"/>
      <c r="T13" s="36"/>
      <c r="U13" s="36"/>
      <c r="V13" s="40"/>
      <c r="W13" s="32"/>
      <c r="Y13" s="31" t="s">
        <v>67</v>
      </c>
      <c r="Z13" s="35"/>
      <c r="AA13" s="36"/>
      <c r="AB13" s="36"/>
      <c r="AC13" s="36"/>
      <c r="AD13" s="36"/>
      <c r="AE13" s="40"/>
      <c r="AF13" s="32"/>
    </row>
    <row r="14" spans="2:32" x14ac:dyDescent="0.25">
      <c r="B14" s="28" t="s">
        <v>65</v>
      </c>
      <c r="C14" s="29">
        <v>10000</v>
      </c>
      <c r="D14" s="30">
        <v>18</v>
      </c>
    </row>
    <row r="15" spans="2:32" ht="15.75" thickBot="1" x14ac:dyDescent="0.3">
      <c r="B15" s="31" t="s">
        <v>66</v>
      </c>
      <c r="C15" s="50">
        <v>10000</v>
      </c>
      <c r="D15" s="32">
        <v>16</v>
      </c>
    </row>
    <row r="16" spans="2:32" x14ac:dyDescent="0.25">
      <c r="B16" s="1"/>
    </row>
    <row r="17" spans="2:23" x14ac:dyDescent="0.25">
      <c r="B17" s="41" t="s">
        <v>76</v>
      </c>
      <c r="T17" t="s">
        <v>110</v>
      </c>
      <c r="U17" t="s">
        <v>111</v>
      </c>
      <c r="V17" t="s">
        <v>112</v>
      </c>
      <c r="W17" t="s">
        <v>123</v>
      </c>
    </row>
    <row r="18" spans="2:23" x14ac:dyDescent="0.25">
      <c r="B18" s="1" t="s">
        <v>77</v>
      </c>
      <c r="C18" t="s">
        <v>81</v>
      </c>
      <c r="G18" t="s">
        <v>65</v>
      </c>
      <c r="H18">
        <v>18</v>
      </c>
      <c r="N18" s="2" t="s">
        <v>108</v>
      </c>
      <c r="P18" t="s">
        <v>62</v>
      </c>
      <c r="Q18" t="s">
        <v>109</v>
      </c>
      <c r="R18" t="s">
        <v>65</v>
      </c>
      <c r="T18">
        <v>15</v>
      </c>
      <c r="U18">
        <v>60</v>
      </c>
      <c r="V18">
        <v>1</v>
      </c>
      <c r="W18">
        <v>10</v>
      </c>
    </row>
    <row r="19" spans="2:23" x14ac:dyDescent="0.25">
      <c r="B19" s="1" t="s">
        <v>78</v>
      </c>
      <c r="C19" s="42" t="s">
        <v>101</v>
      </c>
      <c r="P19" t="s">
        <v>61</v>
      </c>
      <c r="Q19" t="s">
        <v>109</v>
      </c>
      <c r="R19" t="s">
        <v>65</v>
      </c>
      <c r="T19">
        <v>3</v>
      </c>
      <c r="U19">
        <v>100</v>
      </c>
      <c r="V19">
        <v>1</v>
      </c>
      <c r="W19">
        <v>20</v>
      </c>
    </row>
    <row r="20" spans="2:23" x14ac:dyDescent="0.25">
      <c r="B20" s="1" t="s">
        <v>79</v>
      </c>
      <c r="C20" s="43" t="s">
        <v>124</v>
      </c>
      <c r="G20" t="s">
        <v>85</v>
      </c>
      <c r="P20" t="s">
        <v>61</v>
      </c>
      <c r="Q20" t="s">
        <v>109</v>
      </c>
      <c r="R20" t="s">
        <v>66</v>
      </c>
      <c r="T20">
        <v>16</v>
      </c>
      <c r="U20">
        <v>110</v>
      </c>
      <c r="V20">
        <v>1</v>
      </c>
      <c r="W20">
        <v>21</v>
      </c>
    </row>
    <row r="21" spans="2:23" x14ac:dyDescent="0.25">
      <c r="B21" s="1" t="s">
        <v>80</v>
      </c>
      <c r="C21" s="43" t="s">
        <v>91</v>
      </c>
      <c r="G21" t="s">
        <v>85</v>
      </c>
      <c r="U21" s="2">
        <f>SUM(U18:U20)</f>
        <v>270</v>
      </c>
      <c r="V21" s="2">
        <f t="shared" ref="V21:W21" si="0">SUM(V18:V20)</f>
        <v>3</v>
      </c>
      <c r="W21" s="2">
        <f t="shared" si="0"/>
        <v>51</v>
      </c>
    </row>
    <row r="22" spans="2:23" x14ac:dyDescent="0.25">
      <c r="B22" s="1" t="s">
        <v>87</v>
      </c>
      <c r="C22" s="42" t="s">
        <v>97</v>
      </c>
    </row>
    <row r="23" spans="2:23" x14ac:dyDescent="0.25">
      <c r="B23" s="1" t="s">
        <v>88</v>
      </c>
      <c r="C23" s="43" t="s">
        <v>124</v>
      </c>
      <c r="G23" t="s">
        <v>62</v>
      </c>
      <c r="H23">
        <v>15</v>
      </c>
    </row>
    <row r="24" spans="2:23" x14ac:dyDescent="0.25">
      <c r="B24" s="1" t="s">
        <v>89</v>
      </c>
      <c r="C24" s="43" t="s">
        <v>91</v>
      </c>
    </row>
    <row r="25" spans="2:23" x14ac:dyDescent="0.25">
      <c r="C25" s="44" t="s">
        <v>125</v>
      </c>
      <c r="G25" t="s">
        <v>62</v>
      </c>
      <c r="H25">
        <v>0</v>
      </c>
    </row>
    <row r="26" spans="2:23" x14ac:dyDescent="0.25">
      <c r="C26" s="44" t="s">
        <v>114</v>
      </c>
      <c r="G26" t="s">
        <v>65</v>
      </c>
      <c r="H26">
        <v>3</v>
      </c>
    </row>
    <row r="28" spans="2:23" x14ac:dyDescent="0.25">
      <c r="B28" s="1" t="s">
        <v>77</v>
      </c>
      <c r="C28" t="s">
        <v>116</v>
      </c>
      <c r="G28" t="s">
        <v>65</v>
      </c>
      <c r="H28">
        <v>3</v>
      </c>
    </row>
    <row r="29" spans="2:23" x14ac:dyDescent="0.25">
      <c r="B29" s="1" t="s">
        <v>78</v>
      </c>
      <c r="C29" s="42" t="s">
        <v>101</v>
      </c>
    </row>
    <row r="30" spans="2:23" x14ac:dyDescent="0.25">
      <c r="B30" s="1" t="s">
        <v>79</v>
      </c>
      <c r="C30" s="43" t="s">
        <v>124</v>
      </c>
      <c r="G30" t="s">
        <v>61</v>
      </c>
      <c r="H30">
        <v>20</v>
      </c>
    </row>
    <row r="31" spans="2:23" x14ac:dyDescent="0.25">
      <c r="B31" s="1" t="s">
        <v>80</v>
      </c>
      <c r="C31" s="43" t="s">
        <v>91</v>
      </c>
    </row>
    <row r="32" spans="2:23" x14ac:dyDescent="0.25">
      <c r="C32" s="44" t="s">
        <v>126</v>
      </c>
      <c r="G32" t="s">
        <v>61</v>
      </c>
      <c r="H32">
        <v>17</v>
      </c>
    </row>
    <row r="33" spans="2:10" x14ac:dyDescent="0.25">
      <c r="C33" s="44" t="s">
        <v>115</v>
      </c>
      <c r="G33" t="s">
        <v>65</v>
      </c>
      <c r="H33">
        <v>0</v>
      </c>
    </row>
    <row r="34" spans="2:10" x14ac:dyDescent="0.25">
      <c r="B34" s="1"/>
      <c r="C34" s="44"/>
    </row>
    <row r="35" spans="2:10" x14ac:dyDescent="0.25">
      <c r="B35" s="1" t="s">
        <v>77</v>
      </c>
      <c r="C35" t="s">
        <v>81</v>
      </c>
      <c r="G35" t="s">
        <v>66</v>
      </c>
      <c r="H35">
        <v>16</v>
      </c>
    </row>
    <row r="36" spans="2:10" x14ac:dyDescent="0.25">
      <c r="B36" s="1" t="s">
        <v>78</v>
      </c>
      <c r="C36" s="42" t="s">
        <v>101</v>
      </c>
    </row>
    <row r="37" spans="2:10" x14ac:dyDescent="0.25">
      <c r="B37" s="1" t="s">
        <v>79</v>
      </c>
      <c r="C37" s="43" t="s">
        <v>124</v>
      </c>
      <c r="G37" t="s">
        <v>61</v>
      </c>
      <c r="H37">
        <v>17</v>
      </c>
    </row>
    <row r="38" spans="2:10" x14ac:dyDescent="0.25">
      <c r="B38" s="1" t="s">
        <v>80</v>
      </c>
      <c r="C38" s="43" t="s">
        <v>91</v>
      </c>
    </row>
    <row r="39" spans="2:10" x14ac:dyDescent="0.25">
      <c r="B39" s="1"/>
      <c r="C39" s="44" t="s">
        <v>128</v>
      </c>
      <c r="G39" t="s">
        <v>61</v>
      </c>
      <c r="H39">
        <v>1</v>
      </c>
    </row>
    <row r="40" spans="2:10" x14ac:dyDescent="0.25">
      <c r="B40" s="1"/>
      <c r="C40" s="44" t="s">
        <v>127</v>
      </c>
      <c r="G40" t="s">
        <v>66</v>
      </c>
      <c r="H40">
        <v>0</v>
      </c>
    </row>
    <row r="41" spans="2:10" x14ac:dyDescent="0.25">
      <c r="B41" s="1"/>
      <c r="C41" s="44"/>
    </row>
    <row r="43" spans="2:10" x14ac:dyDescent="0.25">
      <c r="B43" s="1" t="s">
        <v>77</v>
      </c>
      <c r="C43" t="s">
        <v>81</v>
      </c>
      <c r="G43" t="s">
        <v>85</v>
      </c>
      <c r="I43" t="s">
        <v>105</v>
      </c>
      <c r="J4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 1 - without Buffer</vt:lpstr>
      <vt:lpstr>Example 1a - without Buffer</vt:lpstr>
      <vt:lpstr>Example 2 - with Buffer</vt:lpstr>
      <vt:lpstr>Buffer Calculation</vt:lpstr>
      <vt:lpstr>Demand until EndDate calculatio</vt:lpstr>
      <vt:lpstr>Redist. Rules</vt:lpstr>
      <vt:lpstr>Redist. Rules - 1</vt:lpstr>
      <vt:lpstr>Redist. Rules - 2</vt:lpstr>
      <vt:lpstr>Redist. Rules - 3</vt:lpstr>
      <vt:lpstr>Redist. Rules - Balancing</vt:lpstr>
      <vt:lpstr>Redist. Rules - ReorderMax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Kleindl</dc:creator>
  <cp:lastModifiedBy>Kleindl</cp:lastModifiedBy>
  <dcterms:created xsi:type="dcterms:W3CDTF">2018-05-28T13:00:44Z</dcterms:created>
  <dcterms:modified xsi:type="dcterms:W3CDTF">2018-08-06T05:43:11Z</dcterms:modified>
</cp:coreProperties>
</file>