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Documents\GitHub\beatingENd\BeatingEnDUS\Multiple stakes\"/>
    </mc:Choice>
  </mc:AlternateContent>
  <bookViews>
    <workbookView xWindow="0" yWindow="0" windowWidth="14688" windowHeight="6144"/>
  </bookViews>
  <sheets>
    <sheet name="loans" sheetId="1" r:id="rId1"/>
  </sheets>
  <calcPr calcId="0" calcMode="autoNoTable"/>
</workbook>
</file>

<file path=xl/calcChain.xml><?xml version="1.0" encoding="utf-8"?>
<calcChain xmlns="http://schemas.openxmlformats.org/spreadsheetml/2006/main">
  <c r="J19" i="1" l="1"/>
  <c r="D19" i="1"/>
  <c r="D20" i="1" s="1"/>
  <c r="J2" i="1"/>
  <c r="H2" i="1"/>
  <c r="D5" i="1"/>
  <c r="D3" i="1"/>
  <c r="D2" i="1"/>
  <c r="F5" i="1"/>
  <c r="F3" i="1"/>
  <c r="F2" i="1"/>
  <c r="H5" i="1"/>
  <c r="H3" i="1"/>
  <c r="J11" i="1"/>
  <c r="J3" i="1"/>
  <c r="J4" i="1" s="1"/>
  <c r="D11" i="1"/>
  <c r="D12" i="1" s="1"/>
  <c r="H11" i="1"/>
  <c r="H12" i="1" s="1"/>
  <c r="F11" i="1"/>
  <c r="F19" i="1"/>
  <c r="F20" i="1" s="1"/>
  <c r="H19" i="1"/>
  <c r="J29" i="1"/>
  <c r="I30" i="1" s="1"/>
  <c r="J30" i="1"/>
  <c r="J31" i="1"/>
  <c r="J20" i="1" l="1"/>
  <c r="J22" i="1" s="1"/>
  <c r="F12" i="1"/>
  <c r="F14" i="1" s="1"/>
  <c r="F15" i="1" s="1"/>
  <c r="J12" i="1"/>
  <c r="J13" i="1" s="1"/>
  <c r="H20" i="1"/>
  <c r="H21" i="1" s="1"/>
  <c r="F22" i="1"/>
  <c r="F23" i="1" s="1"/>
  <c r="F21" i="1"/>
  <c r="D21" i="1"/>
  <c r="J5" i="1"/>
  <c r="J6" i="1" s="1"/>
  <c r="D4" i="1"/>
  <c r="F4" i="1"/>
  <c r="H4" i="1"/>
  <c r="D13" i="1"/>
  <c r="H14" i="1"/>
  <c r="H15" i="1" s="1"/>
  <c r="H13" i="1"/>
  <c r="F13" i="1"/>
  <c r="J21" i="1" l="1"/>
  <c r="J23" i="1" s="1"/>
  <c r="J25" i="1" s="1"/>
  <c r="H17" i="1"/>
  <c r="J14" i="1"/>
  <c r="J15" i="1" s="1"/>
  <c r="J17" i="1" s="1"/>
  <c r="D22" i="1"/>
  <c r="D23" i="1" s="1"/>
  <c r="D25" i="1" s="1"/>
  <c r="H22" i="1"/>
  <c r="H23" i="1" s="1"/>
  <c r="H25" i="1" s="1"/>
  <c r="D6" i="1"/>
  <c r="D8" i="1" s="1"/>
  <c r="F6" i="1"/>
  <c r="F8" i="1" s="1"/>
  <c r="H6" i="1"/>
  <c r="H8" i="1" s="1"/>
  <c r="J8" i="1"/>
  <c r="D14" i="1"/>
  <c r="D15" i="1" s="1"/>
  <c r="D17" i="1" s="1"/>
  <c r="D31" i="1"/>
  <c r="E31" i="1" s="1"/>
  <c r="F17" i="1"/>
  <c r="F25" i="1"/>
  <c r="J33" i="1"/>
</calcChain>
</file>

<file path=xl/sharedStrings.xml><?xml version="1.0" encoding="utf-8"?>
<sst xmlns="http://schemas.openxmlformats.org/spreadsheetml/2006/main" count="9" uniqueCount="9">
  <si>
    <t>Downpayment</t>
  </si>
  <si>
    <t>1 Year</t>
  </si>
  <si>
    <t>3 Year</t>
  </si>
  <si>
    <t>5 Year</t>
  </si>
  <si>
    <t>7 Year</t>
  </si>
  <si>
    <t>1yr_month</t>
  </si>
  <si>
    <t>3yr_month</t>
  </si>
  <si>
    <t>5yr_month</t>
  </si>
  <si>
    <t>7yr_month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</si>
</sst>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C1" zoomScaleNormal="100" workbookViewId="0">
      <selection activeCell="J20" sqref="J20"/>
    </sheetView>
  </sheetViews>
  <sheetFormatPr defaultRowHeight="14.4" x14ac:dyDescent="0.3"/>
  <cols>
    <col min="2" max="2" width="17.77734375" style="1" customWidth="1"/>
    <col min="3" max="3" width="11.33203125" customWidth="1"/>
    <col min="4" max="4" width="13.33203125" customWidth="1"/>
    <col min="5" max="5" width="11.5546875" customWidth="1"/>
    <col min="6" max="6" width="13.44140625" customWidth="1"/>
    <col min="8" max="8" width="13.6640625" customWidth="1"/>
    <col min="9" max="9" width="11.6640625" customWidth="1"/>
    <col min="10" max="10" width="15.33203125" customWidth="1"/>
  </cols>
  <sheetData>
    <row r="1" spans="1:10" s="1" customFormat="1" x14ac:dyDescent="0.3">
      <c r="B1" s="1" t="s">
        <v>0</v>
      </c>
      <c r="C1" s="1" t="s">
        <v>1</v>
      </c>
      <c r="D1" s="1" t="s">
        <v>5</v>
      </c>
      <c r="E1" s="1" t="s">
        <v>2</v>
      </c>
      <c r="F1" s="1" t="s">
        <v>6</v>
      </c>
      <c r="G1" s="1" t="s">
        <v>3</v>
      </c>
      <c r="H1" s="1" t="s">
        <v>7</v>
      </c>
      <c r="I1" s="1" t="s">
        <v>4</v>
      </c>
      <c r="J1" s="1" t="s">
        <v>8</v>
      </c>
    </row>
    <row r="2" spans="1:10" x14ac:dyDescent="0.3">
      <c r="A2">
        <v>11</v>
      </c>
      <c r="B2" s="1">
        <v>42699</v>
      </c>
      <c r="C2">
        <v>69782.740000000005</v>
      </c>
      <c r="D2" s="2">
        <f>(C2-$B$2)/(1*12)</f>
        <v>2256.9783333333339</v>
      </c>
      <c r="E2">
        <v>71350.22</v>
      </c>
      <c r="F2" s="2">
        <f>(E2-$B$2)/(3*12)</f>
        <v>795.86722222222227</v>
      </c>
      <c r="G2">
        <v>72917.7</v>
      </c>
      <c r="H2" s="2">
        <f>(G2-$B$2)/(5*12)</f>
        <v>503.64499999999992</v>
      </c>
      <c r="I2">
        <v>74485.179999999993</v>
      </c>
      <c r="J2" s="2">
        <f>(I2-$B$2)/(7*12)</f>
        <v>378.40690476190468</v>
      </c>
    </row>
    <row r="3" spans="1:10" x14ac:dyDescent="0.3">
      <c r="D3" s="2">
        <f>MAX(0,((100000-$B$2)/(10*12)-D2))</f>
        <v>0</v>
      </c>
      <c r="F3" s="2">
        <f>MAX(0,((100000-$B$2)/(10*12)-F2))</f>
        <v>0</v>
      </c>
      <c r="H3" s="2">
        <f>MAX(0,((100000-$B$2)/(10*12)-H2))</f>
        <v>0</v>
      </c>
      <c r="J3" s="2">
        <f>MAX(0,((100000-B2)/(10*12)-J2))</f>
        <v>99.101428571428642</v>
      </c>
    </row>
    <row r="4" spans="1:10" x14ac:dyDescent="0.3">
      <c r="D4" s="3">
        <f>FV(0.007, 1*12, -D3)</f>
        <v>0</v>
      </c>
      <c r="F4" s="3">
        <f>FV(0.007, 5*12, -F3)</f>
        <v>0</v>
      </c>
      <c r="H4" s="3">
        <f>FV(0.007, 5*12, -H3)</f>
        <v>0</v>
      </c>
      <c r="J4" s="3">
        <f>FV(0.007, 7*12, -J3)</f>
        <v>11279.155887195406</v>
      </c>
    </row>
    <row r="5" spans="1:10" x14ac:dyDescent="0.3">
      <c r="D5" s="2">
        <f>((100000-((D2+D3)*1*12)-B2))/((9*12))</f>
        <v>279.78944444444437</v>
      </c>
      <c r="F5" s="2">
        <f>((100000-((F2+F3)*3*12)-$B$2))/((7*12))</f>
        <v>341.06880952380953</v>
      </c>
      <c r="H5" s="2">
        <f>((100000-((H2+H3)*5*12)-$B$2))/((5*12))</f>
        <v>451.37166666666673</v>
      </c>
      <c r="J5" s="2">
        <f>((100000-((J2+J3)*7*12)-B2))/((3*12))</f>
        <v>477.50833333333344</v>
      </c>
    </row>
    <row r="6" spans="1:10" x14ac:dyDescent="0.3">
      <c r="D6" s="3">
        <f>FV(0.007, 9*12, -D5)</f>
        <v>44931.724515628957</v>
      </c>
      <c r="F6" s="3">
        <f>FV(0.007, 7*12, -F5)</f>
        <v>38818.494610362271</v>
      </c>
      <c r="H6" s="3">
        <f>FV(0.007, 5*12, -H5)</f>
        <v>33513.461990770506</v>
      </c>
      <c r="J6" s="3">
        <f>FV(0.007, 3*12, -J5)</f>
        <v>19473.268925514734</v>
      </c>
    </row>
    <row r="8" spans="1:10" x14ac:dyDescent="0.3">
      <c r="D8" s="3">
        <f>D6+D4</f>
        <v>44931.724515628957</v>
      </c>
      <c r="F8" s="3">
        <f>F6+F4</f>
        <v>38818.494610362271</v>
      </c>
      <c r="H8" s="3">
        <f>H6+H4</f>
        <v>33513.461990770506</v>
      </c>
      <c r="J8" s="3">
        <f>J6+J4</f>
        <v>30752.424812710138</v>
      </c>
    </row>
    <row r="11" spans="1:10" x14ac:dyDescent="0.3">
      <c r="B11" s="1">
        <v>20699</v>
      </c>
      <c r="C11">
        <v>70438.34</v>
      </c>
      <c r="D11" s="2">
        <f>(C11-$B$11)/(1*12)</f>
        <v>4144.9449999999997</v>
      </c>
      <c r="E11">
        <v>73317.02</v>
      </c>
      <c r="F11" s="2">
        <f>(E11-$B$11)/(3*12)</f>
        <v>1461.6116666666667</v>
      </c>
      <c r="G11">
        <v>76195.7</v>
      </c>
      <c r="H11" s="2">
        <f>(G11-$B$11)/(5*12)</f>
        <v>924.94499999999994</v>
      </c>
      <c r="I11">
        <v>79074.38</v>
      </c>
      <c r="J11" s="2">
        <f>(I11-$B$11)/(7*12)</f>
        <v>694.94500000000005</v>
      </c>
    </row>
    <row r="12" spans="1:10" x14ac:dyDescent="0.3">
      <c r="D12" s="2">
        <f>MAX(0,((100000-$B$11)/(10*12)-D11))</f>
        <v>0</v>
      </c>
      <c r="F12" s="2">
        <f>MAX(0,((100000-$B$11)/(10*12)-F11))</f>
        <v>0</v>
      </c>
      <c r="H12" s="2">
        <f>MAX(0,((100000-$B$11)/(10*12)-H11))</f>
        <v>0</v>
      </c>
      <c r="J12" s="2">
        <f>MAX(0,((100000-B11)/(10*12)-J11))</f>
        <v>0</v>
      </c>
    </row>
    <row r="13" spans="1:10" x14ac:dyDescent="0.3">
      <c r="D13" s="3">
        <f>FV(0.007, 1*12, -D12)</f>
        <v>0</v>
      </c>
      <c r="F13" s="3">
        <f>FV(0.007, 5*12, -F12)</f>
        <v>0</v>
      </c>
      <c r="H13" s="3">
        <f>FV(0.007, 5*12, -H12)</f>
        <v>0</v>
      </c>
      <c r="J13" s="3">
        <f>FV(0.007, 7*12, -J12)</f>
        <v>0</v>
      </c>
    </row>
    <row r="14" spans="1:10" x14ac:dyDescent="0.3">
      <c r="D14" s="2">
        <f>((100000-((D11+D12)*1*12)-B11))/((9*12))</f>
        <v>273.71907407407411</v>
      </c>
      <c r="F14" s="2">
        <f>((100000-((F11+F12)*3*12)-$B$11))/((7*12))</f>
        <v>317.65452380952377</v>
      </c>
      <c r="H14" s="2">
        <f>((100000-((H11+H12)*5*12)-$B$11))/((5*12))</f>
        <v>396.7383333333334</v>
      </c>
      <c r="J14" s="2">
        <f>((100000-((J11+J12)*7*12)-B11))/((3*12))</f>
        <v>581.26722222222213</v>
      </c>
    </row>
    <row r="15" spans="1:10" x14ac:dyDescent="0.3">
      <c r="D15" s="3">
        <f>FV(0.007, 9*12, -D14)</f>
        <v>43956.876412510217</v>
      </c>
      <c r="F15" s="3">
        <f>FV(0.007, 7*12, -F14)</f>
        <v>36153.614977790552</v>
      </c>
      <c r="H15" s="3">
        <f>FV(0.007, 5*12, -H14)</f>
        <v>29457.044020149631</v>
      </c>
      <c r="J15" s="3">
        <f>FV(0.007, 3*12, -J14)</f>
        <v>23704.660517450506</v>
      </c>
    </row>
    <row r="17" spans="2:10" x14ac:dyDescent="0.3">
      <c r="D17" s="3">
        <f>D15+D13</f>
        <v>43956.876412510217</v>
      </c>
      <c r="F17" s="3">
        <f>F15+F13</f>
        <v>36153.614977790552</v>
      </c>
      <c r="H17" s="3">
        <f>H15+H13</f>
        <v>29457.044020149631</v>
      </c>
      <c r="J17" s="3">
        <f>J15+J13</f>
        <v>23704.660517450506</v>
      </c>
    </row>
    <row r="19" spans="2:10" x14ac:dyDescent="0.3">
      <c r="B19" s="1">
        <v>82000</v>
      </c>
      <c r="C19">
        <v>69365.539999999994</v>
      </c>
      <c r="D19" s="2">
        <f>(C19-$B$19)/(1*12)</f>
        <v>-1052.8716666666671</v>
      </c>
      <c r="E19">
        <v>70098.62</v>
      </c>
      <c r="F19" s="2">
        <f>(E19-$B$19)/(3*12)</f>
        <v>-330.59388888888901</v>
      </c>
      <c r="G19">
        <v>70831.7</v>
      </c>
      <c r="H19" s="2">
        <f>(G19-$B$19)/(5*12)</f>
        <v>-186.13833333333338</v>
      </c>
      <c r="I19">
        <v>127926</v>
      </c>
      <c r="J19" s="2">
        <f>(I19-$B$19)/(7*12)</f>
        <v>546.73809523809518</v>
      </c>
    </row>
    <row r="20" spans="2:10" x14ac:dyDescent="0.3">
      <c r="D20" s="2">
        <f>MAX(0,((100000-$B$19)/(10*12)-D19))</f>
        <v>1202.8716666666671</v>
      </c>
      <c r="F20" s="2">
        <f>MAX(0,((100000-$B$19)/(10*12)-F19))</f>
        <v>480.59388888888901</v>
      </c>
      <c r="H20" s="2">
        <f>((100000-$B$19)/(10*12)-H19)</f>
        <v>336.13833333333338</v>
      </c>
      <c r="J20" s="2">
        <f>MAX(0,((150000-B19)/(10*12)-J19))</f>
        <v>19.928571428571445</v>
      </c>
    </row>
    <row r="21" spans="2:10" x14ac:dyDescent="0.3">
      <c r="D21" s="3">
        <f>FV(0.007, 1*12, -D20)</f>
        <v>15003.36020229625</v>
      </c>
      <c r="F21" s="3">
        <f>FV(0.007, 3*12, -F20)</f>
        <v>19599.100976860329</v>
      </c>
      <c r="H21" s="3">
        <f>FV(0.007, 5*12, -H20)</f>
        <v>24957.612738521348</v>
      </c>
      <c r="J21" s="3">
        <f>FV(0.007, 7*12, -J20)</f>
        <v>2268.1556360204686</v>
      </c>
    </row>
    <row r="22" spans="2:10" x14ac:dyDescent="0.3">
      <c r="D22" s="2">
        <f>((100000-((D19+D20)*1*12)-B19))/((9*12))</f>
        <v>150</v>
      </c>
      <c r="F22" s="2">
        <f>((100000-((F19+F20)*3*12)-$B$19))/((7*12))</f>
        <v>150</v>
      </c>
      <c r="H22" s="2">
        <f>((100000-((H19+H20)*5*12)-$B$19))/((5*12))</f>
        <v>150</v>
      </c>
      <c r="J22" s="2">
        <f>((150000-((J19+J20)*7*12)-B19))/((3*12))</f>
        <v>566.66666666666663</v>
      </c>
    </row>
    <row r="23" spans="2:10" x14ac:dyDescent="0.3">
      <c r="D23" s="3">
        <f>FV(0.007, 9*12, -D22)</f>
        <v>24088.681010561158</v>
      </c>
      <c r="F23" s="3">
        <f>FV(0.007, 7*12, -F22)</f>
        <v>17072.139195852975</v>
      </c>
      <c r="H23" s="3">
        <f>FV(0.007, 5*12, -H22)</f>
        <v>11137.206142644254</v>
      </c>
      <c r="J23" s="3">
        <f>FV(0.007, 3*12, -J22,-J21)</f>
        <v>26024.874486541856</v>
      </c>
    </row>
    <row r="25" spans="2:10" x14ac:dyDescent="0.3">
      <c r="D25" s="3">
        <f>D23+D21</f>
        <v>39092.04121285741</v>
      </c>
      <c r="F25" s="3">
        <f>F23+F21</f>
        <v>36671.240172713304</v>
      </c>
      <c r="H25" s="3">
        <f>H23+H21</f>
        <v>36094.8188811656</v>
      </c>
      <c r="J25" s="3">
        <f>J23+J21</f>
        <v>28293.030122562326</v>
      </c>
    </row>
    <row r="27" spans="2:10" x14ac:dyDescent="0.3">
      <c r="J27" s="2"/>
    </row>
    <row r="29" spans="2:10" x14ac:dyDescent="0.3">
      <c r="J29">
        <f>(100000-B19)</f>
        <v>18000</v>
      </c>
    </row>
    <row r="30" spans="2:10" x14ac:dyDescent="0.3">
      <c r="I30">
        <f>J29-J30</f>
        <v>2544</v>
      </c>
      <c r="J30">
        <f>7*12*184</f>
        <v>15456</v>
      </c>
    </row>
    <row r="31" spans="2:10" x14ac:dyDescent="0.3">
      <c r="D31" s="2">
        <f>D11+ABS(D12)</f>
        <v>4144.9449999999997</v>
      </c>
      <c r="E31">
        <f>D31*12</f>
        <v>49739.34</v>
      </c>
      <c r="J31">
        <f>(100000-I19)</f>
        <v>-27926</v>
      </c>
    </row>
    <row r="33" spans="10:10" x14ac:dyDescent="0.3">
      <c r="J33">
        <f>((100000-B11)-ABS(7*12*J12))</f>
        <v>79301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Lim</dc:creator>
  <cp:lastModifiedBy>Zachary Lim</cp:lastModifiedBy>
  <dcterms:created xsi:type="dcterms:W3CDTF">2020-11-14T17:14:16Z</dcterms:created>
  <dcterms:modified xsi:type="dcterms:W3CDTF">2020-11-14T17:14:16Z</dcterms:modified>
</cp:coreProperties>
</file>