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Vertikal Tech TC Plant Lists\"/>
    </mc:Choice>
  </mc:AlternateContent>
  <xr:revisionPtr revIDLastSave="0" documentId="13_ncr:1_{FCACF599-41FF-4E9E-BC66-812EEA2DF3F6}" xr6:coauthVersionLast="47" xr6:coauthVersionMax="47" xr10:uidLastSave="{00000000-0000-0000-0000-000000000000}"/>
  <bookViews>
    <workbookView xWindow="-108" yWindow="-108" windowWidth="23256" windowHeight="12576" tabRatio="852" activeTab="4" xr2:uid="{51433C0A-3445-4C1A-99BF-CCB63AF566B1}"/>
  </bookViews>
  <sheets>
    <sheet name="Master List" sheetId="8" r:id="rId1"/>
    <sheet name="Salmon River OG" sheetId="1" r:id="rId2"/>
    <sheet name="Strawberry Cough" sheetId="51" r:id="rId3"/>
    <sheet name="Kosher Kush" sheetId="52" r:id="rId4"/>
    <sheet name="Wedding Pie" sheetId="53" r:id="rId5"/>
    <sheet name="Peanut" sheetId="5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53" l="1"/>
  <c r="S3" i="53" s="1"/>
  <c r="B13" i="53" s="1" a="1"/>
  <c r="B13" i="53" s="1"/>
  <c r="N6" i="53"/>
  <c r="O6" i="53" s="1"/>
  <c r="M6" i="53"/>
  <c r="R3" i="54"/>
  <c r="S3" i="54" s="1"/>
  <c r="B13" i="54" s="1" a="1"/>
  <c r="B13" i="54" s="1"/>
  <c r="N7" i="54"/>
  <c r="O7" i="54" s="1"/>
  <c r="M5" i="52"/>
  <c r="R3" i="52"/>
  <c r="S3" i="52" s="1"/>
  <c r="B13" i="52" s="1" a="1"/>
  <c r="B13" i="52" s="1"/>
  <c r="N5" i="52"/>
  <c r="O5" i="52" s="1"/>
  <c r="Q3" i="52"/>
  <c r="R3" i="1"/>
  <c r="S3" i="1" s="1"/>
  <c r="B13" i="1" s="1" a="1"/>
  <c r="B13" i="1" s="1"/>
  <c r="Q3" i="1"/>
  <c r="N5" i="1"/>
  <c r="O5" i="1" s="1"/>
  <c r="M5" i="1"/>
  <c r="N5" i="53"/>
  <c r="O5" i="53" s="1"/>
  <c r="I5" i="53"/>
  <c r="N6" i="54"/>
  <c r="O6" i="54" s="1"/>
  <c r="J4" i="51"/>
  <c r="K4" i="51" s="1"/>
  <c r="I4" i="51"/>
  <c r="J4" i="53"/>
  <c r="K4" i="53" s="1"/>
  <c r="J4" i="1"/>
  <c r="K4" i="1" s="1"/>
  <c r="I4" i="54"/>
  <c r="J4" i="52"/>
  <c r="K4" i="52" s="1"/>
  <c r="I4" i="52"/>
  <c r="M6" i="8"/>
  <c r="N6" i="8" s="1"/>
  <c r="D6" i="8"/>
  <c r="B18" i="54"/>
  <c r="B17" i="54" a="1"/>
  <c r="B17" i="54" s="1"/>
  <c r="B16" i="54"/>
  <c r="B16" i="54" a="1"/>
  <c r="B15" i="54" a="1"/>
  <c r="B15" i="54" s="1"/>
  <c r="B14" i="54"/>
  <c r="B14" i="54" a="1"/>
  <c r="B12" i="54"/>
  <c r="B12" i="54" a="1"/>
  <c r="B11" i="54" a="1"/>
  <c r="B11" i="54" s="1"/>
  <c r="F6" i="8" s="1"/>
  <c r="B9" i="54" a="1"/>
  <c r="B9" i="54" s="1"/>
  <c r="O6" i="8" s="1"/>
  <c r="B8" i="54" a="1"/>
  <c r="B8" i="54" s="1"/>
  <c r="G6" i="8" s="1"/>
  <c r="B6" i="54" a="1"/>
  <c r="B6" i="54" s="1"/>
  <c r="K6" i="8" s="1"/>
  <c r="L6" i="8" s="1"/>
  <c r="B5" i="54" a="1"/>
  <c r="B5" i="54" s="1"/>
  <c r="E6" i="8" s="1"/>
  <c r="B4" i="54"/>
  <c r="B3" i="54"/>
  <c r="B2" i="54"/>
  <c r="J3" i="54"/>
  <c r="K3" i="54" s="1"/>
  <c r="B7" i="54" s="1" a="1"/>
  <c r="B7" i="54" s="1"/>
  <c r="M4" i="8"/>
  <c r="N4" i="8" s="1"/>
  <c r="F4" i="8"/>
  <c r="D4" i="8"/>
  <c r="N3" i="52"/>
  <c r="O3" i="52" s="1"/>
  <c r="B18" i="52"/>
  <c r="B17" i="52" a="1"/>
  <c r="B17" i="52" s="1"/>
  <c r="B16" i="52"/>
  <c r="B16" i="52" a="1"/>
  <c r="B15" i="52" a="1"/>
  <c r="B15" i="52" s="1"/>
  <c r="B14" i="52"/>
  <c r="B14" i="52" a="1"/>
  <c r="B12" i="52"/>
  <c r="B12" i="52" a="1"/>
  <c r="B11" i="52" a="1"/>
  <c r="B11" i="52" s="1"/>
  <c r="B9" i="52" a="1"/>
  <c r="B9" i="52" s="1"/>
  <c r="O4" i="8" s="1"/>
  <c r="B8" i="52" a="1"/>
  <c r="B8" i="52" s="1"/>
  <c r="G4" i="8" s="1"/>
  <c r="B6" i="52"/>
  <c r="K4" i="8" s="1"/>
  <c r="L4" i="8" s="1"/>
  <c r="B6" i="52" a="1"/>
  <c r="B5" i="52" a="1"/>
  <c r="B5" i="52" s="1"/>
  <c r="E4" i="8" s="1"/>
  <c r="B4" i="52"/>
  <c r="B3" i="52"/>
  <c r="B2" i="52"/>
  <c r="J3" i="52"/>
  <c r="K3" i="52" s="1"/>
  <c r="N3" i="8"/>
  <c r="M3" i="8"/>
  <c r="G3" i="8"/>
  <c r="F3" i="8"/>
  <c r="D3" i="8"/>
  <c r="N4" i="51"/>
  <c r="O4" i="51" s="1"/>
  <c r="M4" i="51"/>
  <c r="B8" i="51" s="1" a="1"/>
  <c r="B8" i="51" s="1"/>
  <c r="I3" i="51"/>
  <c r="B18" i="51"/>
  <c r="B17" i="51" a="1"/>
  <c r="B17" i="51" s="1"/>
  <c r="B16" i="51"/>
  <c r="B16" i="51" a="1"/>
  <c r="B15" i="51" a="1"/>
  <c r="B15" i="51" s="1"/>
  <c r="B14" i="51"/>
  <c r="B14" i="51" a="1"/>
  <c r="B13" i="51" a="1"/>
  <c r="B13" i="51" s="1"/>
  <c r="B12" i="51"/>
  <c r="B12" i="51" a="1"/>
  <c r="B11" i="51" a="1"/>
  <c r="B11" i="51" s="1"/>
  <c r="B9" i="51" a="1"/>
  <c r="B9" i="51" s="1"/>
  <c r="O3" i="8" s="1"/>
  <c r="B6" i="51" a="1"/>
  <c r="B6" i="51" s="1"/>
  <c r="K3" i="8" s="1"/>
  <c r="L3" i="8" s="1"/>
  <c r="B5" i="51" a="1"/>
  <c r="B5" i="51" s="1"/>
  <c r="E3" i="8" s="1"/>
  <c r="B4" i="51"/>
  <c r="B3" i="51"/>
  <c r="B2" i="51"/>
  <c r="J3" i="51"/>
  <c r="K3" i="51" s="1"/>
  <c r="F5" i="8"/>
  <c r="D5" i="8"/>
  <c r="D2" i="8"/>
  <c r="I3" i="53"/>
  <c r="B18" i="53"/>
  <c r="B17" i="53" a="1"/>
  <c r="B17" i="53" s="1"/>
  <c r="B16" i="53"/>
  <c r="B16" i="53" a="1"/>
  <c r="B15" i="53" a="1"/>
  <c r="B15" i="53" s="1"/>
  <c r="B14" i="53"/>
  <c r="B14" i="53" a="1"/>
  <c r="B12" i="53" a="1"/>
  <c r="B12" i="53" s="1"/>
  <c r="M5" i="8" s="1"/>
  <c r="N5" i="8" s="1"/>
  <c r="B11" i="53" a="1"/>
  <c r="B11" i="53" s="1"/>
  <c r="B9" i="53" a="1"/>
  <c r="B9" i="53" s="1"/>
  <c r="O5" i="8" s="1"/>
  <c r="B8" i="53" a="1"/>
  <c r="B8" i="53" s="1"/>
  <c r="B6" i="53" a="1"/>
  <c r="B6" i="53" s="1"/>
  <c r="K5" i="8" s="1"/>
  <c r="L5" i="8" s="1"/>
  <c r="B5" i="53" a="1"/>
  <c r="B5" i="53" s="1"/>
  <c r="E5" i="8" s="1"/>
  <c r="B4" i="53"/>
  <c r="B3" i="53"/>
  <c r="B2" i="53"/>
  <c r="J3" i="53"/>
  <c r="K3" i="53" s="1"/>
  <c r="J3" i="1"/>
  <c r="K3" i="1" s="1"/>
  <c r="B18" i="1"/>
  <c r="B17" i="1" a="1"/>
  <c r="B17" i="1" s="1"/>
  <c r="B16" i="1"/>
  <c r="B16" i="1" a="1"/>
  <c r="B15" i="1" a="1"/>
  <c r="B15" i="1" s="1"/>
  <c r="B14" i="1"/>
  <c r="B14" i="1" a="1"/>
  <c r="B12" i="1" a="1"/>
  <c r="B12" i="1" s="1"/>
  <c r="M2" i="8" s="1"/>
  <c r="N2" i="8" s="1"/>
  <c r="B11" i="1" a="1"/>
  <c r="B11" i="1" s="1"/>
  <c r="F2" i="8" s="1"/>
  <c r="B9" i="1" a="1"/>
  <c r="B9" i="1" s="1"/>
  <c r="G2" i="8" s="1"/>
  <c r="B8" i="1" a="1"/>
  <c r="B8" i="1" s="1"/>
  <c r="B6" i="1" a="1"/>
  <c r="B6" i="1" s="1"/>
  <c r="K2" i="8" s="1"/>
  <c r="L2" i="8" s="1"/>
  <c r="B5" i="1" a="1"/>
  <c r="B5" i="1" s="1"/>
  <c r="E2" i="8" s="1"/>
  <c r="B4" i="1"/>
  <c r="B3" i="1"/>
  <c r="B2" i="1"/>
  <c r="T2" i="8" l="1"/>
  <c r="O2" i="8"/>
  <c r="B7" i="51" a="1"/>
  <c r="B7" i="51" s="1"/>
  <c r="B7" i="53" a="1"/>
  <c r="B7" i="53" s="1"/>
  <c r="B7" i="1" a="1"/>
  <c r="B7" i="1" s="1"/>
  <c r="B7" i="52" a="1"/>
  <c r="B7" i="52" s="1"/>
  <c r="S2" i="8"/>
  <c r="H2" i="8"/>
  <c r="C6" i="8" l="1"/>
  <c r="C5" i="8"/>
  <c r="C4" i="8"/>
  <c r="C3" i="8"/>
  <c r="M3" i="54"/>
  <c r="M4" i="54" s="1"/>
  <c r="P6" i="8"/>
  <c r="N3" i="54"/>
  <c r="O3" i="54" s="1"/>
  <c r="B10" i="54" s="1" a="1"/>
  <c r="B10" i="54" s="1"/>
  <c r="I6" i="8"/>
  <c r="J6" i="8" s="1"/>
  <c r="M3" i="53"/>
  <c r="P5" i="8"/>
  <c r="G5" i="8"/>
  <c r="H5" i="8" s="1"/>
  <c r="N3" i="53"/>
  <c r="O3" i="53" s="1"/>
  <c r="B10" i="53" s="1" a="1"/>
  <c r="B10" i="53" s="1"/>
  <c r="I5" i="8"/>
  <c r="J5" i="8" s="1"/>
  <c r="P4" i="8"/>
  <c r="B10" i="52" a="1"/>
  <c r="B10" i="52" s="1"/>
  <c r="I4" i="8"/>
  <c r="J4" i="8" s="1"/>
  <c r="P3" i="8"/>
  <c r="N3" i="51"/>
  <c r="O3" i="51" s="1"/>
  <c r="B10" i="51" s="1" a="1"/>
  <c r="B10" i="51" s="1"/>
  <c r="I3" i="8"/>
  <c r="J3" i="8" s="1"/>
  <c r="H6" i="8" l="1"/>
  <c r="H4" i="8"/>
  <c r="H3" i="8"/>
  <c r="N3" i="1"/>
  <c r="O3" i="1" s="1"/>
  <c r="B10" i="1" s="1" a="1"/>
  <c r="B10" i="1" s="1"/>
  <c r="C2" i="8" l="1"/>
  <c r="R2" i="8" l="1"/>
  <c r="I2" i="8" l="1"/>
  <c r="J2" i="8" s="1"/>
  <c r="P2" i="8"/>
  <c r="U2" i="8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<sst xmlns="http://schemas.openxmlformats.org/spreadsheetml/2006/main" count="326" uniqueCount="51">
  <si>
    <t>Strain Name:</t>
  </si>
  <si>
    <t>Stage I</t>
  </si>
  <si>
    <t>Stage II</t>
  </si>
  <si>
    <t>Stage III</t>
  </si>
  <si>
    <t>Stage IV</t>
  </si>
  <si>
    <t>Infection</t>
  </si>
  <si>
    <t>Subculture Date</t>
  </si>
  <si>
    <t># Explants</t>
  </si>
  <si>
    <t># Days in Culture</t>
  </si>
  <si>
    <t>Ready</t>
  </si>
  <si>
    <t>Stage I # Explants:</t>
  </si>
  <si>
    <t>Stage I Date:</t>
  </si>
  <si>
    <t>Stage I Subculture</t>
  </si>
  <si>
    <t>Stage III # Explants:</t>
  </si>
  <si>
    <t>Stage III Date:</t>
  </si>
  <si>
    <t>Stage III Subculture</t>
  </si>
  <si>
    <t>Stage IV # Explants:</t>
  </si>
  <si>
    <t>Stage IV Date:</t>
  </si>
  <si>
    <t>Date</t>
  </si>
  <si>
    <t>Total Explants</t>
  </si>
  <si>
    <t>Variety</t>
  </si>
  <si>
    <t>Stage I #</t>
  </si>
  <si>
    <t>Stage III #</t>
  </si>
  <si>
    <t>Total # Explants</t>
  </si>
  <si>
    <t>Stage I Date</t>
  </si>
  <si>
    <t>Stage I Ready</t>
  </si>
  <si>
    <t>Stage III Date</t>
  </si>
  <si>
    <t>Stage III Ready</t>
  </si>
  <si>
    <t xml:space="preserve"> </t>
  </si>
  <si>
    <t>N/A</t>
  </si>
  <si>
    <t>Salmon River OG</t>
  </si>
  <si>
    <t>Strawberry Cough</t>
  </si>
  <si>
    <t>Kosher Kush</t>
  </si>
  <si>
    <t>Wedding Pie</t>
  </si>
  <si>
    <t>Peanut</t>
  </si>
  <si>
    <t>Stage II #</t>
  </si>
  <si>
    <t>Stage 2.5</t>
  </si>
  <si>
    <t>Stage 2.5 #</t>
  </si>
  <si>
    <t>Stage II Date</t>
  </si>
  <si>
    <t>Stage II Ready</t>
  </si>
  <si>
    <t>Stage 2.5 Date</t>
  </si>
  <si>
    <t>Stage 2.5 Ready</t>
  </si>
  <si>
    <t>Stage II # Explants:</t>
  </si>
  <si>
    <t>Stage II Date:</t>
  </si>
  <si>
    <t>Stage II Subculture</t>
  </si>
  <si>
    <t>Stage 2.5 # Explants:</t>
  </si>
  <si>
    <t>Stage 2.5 Date:</t>
  </si>
  <si>
    <t>Stage 2.5 Subculture</t>
  </si>
  <si>
    <t>BR #:</t>
  </si>
  <si>
    <t>BR Date:</t>
  </si>
  <si>
    <t>BR Subculture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</si>
</sst>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6" fillId="0" borderId="1" xfId="0" applyFont="1" applyFill="1" applyBorder="1"/>
    <xf numFmtId="0" fontId="0" fillId="0" borderId="0" xfId="0" applyFill="1"/>
    <xf numFmtId="0" fontId="6" fillId="0" borderId="1" xfId="0" applyFont="1" applyBorder="1"/>
    <xf numFmtId="14" fontId="0" fillId="0" borderId="1" xfId="0" quotePrefix="1" applyNumberFormat="1" applyBorder="1"/>
    <xf numFmtId="0" fontId="0" fillId="0" borderId="1" xfId="0" quotePrefix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E906-31DB-43F3-97DA-36DC4C7B8B85}">
  <dimension ref="A1:U52"/>
  <sheetViews>
    <sheetView workbookViewId="0">
      <selection activeCell="A3" sqref="A3"/>
    </sheetView>
  </sheetViews>
  <sheetFormatPr defaultRowHeight="14.4" x14ac:dyDescent="0.3"/>
  <cols>
    <col min="1" max="1" width="18.77734375" bestFit="1" customWidth="1"/>
    <col min="3" max="3" width="19.5546875" bestFit="1" customWidth="1"/>
    <col min="4" max="4" width="8.5546875" bestFit="1" customWidth="1"/>
    <col min="5" max="5" width="8.6640625" bestFit="1" customWidth="1"/>
    <col min="6" max="6" width="10.109375" bestFit="1" customWidth="1"/>
    <col min="7" max="7" width="9.21875" bestFit="1" customWidth="1"/>
    <col min="8" max="8" width="14.21875" bestFit="1" customWidth="1"/>
    <col min="9" max="9" width="12.33203125" bestFit="1" customWidth="1"/>
    <col min="10" max="10" width="13.5546875" bestFit="1" customWidth="1"/>
    <col min="11" max="11" width="12.88671875" bestFit="1" customWidth="1"/>
    <col min="12" max="14" width="13.5546875" bestFit="1" customWidth="1"/>
    <col min="15" max="15" width="12.109375" bestFit="1" customWidth="1"/>
    <col min="16" max="16" width="13.5546875" bestFit="1" customWidth="1"/>
  </cols>
  <sheetData>
    <row r="1" spans="1:21" ht="21" x14ac:dyDescent="0.4">
      <c r="A1" s="16" t="s">
        <v>19</v>
      </c>
      <c r="C1" s="7" t="s">
        <v>20</v>
      </c>
      <c r="D1" s="4" t="s">
        <v>21</v>
      </c>
      <c r="E1" s="25" t="s">
        <v>35</v>
      </c>
      <c r="F1" s="26" t="s">
        <v>37</v>
      </c>
      <c r="G1" s="6" t="s">
        <v>22</v>
      </c>
      <c r="H1" s="7" t="s">
        <v>23</v>
      </c>
      <c r="I1" s="4" t="s">
        <v>24</v>
      </c>
      <c r="J1" s="4" t="s">
        <v>25</v>
      </c>
      <c r="K1" s="25" t="s">
        <v>38</v>
      </c>
      <c r="L1" s="25" t="s">
        <v>39</v>
      </c>
      <c r="M1" s="26" t="s">
        <v>40</v>
      </c>
      <c r="N1" s="26" t="s">
        <v>41</v>
      </c>
      <c r="O1" s="6" t="s">
        <v>26</v>
      </c>
      <c r="P1" s="6" t="s">
        <v>27</v>
      </c>
      <c r="R1" s="4" t="s">
        <v>1</v>
      </c>
      <c r="S1" s="25" t="s">
        <v>2</v>
      </c>
      <c r="T1" s="26" t="s">
        <v>36</v>
      </c>
      <c r="U1" s="6" t="s">
        <v>3</v>
      </c>
    </row>
    <row r="2" spans="1:21" x14ac:dyDescent="0.3">
      <c r="A2" s="17">
        <f>SUM(R2:U2)</f>
        <v>45177</v>
      </c>
      <c r="C2" s="5" t="str">
        <f>'Salmon River OG'!B1</f>
        <v>Salmon River OG</v>
      </c>
      <c r="D2" s="5" t="str">
        <f>'Salmon River OG'!B2</f>
        <v>N/A</v>
      </c>
      <c r="E2" s="5" t="str">
        <f>'Salmon River OG'!B5</f>
        <v>N/A</v>
      </c>
      <c r="F2" s="5">
        <f>'Salmon River OG'!B11</f>
        <v>75</v>
      </c>
      <c r="G2" s="12">
        <f>'Salmon River OG'!B9</f>
        <v>44700</v>
      </c>
      <c r="H2" s="5">
        <f>SUM(D2:G2)</f>
        <v>44775</v>
      </c>
      <c r="I2" s="12" t="str">
        <f>'Salmon River OG'!B3</f>
        <v>N/A</v>
      </c>
      <c r="J2" s="18" t="e">
        <f t="shared" ref="J2:N6" ca="1" si="0">IF(TODAY() - I2 &gt;= 21, "Yes", "No")</f>
        <v>#VALUE!</v>
      </c>
      <c r="K2" s="12" t="str">
        <f>'Salmon River OG'!B6</f>
        <v>N/A</v>
      </c>
      <c r="L2" s="18" t="e">
        <f t="shared" ca="1" si="0"/>
        <v>#VALUE!</v>
      </c>
      <c r="M2" s="12">
        <f>'Salmon River OG'!B12</f>
        <v>44700</v>
      </c>
      <c r="N2" s="18" t="str">
        <f t="shared" ca="1" si="0"/>
        <v>No</v>
      </c>
      <c r="O2" s="12">
        <f>'Salmon River OG'!B9</f>
        <v>44700</v>
      </c>
      <c r="P2" s="18" t="str">
        <f ca="1">IF(TODAY() - O2 &gt;= 28, "Yes", "No")</f>
        <v>No</v>
      </c>
      <c r="R2" s="5">
        <f>SUM(D2:D33)</f>
        <v>0</v>
      </c>
      <c r="S2" s="5">
        <f>SUM(E2:E6)</f>
        <v>94</v>
      </c>
      <c r="T2" s="5">
        <f>SUM(F2:F34)</f>
        <v>134</v>
      </c>
      <c r="U2" s="17">
        <f>SUM(G2:G35)</f>
        <v>44949</v>
      </c>
    </row>
    <row r="3" spans="1:21" x14ac:dyDescent="0.3">
      <c r="A3" t="s">
        <v>28</v>
      </c>
      <c r="C3" s="5" t="str">
        <f>'Strawberry Cough'!B1</f>
        <v>Strawberry Cough</v>
      </c>
      <c r="D3" s="19" t="str">
        <f>'Strawberry Cough'!B2</f>
        <v>N/A</v>
      </c>
      <c r="E3" s="5" t="str">
        <f>'Strawberry Cough'!B5</f>
        <v>N/A</v>
      </c>
      <c r="F3" s="5">
        <f>'Strawberry Cough'!B11</f>
        <v>0</v>
      </c>
      <c r="G3" s="5" t="str">
        <f>'Strawberry Cough'!B8</f>
        <v>N/A</v>
      </c>
      <c r="H3" s="5">
        <f t="shared" ref="H3:H6" si="1">SUM(D3:G3)</f>
        <v>0</v>
      </c>
      <c r="I3" s="23" t="str">
        <f>'Strawberry Cough'!B3</f>
        <v>N/A</v>
      </c>
      <c r="J3" s="18" t="e">
        <f t="shared" ca="1" si="0"/>
        <v>#VALUE!</v>
      </c>
      <c r="K3" s="12" t="str">
        <f>'Strawberry Cough'!B6</f>
        <v>N/A</v>
      </c>
      <c r="L3" s="18" t="e">
        <f t="shared" ca="1" si="0"/>
        <v>#VALUE!</v>
      </c>
      <c r="M3" s="12" t="e">
        <f>'Strawberry Cough'!B12</f>
        <v>#N/A</v>
      </c>
      <c r="N3" s="18" t="e">
        <f t="shared" ca="1" si="0"/>
        <v>#N/A</v>
      </c>
      <c r="O3" s="12" t="str">
        <f>'Strawberry Cough'!B9</f>
        <v>N/A</v>
      </c>
      <c r="P3" s="18" t="e">
        <f t="shared" ref="P3:P6" ca="1" si="2">IF(TODAY() - O3 &gt;= 28, "Yes", "No")</f>
        <v>#VALUE!</v>
      </c>
    </row>
    <row r="4" spans="1:21" x14ac:dyDescent="0.3">
      <c r="C4" s="5" t="str">
        <f>'Kosher Kush'!B1</f>
        <v>Kosher Kush</v>
      </c>
      <c r="D4" s="5" t="str">
        <f>'Kosher Kush'!B2</f>
        <v>N/A</v>
      </c>
      <c r="E4" s="5">
        <f>'Kosher Kush'!B5</f>
        <v>94</v>
      </c>
      <c r="F4" s="5">
        <f>'Kosher Kush'!B11</f>
        <v>51</v>
      </c>
      <c r="G4" s="5">
        <f>'Kosher Kush'!B8</f>
        <v>231</v>
      </c>
      <c r="H4" s="5">
        <f t="shared" si="1"/>
        <v>376</v>
      </c>
      <c r="I4" s="12" t="str">
        <f>'Kosher Kush'!B3</f>
        <v>N/A</v>
      </c>
      <c r="J4" s="18" t="e">
        <f t="shared" ca="1" si="0"/>
        <v>#VALUE!</v>
      </c>
      <c r="K4" s="12">
        <f>'Kosher Kush'!B6</f>
        <v>44631</v>
      </c>
      <c r="L4" s="18" t="str">
        <f t="shared" ca="1" si="0"/>
        <v>Yes</v>
      </c>
      <c r="M4" s="12">
        <f>'Kosher Kush'!B12</f>
        <v>44697</v>
      </c>
      <c r="N4" s="18" t="str">
        <f t="shared" ca="1" si="0"/>
        <v>No</v>
      </c>
      <c r="O4" s="12">
        <f>'Kosher Kush'!B9</f>
        <v>44697</v>
      </c>
      <c r="P4" s="18" t="str">
        <f t="shared" ca="1" si="2"/>
        <v>No</v>
      </c>
    </row>
    <row r="5" spans="1:21" x14ac:dyDescent="0.3">
      <c r="C5" s="5" t="str">
        <f>'Wedding Pie'!B1</f>
        <v>Wedding Pie</v>
      </c>
      <c r="D5" s="5" t="str">
        <f>'Wedding Pie'!B2</f>
        <v>N/A</v>
      </c>
      <c r="E5" s="5" t="str">
        <f>'Wedding Pie'!B5</f>
        <v>N/A</v>
      </c>
      <c r="F5" s="5">
        <f>'Wedding Pie'!B11</f>
        <v>5</v>
      </c>
      <c r="G5" s="5" t="str">
        <f>'Wedding Pie'!B5</f>
        <v>N/A</v>
      </c>
      <c r="H5" s="5">
        <f t="shared" si="1"/>
        <v>5</v>
      </c>
      <c r="I5" s="12" t="str">
        <f>'Wedding Pie'!B3</f>
        <v>N/A</v>
      </c>
      <c r="J5" s="18" t="e">
        <f t="shared" ca="1" si="0"/>
        <v>#VALUE!</v>
      </c>
      <c r="K5" s="12" t="str">
        <f>'Wedding Pie'!B6</f>
        <v>N/A</v>
      </c>
      <c r="L5" s="18" t="e">
        <f t="shared" ca="1" si="0"/>
        <v>#VALUE!</v>
      </c>
      <c r="M5" s="12">
        <f>'Wedding Pie'!B12</f>
        <v>44698</v>
      </c>
      <c r="N5" s="18" t="str">
        <f t="shared" ca="1" si="0"/>
        <v>No</v>
      </c>
      <c r="O5" s="12">
        <f>'Wedding Pie'!B9</f>
        <v>44698</v>
      </c>
      <c r="P5" s="18" t="str">
        <f t="shared" ca="1" si="2"/>
        <v>No</v>
      </c>
    </row>
    <row r="6" spans="1:21" x14ac:dyDescent="0.3">
      <c r="C6" s="5" t="str">
        <f>Peanut!B1</f>
        <v>Peanut</v>
      </c>
      <c r="D6" s="5" t="str">
        <f>Peanut!B2</f>
        <v>N/A</v>
      </c>
      <c r="E6" s="5" t="str">
        <f>Peanut!B5</f>
        <v>N/A</v>
      </c>
      <c r="F6" s="5">
        <f>Peanut!B11</f>
        <v>3</v>
      </c>
      <c r="G6" s="5">
        <f>Peanut!B8</f>
        <v>18</v>
      </c>
      <c r="H6" s="5">
        <f t="shared" si="1"/>
        <v>21</v>
      </c>
      <c r="I6" s="12" t="str">
        <f>Peanut!B3</f>
        <v>N/A</v>
      </c>
      <c r="J6" s="18" t="e">
        <f t="shared" ca="1" si="0"/>
        <v>#VALUE!</v>
      </c>
      <c r="K6" s="12" t="str">
        <f>Peanut!B6</f>
        <v>N/A</v>
      </c>
      <c r="L6" s="18" t="e">
        <f t="shared" ca="1" si="0"/>
        <v>#VALUE!</v>
      </c>
      <c r="M6" s="12">
        <f>Peanut!B12</f>
        <v>44698</v>
      </c>
      <c r="N6" s="18" t="str">
        <f t="shared" ca="1" si="0"/>
        <v>No</v>
      </c>
      <c r="O6" s="12">
        <f>Peanut!B9</f>
        <v>44698</v>
      </c>
      <c r="P6" s="18" t="str">
        <f t="shared" ca="1" si="2"/>
        <v>No</v>
      </c>
    </row>
    <row r="7" spans="1:21" x14ac:dyDescent="0.3">
      <c r="C7" s="5"/>
      <c r="D7" s="5"/>
      <c r="E7" s="5"/>
      <c r="F7" s="5"/>
      <c r="G7" s="24"/>
      <c r="H7" s="5"/>
      <c r="I7" s="12"/>
      <c r="J7" s="18"/>
      <c r="K7" s="5"/>
      <c r="L7" s="5"/>
      <c r="M7" s="5"/>
      <c r="N7" s="5"/>
      <c r="O7" s="12"/>
      <c r="P7" s="18"/>
    </row>
    <row r="8" spans="1:21" x14ac:dyDescent="0.3">
      <c r="C8" s="5"/>
      <c r="E8" s="5"/>
      <c r="F8" s="5"/>
      <c r="G8" s="5"/>
      <c r="H8" s="5"/>
      <c r="I8" s="12"/>
      <c r="J8" s="18"/>
      <c r="K8" s="5"/>
      <c r="L8" s="5"/>
      <c r="M8" s="5"/>
      <c r="N8" s="5"/>
      <c r="O8" s="12"/>
      <c r="P8" s="18"/>
    </row>
    <row r="9" spans="1:21" x14ac:dyDescent="0.3">
      <c r="C9" s="5"/>
      <c r="D9" s="5"/>
      <c r="E9" s="5"/>
      <c r="F9" s="5"/>
      <c r="G9" s="5"/>
      <c r="H9" s="5"/>
      <c r="I9" s="12"/>
      <c r="J9" s="18"/>
      <c r="K9" s="5"/>
      <c r="L9" s="5"/>
      <c r="M9" s="5"/>
      <c r="N9" s="5"/>
      <c r="O9" s="12"/>
      <c r="P9" s="18"/>
    </row>
    <row r="10" spans="1:21" x14ac:dyDescent="0.3">
      <c r="C10" s="18"/>
      <c r="D10" s="5"/>
      <c r="E10" s="5"/>
      <c r="F10" s="5"/>
      <c r="G10" s="5"/>
      <c r="H10" s="5"/>
      <c r="I10" s="12"/>
      <c r="J10" s="18"/>
      <c r="K10" s="5"/>
      <c r="L10" s="5"/>
      <c r="M10" s="5"/>
      <c r="N10" s="5"/>
      <c r="O10" s="12"/>
      <c r="P10" s="18"/>
    </row>
    <row r="11" spans="1:21" x14ac:dyDescent="0.3">
      <c r="C11" s="18"/>
      <c r="D11" s="5"/>
      <c r="E11" s="5"/>
      <c r="F11" s="5"/>
      <c r="G11" s="5"/>
      <c r="H11" s="5"/>
      <c r="I11" s="12"/>
      <c r="J11" s="18"/>
      <c r="K11" s="5"/>
      <c r="L11" s="5"/>
      <c r="M11" s="5"/>
      <c r="N11" s="5"/>
      <c r="O11" s="12"/>
      <c r="P11" s="18"/>
    </row>
    <row r="12" spans="1:21" x14ac:dyDescent="0.3">
      <c r="B12" s="21"/>
      <c r="C12" s="5"/>
      <c r="D12" s="5"/>
      <c r="E12" s="5"/>
      <c r="F12" s="5"/>
      <c r="G12" s="19"/>
      <c r="H12" s="5"/>
      <c r="I12" s="12"/>
      <c r="J12" s="18"/>
      <c r="K12" s="5"/>
      <c r="L12" s="5"/>
      <c r="M12" s="5"/>
      <c r="N12" s="5"/>
      <c r="O12" s="12"/>
      <c r="P12" s="18"/>
    </row>
    <row r="13" spans="1:21" x14ac:dyDescent="0.3">
      <c r="B13" s="21"/>
      <c r="C13" s="18"/>
      <c r="D13" s="5"/>
      <c r="E13" s="5"/>
      <c r="F13" s="5"/>
      <c r="G13" s="5"/>
      <c r="H13" s="5"/>
      <c r="I13" s="12"/>
      <c r="J13" s="18"/>
      <c r="K13" s="5"/>
      <c r="L13" s="5"/>
      <c r="M13" s="5"/>
      <c r="N13" s="5"/>
      <c r="O13" s="12"/>
      <c r="P13" s="18"/>
    </row>
    <row r="14" spans="1:21" x14ac:dyDescent="0.3">
      <c r="B14" s="21"/>
      <c r="C14" s="18"/>
      <c r="D14" s="5"/>
      <c r="E14" s="5"/>
      <c r="F14" s="5"/>
      <c r="G14" s="5"/>
      <c r="H14" s="5"/>
      <c r="I14" s="12"/>
      <c r="J14" s="18"/>
      <c r="K14" s="5"/>
      <c r="L14" s="5"/>
      <c r="M14" s="5"/>
      <c r="N14" s="5"/>
      <c r="O14" s="12"/>
      <c r="P14" s="18"/>
    </row>
    <row r="15" spans="1:21" x14ac:dyDescent="0.3">
      <c r="B15" s="21"/>
      <c r="C15" s="20"/>
      <c r="D15" s="5"/>
      <c r="E15" s="5"/>
      <c r="F15" s="5"/>
      <c r="G15" s="5"/>
      <c r="H15" s="5"/>
      <c r="I15" s="12"/>
      <c r="J15" s="18"/>
      <c r="K15" s="5"/>
      <c r="L15" s="5"/>
      <c r="M15" s="5"/>
      <c r="N15" s="5"/>
      <c r="O15" s="12"/>
      <c r="P15" s="18"/>
    </row>
    <row r="16" spans="1:21" x14ac:dyDescent="0.3">
      <c r="B16" s="21"/>
      <c r="C16" s="20"/>
      <c r="D16" s="5"/>
      <c r="E16" s="5"/>
      <c r="F16" s="5"/>
      <c r="G16" s="5"/>
      <c r="H16" s="5"/>
      <c r="I16" s="12"/>
      <c r="J16" s="18"/>
      <c r="K16" s="5"/>
      <c r="L16" s="5"/>
      <c r="M16" s="5"/>
      <c r="N16" s="5"/>
      <c r="O16" s="12"/>
      <c r="P16" s="18"/>
    </row>
    <row r="17" spans="2:16" x14ac:dyDescent="0.3">
      <c r="B17" s="21"/>
      <c r="C17" s="20"/>
      <c r="D17" s="5"/>
      <c r="E17" s="5"/>
      <c r="F17" s="5"/>
      <c r="G17" s="5"/>
      <c r="H17" s="5"/>
      <c r="I17" s="12"/>
      <c r="J17" s="18"/>
      <c r="K17" s="5"/>
      <c r="L17" s="5"/>
      <c r="M17" s="5"/>
      <c r="N17" s="5"/>
      <c r="O17" s="12"/>
      <c r="P17" s="18"/>
    </row>
    <row r="18" spans="2:16" x14ac:dyDescent="0.3">
      <c r="B18" s="21"/>
      <c r="C18" s="20"/>
      <c r="D18" s="5"/>
      <c r="E18" s="5"/>
      <c r="F18" s="5"/>
      <c r="G18" s="5"/>
      <c r="H18" s="5"/>
      <c r="I18" s="12"/>
      <c r="J18" s="18"/>
      <c r="K18" s="5"/>
      <c r="L18" s="5"/>
      <c r="M18" s="5"/>
      <c r="N18" s="5"/>
      <c r="O18" s="12"/>
      <c r="P18" s="18"/>
    </row>
    <row r="19" spans="2:16" x14ac:dyDescent="0.3">
      <c r="B19" s="21"/>
      <c r="C19" s="20"/>
      <c r="D19" s="5"/>
      <c r="E19" s="5"/>
      <c r="F19" s="5"/>
      <c r="G19" s="5"/>
      <c r="H19" s="5"/>
      <c r="I19" s="12"/>
      <c r="J19" s="18"/>
      <c r="K19" s="5"/>
      <c r="L19" s="5"/>
      <c r="M19" s="5"/>
      <c r="N19" s="5"/>
      <c r="O19" s="12"/>
      <c r="P19" s="18"/>
    </row>
    <row r="20" spans="2:16" x14ac:dyDescent="0.3">
      <c r="B20" s="21"/>
      <c r="C20" s="20"/>
      <c r="D20" s="5"/>
      <c r="E20" s="5"/>
      <c r="F20" s="5"/>
      <c r="G20" s="5"/>
      <c r="H20" s="5"/>
      <c r="I20" s="12"/>
      <c r="J20" s="18"/>
      <c r="K20" s="5"/>
      <c r="L20" s="5"/>
      <c r="M20" s="5"/>
      <c r="N20" s="5"/>
      <c r="O20" s="12"/>
      <c r="P20" s="18"/>
    </row>
    <row r="21" spans="2:16" x14ac:dyDescent="0.3">
      <c r="B21" s="21"/>
      <c r="C21" s="20"/>
      <c r="D21" s="5"/>
      <c r="E21" s="5"/>
      <c r="F21" s="5"/>
      <c r="G21" s="5"/>
      <c r="H21" s="5"/>
      <c r="I21" s="12"/>
      <c r="J21" s="18"/>
      <c r="K21" s="5"/>
      <c r="L21" s="5"/>
      <c r="M21" s="5"/>
      <c r="N21" s="5"/>
      <c r="O21" s="12"/>
      <c r="P21" s="18"/>
    </row>
    <row r="22" spans="2:16" x14ac:dyDescent="0.3">
      <c r="B22" s="21"/>
      <c r="C22" s="20"/>
      <c r="D22" s="19"/>
      <c r="E22" s="5"/>
      <c r="F22" s="5"/>
      <c r="G22" s="5"/>
      <c r="H22" s="5"/>
      <c r="I22" s="12"/>
      <c r="J22" s="18"/>
      <c r="K22" s="5"/>
      <c r="L22" s="5"/>
      <c r="M22" s="5"/>
      <c r="N22" s="5"/>
      <c r="O22" s="12"/>
      <c r="P22" s="18"/>
    </row>
    <row r="23" spans="2:16" x14ac:dyDescent="0.3">
      <c r="B23" s="21"/>
      <c r="C23" s="20"/>
      <c r="D23" s="5"/>
      <c r="E23" s="5"/>
      <c r="F23" s="5"/>
      <c r="G23" s="5"/>
      <c r="H23" s="5"/>
      <c r="I23" s="12"/>
      <c r="J23" s="18"/>
      <c r="K23" s="5"/>
      <c r="L23" s="5"/>
      <c r="M23" s="5"/>
      <c r="N23" s="5"/>
      <c r="O23" s="12"/>
      <c r="P23" s="18"/>
    </row>
    <row r="24" spans="2:16" x14ac:dyDescent="0.3">
      <c r="B24" s="21"/>
      <c r="C24" s="20"/>
      <c r="D24" s="5"/>
      <c r="E24" s="5"/>
      <c r="F24" s="5"/>
      <c r="G24" s="5"/>
      <c r="H24" s="5"/>
      <c r="I24" s="12"/>
      <c r="J24" s="18"/>
      <c r="K24" s="5"/>
      <c r="L24" s="5"/>
      <c r="M24" s="5"/>
      <c r="N24" s="5"/>
      <c r="O24" s="12"/>
      <c r="P24" s="18"/>
    </row>
    <row r="25" spans="2:16" x14ac:dyDescent="0.3">
      <c r="B25" s="21"/>
      <c r="C25" s="20"/>
      <c r="D25" s="5"/>
      <c r="E25" s="5"/>
      <c r="F25" s="5"/>
      <c r="G25" s="5"/>
      <c r="H25" s="5"/>
      <c r="I25" s="12"/>
      <c r="J25" s="18"/>
      <c r="K25" s="5"/>
      <c r="L25" s="5"/>
      <c r="M25" s="5"/>
      <c r="N25" s="5"/>
      <c r="O25" s="12"/>
      <c r="P25" s="18"/>
    </row>
    <row r="26" spans="2:16" x14ac:dyDescent="0.3">
      <c r="C26" s="20"/>
      <c r="D26" s="5"/>
      <c r="E26" s="5"/>
      <c r="F26" s="5"/>
      <c r="G26" s="5"/>
      <c r="H26" s="5"/>
      <c r="I26" s="12"/>
      <c r="J26" s="18"/>
      <c r="K26" s="5"/>
      <c r="L26" s="5"/>
      <c r="M26" s="5"/>
      <c r="N26" s="5"/>
      <c r="O26" s="12"/>
      <c r="P26" s="18"/>
    </row>
    <row r="27" spans="2:16" x14ac:dyDescent="0.3">
      <c r="C27" s="20"/>
      <c r="D27" s="5"/>
      <c r="E27" s="5"/>
      <c r="F27" s="5"/>
      <c r="G27" s="5"/>
      <c r="H27" s="5"/>
      <c r="I27" s="12"/>
      <c r="J27" s="18"/>
      <c r="K27" s="5"/>
      <c r="L27" s="5"/>
      <c r="M27" s="5"/>
      <c r="N27" s="5"/>
      <c r="O27" s="12"/>
      <c r="P27" s="18"/>
    </row>
    <row r="28" spans="2:16" x14ac:dyDescent="0.3">
      <c r="C28" s="20"/>
      <c r="D28" s="5"/>
      <c r="E28" s="5"/>
      <c r="F28" s="5"/>
      <c r="G28" s="5"/>
      <c r="H28" s="5"/>
      <c r="I28" s="12"/>
      <c r="J28" s="18"/>
      <c r="K28" s="5"/>
      <c r="L28" s="5"/>
      <c r="M28" s="5"/>
      <c r="N28" s="5"/>
      <c r="O28" s="12"/>
      <c r="P28" s="18"/>
    </row>
    <row r="29" spans="2:16" x14ac:dyDescent="0.3">
      <c r="C29" s="20"/>
      <c r="D29" s="5"/>
      <c r="E29" s="5"/>
      <c r="F29" s="5"/>
      <c r="G29" s="5"/>
      <c r="H29" s="5"/>
      <c r="I29" s="12"/>
      <c r="J29" s="18"/>
      <c r="K29" s="5"/>
      <c r="L29" s="5"/>
      <c r="M29" s="5"/>
      <c r="N29" s="5"/>
      <c r="O29" s="12"/>
      <c r="P29" s="18"/>
    </row>
    <row r="30" spans="2:16" x14ac:dyDescent="0.3">
      <c r="C30" s="20"/>
      <c r="D30" s="5"/>
      <c r="E30" s="5"/>
      <c r="F30" s="5"/>
      <c r="G30" s="5"/>
      <c r="H30" s="5"/>
      <c r="I30" s="12"/>
      <c r="J30" s="18"/>
      <c r="K30" s="5"/>
      <c r="L30" s="5"/>
      <c r="M30" s="5"/>
      <c r="N30" s="5"/>
      <c r="O30" s="12"/>
      <c r="P30" s="18"/>
    </row>
    <row r="31" spans="2:16" x14ac:dyDescent="0.3">
      <c r="C31" s="22"/>
      <c r="D31" s="5"/>
      <c r="E31" s="5"/>
      <c r="F31" s="5"/>
      <c r="G31" s="5"/>
      <c r="H31" s="5"/>
      <c r="I31" s="12"/>
      <c r="J31" s="18"/>
      <c r="K31" s="5"/>
      <c r="L31" s="5"/>
      <c r="M31" s="5"/>
      <c r="N31" s="5"/>
      <c r="O31" s="12"/>
      <c r="P31" s="18"/>
    </row>
    <row r="32" spans="2:16" x14ac:dyDescent="0.3">
      <c r="C32" s="5"/>
      <c r="D32" s="5"/>
      <c r="E32" s="5"/>
      <c r="F32" s="5"/>
      <c r="G32" s="5"/>
      <c r="H32" s="5"/>
      <c r="I32" s="12"/>
      <c r="J32" s="5"/>
      <c r="K32" s="5"/>
      <c r="L32" s="5"/>
      <c r="M32" s="5"/>
      <c r="N32" s="5"/>
      <c r="O32" s="5"/>
      <c r="P32" s="5"/>
    </row>
    <row r="33" spans="3:16" x14ac:dyDescent="0.3">
      <c r="C33" s="5"/>
      <c r="D33" s="5"/>
      <c r="E33" s="5"/>
      <c r="F33" s="5"/>
      <c r="G33" s="5"/>
      <c r="H33" s="5"/>
      <c r="I33" s="12"/>
      <c r="J33" s="5"/>
      <c r="K33" s="5"/>
      <c r="L33" s="5"/>
      <c r="M33" s="5"/>
      <c r="N33" s="5"/>
      <c r="O33" s="5"/>
      <c r="P33" s="5"/>
    </row>
    <row r="34" spans="3:16" x14ac:dyDescent="0.3">
      <c r="C34" s="5"/>
      <c r="D34" s="5"/>
      <c r="E34" s="5"/>
      <c r="F34" s="5"/>
      <c r="G34" s="5"/>
      <c r="H34" s="5"/>
      <c r="I34" s="12"/>
      <c r="J34" s="5"/>
      <c r="K34" s="5"/>
      <c r="L34" s="5"/>
      <c r="M34" s="5"/>
      <c r="N34" s="5"/>
      <c r="O34" s="5"/>
      <c r="P34" s="5"/>
    </row>
    <row r="35" spans="3:16" x14ac:dyDescent="0.3">
      <c r="C35" s="5"/>
      <c r="D35" s="5"/>
      <c r="E35" s="5"/>
      <c r="F35" s="5"/>
      <c r="G35" s="5"/>
      <c r="H35" s="5"/>
      <c r="I35" s="12"/>
      <c r="J35" s="5"/>
      <c r="K35" s="5"/>
      <c r="L35" s="5"/>
      <c r="M35" s="5"/>
      <c r="N35" s="5"/>
      <c r="O35" s="5"/>
      <c r="P35" s="5"/>
    </row>
    <row r="36" spans="3:16" x14ac:dyDescent="0.3">
      <c r="C36" s="5"/>
      <c r="D36" s="5"/>
      <c r="E36" s="5"/>
      <c r="F36" s="5"/>
      <c r="G36" s="5"/>
      <c r="H36" s="5"/>
      <c r="I36" s="12"/>
      <c r="J36" s="5"/>
      <c r="K36" s="5"/>
      <c r="L36" s="5"/>
      <c r="M36" s="5"/>
      <c r="N36" s="5"/>
      <c r="O36" s="5"/>
      <c r="P36" s="5"/>
    </row>
    <row r="37" spans="3:16" x14ac:dyDescent="0.3">
      <c r="C37" s="5"/>
      <c r="D37" s="5"/>
      <c r="E37" s="5"/>
      <c r="F37" s="5"/>
      <c r="G37" s="5"/>
      <c r="H37" s="5"/>
      <c r="I37" s="12"/>
      <c r="J37" s="5"/>
      <c r="K37" s="5"/>
      <c r="L37" s="5"/>
      <c r="M37" s="5"/>
      <c r="N37" s="5"/>
      <c r="O37" s="5"/>
      <c r="P37" s="5"/>
    </row>
    <row r="38" spans="3:16" x14ac:dyDescent="0.3">
      <c r="C38" s="5"/>
      <c r="D38" s="5"/>
      <c r="E38" s="5"/>
      <c r="F38" s="5"/>
      <c r="G38" s="5"/>
      <c r="H38" s="5"/>
      <c r="I38" s="12"/>
      <c r="J38" s="5"/>
      <c r="K38" s="5"/>
      <c r="L38" s="5"/>
      <c r="M38" s="5"/>
      <c r="N38" s="5"/>
      <c r="O38" s="5"/>
      <c r="P38" s="5"/>
    </row>
    <row r="39" spans="3:16" x14ac:dyDescent="0.3">
      <c r="C39" s="5"/>
      <c r="D39" s="5"/>
      <c r="E39" s="5"/>
      <c r="F39" s="5"/>
      <c r="G39" s="5"/>
      <c r="H39" s="5"/>
      <c r="I39" s="12"/>
      <c r="J39" s="5"/>
      <c r="K39" s="5"/>
      <c r="L39" s="5"/>
      <c r="M39" s="5"/>
      <c r="N39" s="5"/>
      <c r="O39" s="5"/>
      <c r="P39" s="5"/>
    </row>
    <row r="40" spans="3:16" x14ac:dyDescent="0.3">
      <c r="C40" s="5"/>
      <c r="D40" s="5"/>
      <c r="E40" s="5"/>
      <c r="F40" s="5"/>
      <c r="G40" s="5"/>
      <c r="H40" s="5"/>
      <c r="I40" s="12"/>
      <c r="J40" s="5"/>
      <c r="K40" s="5"/>
      <c r="L40" s="5"/>
      <c r="M40" s="5"/>
      <c r="N40" s="5"/>
      <c r="O40" s="5"/>
      <c r="P40" s="5"/>
    </row>
    <row r="41" spans="3:16" x14ac:dyDescent="0.3">
      <c r="C41" s="5"/>
      <c r="D41" s="5"/>
      <c r="E41" s="5"/>
      <c r="F41" s="5"/>
      <c r="G41" s="5"/>
      <c r="H41" s="5"/>
      <c r="I41" s="12"/>
      <c r="J41" s="5"/>
      <c r="K41" s="5"/>
      <c r="L41" s="5"/>
      <c r="M41" s="5"/>
      <c r="N41" s="5"/>
      <c r="O41" s="5"/>
      <c r="P41" s="5"/>
    </row>
    <row r="42" spans="3:16" x14ac:dyDescent="0.3">
      <c r="C42" s="5"/>
      <c r="D42" s="5"/>
      <c r="E42" s="5"/>
      <c r="F42" s="5"/>
      <c r="G42" s="5"/>
      <c r="H42" s="5"/>
      <c r="I42" s="12"/>
      <c r="J42" s="5"/>
      <c r="K42" s="5"/>
      <c r="L42" s="5"/>
      <c r="M42" s="5"/>
      <c r="N42" s="5"/>
      <c r="O42" s="5"/>
      <c r="P42" s="5"/>
    </row>
    <row r="43" spans="3:16" x14ac:dyDescent="0.3">
      <c r="C43" s="5"/>
      <c r="D43" s="5"/>
      <c r="E43" s="5"/>
      <c r="F43" s="5"/>
      <c r="G43" s="5"/>
      <c r="H43" s="5"/>
      <c r="I43" s="12"/>
      <c r="J43" s="5"/>
      <c r="K43" s="5"/>
      <c r="L43" s="5"/>
      <c r="M43" s="5"/>
      <c r="N43" s="5"/>
      <c r="O43" s="5"/>
      <c r="P43" s="5"/>
    </row>
    <row r="44" spans="3:16" x14ac:dyDescent="0.3">
      <c r="C44" s="5"/>
      <c r="D44" s="5"/>
      <c r="E44" s="5"/>
      <c r="F44" s="5"/>
      <c r="G44" s="5"/>
      <c r="H44" s="5"/>
      <c r="I44" s="12"/>
      <c r="J44" s="5"/>
      <c r="K44" s="5"/>
      <c r="L44" s="5"/>
      <c r="M44" s="5"/>
      <c r="N44" s="5"/>
      <c r="O44" s="5"/>
      <c r="P44" s="5"/>
    </row>
    <row r="45" spans="3:16" x14ac:dyDescent="0.3">
      <c r="C45" s="5"/>
      <c r="D45" s="5"/>
      <c r="E45" s="5"/>
      <c r="F45" s="5"/>
      <c r="G45" s="5"/>
      <c r="H45" s="5"/>
      <c r="I45" s="12"/>
      <c r="J45" s="5"/>
      <c r="K45" s="5"/>
      <c r="L45" s="5"/>
      <c r="M45" s="5"/>
      <c r="N45" s="5"/>
      <c r="O45" s="5"/>
      <c r="P45" s="5"/>
    </row>
    <row r="46" spans="3:16" x14ac:dyDescent="0.3">
      <c r="C46" s="5"/>
      <c r="D46" s="5"/>
      <c r="E46" s="5"/>
      <c r="F46" s="5"/>
      <c r="G46" s="5"/>
      <c r="H46" s="5"/>
      <c r="I46" s="12"/>
      <c r="J46" s="5"/>
      <c r="K46" s="5"/>
      <c r="L46" s="5"/>
      <c r="M46" s="5"/>
      <c r="N46" s="5"/>
      <c r="O46" s="5"/>
      <c r="P46" s="5"/>
    </row>
    <row r="47" spans="3:16" x14ac:dyDescent="0.3">
      <c r="C47" s="5"/>
      <c r="D47" s="5"/>
      <c r="E47" s="5"/>
      <c r="F47" s="5"/>
      <c r="G47" s="5"/>
      <c r="H47" s="5"/>
      <c r="I47" s="12"/>
      <c r="J47" s="5"/>
      <c r="K47" s="5"/>
      <c r="L47" s="5"/>
      <c r="M47" s="5"/>
      <c r="N47" s="5"/>
      <c r="O47" s="5"/>
      <c r="P47" s="5"/>
    </row>
    <row r="48" spans="3:16" x14ac:dyDescent="0.3">
      <c r="C48" s="5"/>
      <c r="D48" s="5"/>
      <c r="E48" s="5"/>
      <c r="F48" s="5"/>
      <c r="G48" s="5"/>
      <c r="H48" s="5"/>
      <c r="I48" s="12"/>
      <c r="J48" s="5"/>
      <c r="K48" s="5"/>
      <c r="L48" s="5"/>
      <c r="M48" s="5"/>
      <c r="N48" s="5"/>
      <c r="O48" s="5"/>
      <c r="P48" s="5"/>
    </row>
    <row r="49" spans="3:16" x14ac:dyDescent="0.3">
      <c r="C49" s="5"/>
      <c r="D49" s="5"/>
      <c r="E49" s="5"/>
      <c r="F49" s="5"/>
      <c r="G49" s="5"/>
      <c r="H49" s="5"/>
      <c r="I49" s="12"/>
      <c r="J49" s="5"/>
      <c r="K49" s="5"/>
      <c r="L49" s="5"/>
      <c r="M49" s="5"/>
      <c r="N49" s="5"/>
      <c r="O49" s="5"/>
      <c r="P49" s="5"/>
    </row>
    <row r="50" spans="3:16" x14ac:dyDescent="0.3">
      <c r="C50" s="5"/>
      <c r="D50" s="5"/>
      <c r="E50" s="5"/>
      <c r="F50" s="5"/>
      <c r="G50" s="5"/>
      <c r="H50" s="5"/>
      <c r="I50" s="12"/>
      <c r="J50" s="5"/>
      <c r="K50" s="5"/>
      <c r="L50" s="5"/>
      <c r="M50" s="5"/>
      <c r="N50" s="5"/>
      <c r="O50" s="5"/>
      <c r="P50" s="5"/>
    </row>
    <row r="51" spans="3:16" x14ac:dyDescent="0.3">
      <c r="C51" s="5"/>
      <c r="D51" s="5"/>
      <c r="E51" s="5"/>
      <c r="F51" s="5"/>
      <c r="G51" s="5"/>
      <c r="H51" s="5"/>
      <c r="I51" s="12"/>
      <c r="J51" s="5"/>
      <c r="K51" s="5"/>
      <c r="L51" s="5"/>
      <c r="M51" s="5"/>
      <c r="N51" s="5"/>
      <c r="O51" s="5"/>
      <c r="P51" s="5"/>
    </row>
    <row r="52" spans="3:16" x14ac:dyDescent="0.3">
      <c r="C52" s="5"/>
      <c r="D52" s="5"/>
      <c r="E52" s="5"/>
      <c r="F52" s="5"/>
      <c r="G52" s="5"/>
      <c r="H52" s="5"/>
      <c r="I52" s="12"/>
      <c r="J52" s="5"/>
      <c r="K52" s="5"/>
      <c r="L52" s="5"/>
      <c r="M52" s="5"/>
      <c r="N52" s="5"/>
      <c r="O52" s="5"/>
      <c r="P52" s="5"/>
    </row>
  </sheetData>
  <conditionalFormatting sqref="P9:P31 J2:J52 P2:P7">
    <cfRule type="containsText" dxfId="23" priority="116" operator="containsText" text="Yes">
      <formula>NOT(ISERROR(SEARCH("Yes",J2)))</formula>
    </cfRule>
    <cfRule type="containsText" dxfId="22" priority="117" operator="containsText" text="No">
      <formula>NOT(ISERROR(SEARCH("No",J2)))</formula>
    </cfRule>
  </conditionalFormatting>
  <conditionalFormatting sqref="P8">
    <cfRule type="containsText" dxfId="21" priority="21" operator="containsText" text="Yes">
      <formula>NOT(ISERROR(SEARCH("Yes",P8)))</formula>
    </cfRule>
    <cfRule type="containsText" dxfId="20" priority="22" operator="containsText" text="No">
      <formula>NOT(ISERROR(SEARCH("No",P8)))</formula>
    </cfRule>
  </conditionalFormatting>
  <conditionalFormatting sqref="L2">
    <cfRule type="containsText" dxfId="19" priority="19" operator="containsText" text="Yes">
      <formula>NOT(ISERROR(SEARCH("Yes",L2)))</formula>
    </cfRule>
    <cfRule type="containsText" dxfId="18" priority="20" operator="containsText" text="No">
      <formula>NOT(ISERROR(SEARCH("No",L2)))</formula>
    </cfRule>
  </conditionalFormatting>
  <conditionalFormatting sqref="N2">
    <cfRule type="containsText" dxfId="17" priority="17" operator="containsText" text="Yes">
      <formula>NOT(ISERROR(SEARCH("Yes",N2)))</formula>
    </cfRule>
    <cfRule type="containsText" dxfId="16" priority="18" operator="containsText" text="No">
      <formula>NOT(ISERROR(SEARCH("No",N2)))</formula>
    </cfRule>
  </conditionalFormatting>
  <conditionalFormatting sqref="L5">
    <cfRule type="containsText" dxfId="15" priority="15" operator="containsText" text="Yes">
      <formula>NOT(ISERROR(SEARCH("Yes",L5)))</formula>
    </cfRule>
    <cfRule type="containsText" dxfId="14" priority="16" operator="containsText" text="No">
      <formula>NOT(ISERROR(SEARCH("No",L5)))</formula>
    </cfRule>
  </conditionalFormatting>
  <conditionalFormatting sqref="N5">
    <cfRule type="containsText" dxfId="13" priority="13" operator="containsText" text="Yes">
      <formula>NOT(ISERROR(SEARCH("Yes",N5)))</formula>
    </cfRule>
    <cfRule type="containsText" dxfId="12" priority="14" operator="containsText" text="No">
      <formula>NOT(ISERROR(SEARCH("No",N5)))</formula>
    </cfRule>
  </conditionalFormatting>
  <conditionalFormatting sqref="L3">
    <cfRule type="containsText" dxfId="11" priority="11" operator="containsText" text="Yes">
      <formula>NOT(ISERROR(SEARCH("Yes",L3)))</formula>
    </cfRule>
    <cfRule type="containsText" dxfId="10" priority="12" operator="containsText" text="No">
      <formula>NOT(ISERROR(SEARCH("No",L3)))</formula>
    </cfRule>
  </conditionalFormatting>
  <conditionalFormatting sqref="N3">
    <cfRule type="containsText" dxfId="9" priority="9" operator="containsText" text="Yes">
      <formula>NOT(ISERROR(SEARCH("Yes",N3)))</formula>
    </cfRule>
    <cfRule type="containsText" dxfId="8" priority="10" operator="containsText" text="No">
      <formula>NOT(ISERROR(SEARCH("No",N3)))</formula>
    </cfRule>
  </conditionalFormatting>
  <conditionalFormatting sqref="L4">
    <cfRule type="containsText" dxfId="7" priority="7" operator="containsText" text="Yes">
      <formula>NOT(ISERROR(SEARCH("Yes",L4)))</formula>
    </cfRule>
    <cfRule type="containsText" dxfId="6" priority="8" operator="containsText" text="No">
      <formula>NOT(ISERROR(SEARCH("No",L4)))</formula>
    </cfRule>
  </conditionalFormatting>
  <conditionalFormatting sqref="N4">
    <cfRule type="containsText" dxfId="5" priority="5" operator="containsText" text="Yes">
      <formula>NOT(ISERROR(SEARCH("Yes",N4)))</formula>
    </cfRule>
    <cfRule type="containsText" dxfId="4" priority="6" operator="containsText" text="No">
      <formula>NOT(ISERROR(SEARCH("No",N4)))</formula>
    </cfRule>
  </conditionalFormatting>
  <conditionalFormatting sqref="L6">
    <cfRule type="containsText" dxfId="3" priority="3" operator="containsText" text="Yes">
      <formula>NOT(ISERROR(SEARCH("Yes",L6)))</formula>
    </cfRule>
    <cfRule type="containsText" dxfId="2" priority="4" operator="containsText" text="No">
      <formula>NOT(ISERROR(SEARCH("No",L6)))</formula>
    </cfRule>
  </conditionalFormatting>
  <conditionalFormatting sqref="N6">
    <cfRule type="containsText" dxfId="1" priority="1" operator="containsText" text="Yes">
      <formula>NOT(ISERROR(SEARCH("Yes",N6)))</formula>
    </cfRule>
    <cfRule type="containsText" dxfId="0" priority="2" operator="containsText" text="No">
      <formula>NOT(ISERROR(SEARCH("No",N6)))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3825-35D6-4B1F-AA9A-2C484B7F6F7D}">
  <dimension ref="A1:AC18"/>
  <sheetViews>
    <sheetView topLeftCell="G1" zoomScale="110" zoomScaleNormal="110" workbookViewId="0">
      <selection activeCell="P6" sqref="P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12" max="12" width="9.5546875" bestFit="1" customWidth="1"/>
    <col min="14" max="14" width="15.44140625" bestFit="1" customWidth="1"/>
    <col min="16" max="16" width="9.5546875" bestFit="1" customWidth="1"/>
    <col min="17" max="17" width="10.6640625" bestFit="1" customWidth="1"/>
  </cols>
  <sheetData>
    <row r="1" spans="1:29" ht="18" x14ac:dyDescent="0.35">
      <c r="A1" s="2" t="s">
        <v>0</v>
      </c>
      <c r="B1" s="3" t="s">
        <v>30</v>
      </c>
      <c r="D1" s="4" t="s">
        <v>1</v>
      </c>
      <c r="E1" s="5"/>
      <c r="F1" s="5"/>
      <c r="G1" s="5"/>
      <c r="H1" s="25" t="s">
        <v>2</v>
      </c>
      <c r="I1" s="5"/>
      <c r="J1" s="5"/>
      <c r="K1" s="5"/>
      <c r="L1" s="6" t="s">
        <v>3</v>
      </c>
      <c r="M1" s="5"/>
      <c r="N1" s="5"/>
      <c r="O1" s="5"/>
      <c r="P1" s="26" t="s">
        <v>36</v>
      </c>
      <c r="Q1" s="5"/>
      <c r="R1" s="5"/>
      <c r="S1" s="5"/>
      <c r="T1" s="7" t="s">
        <v>4</v>
      </c>
      <c r="U1" s="5"/>
      <c r="V1" s="5"/>
      <c r="W1" s="5"/>
      <c r="Z1" s="7" t="s">
        <v>5</v>
      </c>
      <c r="AA1" s="5"/>
      <c r="AB1" s="5"/>
      <c r="AC1" s="5"/>
    </row>
    <row r="2" spans="1:29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5" t="s">
        <v>6</v>
      </c>
      <c r="I2" s="25" t="s">
        <v>7</v>
      </c>
      <c r="J2" s="25" t="s">
        <v>8</v>
      </c>
      <c r="K2" s="25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6" t="s">
        <v>6</v>
      </c>
      <c r="Q2" s="26" t="s">
        <v>7</v>
      </c>
      <c r="R2" s="26" t="s">
        <v>8</v>
      </c>
      <c r="S2" s="26" t="s">
        <v>9</v>
      </c>
      <c r="T2" s="7" t="s">
        <v>6</v>
      </c>
      <c r="U2" s="7" t="s">
        <v>7</v>
      </c>
      <c r="V2" s="7" t="s">
        <v>8</v>
      </c>
      <c r="W2" s="7" t="s">
        <v>9</v>
      </c>
      <c r="Y2" s="11" t="s">
        <v>18</v>
      </c>
      <c r="Z2" s="7" t="s">
        <v>1</v>
      </c>
      <c r="AA2" s="7" t="s">
        <v>2</v>
      </c>
      <c r="AB2" s="7" t="s">
        <v>3</v>
      </c>
      <c r="AC2" s="7" t="s">
        <v>4</v>
      </c>
    </row>
    <row r="3" spans="1:29" ht="18" x14ac:dyDescent="0.35">
      <c r="A3" s="8" t="s">
        <v>11</v>
      </c>
      <c r="B3" s="10" t="str">
        <f>LOOKUP(2,1 / (D$3:D$100 &lt;&gt;""), D$3:D$100)</f>
        <v>N/A</v>
      </c>
      <c r="D3" s="12"/>
      <c r="E3" s="5"/>
      <c r="F3" s="19"/>
      <c r="G3" s="5"/>
      <c r="H3" s="12">
        <v>44601</v>
      </c>
      <c r="I3" s="5">
        <v>49</v>
      </c>
      <c r="J3" s="19">
        <f ca="1">TODAY()-H3</f>
        <v>106</v>
      </c>
      <c r="K3" s="5" t="str">
        <f ca="1">IF(J3&gt;21, "Yes", "No")</f>
        <v>Yes</v>
      </c>
      <c r="L3" s="12">
        <v>44571</v>
      </c>
      <c r="M3" s="5">
        <v>26</v>
      </c>
      <c r="N3" s="19">
        <f ca="1">TODAY()-L3</f>
        <v>136</v>
      </c>
      <c r="O3" s="5" t="str">
        <f ca="1">IF(N3&gt;21, "Yes", "No")</f>
        <v>Yes</v>
      </c>
      <c r="P3" s="12">
        <v>44700</v>
      </c>
      <c r="Q3" s="5">
        <f>46+29</f>
        <v>75</v>
      </c>
      <c r="R3" s="19">
        <f ca="1">TODAY()-P3</f>
        <v>7</v>
      </c>
      <c r="S3" s="5" t="str">
        <f ca="1">IF(R3&gt;21, "Yes", "No")</f>
        <v>No</v>
      </c>
      <c r="T3" s="5"/>
      <c r="U3" s="5"/>
      <c r="V3" s="5"/>
      <c r="W3" s="5"/>
      <c r="Y3" s="13"/>
      <c r="Z3" s="5"/>
      <c r="AA3" s="5"/>
      <c r="AB3" s="5"/>
      <c r="AC3" s="5"/>
    </row>
    <row r="4" spans="1:29" ht="18" x14ac:dyDescent="0.35">
      <c r="A4" s="8" t="s">
        <v>12</v>
      </c>
      <c r="B4" s="1" t="str">
        <f>LOOKUP(2,1 / (G$3:G$1048576 &lt;&gt;""), G$3:G$1048576)</f>
        <v>N/A</v>
      </c>
      <c r="D4" s="14"/>
      <c r="E4" s="15"/>
      <c r="F4" s="15"/>
      <c r="G4" s="15"/>
      <c r="H4" s="12">
        <v>44630</v>
      </c>
      <c r="I4" s="5">
        <v>90</v>
      </c>
      <c r="J4" s="19">
        <f ca="1">TODAY()-H4</f>
        <v>77</v>
      </c>
      <c r="K4" s="5" t="str">
        <f ca="1">IF(J4&gt;21, "Yes", "No")</f>
        <v>Yes</v>
      </c>
      <c r="L4" s="12" t="s">
        <v>29</v>
      </c>
      <c r="M4" s="5" t="s">
        <v>29</v>
      </c>
      <c r="N4" s="19" t="s">
        <v>29</v>
      </c>
      <c r="O4" s="5" t="s">
        <v>29</v>
      </c>
      <c r="P4" s="12"/>
      <c r="Q4" s="5"/>
      <c r="R4" s="5"/>
      <c r="S4" s="5"/>
      <c r="T4" s="5"/>
      <c r="U4" s="5"/>
      <c r="V4" s="5"/>
      <c r="W4" s="5"/>
      <c r="Y4" s="13"/>
      <c r="Z4" s="5"/>
      <c r="AA4" s="5"/>
      <c r="AB4" s="5"/>
      <c r="AC4" s="5"/>
    </row>
    <row r="5" spans="1:29" ht="18" x14ac:dyDescent="0.35">
      <c r="A5" s="27" t="s">
        <v>42</v>
      </c>
      <c r="B5" s="3" t="str" cm="1">
        <f t="array" ref="B5">(IFERROR((LOOKUP(2,1/(I$3:I$100&lt;&gt;""),I$3:I$100)),0))</f>
        <v>N/A</v>
      </c>
      <c r="D5" s="12" t="s">
        <v>29</v>
      </c>
      <c r="E5" s="5" t="s">
        <v>29</v>
      </c>
      <c r="F5" s="5" t="s">
        <v>29</v>
      </c>
      <c r="G5" s="5" t="s">
        <v>29</v>
      </c>
      <c r="H5" s="12" t="s">
        <v>29</v>
      </c>
      <c r="I5" s="5" t="s">
        <v>29</v>
      </c>
      <c r="J5" s="5" t="s">
        <v>29</v>
      </c>
      <c r="K5" s="5" t="s">
        <v>29</v>
      </c>
      <c r="L5" s="12">
        <v>44700</v>
      </c>
      <c r="M5" s="5">
        <f>57+63</f>
        <v>120</v>
      </c>
      <c r="N5" s="19">
        <f ca="1">TODAY()-L5</f>
        <v>7</v>
      </c>
      <c r="O5" s="5" t="str">
        <f ca="1">IF(N5&gt;21, "Yes", "No")</f>
        <v>No</v>
      </c>
      <c r="P5" s="12"/>
      <c r="Q5" s="5"/>
      <c r="R5" s="5"/>
      <c r="S5" s="5"/>
      <c r="T5" s="5"/>
      <c r="U5" s="5"/>
      <c r="V5" s="5"/>
      <c r="W5" s="5"/>
      <c r="Y5" s="13"/>
      <c r="Z5" s="5"/>
      <c r="AA5" s="5"/>
      <c r="AB5" s="5"/>
      <c r="AC5" s="5"/>
    </row>
    <row r="6" spans="1:29" ht="18" x14ac:dyDescent="0.35">
      <c r="A6" s="27" t="s">
        <v>43</v>
      </c>
      <c r="B6" s="10" t="str" cm="1">
        <f t="array" ref="B6">LOOKUP(2,1 / (H$3:H$100 &lt;&gt;""), H$3:H$100)</f>
        <v>N/A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2"/>
      <c r="Q6" s="5"/>
      <c r="R6" s="5"/>
      <c r="S6" s="5"/>
      <c r="T6" s="5"/>
      <c r="U6" s="5"/>
      <c r="V6" s="5"/>
      <c r="W6" s="5"/>
      <c r="Y6" s="13"/>
      <c r="Z6" s="5"/>
      <c r="AA6" s="5"/>
      <c r="AB6" s="5"/>
      <c r="AC6" s="5"/>
    </row>
    <row r="7" spans="1:29" ht="18" x14ac:dyDescent="0.35">
      <c r="A7" s="27" t="s">
        <v>44</v>
      </c>
      <c r="B7" s="1" t="str" cm="1">
        <f t="array" ref="B7">LOOKUP(2,1 / (K$3:K$1048576 &lt;&gt;""), K$3:K$1048576)</f>
        <v>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Z7" s="5"/>
      <c r="AA7" s="5"/>
      <c r="AB7" s="5"/>
      <c r="AC7" s="5"/>
    </row>
    <row r="8" spans="1:29" ht="18" x14ac:dyDescent="0.35">
      <c r="A8" s="9" t="s">
        <v>13</v>
      </c>
      <c r="B8" s="3" cm="1">
        <f t="array" ref="B8">(IFERROR((LOOKUP(2,1/(M$3:M$100&lt;&gt;""),M$3:M$100)),0))</f>
        <v>120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Z8" s="5"/>
      <c r="AA8" s="5"/>
      <c r="AB8" s="5"/>
      <c r="AC8" s="5"/>
    </row>
    <row r="9" spans="1:29" ht="18" x14ac:dyDescent="0.35">
      <c r="A9" s="9" t="s">
        <v>14</v>
      </c>
      <c r="B9" s="10" cm="1">
        <f t="array" ref="B9">LOOKUP(2,1 / (L$3:L$100 &lt;&gt;""), L$3:L$100)</f>
        <v>44700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Q9" s="5"/>
      <c r="R9" s="5"/>
      <c r="S9" s="5"/>
      <c r="T9" s="5"/>
      <c r="U9" s="5"/>
      <c r="V9" s="5"/>
      <c r="W9" s="5"/>
      <c r="Z9" s="5"/>
      <c r="AA9" s="5"/>
      <c r="AB9" s="5"/>
      <c r="AC9" s="5"/>
    </row>
    <row r="10" spans="1:29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29" ht="18" x14ac:dyDescent="0.35">
      <c r="A11" s="28" t="s">
        <v>45</v>
      </c>
      <c r="B11" s="3" cm="1">
        <f t="array" ref="B11">(IFERROR((LOOKUP(2,1/(Q$3:Q$100&lt;&gt;""),Q$3:Q$100)),0))</f>
        <v>75</v>
      </c>
    </row>
    <row r="12" spans="1:29" ht="18" x14ac:dyDescent="0.35">
      <c r="A12" s="28" t="s">
        <v>46</v>
      </c>
      <c r="B12" s="10" cm="1">
        <f t="array" ref="B12">LOOKUP(2,1 / (P$3:P$100 &lt;&gt;""), P$3:P$100)</f>
        <v>44700</v>
      </c>
    </row>
    <row r="13" spans="1:29" ht="18" x14ac:dyDescent="0.35">
      <c r="A13" s="28" t="s">
        <v>47</v>
      </c>
      <c r="B13" s="1" t="str" cm="1">
        <f t="array" aca="1" ref="B13" ca="1">LOOKUP(2,1 / (S$3:S$100 &lt;&gt;""), S$3:S$100)</f>
        <v>No</v>
      </c>
    </row>
    <row r="14" spans="1:29" ht="18" x14ac:dyDescent="0.35">
      <c r="A14" s="27" t="s">
        <v>48</v>
      </c>
      <c r="B14" s="3" cm="1">
        <f t="array" ref="B14">(IFERROR((LOOKUP(2,1/(M$10:M$100&lt;&gt;""),M$10:M$100)),0))</f>
        <v>0</v>
      </c>
    </row>
    <row r="15" spans="1:29" ht="18" x14ac:dyDescent="0.35">
      <c r="A15" s="27" t="s">
        <v>49</v>
      </c>
      <c r="B15" s="10" t="e" cm="1">
        <f t="array" ref="B15">LOOKUP(2,1 / (L$10:L$100 &lt;&gt;""), L$10:L$100)</f>
        <v>#N/A</v>
      </c>
    </row>
    <row r="16" spans="1:29" ht="18" x14ac:dyDescent="0.35">
      <c r="A16" s="27" t="s">
        <v>50</v>
      </c>
      <c r="B16" s="1" t="e" cm="1">
        <f t="array" ref="B16">LOOKUP(2,1 / (O$10:O$100 &lt;&gt;""), O$10:O$100)</f>
        <v>#N/A</v>
      </c>
    </row>
    <row r="17" spans="1:2" ht="18" x14ac:dyDescent="0.35">
      <c r="A17" s="2" t="s">
        <v>16</v>
      </c>
      <c r="B17" s="3" cm="1">
        <f t="array" ref="B17">(IFERROR((LOOKUP(2,1/(Q$3:Q$100&lt;&gt;""),Q$3:Q$100)),0))</f>
        <v>75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91DD-11E2-49E6-B30C-9D5C83A42997}">
  <dimension ref="A1:AC18"/>
  <sheetViews>
    <sheetView topLeftCell="D2" zoomScale="110" zoomScaleNormal="110" workbookViewId="0">
      <selection activeCell="H6" sqref="H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12" max="12" width="9.5546875" bestFit="1" customWidth="1"/>
    <col min="14" max="14" width="15.44140625" bestFit="1" customWidth="1"/>
    <col min="17" max="17" width="10.6640625" bestFit="1" customWidth="1"/>
  </cols>
  <sheetData>
    <row r="1" spans="1:29" ht="18" x14ac:dyDescent="0.35">
      <c r="A1" s="2" t="s">
        <v>0</v>
      </c>
      <c r="B1" s="3" t="s">
        <v>31</v>
      </c>
      <c r="D1" s="4" t="s">
        <v>1</v>
      </c>
      <c r="E1" s="5"/>
      <c r="F1" s="5"/>
      <c r="G1" s="5"/>
      <c r="H1" s="25" t="s">
        <v>2</v>
      </c>
      <c r="I1" s="5"/>
      <c r="J1" s="5"/>
      <c r="K1" s="5"/>
      <c r="L1" s="6" t="s">
        <v>3</v>
      </c>
      <c r="M1" s="5"/>
      <c r="N1" s="5"/>
      <c r="O1" s="5"/>
      <c r="P1" s="26" t="s">
        <v>36</v>
      </c>
      <c r="Q1" s="5"/>
      <c r="R1" s="5"/>
      <c r="S1" s="5"/>
      <c r="T1" s="7" t="s">
        <v>4</v>
      </c>
      <c r="U1" s="5"/>
      <c r="V1" s="5"/>
      <c r="W1" s="5"/>
      <c r="Z1" s="7" t="s">
        <v>5</v>
      </c>
      <c r="AA1" s="5"/>
      <c r="AB1" s="5"/>
      <c r="AC1" s="5"/>
    </row>
    <row r="2" spans="1:29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5" t="s">
        <v>6</v>
      </c>
      <c r="I2" s="25" t="s">
        <v>7</v>
      </c>
      <c r="J2" s="25" t="s">
        <v>8</v>
      </c>
      <c r="K2" s="25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6" t="s">
        <v>6</v>
      </c>
      <c r="Q2" s="26" t="s">
        <v>7</v>
      </c>
      <c r="R2" s="26" t="s">
        <v>8</v>
      </c>
      <c r="S2" s="26" t="s">
        <v>9</v>
      </c>
      <c r="T2" s="7" t="s">
        <v>6</v>
      </c>
      <c r="U2" s="7" t="s">
        <v>7</v>
      </c>
      <c r="V2" s="7" t="s">
        <v>8</v>
      </c>
      <c r="W2" s="7" t="s">
        <v>9</v>
      </c>
      <c r="Y2" s="11" t="s">
        <v>18</v>
      </c>
      <c r="Z2" s="7" t="s">
        <v>1</v>
      </c>
      <c r="AA2" s="7" t="s">
        <v>2</v>
      </c>
      <c r="AB2" s="7" t="s">
        <v>3</v>
      </c>
      <c r="AC2" s="7" t="s">
        <v>4</v>
      </c>
    </row>
    <row r="3" spans="1:29" ht="18" x14ac:dyDescent="0.35">
      <c r="A3" s="8" t="s">
        <v>11</v>
      </c>
      <c r="B3" s="10" t="str">
        <f>LOOKUP(2,1 / (D$3:D$100 &lt;&gt;""), D$3:D$100)</f>
        <v>N/A</v>
      </c>
      <c r="D3" s="12"/>
      <c r="E3" s="5"/>
      <c r="F3" s="19"/>
      <c r="G3" s="5"/>
      <c r="H3" s="12">
        <v>44601</v>
      </c>
      <c r="I3" s="5">
        <f>15+25+15</f>
        <v>55</v>
      </c>
      <c r="J3" s="19">
        <f ca="1">TODAY()-H3</f>
        <v>106</v>
      </c>
      <c r="K3" s="5" t="str">
        <f ca="1">IF(J3&gt;21, "Yes", "No")</f>
        <v>Yes</v>
      </c>
      <c r="L3" s="12">
        <v>44571</v>
      </c>
      <c r="M3" s="5">
        <v>40</v>
      </c>
      <c r="N3" s="19">
        <f ca="1">TODAY()-L3</f>
        <v>136</v>
      </c>
      <c r="O3" s="5" t="str">
        <f ca="1">IF(N3&gt;21, "Yes", "No")</f>
        <v>Yes</v>
      </c>
      <c r="P3" s="12"/>
      <c r="Q3" s="5"/>
      <c r="R3" s="5"/>
      <c r="S3" s="5"/>
      <c r="T3" s="5"/>
      <c r="U3" s="5"/>
      <c r="V3" s="5"/>
      <c r="W3" s="5"/>
      <c r="Y3" s="13"/>
      <c r="Z3" s="5"/>
      <c r="AA3" s="5"/>
      <c r="AB3" s="5"/>
      <c r="AC3" s="5"/>
    </row>
    <row r="4" spans="1:29" ht="18" x14ac:dyDescent="0.35">
      <c r="A4" s="8" t="s">
        <v>12</v>
      </c>
      <c r="B4" s="1" t="str">
        <f>LOOKUP(2,1 / (G$3:G$1048576 &lt;&gt;""), G$3:G$1048576)</f>
        <v>N/A</v>
      </c>
      <c r="D4" s="14"/>
      <c r="E4" s="15"/>
      <c r="F4" s="15"/>
      <c r="G4" s="15"/>
      <c r="H4" s="12">
        <v>44634</v>
      </c>
      <c r="I4" s="5">
        <f>20+35</f>
        <v>55</v>
      </c>
      <c r="J4" s="19">
        <f ca="1">TODAY()-H4</f>
        <v>73</v>
      </c>
      <c r="K4" s="5" t="str">
        <f ca="1">IF(J4&gt;21, "Yes", "No")</f>
        <v>Yes</v>
      </c>
      <c r="L4" s="12">
        <v>44601</v>
      </c>
      <c r="M4" s="5">
        <f>16+12</f>
        <v>28</v>
      </c>
      <c r="N4" s="19">
        <f ca="1">TODAY()-L4</f>
        <v>106</v>
      </c>
      <c r="O4" s="5" t="str">
        <f ca="1">IF(N4&gt;21, "Yes", "No")</f>
        <v>Yes</v>
      </c>
      <c r="P4" s="12"/>
      <c r="Q4" s="5"/>
      <c r="R4" s="5"/>
      <c r="S4" s="5"/>
      <c r="T4" s="5"/>
      <c r="U4" s="5"/>
      <c r="V4" s="5"/>
      <c r="W4" s="5"/>
      <c r="Y4" s="13"/>
      <c r="Z4" s="5"/>
      <c r="AA4" s="5"/>
      <c r="AB4" s="5"/>
      <c r="AC4" s="5"/>
    </row>
    <row r="5" spans="1:29" ht="18" x14ac:dyDescent="0.35">
      <c r="A5" s="27" t="s">
        <v>42</v>
      </c>
      <c r="B5" s="3" t="str" cm="1">
        <f t="array" ref="B5">(IFERROR((LOOKUP(2,1/(I$3:I$100&lt;&gt;""),I$3:I$100)),0))</f>
        <v>N/A</v>
      </c>
      <c r="D5" s="12" t="s">
        <v>29</v>
      </c>
      <c r="E5" s="5" t="s">
        <v>29</v>
      </c>
      <c r="F5" s="5" t="s">
        <v>29</v>
      </c>
      <c r="G5" s="5" t="s">
        <v>29</v>
      </c>
      <c r="H5" s="12" t="s">
        <v>29</v>
      </c>
      <c r="I5" s="5" t="s">
        <v>29</v>
      </c>
      <c r="J5" s="5" t="s">
        <v>29</v>
      </c>
      <c r="K5" s="5" t="s">
        <v>29</v>
      </c>
      <c r="L5" s="12" t="s">
        <v>29</v>
      </c>
      <c r="M5" s="5" t="s">
        <v>29</v>
      </c>
      <c r="N5" s="5" t="s">
        <v>29</v>
      </c>
      <c r="O5" s="5" t="s">
        <v>29</v>
      </c>
      <c r="P5" s="12"/>
      <c r="Q5" s="5"/>
      <c r="R5" s="5"/>
      <c r="S5" s="5"/>
      <c r="T5" s="5"/>
      <c r="U5" s="5"/>
      <c r="V5" s="5"/>
      <c r="W5" s="5"/>
      <c r="Y5" s="13"/>
      <c r="Z5" s="5"/>
      <c r="AA5" s="5"/>
      <c r="AB5" s="5"/>
      <c r="AC5" s="5"/>
    </row>
    <row r="6" spans="1:29" ht="18" x14ac:dyDescent="0.35">
      <c r="A6" s="27" t="s">
        <v>43</v>
      </c>
      <c r="B6" s="10" t="str" cm="1">
        <f t="array" ref="B6">LOOKUP(2,1 / (H$3:H$100 &lt;&gt;""), H$3:H$100)</f>
        <v>N/A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2"/>
      <c r="Q6" s="5"/>
      <c r="R6" s="5"/>
      <c r="S6" s="5"/>
      <c r="T6" s="5"/>
      <c r="U6" s="5"/>
      <c r="V6" s="5"/>
      <c r="W6" s="5"/>
      <c r="Y6" s="13"/>
      <c r="Z6" s="5"/>
      <c r="AA6" s="5"/>
      <c r="AB6" s="5"/>
      <c r="AC6" s="5"/>
    </row>
    <row r="7" spans="1:29" ht="18" x14ac:dyDescent="0.35">
      <c r="A7" s="27" t="s">
        <v>44</v>
      </c>
      <c r="B7" s="1" t="str" cm="1">
        <f t="array" ref="B7">LOOKUP(2,1 / (K$3:K$1048576 &lt;&gt;""), K$3:K$1048576)</f>
        <v>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Z7" s="5"/>
      <c r="AA7" s="5"/>
      <c r="AB7" s="5"/>
      <c r="AC7" s="5"/>
    </row>
    <row r="8" spans="1:29" ht="18" x14ac:dyDescent="0.35">
      <c r="A8" s="9" t="s">
        <v>13</v>
      </c>
      <c r="B8" s="3" t="str" cm="1">
        <f t="array" ref="B8">(IFERROR((LOOKUP(2,1/(M$3:M$100&lt;&gt;""),M$3:M$100)),0))</f>
        <v>N/A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Z8" s="5"/>
      <c r="AA8" s="5"/>
      <c r="AB8" s="5"/>
      <c r="AC8" s="5"/>
    </row>
    <row r="9" spans="1:29" ht="18" x14ac:dyDescent="0.35">
      <c r="A9" s="9" t="s">
        <v>14</v>
      </c>
      <c r="B9" s="10" t="str" cm="1">
        <f t="array" ref="B9">LOOKUP(2,1 / (L$3:L$100 &lt;&gt;""), L$3:L$100)</f>
        <v>N/A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Q9" s="5"/>
      <c r="R9" s="5"/>
      <c r="S9" s="5"/>
      <c r="T9" s="5"/>
      <c r="U9" s="5"/>
      <c r="V9" s="5"/>
      <c r="W9" s="5"/>
      <c r="Z9" s="5"/>
      <c r="AA9" s="5"/>
      <c r="AB9" s="5"/>
      <c r="AC9" s="5"/>
    </row>
    <row r="10" spans="1:29" ht="18" x14ac:dyDescent="0.35">
      <c r="A10" s="9" t="s">
        <v>15</v>
      </c>
      <c r="B10" s="1" t="str" cm="1">
        <f t="array" ref="B10">LOOKUP(2,1 / (O$3:O$100 &lt;&gt;""), O$3:O$100)</f>
        <v>N/A</v>
      </c>
    </row>
    <row r="11" spans="1:29" ht="18" x14ac:dyDescent="0.35">
      <c r="A11" s="28" t="s">
        <v>45</v>
      </c>
      <c r="B11" s="3" cm="1">
        <f t="array" ref="B11">(IFERROR((LOOKUP(2,1/(Q$3:Q$100&lt;&gt;""),Q$3:Q$100)),0))</f>
        <v>0</v>
      </c>
    </row>
    <row r="12" spans="1:29" ht="18" x14ac:dyDescent="0.35">
      <c r="A12" s="28" t="s">
        <v>46</v>
      </c>
      <c r="B12" s="10" t="e" cm="1">
        <f t="array" ref="B12">LOOKUP(2,1 / (P$3:P$100 &lt;&gt;""), P$3:P$100)</f>
        <v>#N/A</v>
      </c>
    </row>
    <row r="13" spans="1:29" ht="18" x14ac:dyDescent="0.35">
      <c r="A13" s="28" t="s">
        <v>47</v>
      </c>
      <c r="B13" s="1" t="e" cm="1">
        <f t="array" ref="B13">LOOKUP(2,1 / (S$3:S$100 &lt;&gt;""), S$3:S$100)</f>
        <v>#N/A</v>
      </c>
    </row>
    <row r="14" spans="1:29" ht="18" x14ac:dyDescent="0.35">
      <c r="A14" s="27" t="s">
        <v>48</v>
      </c>
      <c r="B14" s="3" cm="1">
        <f t="array" ref="B14">(IFERROR((LOOKUP(2,1/(M$10:M$100&lt;&gt;""),M$10:M$100)),0))</f>
        <v>0</v>
      </c>
    </row>
    <row r="15" spans="1:29" ht="18" x14ac:dyDescent="0.35">
      <c r="A15" s="27" t="s">
        <v>49</v>
      </c>
      <c r="B15" s="10" t="e" cm="1">
        <f t="array" ref="B15">LOOKUP(2,1 / (L$10:L$100 &lt;&gt;""), L$10:L$100)</f>
        <v>#N/A</v>
      </c>
    </row>
    <row r="16" spans="1:29" ht="18" x14ac:dyDescent="0.35">
      <c r="A16" s="27" t="s">
        <v>50</v>
      </c>
      <c r="B16" s="1" t="e" cm="1">
        <f t="array" ref="B16">LOOKUP(2,1 / (O$10:O$100 &lt;&gt;""), O$10:O$100)</f>
        <v>#N/A</v>
      </c>
    </row>
    <row r="17" spans="1:2" ht="18" x14ac:dyDescent="0.35">
      <c r="A17" s="2" t="s">
        <v>16</v>
      </c>
      <c r="B17" s="3" cm="1">
        <f t="array" ref="B17">(IFERROR((LOOKUP(2,1/(Q$3:Q$100&lt;&gt;""),Q$3:Q$100)),0))</f>
        <v>0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BE27-FD85-44E4-AAE0-071F0886886A}">
  <dimension ref="A1:AC18"/>
  <sheetViews>
    <sheetView topLeftCell="G1" zoomScale="110" zoomScaleNormal="110" workbookViewId="0">
      <selection activeCell="M6" sqref="M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12" max="12" width="9.5546875" bestFit="1" customWidth="1"/>
    <col min="14" max="14" width="15.44140625" bestFit="1" customWidth="1"/>
    <col min="16" max="16" width="9.5546875" bestFit="1" customWidth="1"/>
    <col min="17" max="17" width="10.6640625" bestFit="1" customWidth="1"/>
  </cols>
  <sheetData>
    <row r="1" spans="1:29" ht="18" x14ac:dyDescent="0.35">
      <c r="A1" s="2" t="s">
        <v>0</v>
      </c>
      <c r="B1" s="3" t="s">
        <v>32</v>
      </c>
      <c r="D1" s="4" t="s">
        <v>1</v>
      </c>
      <c r="E1" s="5"/>
      <c r="F1" s="5"/>
      <c r="G1" s="5"/>
      <c r="H1" s="25" t="s">
        <v>2</v>
      </c>
      <c r="I1" s="5"/>
      <c r="J1" s="5"/>
      <c r="K1" s="5"/>
      <c r="L1" s="6" t="s">
        <v>3</v>
      </c>
      <c r="M1" s="5"/>
      <c r="N1" s="5"/>
      <c r="O1" s="5"/>
      <c r="P1" s="26" t="s">
        <v>36</v>
      </c>
      <c r="Q1" s="5"/>
      <c r="R1" s="5"/>
      <c r="S1" s="5"/>
      <c r="T1" s="7" t="s">
        <v>4</v>
      </c>
      <c r="U1" s="5"/>
      <c r="V1" s="5"/>
      <c r="W1" s="5"/>
      <c r="Z1" s="7" t="s">
        <v>5</v>
      </c>
      <c r="AA1" s="5"/>
      <c r="AB1" s="5"/>
      <c r="AC1" s="5"/>
    </row>
    <row r="2" spans="1:29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5" t="s">
        <v>6</v>
      </c>
      <c r="I2" s="25" t="s">
        <v>7</v>
      </c>
      <c r="J2" s="25" t="s">
        <v>8</v>
      </c>
      <c r="K2" s="25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6" t="s">
        <v>6</v>
      </c>
      <c r="Q2" s="26" t="s">
        <v>7</v>
      </c>
      <c r="R2" s="26" t="s">
        <v>8</v>
      </c>
      <c r="S2" s="26" t="s">
        <v>9</v>
      </c>
      <c r="T2" s="7" t="s">
        <v>6</v>
      </c>
      <c r="U2" s="7" t="s">
        <v>7</v>
      </c>
      <c r="V2" s="7" t="s">
        <v>8</v>
      </c>
      <c r="W2" s="7" t="s">
        <v>9</v>
      </c>
      <c r="Y2" s="11" t="s">
        <v>18</v>
      </c>
      <c r="Z2" s="7" t="s">
        <v>1</v>
      </c>
      <c r="AA2" s="7" t="s">
        <v>2</v>
      </c>
      <c r="AB2" s="7" t="s">
        <v>3</v>
      </c>
      <c r="AC2" s="7" t="s">
        <v>4</v>
      </c>
    </row>
    <row r="3" spans="1:29" ht="18" x14ac:dyDescent="0.35">
      <c r="A3" s="8" t="s">
        <v>11</v>
      </c>
      <c r="B3" s="10" t="str">
        <f>LOOKUP(2,1 / (D$3:D$100 &lt;&gt;""), D$3:D$100)</f>
        <v>N/A</v>
      </c>
      <c r="D3" s="12"/>
      <c r="E3" s="5"/>
      <c r="F3" s="19"/>
      <c r="G3" s="5"/>
      <c r="H3" s="12">
        <v>44601</v>
      </c>
      <c r="I3" s="5">
        <v>85</v>
      </c>
      <c r="J3" s="19">
        <f ca="1">TODAY()-H3</f>
        <v>106</v>
      </c>
      <c r="K3" s="5" t="str">
        <f ca="1">IF(J3&gt;21, "Yes", "No")</f>
        <v>Yes</v>
      </c>
      <c r="L3" s="12">
        <v>44571</v>
      </c>
      <c r="M3" s="5">
        <v>48</v>
      </c>
      <c r="N3" s="19">
        <f ca="1">TODAY()-L3</f>
        <v>136</v>
      </c>
      <c r="O3" s="5" t="str">
        <f ca="1">IF(N3&gt;21, "Yes", "No")</f>
        <v>Yes</v>
      </c>
      <c r="P3" s="12">
        <v>44697</v>
      </c>
      <c r="Q3" s="5">
        <f>32+19</f>
        <v>51</v>
      </c>
      <c r="R3" s="19">
        <f ca="1">TODAY()-P3</f>
        <v>10</v>
      </c>
      <c r="S3" s="5" t="str">
        <f ca="1">IF(R3&gt;21, "Yes", "No")</f>
        <v>No</v>
      </c>
      <c r="T3" s="5"/>
      <c r="U3" s="5"/>
      <c r="V3" s="5"/>
      <c r="W3" s="5"/>
      <c r="Y3" s="13"/>
      <c r="Z3" s="5"/>
      <c r="AA3" s="5"/>
      <c r="AB3" s="5"/>
      <c r="AC3" s="5"/>
    </row>
    <row r="4" spans="1:29" ht="18" x14ac:dyDescent="0.35">
      <c r="A4" s="8" t="s">
        <v>12</v>
      </c>
      <c r="B4" s="1" t="str">
        <f>LOOKUP(2,1 / (G$3:G$1048576 &lt;&gt;""), G$3:G$1048576)</f>
        <v>N/A</v>
      </c>
      <c r="D4" s="14"/>
      <c r="E4" s="15"/>
      <c r="F4" s="15"/>
      <c r="G4" s="15"/>
      <c r="H4" s="12">
        <v>44631</v>
      </c>
      <c r="I4" s="5">
        <f>28+19+15+18+14</f>
        <v>94</v>
      </c>
      <c r="J4" s="19">
        <f ca="1">TODAY()-H4</f>
        <v>76</v>
      </c>
      <c r="K4" s="5" t="str">
        <f ca="1">IF(J4&gt;21, "Yes", "No")</f>
        <v>Yes</v>
      </c>
      <c r="L4" s="12" t="s">
        <v>29</v>
      </c>
      <c r="M4" s="5" t="s">
        <v>29</v>
      </c>
      <c r="N4" s="5" t="s">
        <v>29</v>
      </c>
      <c r="O4" s="5" t="s">
        <v>29</v>
      </c>
      <c r="P4" s="12"/>
      <c r="Q4" s="5"/>
      <c r="R4" s="5"/>
      <c r="S4" s="5"/>
      <c r="T4" s="5"/>
      <c r="U4" s="5"/>
      <c r="V4" s="5"/>
      <c r="W4" s="5"/>
      <c r="Y4" s="13"/>
      <c r="Z4" s="5"/>
      <c r="AA4" s="5"/>
      <c r="AB4" s="5"/>
      <c r="AC4" s="5"/>
    </row>
    <row r="5" spans="1:29" ht="18" x14ac:dyDescent="0.35">
      <c r="A5" s="27" t="s">
        <v>42</v>
      </c>
      <c r="B5" s="3" cm="1">
        <f t="array" ref="B5">(IFERROR((LOOKUP(2,1/(I$3:I$100&lt;&gt;""),I$3:I$100)),0))</f>
        <v>94</v>
      </c>
      <c r="D5" s="12" t="s">
        <v>29</v>
      </c>
      <c r="E5" s="5" t="s">
        <v>29</v>
      </c>
      <c r="F5" s="5" t="s">
        <v>29</v>
      </c>
      <c r="G5" s="5" t="s">
        <v>29</v>
      </c>
      <c r="H5" s="5"/>
      <c r="I5" s="5"/>
      <c r="J5" s="5"/>
      <c r="K5" s="5"/>
      <c r="L5" s="12">
        <v>44697</v>
      </c>
      <c r="M5" s="5">
        <f>91+68+22+50</f>
        <v>231</v>
      </c>
      <c r="N5" s="19">
        <f ca="1">TODAY()-L5</f>
        <v>10</v>
      </c>
      <c r="O5" s="5" t="str">
        <f ca="1">IF(N5&gt;21, "Yes", "No")</f>
        <v>No</v>
      </c>
      <c r="P5" s="12"/>
      <c r="Q5" s="5"/>
      <c r="R5" s="5"/>
      <c r="S5" s="5"/>
      <c r="T5" s="5"/>
      <c r="U5" s="5"/>
      <c r="V5" s="5"/>
      <c r="W5" s="5"/>
      <c r="Y5" s="13"/>
      <c r="Z5" s="5"/>
      <c r="AA5" s="5"/>
      <c r="AB5" s="5"/>
      <c r="AC5" s="5"/>
    </row>
    <row r="6" spans="1:29" ht="18" x14ac:dyDescent="0.35">
      <c r="A6" s="27" t="s">
        <v>43</v>
      </c>
      <c r="B6" s="10" cm="1">
        <f t="array" ref="B6">LOOKUP(2,1 / (H$3:H$100 &lt;&gt;""), H$3:H$100)</f>
        <v>44631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2"/>
      <c r="Q6" s="5"/>
      <c r="R6" s="5"/>
      <c r="S6" s="5"/>
      <c r="T6" s="5"/>
      <c r="U6" s="5"/>
      <c r="V6" s="5"/>
      <c r="W6" s="5"/>
      <c r="Y6" s="13"/>
      <c r="Z6" s="5"/>
      <c r="AA6" s="5"/>
      <c r="AB6" s="5"/>
      <c r="AC6" s="5"/>
    </row>
    <row r="7" spans="1:29" ht="18" x14ac:dyDescent="0.35">
      <c r="A7" s="27" t="s">
        <v>44</v>
      </c>
      <c r="B7" s="1" t="str" cm="1">
        <f t="array" aca="1" ref="B7" ca="1">LOOKUP(2,1 / (K$3:K$1048576 &lt;&gt;""), K$3:K$1048576)</f>
        <v>Yes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Z7" s="5"/>
      <c r="AA7" s="5"/>
      <c r="AB7" s="5"/>
      <c r="AC7" s="5"/>
    </row>
    <row r="8" spans="1:29" ht="18" x14ac:dyDescent="0.35">
      <c r="A8" s="9" t="s">
        <v>13</v>
      </c>
      <c r="B8" s="3" cm="1">
        <f t="array" ref="B8">(IFERROR((LOOKUP(2,1/(M$3:M$100&lt;&gt;""),M$3:M$100)),0))</f>
        <v>231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Z8" s="5"/>
      <c r="AA8" s="5"/>
      <c r="AB8" s="5"/>
      <c r="AC8" s="5"/>
    </row>
    <row r="9" spans="1:29" ht="18" x14ac:dyDescent="0.35">
      <c r="A9" s="9" t="s">
        <v>14</v>
      </c>
      <c r="B9" s="10" cm="1">
        <f t="array" ref="B9">LOOKUP(2,1 / (L$3:L$100 &lt;&gt;""), L$3:L$100)</f>
        <v>44697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Q9" s="5"/>
      <c r="R9" s="5"/>
      <c r="S9" s="5"/>
      <c r="T9" s="5"/>
      <c r="U9" s="5"/>
      <c r="V9" s="5"/>
      <c r="W9" s="5"/>
      <c r="Z9" s="5"/>
      <c r="AA9" s="5"/>
      <c r="AB9" s="5"/>
      <c r="AC9" s="5"/>
    </row>
    <row r="10" spans="1:29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29" ht="18" x14ac:dyDescent="0.35">
      <c r="A11" s="28" t="s">
        <v>45</v>
      </c>
      <c r="B11" s="3" cm="1">
        <f t="array" ref="B11">(IFERROR((LOOKUP(2,1/(Q$3:Q$100&lt;&gt;""),Q$3:Q$100)),0))</f>
        <v>51</v>
      </c>
    </row>
    <row r="12" spans="1:29" ht="18" x14ac:dyDescent="0.35">
      <c r="A12" s="28" t="s">
        <v>46</v>
      </c>
      <c r="B12" s="10" cm="1">
        <f t="array" ref="B12">LOOKUP(2,1 / (P$3:P$100 &lt;&gt;""), P$3:P$100)</f>
        <v>44697</v>
      </c>
    </row>
    <row r="13" spans="1:29" ht="18" x14ac:dyDescent="0.35">
      <c r="A13" s="28" t="s">
        <v>47</v>
      </c>
      <c r="B13" s="1" t="str" cm="1">
        <f t="array" aca="1" ref="B13" ca="1">LOOKUP(2,1 / (S$3:S$100 &lt;&gt;""), S$3:S$100)</f>
        <v>No</v>
      </c>
    </row>
    <row r="14" spans="1:29" ht="18" x14ac:dyDescent="0.35">
      <c r="A14" s="27" t="s">
        <v>48</v>
      </c>
      <c r="B14" s="3" cm="1">
        <f t="array" ref="B14">(IFERROR((LOOKUP(2,1/(M$10:M$100&lt;&gt;""),M$10:M$100)),0))</f>
        <v>0</v>
      </c>
    </row>
    <row r="15" spans="1:29" ht="18" x14ac:dyDescent="0.35">
      <c r="A15" s="27" t="s">
        <v>49</v>
      </c>
      <c r="B15" s="10" t="e" cm="1">
        <f t="array" ref="B15">LOOKUP(2,1 / (L$10:L$100 &lt;&gt;""), L$10:L$100)</f>
        <v>#N/A</v>
      </c>
    </row>
    <row r="16" spans="1:29" ht="18" x14ac:dyDescent="0.35">
      <c r="A16" s="27" t="s">
        <v>50</v>
      </c>
      <c r="B16" s="1" t="e" cm="1">
        <f t="array" ref="B16">LOOKUP(2,1 / (O$10:O$100 &lt;&gt;""), O$10:O$100)</f>
        <v>#N/A</v>
      </c>
    </row>
    <row r="17" spans="1:2" ht="18" x14ac:dyDescent="0.35">
      <c r="A17" s="2" t="s">
        <v>16</v>
      </c>
      <c r="B17" s="3" cm="1">
        <f t="array" ref="B17">(IFERROR((LOOKUP(2,1/(Q$3:Q$100&lt;&gt;""),Q$3:Q$100)),0))</f>
        <v>51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8F28-7ADA-4489-9C33-80784D2DFB21}">
  <dimension ref="A1:AC18"/>
  <sheetViews>
    <sheetView tabSelected="1" topLeftCell="D1" zoomScale="110" zoomScaleNormal="110" workbookViewId="0">
      <selection activeCell="Q5" sqref="Q5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12" max="12" width="9.5546875" bestFit="1" customWidth="1"/>
    <col min="14" max="14" width="15.44140625" bestFit="1" customWidth="1"/>
    <col min="16" max="16" width="9.5546875" bestFit="1" customWidth="1"/>
    <col min="17" max="17" width="10.6640625" bestFit="1" customWidth="1"/>
  </cols>
  <sheetData>
    <row r="1" spans="1:29" ht="18" x14ac:dyDescent="0.35">
      <c r="A1" s="2" t="s">
        <v>0</v>
      </c>
      <c r="B1" s="3" t="s">
        <v>33</v>
      </c>
      <c r="D1" s="4" t="s">
        <v>1</v>
      </c>
      <c r="E1" s="5"/>
      <c r="F1" s="5"/>
      <c r="G1" s="5"/>
      <c r="H1" s="25" t="s">
        <v>2</v>
      </c>
      <c r="I1" s="5"/>
      <c r="J1" s="5"/>
      <c r="K1" s="5"/>
      <c r="L1" s="6" t="s">
        <v>3</v>
      </c>
      <c r="M1" s="5"/>
      <c r="N1" s="5"/>
      <c r="O1" s="5"/>
      <c r="P1" s="26" t="s">
        <v>36</v>
      </c>
      <c r="Q1" s="5"/>
      <c r="R1" s="5"/>
      <c r="S1" s="5"/>
      <c r="T1" s="7" t="s">
        <v>4</v>
      </c>
      <c r="U1" s="5"/>
      <c r="V1" s="5"/>
      <c r="W1" s="5"/>
      <c r="Z1" s="7" t="s">
        <v>5</v>
      </c>
      <c r="AA1" s="5"/>
      <c r="AB1" s="5"/>
      <c r="AC1" s="5"/>
    </row>
    <row r="2" spans="1:29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5" t="s">
        <v>6</v>
      </c>
      <c r="I2" s="25" t="s">
        <v>7</v>
      </c>
      <c r="J2" s="25" t="s">
        <v>8</v>
      </c>
      <c r="K2" s="25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6" t="s">
        <v>6</v>
      </c>
      <c r="Q2" s="26" t="s">
        <v>7</v>
      </c>
      <c r="R2" s="26" t="s">
        <v>8</v>
      </c>
      <c r="S2" s="26" t="s">
        <v>9</v>
      </c>
      <c r="T2" s="7" t="s">
        <v>6</v>
      </c>
      <c r="U2" s="7" t="s">
        <v>7</v>
      </c>
      <c r="V2" s="7" t="s">
        <v>8</v>
      </c>
      <c r="W2" s="7" t="s">
        <v>9</v>
      </c>
      <c r="Y2" s="11" t="s">
        <v>18</v>
      </c>
      <c r="Z2" s="7" t="s">
        <v>1</v>
      </c>
      <c r="AA2" s="7" t="s">
        <v>2</v>
      </c>
      <c r="AB2" s="7" t="s">
        <v>3</v>
      </c>
      <c r="AC2" s="7" t="s">
        <v>4</v>
      </c>
    </row>
    <row r="3" spans="1:29" ht="18" x14ac:dyDescent="0.35">
      <c r="A3" s="8" t="s">
        <v>11</v>
      </c>
      <c r="B3" s="10" t="str">
        <f>LOOKUP(2,1 / (D$3:D$100 &lt;&gt;""), D$3:D$100)</f>
        <v>N/A</v>
      </c>
      <c r="D3" s="12"/>
      <c r="E3" s="5"/>
      <c r="F3" s="19"/>
      <c r="G3" s="5"/>
      <c r="H3" s="12">
        <v>44601</v>
      </c>
      <c r="I3" s="5">
        <f>18+13+13+14</f>
        <v>58</v>
      </c>
      <c r="J3" s="19">
        <f ca="1">TODAY()-H3</f>
        <v>106</v>
      </c>
      <c r="K3" s="5" t="str">
        <f ca="1">IF(J3&gt;21, "Yes", "No")</f>
        <v>Yes</v>
      </c>
      <c r="L3" s="12">
        <v>44571</v>
      </c>
      <c r="M3" s="5">
        <f>11+9+14</f>
        <v>34</v>
      </c>
      <c r="N3" s="19">
        <f ca="1">TODAY()-L3</f>
        <v>136</v>
      </c>
      <c r="O3" s="5" t="str">
        <f ca="1">IF(N3&gt;21, "Yes", "No")</f>
        <v>Yes</v>
      </c>
      <c r="P3" s="12">
        <v>44698</v>
      </c>
      <c r="Q3" s="5">
        <v>5</v>
      </c>
      <c r="R3" s="29">
        <f ca="1">TODAY()-P3</f>
        <v>9</v>
      </c>
      <c r="S3" s="30" t="str">
        <f ca="1">IF(R3&gt;21, "Yes", "No")</f>
        <v>No</v>
      </c>
      <c r="T3" s="5"/>
      <c r="U3" s="5"/>
      <c r="V3" s="5"/>
      <c r="W3" s="5"/>
      <c r="Y3" s="13"/>
      <c r="Z3" s="5"/>
      <c r="AA3" s="5"/>
      <c r="AB3" s="5"/>
      <c r="AC3" s="5"/>
    </row>
    <row r="4" spans="1:29" ht="18" x14ac:dyDescent="0.35">
      <c r="A4" s="8" t="s">
        <v>12</v>
      </c>
      <c r="B4" s="1" t="str">
        <f>LOOKUP(2,1 / (G$3:G$1048576 &lt;&gt;""), G$3:G$1048576)</f>
        <v>N/A</v>
      </c>
      <c r="D4" s="14"/>
      <c r="E4" s="15"/>
      <c r="F4" s="15"/>
      <c r="G4" s="15"/>
      <c r="H4" s="12">
        <v>44634</v>
      </c>
      <c r="I4" s="5">
        <v>133</v>
      </c>
      <c r="J4" s="19">
        <f ca="1">TODAY()-H4</f>
        <v>73</v>
      </c>
      <c r="K4" s="5" t="str">
        <f ca="1">IF(J4&gt;21, "Yes", "No")</f>
        <v>Yes</v>
      </c>
      <c r="L4" s="12" t="s">
        <v>29</v>
      </c>
      <c r="M4" s="5" t="s">
        <v>29</v>
      </c>
      <c r="N4" s="5" t="s">
        <v>29</v>
      </c>
      <c r="O4" s="5" t="s">
        <v>29</v>
      </c>
      <c r="P4" s="12"/>
      <c r="Q4" s="5"/>
      <c r="R4" s="5"/>
      <c r="S4" s="5"/>
      <c r="T4" s="5"/>
      <c r="U4" s="5"/>
      <c r="V4" s="5"/>
      <c r="W4" s="5"/>
      <c r="Y4" s="13"/>
      <c r="Z4" s="5"/>
      <c r="AA4" s="5"/>
      <c r="AB4" s="5"/>
      <c r="AC4" s="5"/>
    </row>
    <row r="5" spans="1:29" ht="18" x14ac:dyDescent="0.35">
      <c r="A5" s="27" t="s">
        <v>42</v>
      </c>
      <c r="B5" s="3" t="str" cm="1">
        <f t="array" ref="B5">(IFERROR((LOOKUP(2,1/(I$3:I$100&lt;&gt;""),I$3:I$100)),0))</f>
        <v>N/A</v>
      </c>
      <c r="D5" s="12" t="s">
        <v>29</v>
      </c>
      <c r="E5" s="5" t="s">
        <v>29</v>
      </c>
      <c r="F5" s="5" t="s">
        <v>29</v>
      </c>
      <c r="G5" s="5" t="s">
        <v>29</v>
      </c>
      <c r="H5" s="5"/>
      <c r="I5" s="5">
        <f>I4-53</f>
        <v>80</v>
      </c>
      <c r="J5" s="5"/>
      <c r="K5" s="5"/>
      <c r="L5" s="12">
        <v>44663</v>
      </c>
      <c r="M5" s="5">
        <v>97</v>
      </c>
      <c r="N5" s="29">
        <f ca="1">TODAY()-L5</f>
        <v>44</v>
      </c>
      <c r="O5" s="30" t="str">
        <f ca="1">IF(N5&gt;21, "Yes", "No")</f>
        <v>Yes</v>
      </c>
      <c r="P5" s="12"/>
      <c r="Q5" s="5"/>
      <c r="R5" s="5"/>
      <c r="S5" s="5"/>
      <c r="T5" s="5"/>
      <c r="U5" s="5"/>
      <c r="V5" s="5"/>
      <c r="W5" s="5"/>
      <c r="Y5" s="13"/>
      <c r="Z5" s="5"/>
      <c r="AA5" s="5"/>
      <c r="AB5" s="5"/>
      <c r="AC5" s="5"/>
    </row>
    <row r="6" spans="1:29" ht="18" x14ac:dyDescent="0.35">
      <c r="A6" s="27" t="s">
        <v>43</v>
      </c>
      <c r="B6" s="10" t="str" cm="1">
        <f t="array" ref="B6">LOOKUP(2,1 / (H$3:H$100 &lt;&gt;""), H$3:H$100)</f>
        <v>N/A</v>
      </c>
      <c r="D6" s="5"/>
      <c r="E6" s="5"/>
      <c r="F6" s="5"/>
      <c r="G6" s="5"/>
      <c r="H6" s="12" t="s">
        <v>29</v>
      </c>
      <c r="I6" s="5" t="s">
        <v>29</v>
      </c>
      <c r="J6" s="5" t="s">
        <v>29</v>
      </c>
      <c r="K6" s="5" t="s">
        <v>29</v>
      </c>
      <c r="L6" s="12">
        <v>44698</v>
      </c>
      <c r="M6" s="5">
        <f>36</f>
        <v>36</v>
      </c>
      <c r="N6" s="29">
        <f ca="1">TODAY()-L6</f>
        <v>9</v>
      </c>
      <c r="O6" s="30" t="str">
        <f ca="1">IF(N6&gt;21, "Yes", "No")</f>
        <v>No</v>
      </c>
      <c r="P6" s="12"/>
      <c r="Q6" s="5"/>
      <c r="R6" s="5"/>
      <c r="S6" s="5"/>
      <c r="T6" s="5"/>
      <c r="U6" s="5"/>
      <c r="V6" s="5"/>
      <c r="W6" s="5"/>
      <c r="Y6" s="13"/>
      <c r="Z6" s="5"/>
      <c r="AA6" s="5"/>
      <c r="AB6" s="5"/>
      <c r="AC6" s="5"/>
    </row>
    <row r="7" spans="1:29" ht="18" x14ac:dyDescent="0.35">
      <c r="A7" s="27" t="s">
        <v>44</v>
      </c>
      <c r="B7" s="1" t="str" cm="1">
        <f t="array" ref="B7">LOOKUP(2,1 / (K$3:K$1048576 &lt;&gt;""), K$3:K$1048576)</f>
        <v>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Z7" s="5"/>
      <c r="AA7" s="5"/>
      <c r="AB7" s="5"/>
      <c r="AC7" s="5"/>
    </row>
    <row r="8" spans="1:29" ht="18" x14ac:dyDescent="0.35">
      <c r="A8" s="9" t="s">
        <v>13</v>
      </c>
      <c r="B8" s="3" cm="1">
        <f t="array" ref="B8">(IFERROR((LOOKUP(2,1/(M$3:M$100&lt;&gt;""),M$3:M$100)),0))</f>
        <v>36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Z8" s="5"/>
      <c r="AA8" s="5"/>
      <c r="AB8" s="5"/>
      <c r="AC8" s="5"/>
    </row>
    <row r="9" spans="1:29" ht="18" x14ac:dyDescent="0.35">
      <c r="A9" s="9" t="s">
        <v>14</v>
      </c>
      <c r="B9" s="10" cm="1">
        <f t="array" ref="B9">LOOKUP(2,1 / (L$3:L$100 &lt;&gt;""), L$3:L$100)</f>
        <v>44698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Q9" s="5"/>
      <c r="R9" s="5"/>
      <c r="S9" s="5"/>
      <c r="T9" s="5"/>
      <c r="U9" s="5"/>
      <c r="V9" s="5"/>
      <c r="W9" s="5"/>
      <c r="Z9" s="5"/>
      <c r="AA9" s="5"/>
      <c r="AB9" s="5"/>
      <c r="AC9" s="5"/>
    </row>
    <row r="10" spans="1:29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29" ht="18" x14ac:dyDescent="0.35">
      <c r="A11" s="28" t="s">
        <v>45</v>
      </c>
      <c r="B11" s="3" cm="1">
        <f t="array" ref="B11">(IFERROR((LOOKUP(2,1/(Q$3:Q$100&lt;&gt;""),Q$3:Q$100)),0))</f>
        <v>5</v>
      </c>
    </row>
    <row r="12" spans="1:29" ht="18" x14ac:dyDescent="0.35">
      <c r="A12" s="28" t="s">
        <v>46</v>
      </c>
      <c r="B12" s="10" cm="1">
        <f t="array" ref="B12">LOOKUP(2,1 / (P$3:P$100 &lt;&gt;""), P$3:P$100)</f>
        <v>44698</v>
      </c>
    </row>
    <row r="13" spans="1:29" ht="18" x14ac:dyDescent="0.35">
      <c r="A13" s="28" t="s">
        <v>47</v>
      </c>
      <c r="B13" s="1" t="str" cm="1">
        <f t="array" aca="1" ref="B13" ca="1">LOOKUP(2,1 / (S$3:S$100 &lt;&gt;""), S$3:S$100)</f>
        <v>No</v>
      </c>
    </row>
    <row r="14" spans="1:29" ht="18" x14ac:dyDescent="0.35">
      <c r="A14" s="27" t="s">
        <v>48</v>
      </c>
      <c r="B14" s="3" cm="1">
        <f t="array" ref="B14">(IFERROR((LOOKUP(2,1/(M$10:M$100&lt;&gt;""),M$10:M$100)),0))</f>
        <v>0</v>
      </c>
    </row>
    <row r="15" spans="1:29" ht="18" x14ac:dyDescent="0.35">
      <c r="A15" s="27" t="s">
        <v>49</v>
      </c>
      <c r="B15" s="10" t="e" cm="1">
        <f t="array" ref="B15">LOOKUP(2,1 / (L$10:L$100 &lt;&gt;""), L$10:L$100)</f>
        <v>#N/A</v>
      </c>
    </row>
    <row r="16" spans="1:29" ht="18" x14ac:dyDescent="0.35">
      <c r="A16" s="27" t="s">
        <v>50</v>
      </c>
      <c r="B16" s="1" t="e" cm="1">
        <f t="array" ref="B16">LOOKUP(2,1 / (O$10:O$100 &lt;&gt;""), O$10:O$100)</f>
        <v>#N/A</v>
      </c>
    </row>
    <row r="17" spans="1:2" ht="18" x14ac:dyDescent="0.35">
      <c r="A17" s="2" t="s">
        <v>16</v>
      </c>
      <c r="B17" s="3" cm="1">
        <f t="array" ref="B17">(IFERROR((LOOKUP(2,1/(Q$3:Q$100&lt;&gt;""),Q$3:Q$100)),0))</f>
        <v>5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5329-2B3C-4A29-88E5-1529CA583D17}">
  <dimension ref="A1:AC18"/>
  <sheetViews>
    <sheetView topLeftCell="G1" zoomScale="110" zoomScaleNormal="110" workbookViewId="0">
      <selection activeCell="Q6" sqref="Q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12" max="12" width="9.5546875" bestFit="1" customWidth="1"/>
    <col min="14" max="14" width="15.44140625" bestFit="1" customWidth="1"/>
    <col min="16" max="16" width="9.5546875" bestFit="1" customWidth="1"/>
    <col min="17" max="17" width="10.6640625" bestFit="1" customWidth="1"/>
    <col min="25" max="25" width="9.5546875" bestFit="1" customWidth="1"/>
  </cols>
  <sheetData>
    <row r="1" spans="1:29" ht="18" x14ac:dyDescent="0.35">
      <c r="A1" s="2" t="s">
        <v>0</v>
      </c>
      <c r="B1" s="3" t="s">
        <v>34</v>
      </c>
      <c r="D1" s="4" t="s">
        <v>1</v>
      </c>
      <c r="E1" s="5"/>
      <c r="F1" s="5"/>
      <c r="G1" s="5"/>
      <c r="H1" s="25" t="s">
        <v>2</v>
      </c>
      <c r="I1" s="5"/>
      <c r="J1" s="5"/>
      <c r="K1" s="5"/>
      <c r="L1" s="6" t="s">
        <v>3</v>
      </c>
      <c r="M1" s="5"/>
      <c r="N1" s="5"/>
      <c r="O1" s="5"/>
      <c r="P1" s="26" t="s">
        <v>36</v>
      </c>
      <c r="Q1" s="5"/>
      <c r="R1" s="5"/>
      <c r="S1" s="5"/>
      <c r="T1" s="7" t="s">
        <v>4</v>
      </c>
      <c r="U1" s="5"/>
      <c r="V1" s="5"/>
      <c r="W1" s="5"/>
      <c r="Z1" s="7" t="s">
        <v>5</v>
      </c>
      <c r="AA1" s="5"/>
      <c r="AB1" s="5"/>
      <c r="AC1" s="5"/>
    </row>
    <row r="2" spans="1:29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5" t="s">
        <v>6</v>
      </c>
      <c r="I2" s="25" t="s">
        <v>7</v>
      </c>
      <c r="J2" s="25" t="s">
        <v>8</v>
      </c>
      <c r="K2" s="25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6" t="s">
        <v>6</v>
      </c>
      <c r="Q2" s="26" t="s">
        <v>7</v>
      </c>
      <c r="R2" s="26" t="s">
        <v>8</v>
      </c>
      <c r="S2" s="26" t="s">
        <v>9</v>
      </c>
      <c r="T2" s="7" t="s">
        <v>6</v>
      </c>
      <c r="U2" s="7" t="s">
        <v>7</v>
      </c>
      <c r="V2" s="7" t="s">
        <v>8</v>
      </c>
      <c r="W2" s="7" t="s">
        <v>9</v>
      </c>
      <c r="Y2" s="11" t="s">
        <v>18</v>
      </c>
      <c r="Z2" s="7" t="s">
        <v>1</v>
      </c>
      <c r="AA2" s="7" t="s">
        <v>2</v>
      </c>
      <c r="AB2" s="7" t="s">
        <v>3</v>
      </c>
      <c r="AC2" s="7" t="s">
        <v>4</v>
      </c>
    </row>
    <row r="3" spans="1:29" ht="18" x14ac:dyDescent="0.35">
      <c r="A3" s="8" t="s">
        <v>11</v>
      </c>
      <c r="B3" s="10" t="str">
        <f>LOOKUP(2,1 / (D$3:D$100 &lt;&gt;""), D$3:D$100)</f>
        <v>N/A</v>
      </c>
      <c r="D3" s="12"/>
      <c r="E3" s="5"/>
      <c r="F3" s="19"/>
      <c r="G3" s="5"/>
      <c r="H3" s="12">
        <v>44601</v>
      </c>
      <c r="I3" s="5">
        <v>42</v>
      </c>
      <c r="J3" s="19">
        <f ca="1">TODAY()-H3</f>
        <v>106</v>
      </c>
      <c r="K3" s="5" t="str">
        <f ca="1">IF(J3&gt;21, "Yes", "No")</f>
        <v>Yes</v>
      </c>
      <c r="L3" s="12">
        <v>44571</v>
      </c>
      <c r="M3" s="5">
        <f>12+12+12+9</f>
        <v>45</v>
      </c>
      <c r="N3" s="19">
        <f ca="1">TODAY()-L3</f>
        <v>136</v>
      </c>
      <c r="O3" s="5" t="str">
        <f ca="1">IF(N3&gt;21, "Yes", "No")</f>
        <v>Yes</v>
      </c>
      <c r="P3" s="12">
        <v>44698</v>
      </c>
      <c r="Q3" s="5">
        <v>3</v>
      </c>
      <c r="R3" s="19">
        <f ca="1">TODAY()-P3</f>
        <v>9</v>
      </c>
      <c r="S3" s="5" t="str">
        <f ca="1">IF(R3&gt;21, "Yes", "No")</f>
        <v>No</v>
      </c>
      <c r="T3" s="5"/>
      <c r="U3" s="5"/>
      <c r="V3" s="5"/>
      <c r="W3" s="5"/>
      <c r="Y3" s="13">
        <v>44589</v>
      </c>
      <c r="Z3" s="5"/>
      <c r="AA3" s="5"/>
      <c r="AB3" s="5">
        <v>8</v>
      </c>
      <c r="AC3" s="5"/>
    </row>
    <row r="4" spans="1:29" ht="18" x14ac:dyDescent="0.35">
      <c r="A4" s="8" t="s">
        <v>12</v>
      </c>
      <c r="B4" s="1" t="str">
        <f>LOOKUP(2,1 / (G$3:G$1048576 &lt;&gt;""), G$3:G$1048576)</f>
        <v>N/A</v>
      </c>
      <c r="D4" s="14"/>
      <c r="E4" s="15"/>
      <c r="F4" s="15"/>
      <c r="G4" s="15"/>
      <c r="H4" s="12">
        <v>44630</v>
      </c>
      <c r="I4" s="5">
        <f>64</f>
        <v>64</v>
      </c>
      <c r="J4" s="5"/>
      <c r="K4" s="5"/>
      <c r="L4" s="12"/>
      <c r="M4" s="5">
        <f>M3-8</f>
        <v>37</v>
      </c>
      <c r="N4" s="19"/>
      <c r="O4" s="5"/>
      <c r="P4" s="12"/>
      <c r="Q4" s="5"/>
      <c r="R4" s="5"/>
      <c r="S4" s="5"/>
      <c r="T4" s="5"/>
      <c r="U4" s="5"/>
      <c r="V4" s="5"/>
      <c r="W4" s="5"/>
      <c r="Y4" s="13"/>
      <c r="Z4" s="5"/>
      <c r="AA4" s="5"/>
      <c r="AB4" s="5"/>
      <c r="AC4" s="5"/>
    </row>
    <row r="5" spans="1:29" ht="18" x14ac:dyDescent="0.35">
      <c r="A5" s="27" t="s">
        <v>42</v>
      </c>
      <c r="B5" s="3" t="str" cm="1">
        <f t="array" ref="B5">(IFERROR((LOOKUP(2,1/(I$3:I$100&lt;&gt;""),I$3:I$100)),0))</f>
        <v>N/A</v>
      </c>
      <c r="D5" s="12" t="s">
        <v>29</v>
      </c>
      <c r="E5" s="5" t="s">
        <v>29</v>
      </c>
      <c r="F5" s="5" t="s">
        <v>29</v>
      </c>
      <c r="G5" s="5" t="s">
        <v>29</v>
      </c>
      <c r="H5" s="12" t="s">
        <v>29</v>
      </c>
      <c r="I5" s="5" t="s">
        <v>29</v>
      </c>
      <c r="J5" s="5" t="s">
        <v>29</v>
      </c>
      <c r="K5" s="5" t="s">
        <v>29</v>
      </c>
      <c r="L5" s="12" t="s">
        <v>29</v>
      </c>
      <c r="M5" s="5" t="s">
        <v>29</v>
      </c>
      <c r="N5" s="5" t="s">
        <v>29</v>
      </c>
      <c r="O5" s="5" t="s">
        <v>29</v>
      </c>
      <c r="P5" s="12"/>
      <c r="Q5" s="5"/>
      <c r="R5" s="5"/>
      <c r="S5" s="5"/>
      <c r="T5" s="5"/>
      <c r="U5" s="5"/>
      <c r="V5" s="5"/>
      <c r="W5" s="5"/>
      <c r="Y5" s="13"/>
      <c r="Z5" s="5"/>
      <c r="AA5" s="5"/>
      <c r="AB5" s="5"/>
      <c r="AC5" s="5"/>
    </row>
    <row r="6" spans="1:29" ht="18" x14ac:dyDescent="0.35">
      <c r="A6" s="27" t="s">
        <v>43</v>
      </c>
      <c r="B6" s="10" t="str" cm="1">
        <f t="array" ref="B6">LOOKUP(2,1 / (H$3:H$100 &lt;&gt;""), H$3:H$100)</f>
        <v>N/A</v>
      </c>
      <c r="D6" s="5"/>
      <c r="E6" s="5"/>
      <c r="F6" s="5"/>
      <c r="G6" s="5"/>
      <c r="H6" s="5"/>
      <c r="I6" s="5"/>
      <c r="J6" s="5"/>
      <c r="K6" s="5"/>
      <c r="L6" s="12">
        <v>44663</v>
      </c>
      <c r="M6" s="5">
        <v>70</v>
      </c>
      <c r="N6" s="19">
        <f ca="1">TODAY()-L6</f>
        <v>44</v>
      </c>
      <c r="O6" s="5" t="str">
        <f ca="1">IF(N6&gt;21, "Yes", "No")</f>
        <v>Yes</v>
      </c>
      <c r="P6" s="12"/>
      <c r="Q6" s="5"/>
      <c r="R6" s="5"/>
      <c r="S6" s="5"/>
      <c r="T6" s="5"/>
      <c r="U6" s="5"/>
      <c r="V6" s="5"/>
      <c r="W6" s="5"/>
      <c r="Y6" s="13"/>
      <c r="Z6" s="5"/>
      <c r="AA6" s="5"/>
      <c r="AB6" s="5"/>
      <c r="AC6" s="5"/>
    </row>
    <row r="7" spans="1:29" ht="18" x14ac:dyDescent="0.35">
      <c r="A7" s="27" t="s">
        <v>44</v>
      </c>
      <c r="B7" s="1" t="str" cm="1">
        <f t="array" ref="B7">LOOKUP(2,1 / (K$3:K$1048576 &lt;&gt;""), K$3:K$1048576)</f>
        <v>N/A</v>
      </c>
      <c r="D7" s="5"/>
      <c r="E7" s="5"/>
      <c r="F7" s="5"/>
      <c r="G7" s="5"/>
      <c r="H7" s="5"/>
      <c r="I7" s="5"/>
      <c r="J7" s="5"/>
      <c r="K7" s="5"/>
      <c r="L7" s="12">
        <v>44698</v>
      </c>
      <c r="M7" s="5">
        <v>18</v>
      </c>
      <c r="N7" s="19">
        <f ca="1">TODAY()-L7</f>
        <v>9</v>
      </c>
      <c r="O7" s="5" t="str">
        <f ca="1">IF(N7&gt;21, "Yes", "No")</f>
        <v>No</v>
      </c>
      <c r="P7" s="5"/>
      <c r="Q7" s="5"/>
      <c r="R7" s="5"/>
      <c r="S7" s="5"/>
      <c r="T7" s="5"/>
      <c r="U7" s="5"/>
      <c r="V7" s="5"/>
      <c r="W7" s="5"/>
      <c r="Z7" s="5"/>
      <c r="AA7" s="5"/>
      <c r="AB7" s="5"/>
      <c r="AC7" s="5"/>
    </row>
    <row r="8" spans="1:29" ht="18" x14ac:dyDescent="0.35">
      <c r="A8" s="9" t="s">
        <v>13</v>
      </c>
      <c r="B8" s="3" cm="1">
        <f t="array" ref="B8">(IFERROR((LOOKUP(2,1/(M$3:M$100&lt;&gt;""),M$3:M$100)),0))</f>
        <v>18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Z8" s="5"/>
      <c r="AA8" s="5"/>
      <c r="AB8" s="5"/>
      <c r="AC8" s="5"/>
    </row>
    <row r="9" spans="1:29" ht="18" x14ac:dyDescent="0.35">
      <c r="A9" s="9" t="s">
        <v>14</v>
      </c>
      <c r="B9" s="10" cm="1">
        <f t="array" ref="B9">LOOKUP(2,1 / (L$3:L$100 &lt;&gt;""), L$3:L$100)</f>
        <v>44698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  <c r="Q9" s="5"/>
      <c r="R9" s="5"/>
      <c r="S9" s="5"/>
      <c r="T9" s="5"/>
      <c r="U9" s="5"/>
      <c r="V9" s="5"/>
      <c r="W9" s="5"/>
      <c r="Z9" s="5"/>
      <c r="AA9" s="5"/>
      <c r="AB9" s="5"/>
      <c r="AC9" s="5"/>
    </row>
    <row r="10" spans="1:29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29" ht="18" x14ac:dyDescent="0.35">
      <c r="A11" s="28" t="s">
        <v>45</v>
      </c>
      <c r="B11" s="3" cm="1">
        <f t="array" ref="B11">(IFERROR((LOOKUP(2,1/(Q$3:Q$100&lt;&gt;""),Q$3:Q$100)),0))</f>
        <v>3</v>
      </c>
    </row>
    <row r="12" spans="1:29" ht="18" x14ac:dyDescent="0.35">
      <c r="A12" s="28" t="s">
        <v>46</v>
      </c>
      <c r="B12" s="10" cm="1">
        <f t="array" ref="B12">LOOKUP(2,1 / (P$3:P$100 &lt;&gt;""), P$3:P$100)</f>
        <v>44698</v>
      </c>
    </row>
    <row r="13" spans="1:29" ht="18" x14ac:dyDescent="0.35">
      <c r="A13" s="28" t="s">
        <v>47</v>
      </c>
      <c r="B13" s="1" t="str" cm="1">
        <f t="array" aca="1" ref="B13" ca="1">LOOKUP(2,1 / (S$3:S$100 &lt;&gt;""), S$3:S$100)</f>
        <v>No</v>
      </c>
    </row>
    <row r="14" spans="1:29" ht="18" x14ac:dyDescent="0.35">
      <c r="A14" s="27" t="s">
        <v>48</v>
      </c>
      <c r="B14" s="3" cm="1">
        <f t="array" ref="B14">(IFERROR((LOOKUP(2,1/(M$10:M$100&lt;&gt;""),M$10:M$100)),0))</f>
        <v>0</v>
      </c>
    </row>
    <row r="15" spans="1:29" ht="18" x14ac:dyDescent="0.35">
      <c r="A15" s="27" t="s">
        <v>49</v>
      </c>
      <c r="B15" s="10" t="e" cm="1">
        <f t="array" ref="B15">LOOKUP(2,1 / (L$10:L$100 &lt;&gt;""), L$10:L$100)</f>
        <v>#N/A</v>
      </c>
    </row>
    <row r="16" spans="1:29" ht="18" x14ac:dyDescent="0.35">
      <c r="A16" s="27" t="s">
        <v>50</v>
      </c>
      <c r="B16" s="1" t="e" cm="1">
        <f t="array" ref="B16">LOOKUP(2,1 / (O$10:O$100 &lt;&gt;""), O$10:O$100)</f>
        <v>#N/A</v>
      </c>
    </row>
    <row r="17" spans="1:2" ht="18" x14ac:dyDescent="0.35">
      <c r="A17" s="2" t="s">
        <v>16</v>
      </c>
      <c r="B17" s="3" cm="1">
        <f t="array" ref="B17">(IFERROR((LOOKUP(2,1/(Q$3:Q$100&lt;&gt;""),Q$3:Q$100)),0))</f>
        <v>3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List</vt:lpstr>
      <vt:lpstr>Salmon River OG</vt:lpstr>
      <vt:lpstr>Strawberry Cough</vt:lpstr>
      <vt:lpstr>Kosher Kush</vt:lpstr>
      <vt:lpstr>Wedding Pie</vt:lpstr>
      <vt:lpstr>Peanut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2019-02-24T04:31:45Z</dcterms:created>
  <dcterms:modified xsi:type="dcterms:W3CDTF">2022-05-26T18:38:56Z</dcterms:modified>
</cp:coreProperties>
</file>