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\Desktop\Vertikal Tech TC Plant Lists\"/>
    </mc:Choice>
  </mc:AlternateContent>
  <xr:revisionPtr revIDLastSave="0" documentId="13_ncr:1_{C761B9B0-6242-42D4-AF96-2D8FA6DE3693}" xr6:coauthVersionLast="47" xr6:coauthVersionMax="47" xr10:uidLastSave="{00000000-0000-0000-0000-000000000000}"/>
  <bookViews>
    <workbookView xWindow="-108" yWindow="-108" windowWidth="23256" windowHeight="12576" tabRatio="910" xr2:uid="{51433C0A-3445-4C1A-99BF-CCB63AF566B1}"/>
  </bookViews>
  <sheets>
    <sheet name="Master List" sheetId="8" r:id="rId1"/>
    <sheet name="Log x EC" sheetId="44" r:id="rId2"/>
    <sheet name="Question Diesel" sheetId="66" r:id="rId3"/>
    <sheet name="Marg" sheetId="67" r:id="rId4"/>
    <sheet name="Sunset Sherb" sheetId="68" r:id="rId5"/>
    <sheet name="Leftovers" sheetId="69" r:id="rId6"/>
    <sheet name="Xmas Tree x Jealousy" sheetId="70" r:id="rId7"/>
    <sheet name="Purple Octane" sheetId="71" r:id="rId8"/>
    <sheet name="Driving Ms Daisy" sheetId="72" r:id="rId9"/>
    <sheet name="Govt Oasis" sheetId="73" r:id="rId10"/>
    <sheet name="LD x GD" sheetId="74" r:id="rId11"/>
    <sheet name="LDFT" sheetId="75" r:id="rId12"/>
    <sheet name="K Smores" sheetId="76" r:id="rId13"/>
    <sheet name="Apple Fritter" sheetId="77" r:id="rId14"/>
    <sheet name="Cap" sheetId="78" r:id="rId15"/>
    <sheet name="Papaya Cake" sheetId="79" r:id="rId16"/>
    <sheet name="GNC 3" sheetId="80" r:id="rId17"/>
    <sheet name="GNC 5" sheetId="81" r:id="rId18"/>
    <sheet name="AF" sheetId="82" r:id="rId19"/>
    <sheet name="GNC" sheetId="84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78" l="1"/>
  <c r="M6" i="78"/>
  <c r="M5" i="73"/>
  <c r="Q4" i="73"/>
  <c r="M5" i="67"/>
  <c r="R4" i="68" l="1"/>
  <c r="S4" i="68" s="1"/>
  <c r="N5" i="68"/>
  <c r="O5" i="68" s="1"/>
  <c r="M5" i="68"/>
  <c r="R4" i="78" l="1"/>
  <c r="S4" i="78" s="1"/>
  <c r="N6" i="78"/>
  <c r="O6" i="78" s="1"/>
  <c r="R4" i="69"/>
  <c r="S4" i="69" s="1"/>
  <c r="N5" i="69"/>
  <c r="O5" i="69" s="1"/>
  <c r="M5" i="69"/>
  <c r="R4" i="79"/>
  <c r="S4" i="79" s="1"/>
  <c r="N4" i="79"/>
  <c r="O4" i="79" s="1"/>
  <c r="R4" i="66"/>
  <c r="S4" i="66" s="1"/>
  <c r="N5" i="66"/>
  <c r="O5" i="66" s="1"/>
  <c r="M5" i="66"/>
  <c r="R4" i="73"/>
  <c r="S4" i="73" s="1"/>
  <c r="N5" i="73"/>
  <c r="O5" i="73" s="1"/>
  <c r="R4" i="72"/>
  <c r="S4" i="72" s="1"/>
  <c r="N5" i="72"/>
  <c r="O5" i="72" s="1"/>
  <c r="M5" i="72"/>
  <c r="R4" i="71"/>
  <c r="S4" i="71" s="1"/>
  <c r="N5" i="71"/>
  <c r="O5" i="71" s="1"/>
  <c r="R4" i="70"/>
  <c r="S4" i="70" s="1"/>
  <c r="N5" i="70"/>
  <c r="O5" i="70" s="1"/>
  <c r="M5" i="70"/>
  <c r="R4" i="80"/>
  <c r="S4" i="80" s="1"/>
  <c r="Q4" i="80"/>
  <c r="N5" i="80"/>
  <c r="O5" i="80" s="1"/>
  <c r="M5" i="80"/>
  <c r="R4" i="76"/>
  <c r="S4" i="76" s="1"/>
  <c r="N5" i="76"/>
  <c r="O5" i="76" s="1"/>
  <c r="R3" i="44"/>
  <c r="S3" i="44" s="1"/>
  <c r="R4" i="74"/>
  <c r="S4" i="74" s="1"/>
  <c r="N5" i="74"/>
  <c r="O5" i="74" s="1"/>
  <c r="R4" i="81"/>
  <c r="S4" i="81" s="1"/>
  <c r="N5" i="81"/>
  <c r="O5" i="81" s="1"/>
  <c r="M5" i="81"/>
  <c r="P20" i="8"/>
  <c r="N20" i="8"/>
  <c r="L20" i="8"/>
  <c r="J20" i="8"/>
  <c r="H20" i="8"/>
  <c r="O20" i="8"/>
  <c r="M20" i="8"/>
  <c r="K20" i="8"/>
  <c r="I20" i="8"/>
  <c r="G20" i="8"/>
  <c r="F20" i="8"/>
  <c r="E20" i="8"/>
  <c r="D20" i="8"/>
  <c r="C20" i="8"/>
  <c r="R3" i="84"/>
  <c r="S3" i="84" s="1"/>
  <c r="B13" i="84" s="1" a="1"/>
  <c r="B13" i="84" s="1"/>
  <c r="Q3" i="84"/>
  <c r="B11" i="84" s="1" a="1"/>
  <c r="B11" i="84" s="1"/>
  <c r="N3" i="84"/>
  <c r="O3" i="84" s="1"/>
  <c r="B10" i="84" s="1" a="1"/>
  <c r="B10" i="84" s="1"/>
  <c r="M3" i="84"/>
  <c r="B8" i="84" s="1" a="1"/>
  <c r="B8" i="84" s="1"/>
  <c r="B18" i="84"/>
  <c r="B17" i="84"/>
  <c r="B16" i="84" a="1"/>
  <c r="B16" i="84" s="1"/>
  <c r="B15" i="84" a="1"/>
  <c r="B15" i="84" s="1"/>
  <c r="B14" i="84" a="1"/>
  <c r="B14" i="84" s="1"/>
  <c r="B12" i="84" a="1"/>
  <c r="B12" i="84" s="1"/>
  <c r="B9" i="84" a="1"/>
  <c r="B9" i="84" s="1"/>
  <c r="B7" i="84" a="1"/>
  <c r="B7" i="84" s="1"/>
  <c r="B6" i="84" a="1"/>
  <c r="B6" i="84" s="1"/>
  <c r="B5" i="84" a="1"/>
  <c r="B5" i="84" s="1"/>
  <c r="B4" i="84"/>
  <c r="B3" i="84"/>
  <c r="B2" i="84"/>
  <c r="Q3" i="78"/>
  <c r="M5" i="78"/>
  <c r="Q3" i="73"/>
  <c r="M4" i="73"/>
  <c r="N4" i="74"/>
  <c r="O4" i="74" s="1"/>
  <c r="R3" i="74"/>
  <c r="S3" i="74" s="1"/>
  <c r="R3" i="81"/>
  <c r="S3" i="81" s="1"/>
  <c r="N4" i="81"/>
  <c r="O4" i="81" s="1"/>
  <c r="Q3" i="70"/>
  <c r="M4" i="70"/>
  <c r="R3" i="73"/>
  <c r="S3" i="73" s="1"/>
  <c r="N4" i="73"/>
  <c r="O4" i="73" s="1"/>
  <c r="R3" i="69"/>
  <c r="S3" i="69" s="1"/>
  <c r="N4" i="69"/>
  <c r="O4" i="69" s="1"/>
  <c r="M4" i="69"/>
  <c r="R3" i="66"/>
  <c r="S3" i="66" s="1"/>
  <c r="N4" i="66"/>
  <c r="O4" i="66" s="1"/>
  <c r="N4" i="44"/>
  <c r="O4" i="44" s="1"/>
  <c r="R3" i="71"/>
  <c r="S3" i="71" s="1"/>
  <c r="Q3" i="71"/>
  <c r="N4" i="71"/>
  <c r="O4" i="71" s="1"/>
  <c r="R3" i="79"/>
  <c r="S3" i="79" s="1"/>
  <c r="N3" i="79"/>
  <c r="O3" i="79" s="1"/>
  <c r="R3" i="67"/>
  <c r="S3" i="67" s="1"/>
  <c r="N4" i="67"/>
  <c r="O4" i="67" s="1"/>
  <c r="R3" i="80" l="1"/>
  <c r="S3" i="80" s="1"/>
  <c r="Q3" i="80"/>
  <c r="N4" i="80"/>
  <c r="O4" i="80" s="1"/>
  <c r="M4" i="80"/>
  <c r="R3" i="68"/>
  <c r="S3" i="68" s="1"/>
  <c r="N4" i="68"/>
  <c r="O4" i="68" s="1"/>
  <c r="R3" i="72"/>
  <c r="S3" i="72" s="1"/>
  <c r="N4" i="72"/>
  <c r="O4" i="72" s="1"/>
  <c r="R3" i="76"/>
  <c r="S3" i="76" s="1"/>
  <c r="N4" i="76"/>
  <c r="O4" i="76" s="1"/>
  <c r="R3" i="70"/>
  <c r="S3" i="70" s="1"/>
  <c r="N4" i="70"/>
  <c r="O4" i="70" s="1"/>
  <c r="R3" i="78"/>
  <c r="S3" i="78" s="1"/>
  <c r="N5" i="78"/>
  <c r="O5" i="78" s="1"/>
  <c r="F6" i="78"/>
  <c r="G6" i="78" s="1"/>
  <c r="F5" i="73"/>
  <c r="G5" i="73" s="1"/>
  <c r="F3" i="73"/>
  <c r="N3" i="81"/>
  <c r="O3" i="81" s="1"/>
  <c r="N4" i="78"/>
  <c r="O4" i="78" s="1"/>
  <c r="N3" i="80"/>
  <c r="O3" i="80" s="1"/>
  <c r="F3" i="80"/>
  <c r="M3" i="80"/>
  <c r="E4" i="80"/>
  <c r="N3" i="77"/>
  <c r="O3" i="77" s="1"/>
  <c r="N3" i="44"/>
  <c r="O3" i="44" s="1"/>
  <c r="N3" i="66"/>
  <c r="O3" i="66" s="1"/>
  <c r="M3" i="71"/>
  <c r="N3" i="71"/>
  <c r="O3" i="71" s="1"/>
  <c r="N3" i="73"/>
  <c r="O3" i="73" s="1"/>
  <c r="M3" i="73"/>
  <c r="M3" i="70"/>
  <c r="N3" i="70" l="1"/>
  <c r="O3" i="70" s="1"/>
  <c r="N3" i="76"/>
  <c r="O3" i="76" s="1"/>
  <c r="E4" i="76"/>
  <c r="N3" i="78"/>
  <c r="O3" i="78" s="1"/>
  <c r="N3" i="74"/>
  <c r="O3" i="74" s="1"/>
  <c r="N3" i="68"/>
  <c r="O3" i="68" s="1"/>
  <c r="N3" i="72"/>
  <c r="O3" i="72" s="1"/>
  <c r="N3" i="67"/>
  <c r="O3" i="67" s="1"/>
  <c r="E6" i="67"/>
  <c r="N3" i="69"/>
  <c r="O3" i="69" s="1"/>
  <c r="P19" i="8"/>
  <c r="N19" i="8"/>
  <c r="L19" i="8"/>
  <c r="O19" i="8"/>
  <c r="M19" i="8"/>
  <c r="K19" i="8"/>
  <c r="G19" i="8"/>
  <c r="F19" i="8"/>
  <c r="E19" i="8"/>
  <c r="C19" i="8"/>
  <c r="B18" i="82"/>
  <c r="B17" i="82"/>
  <c r="B16" i="82" a="1"/>
  <c r="B16" i="82" s="1"/>
  <c r="B15" i="82" a="1"/>
  <c r="B15" i="82" s="1"/>
  <c r="B14" i="82" a="1"/>
  <c r="B14" i="82" s="1"/>
  <c r="B13" i="82" a="1"/>
  <c r="B13" i="82" s="1"/>
  <c r="B12" i="82" a="1"/>
  <c r="B12" i="82" s="1"/>
  <c r="B11" i="82" a="1"/>
  <c r="B11" i="82" s="1"/>
  <c r="B10" i="82" a="1"/>
  <c r="B10" i="82" s="1"/>
  <c r="B9" i="82" a="1"/>
  <c r="B9" i="82" s="1"/>
  <c r="B8" i="82" a="1"/>
  <c r="B8" i="82" s="1"/>
  <c r="B7" i="82" a="1"/>
  <c r="B7" i="82" s="1"/>
  <c r="B6" i="82" a="1"/>
  <c r="B6" i="82" s="1"/>
  <c r="B5" i="82" a="1"/>
  <c r="B5" i="82" s="1"/>
  <c r="F3" i="82"/>
  <c r="G3" i="82" s="1"/>
  <c r="B4" i="82" s="1"/>
  <c r="B3" i="82"/>
  <c r="I19" i="8" s="1"/>
  <c r="J19" i="8" s="1"/>
  <c r="B2" i="82"/>
  <c r="D19" i="8" s="1"/>
  <c r="H19" i="8" s="1"/>
  <c r="L18" i="8" l="1"/>
  <c r="K18" i="8"/>
  <c r="I18" i="8"/>
  <c r="J18" i="8" s="1"/>
  <c r="E18" i="8"/>
  <c r="C18" i="8"/>
  <c r="L17" i="8"/>
  <c r="K17" i="8"/>
  <c r="E17" i="8"/>
  <c r="C17" i="8"/>
  <c r="B18" i="81"/>
  <c r="B17" i="81"/>
  <c r="B16" i="81" a="1"/>
  <c r="B16" i="81" s="1"/>
  <c r="B15" i="81" a="1"/>
  <c r="B15" i="81" s="1"/>
  <c r="B14" i="81" a="1"/>
  <c r="B14" i="81" s="1"/>
  <c r="B13" i="81" a="1"/>
  <c r="B13" i="81" s="1"/>
  <c r="B12" i="81" a="1"/>
  <c r="B12" i="81" s="1"/>
  <c r="M18" i="8" s="1"/>
  <c r="N18" i="8" s="1"/>
  <c r="B11" i="81" a="1"/>
  <c r="B11" i="81" s="1"/>
  <c r="F18" i="8" s="1"/>
  <c r="B10" i="81" a="1"/>
  <c r="B10" i="81" s="1"/>
  <c r="B9" i="81" a="1"/>
  <c r="B9" i="81" s="1"/>
  <c r="O18" i="8" s="1"/>
  <c r="P18" i="8" s="1"/>
  <c r="B8" i="81" a="1"/>
  <c r="B8" i="81" s="1"/>
  <c r="G18" i="8" s="1"/>
  <c r="B7" i="81" a="1"/>
  <c r="B7" i="81" s="1"/>
  <c r="B6" i="81" a="1"/>
  <c r="B6" i="81" s="1"/>
  <c r="B5" i="81" a="1"/>
  <c r="B5" i="81" s="1"/>
  <c r="F3" i="81"/>
  <c r="G3" i="81" s="1"/>
  <c r="B4" i="81" s="1"/>
  <c r="B3" i="81"/>
  <c r="B2" i="81"/>
  <c r="D18" i="8" s="1"/>
  <c r="B18" i="80"/>
  <c r="B17" i="80"/>
  <c r="B16" i="80" a="1"/>
  <c r="B16" i="80" s="1"/>
  <c r="B15" i="80" a="1"/>
  <c r="B15" i="80" s="1"/>
  <c r="B14" i="80" a="1"/>
  <c r="B14" i="80" s="1"/>
  <c r="B13" i="80" a="1"/>
  <c r="B13" i="80" s="1"/>
  <c r="B12" i="80" a="1"/>
  <c r="B12" i="80" s="1"/>
  <c r="M17" i="8" s="1"/>
  <c r="N17" i="8" s="1"/>
  <c r="B11" i="80" a="1"/>
  <c r="B11" i="80" s="1"/>
  <c r="F17" i="8" s="1"/>
  <c r="B10" i="80" a="1"/>
  <c r="B10" i="80" s="1"/>
  <c r="B9" i="80" a="1"/>
  <c r="B9" i="80" s="1"/>
  <c r="O17" i="8" s="1"/>
  <c r="P17" i="8" s="1"/>
  <c r="B8" i="80" a="1"/>
  <c r="B8" i="80" s="1"/>
  <c r="G17" i="8" s="1"/>
  <c r="B7" i="80" a="1"/>
  <c r="B7" i="80" s="1"/>
  <c r="B6" i="80" a="1"/>
  <c r="B6" i="80" s="1"/>
  <c r="B5" i="80" a="1"/>
  <c r="B5" i="80" s="1"/>
  <c r="G3" i="80"/>
  <c r="B4" i="80" s="1"/>
  <c r="B3" i="80"/>
  <c r="I17" i="8" s="1"/>
  <c r="J17" i="8" s="1"/>
  <c r="B2" i="80"/>
  <c r="D17" i="8" s="1"/>
  <c r="H18" i="8" l="1"/>
  <c r="H17" i="8"/>
  <c r="E4" i="72"/>
  <c r="E4" i="68"/>
  <c r="P12" i="8"/>
  <c r="N1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J5" i="8"/>
  <c r="J6" i="8"/>
  <c r="J7" i="8"/>
  <c r="J9" i="8"/>
  <c r="J11" i="8"/>
  <c r="J12" i="8"/>
  <c r="J13" i="8"/>
  <c r="J14" i="8"/>
  <c r="H12" i="8"/>
  <c r="K16" i="8"/>
  <c r="I16" i="8"/>
  <c r="J16" i="8" s="1"/>
  <c r="E16" i="8"/>
  <c r="D16" i="8"/>
  <c r="C16" i="8"/>
  <c r="K15" i="8"/>
  <c r="E15" i="8"/>
  <c r="C15" i="8"/>
  <c r="K14" i="8"/>
  <c r="I14" i="8"/>
  <c r="E14" i="8"/>
  <c r="C14" i="8"/>
  <c r="K13" i="8"/>
  <c r="I13" i="8"/>
  <c r="E13" i="8"/>
  <c r="C13" i="8"/>
  <c r="O12" i="8"/>
  <c r="M12" i="8"/>
  <c r="K12" i="8"/>
  <c r="I12" i="8"/>
  <c r="G12" i="8"/>
  <c r="F12" i="8"/>
  <c r="E12" i="8"/>
  <c r="D12" i="8"/>
  <c r="C12" i="8"/>
  <c r="K11" i="8"/>
  <c r="I11" i="8"/>
  <c r="E11" i="8"/>
  <c r="C11" i="8"/>
  <c r="K10" i="8"/>
  <c r="E10" i="8"/>
  <c r="C10" i="8"/>
  <c r="K9" i="8"/>
  <c r="I9" i="8"/>
  <c r="E9" i="8"/>
  <c r="C9" i="8"/>
  <c r="K8" i="8"/>
  <c r="I8" i="8"/>
  <c r="J8" i="8" s="1"/>
  <c r="E8" i="8"/>
  <c r="D8" i="8"/>
  <c r="C8" i="8"/>
  <c r="K7" i="8"/>
  <c r="I7" i="8"/>
  <c r="E7" i="8"/>
  <c r="C7" i="8"/>
  <c r="K6" i="8"/>
  <c r="I6" i="8"/>
  <c r="E6" i="8"/>
  <c r="C6" i="8"/>
  <c r="K5" i="8"/>
  <c r="I5" i="8"/>
  <c r="E5" i="8"/>
  <c r="C5" i="8"/>
  <c r="O4" i="8"/>
  <c r="P4" i="8" s="1"/>
  <c r="K4" i="8"/>
  <c r="E4" i="8"/>
  <c r="C4" i="8"/>
  <c r="K3" i="8"/>
  <c r="I3" i="8"/>
  <c r="J3" i="8" s="1"/>
  <c r="E3" i="8"/>
  <c r="D3" i="8"/>
  <c r="C3" i="8"/>
  <c r="B18" i="79"/>
  <c r="B17" i="79"/>
  <c r="B16" i="79" a="1"/>
  <c r="B16" i="79" s="1"/>
  <c r="B15" i="79" a="1"/>
  <c r="B15" i="79" s="1"/>
  <c r="B14" i="79" a="1"/>
  <c r="B14" i="79" s="1"/>
  <c r="B13" i="79" a="1"/>
  <c r="B13" i="79" s="1"/>
  <c r="B12" i="79" a="1"/>
  <c r="B12" i="79" s="1"/>
  <c r="M16" i="8" s="1"/>
  <c r="N16" i="8" s="1"/>
  <c r="B11" i="79" a="1"/>
  <c r="B11" i="79" s="1"/>
  <c r="F16" i="8" s="1"/>
  <c r="B10" i="79" a="1"/>
  <c r="B10" i="79" s="1"/>
  <c r="B9" i="79" a="1"/>
  <c r="B9" i="79" s="1"/>
  <c r="O16" i="8" s="1"/>
  <c r="P16" i="8" s="1"/>
  <c r="B8" i="79" a="1"/>
  <c r="B8" i="79" s="1"/>
  <c r="G16" i="8" s="1"/>
  <c r="B7" i="79" a="1"/>
  <c r="B7" i="79" s="1"/>
  <c r="B6" i="79" a="1"/>
  <c r="B6" i="79" s="1"/>
  <c r="B5" i="79" a="1"/>
  <c r="B5" i="79" s="1"/>
  <c r="F3" i="79"/>
  <c r="G3" i="79" s="1"/>
  <c r="B4" i="79" s="1"/>
  <c r="B3" i="79"/>
  <c r="B2" i="79"/>
  <c r="B18" i="78"/>
  <c r="B17" i="78"/>
  <c r="B16" i="78" a="1"/>
  <c r="B16" i="78" s="1"/>
  <c r="B15" i="78" a="1"/>
  <c r="B15" i="78" s="1"/>
  <c r="B14" i="78" a="1"/>
  <c r="B14" i="78" s="1"/>
  <c r="B13" i="78" a="1"/>
  <c r="B13" i="78" s="1"/>
  <c r="B12" i="78" a="1"/>
  <c r="B12" i="78" s="1"/>
  <c r="M15" i="8" s="1"/>
  <c r="N15" i="8" s="1"/>
  <c r="B11" i="78" a="1"/>
  <c r="B11" i="78" s="1"/>
  <c r="F15" i="8" s="1"/>
  <c r="B10" i="78" a="1"/>
  <c r="B10" i="78" s="1"/>
  <c r="B9" i="78" a="1"/>
  <c r="B9" i="78" s="1"/>
  <c r="O15" i="8" s="1"/>
  <c r="P15" i="8" s="1"/>
  <c r="B8" i="78" a="1"/>
  <c r="B8" i="78" s="1"/>
  <c r="G15" i="8" s="1"/>
  <c r="B7" i="78" a="1"/>
  <c r="B7" i="78" s="1"/>
  <c r="B6" i="78" a="1"/>
  <c r="B6" i="78" s="1"/>
  <c r="B5" i="78" a="1"/>
  <c r="B5" i="78" s="1"/>
  <c r="F3" i="78"/>
  <c r="G3" i="78" s="1"/>
  <c r="B4" i="78" s="1"/>
  <c r="B3" i="78"/>
  <c r="I15" i="8" s="1"/>
  <c r="J15" i="8" s="1"/>
  <c r="B2" i="78"/>
  <c r="D15" i="8" s="1"/>
  <c r="B18" i="77"/>
  <c r="B17" i="77"/>
  <c r="B16" i="77" a="1"/>
  <c r="B16" i="77" s="1"/>
  <c r="B15" i="77" a="1"/>
  <c r="B15" i="77" s="1"/>
  <c r="B14" i="77" a="1"/>
  <c r="B14" i="77" s="1"/>
  <c r="B13" i="77" a="1"/>
  <c r="B13" i="77" s="1"/>
  <c r="B12" i="77" a="1"/>
  <c r="B12" i="77" s="1"/>
  <c r="M14" i="8" s="1"/>
  <c r="N14" i="8" s="1"/>
  <c r="B11" i="77" a="1"/>
  <c r="B11" i="77" s="1"/>
  <c r="F14" i="8" s="1"/>
  <c r="B10" i="77" a="1"/>
  <c r="B10" i="77" s="1"/>
  <c r="B9" i="77" a="1"/>
  <c r="B9" i="77" s="1"/>
  <c r="O14" i="8" s="1"/>
  <c r="P14" i="8" s="1"/>
  <c r="B8" i="77" a="1"/>
  <c r="B8" i="77" s="1"/>
  <c r="G14" i="8" s="1"/>
  <c r="B7" i="77" a="1"/>
  <c r="B7" i="77" s="1"/>
  <c r="B6" i="77" a="1"/>
  <c r="B6" i="77" s="1"/>
  <c r="B5" i="77" a="1"/>
  <c r="B5" i="77" s="1"/>
  <c r="F3" i="77"/>
  <c r="G3" i="77" s="1"/>
  <c r="B4" i="77" s="1"/>
  <c r="B3" i="77"/>
  <c r="B2" i="77"/>
  <c r="D14" i="8" s="1"/>
  <c r="B18" i="76"/>
  <c r="B17" i="76"/>
  <c r="B16" i="76" a="1"/>
  <c r="B16" i="76" s="1"/>
  <c r="B15" i="76" a="1"/>
  <c r="B15" i="76" s="1"/>
  <c r="B14" i="76" a="1"/>
  <c r="B14" i="76" s="1"/>
  <c r="B13" i="76" a="1"/>
  <c r="B13" i="76" s="1"/>
  <c r="B12" i="76" a="1"/>
  <c r="B12" i="76" s="1"/>
  <c r="M13" i="8" s="1"/>
  <c r="N13" i="8" s="1"/>
  <c r="B11" i="76" a="1"/>
  <c r="B11" i="76" s="1"/>
  <c r="F13" i="8" s="1"/>
  <c r="B10" i="76" a="1"/>
  <c r="B10" i="76" s="1"/>
  <c r="B9" i="76" a="1"/>
  <c r="B9" i="76" s="1"/>
  <c r="O13" i="8" s="1"/>
  <c r="P13" i="8" s="1"/>
  <c r="B8" i="76" a="1"/>
  <c r="B8" i="76" s="1"/>
  <c r="G13" i="8" s="1"/>
  <c r="B7" i="76" a="1"/>
  <c r="B7" i="76" s="1"/>
  <c r="B6" i="76" a="1"/>
  <c r="B6" i="76" s="1"/>
  <c r="B5" i="76" a="1"/>
  <c r="B5" i="76" s="1"/>
  <c r="F3" i="76"/>
  <c r="G3" i="76" s="1"/>
  <c r="B4" i="76" s="1"/>
  <c r="B3" i="76"/>
  <c r="B2" i="76"/>
  <c r="D13" i="8" s="1"/>
  <c r="B18" i="75"/>
  <c r="B17" i="75"/>
  <c r="B16" i="75" a="1"/>
  <c r="B16" i="75" s="1"/>
  <c r="B15" i="75" a="1"/>
  <c r="B15" i="75" s="1"/>
  <c r="B14" i="75" a="1"/>
  <c r="B14" i="75" s="1"/>
  <c r="B13" i="75" a="1"/>
  <c r="B13" i="75" s="1"/>
  <c r="B12" i="75" a="1"/>
  <c r="B12" i="75" s="1"/>
  <c r="B11" i="75" a="1"/>
  <c r="B11" i="75" s="1"/>
  <c r="B10" i="75" a="1"/>
  <c r="B10" i="75" s="1"/>
  <c r="B9" i="75" a="1"/>
  <c r="B9" i="75" s="1"/>
  <c r="B8" i="75" a="1"/>
  <c r="B8" i="75" s="1"/>
  <c r="B7" i="75" a="1"/>
  <c r="B7" i="75" s="1"/>
  <c r="B6" i="75" a="1"/>
  <c r="B6" i="75" s="1"/>
  <c r="B5" i="75" a="1"/>
  <c r="B5" i="75" s="1"/>
  <c r="F3" i="75"/>
  <c r="G3" i="75" s="1"/>
  <c r="B4" i="75" s="1"/>
  <c r="B3" i="75"/>
  <c r="B2" i="75"/>
  <c r="B18" i="74"/>
  <c r="B17" i="74"/>
  <c r="B16" i="74" a="1"/>
  <c r="B16" i="74" s="1"/>
  <c r="B15" i="74" a="1"/>
  <c r="B15" i="74" s="1"/>
  <c r="B14" i="74" a="1"/>
  <c r="B14" i="74" s="1"/>
  <c r="B13" i="74" a="1"/>
  <c r="B13" i="74" s="1"/>
  <c r="B12" i="74" a="1"/>
  <c r="B12" i="74" s="1"/>
  <c r="M11" i="8" s="1"/>
  <c r="N11" i="8" s="1"/>
  <c r="B11" i="74" a="1"/>
  <c r="B11" i="74" s="1"/>
  <c r="F11" i="8" s="1"/>
  <c r="B10" i="74" a="1"/>
  <c r="B10" i="74" s="1"/>
  <c r="B9" i="74" a="1"/>
  <c r="B9" i="74" s="1"/>
  <c r="O11" i="8" s="1"/>
  <c r="P11" i="8" s="1"/>
  <c r="B8" i="74" a="1"/>
  <c r="B8" i="74" s="1"/>
  <c r="G11" i="8" s="1"/>
  <c r="B7" i="74" a="1"/>
  <c r="B7" i="74" s="1"/>
  <c r="B6" i="74" a="1"/>
  <c r="B6" i="74" s="1"/>
  <c r="B5" i="74" a="1"/>
  <c r="B5" i="74" s="1"/>
  <c r="F3" i="74"/>
  <c r="G3" i="74" s="1"/>
  <c r="B4" i="74" s="1"/>
  <c r="B3" i="74"/>
  <c r="B2" i="74"/>
  <c r="D11" i="8" s="1"/>
  <c r="B18" i="73"/>
  <c r="B17" i="73"/>
  <c r="B16" i="73" a="1"/>
  <c r="B16" i="73" s="1"/>
  <c r="B15" i="73" a="1"/>
  <c r="B15" i="73" s="1"/>
  <c r="B14" i="73" a="1"/>
  <c r="B14" i="73" s="1"/>
  <c r="B13" i="73" a="1"/>
  <c r="B13" i="73" s="1"/>
  <c r="B12" i="73" a="1"/>
  <c r="B12" i="73" s="1"/>
  <c r="M10" i="8" s="1"/>
  <c r="N10" i="8" s="1"/>
  <c r="B11" i="73" a="1"/>
  <c r="B11" i="73" s="1"/>
  <c r="F10" i="8" s="1"/>
  <c r="B10" i="73" a="1"/>
  <c r="B10" i="73" s="1"/>
  <c r="B9" i="73" a="1"/>
  <c r="B9" i="73" s="1"/>
  <c r="O10" i="8" s="1"/>
  <c r="P10" i="8" s="1"/>
  <c r="B8" i="73" a="1"/>
  <c r="B8" i="73" s="1"/>
  <c r="G10" i="8" s="1"/>
  <c r="B7" i="73" a="1"/>
  <c r="B7" i="73" s="1"/>
  <c r="B6" i="73" a="1"/>
  <c r="B6" i="73" s="1"/>
  <c r="B5" i="73" a="1"/>
  <c r="B5" i="73" s="1"/>
  <c r="G3" i="73"/>
  <c r="B4" i="73" s="1"/>
  <c r="B3" i="73"/>
  <c r="I10" i="8" s="1"/>
  <c r="J10" i="8" s="1"/>
  <c r="B2" i="73"/>
  <c r="D10" i="8" s="1"/>
  <c r="B18" i="72"/>
  <c r="B17" i="72"/>
  <c r="B16" i="72" a="1"/>
  <c r="B16" i="72" s="1"/>
  <c r="B15" i="72" a="1"/>
  <c r="B15" i="72" s="1"/>
  <c r="B14" i="72" a="1"/>
  <c r="B14" i="72" s="1"/>
  <c r="B13" i="72" a="1"/>
  <c r="B13" i="72" s="1"/>
  <c r="B12" i="72" a="1"/>
  <c r="B12" i="72" s="1"/>
  <c r="M9" i="8" s="1"/>
  <c r="N9" i="8" s="1"/>
  <c r="B11" i="72" a="1"/>
  <c r="B11" i="72" s="1"/>
  <c r="F9" i="8" s="1"/>
  <c r="B10" i="72" a="1"/>
  <c r="B10" i="72" s="1"/>
  <c r="B9" i="72" a="1"/>
  <c r="B9" i="72" s="1"/>
  <c r="O9" i="8" s="1"/>
  <c r="P9" i="8" s="1"/>
  <c r="B8" i="72" a="1"/>
  <c r="B8" i="72" s="1"/>
  <c r="G9" i="8" s="1"/>
  <c r="B7" i="72" a="1"/>
  <c r="B7" i="72" s="1"/>
  <c r="B6" i="72" a="1"/>
  <c r="B6" i="72" s="1"/>
  <c r="B5" i="72" a="1"/>
  <c r="B5" i="72" s="1"/>
  <c r="F3" i="72"/>
  <c r="G3" i="72" s="1"/>
  <c r="B4" i="72" s="1"/>
  <c r="B3" i="72"/>
  <c r="B2" i="72"/>
  <c r="D9" i="8" s="1"/>
  <c r="B18" i="71"/>
  <c r="B17" i="71"/>
  <c r="B16" i="71" a="1"/>
  <c r="B16" i="71" s="1"/>
  <c r="B15" i="71" a="1"/>
  <c r="B15" i="71" s="1"/>
  <c r="B14" i="71" a="1"/>
  <c r="B14" i="71" s="1"/>
  <c r="B13" i="71" a="1"/>
  <c r="B13" i="71" s="1"/>
  <c r="B12" i="71" a="1"/>
  <c r="B12" i="71" s="1"/>
  <c r="M8" i="8" s="1"/>
  <c r="N8" i="8" s="1"/>
  <c r="B11" i="71" a="1"/>
  <c r="B11" i="71" s="1"/>
  <c r="F8" i="8" s="1"/>
  <c r="B10" i="71" a="1"/>
  <c r="B10" i="71" s="1"/>
  <c r="B9" i="71" a="1"/>
  <c r="B9" i="71" s="1"/>
  <c r="O8" i="8" s="1"/>
  <c r="P8" i="8" s="1"/>
  <c r="B8" i="71" a="1"/>
  <c r="B8" i="71" s="1"/>
  <c r="G8" i="8" s="1"/>
  <c r="B7" i="71" a="1"/>
  <c r="B7" i="71" s="1"/>
  <c r="B6" i="71" a="1"/>
  <c r="B6" i="71" s="1"/>
  <c r="B5" i="71" a="1"/>
  <c r="B5" i="71" s="1"/>
  <c r="F3" i="71"/>
  <c r="G3" i="71" s="1"/>
  <c r="B4" i="71" s="1"/>
  <c r="B2" i="71"/>
  <c r="B3" i="71"/>
  <c r="E3" i="70"/>
  <c r="B18" i="70"/>
  <c r="B17" i="70"/>
  <c r="B16" i="70" a="1"/>
  <c r="B16" i="70" s="1"/>
  <c r="B15" i="70" a="1"/>
  <c r="B15" i="70" s="1"/>
  <c r="B14" i="70" a="1"/>
  <c r="B14" i="70" s="1"/>
  <c r="B13" i="70" a="1"/>
  <c r="B13" i="70" s="1"/>
  <c r="B12" i="70" a="1"/>
  <c r="B12" i="70" s="1"/>
  <c r="M7" i="8" s="1"/>
  <c r="N7" i="8" s="1"/>
  <c r="B11" i="70" a="1"/>
  <c r="B11" i="70" s="1"/>
  <c r="F7" i="8" s="1"/>
  <c r="B10" i="70" a="1"/>
  <c r="B10" i="70" s="1"/>
  <c r="B9" i="70" a="1"/>
  <c r="B9" i="70" s="1"/>
  <c r="O7" i="8" s="1"/>
  <c r="P7" i="8" s="1"/>
  <c r="B8" i="70" a="1"/>
  <c r="B8" i="70" s="1"/>
  <c r="G7" i="8" s="1"/>
  <c r="B7" i="70" a="1"/>
  <c r="B7" i="70" s="1"/>
  <c r="B6" i="70" a="1"/>
  <c r="B6" i="70" s="1"/>
  <c r="B5" i="70" a="1"/>
  <c r="B5" i="70" s="1"/>
  <c r="F3" i="70"/>
  <c r="G3" i="70" s="1"/>
  <c r="B4" i="70" s="1"/>
  <c r="B3" i="70"/>
  <c r="B2" i="70"/>
  <c r="D7" i="8" s="1"/>
  <c r="B18" i="69"/>
  <c r="B17" i="69"/>
  <c r="B16" i="69" a="1"/>
  <c r="B16" i="69" s="1"/>
  <c r="B15" i="69" a="1"/>
  <c r="B15" i="69" s="1"/>
  <c r="B14" i="69" a="1"/>
  <c r="B14" i="69" s="1"/>
  <c r="B13" i="69" a="1"/>
  <c r="B13" i="69" s="1"/>
  <c r="B12" i="69" a="1"/>
  <c r="B12" i="69" s="1"/>
  <c r="M6" i="8" s="1"/>
  <c r="N6" i="8" s="1"/>
  <c r="B11" i="69" a="1"/>
  <c r="B11" i="69" s="1"/>
  <c r="F6" i="8" s="1"/>
  <c r="B10" i="69" a="1"/>
  <c r="B10" i="69" s="1"/>
  <c r="B9" i="69" a="1"/>
  <c r="B9" i="69" s="1"/>
  <c r="O6" i="8" s="1"/>
  <c r="P6" i="8" s="1"/>
  <c r="B8" i="69" a="1"/>
  <c r="B8" i="69" s="1"/>
  <c r="G6" i="8" s="1"/>
  <c r="B7" i="69" a="1"/>
  <c r="B7" i="69" s="1"/>
  <c r="B6" i="69" a="1"/>
  <c r="B6" i="69" s="1"/>
  <c r="B5" i="69" a="1"/>
  <c r="B5" i="69" s="1"/>
  <c r="F3" i="69"/>
  <c r="G3" i="69" s="1"/>
  <c r="B4" i="69" s="1"/>
  <c r="B3" i="69"/>
  <c r="B2" i="69"/>
  <c r="D6" i="8" s="1"/>
  <c r="E3" i="68"/>
  <c r="B18" i="68"/>
  <c r="B17" i="68"/>
  <c r="B16" i="68" a="1"/>
  <c r="B16" i="68" s="1"/>
  <c r="B15" i="68" a="1"/>
  <c r="B15" i="68" s="1"/>
  <c r="B14" i="68" a="1"/>
  <c r="B14" i="68" s="1"/>
  <c r="B13" i="68" a="1"/>
  <c r="B13" i="68" s="1"/>
  <c r="B12" i="68" a="1"/>
  <c r="B12" i="68" s="1"/>
  <c r="M5" i="8" s="1"/>
  <c r="N5" i="8" s="1"/>
  <c r="B11" i="68" a="1"/>
  <c r="B11" i="68" s="1"/>
  <c r="F5" i="8" s="1"/>
  <c r="B10" i="68" a="1"/>
  <c r="B10" i="68" s="1"/>
  <c r="B9" i="68" a="1"/>
  <c r="B9" i="68" s="1"/>
  <c r="O5" i="8" s="1"/>
  <c r="P5" i="8" s="1"/>
  <c r="B8" i="68" a="1"/>
  <c r="B8" i="68" s="1"/>
  <c r="G5" i="8" s="1"/>
  <c r="B7" i="68" a="1"/>
  <c r="B7" i="68" s="1"/>
  <c r="B6" i="68" a="1"/>
  <c r="B6" i="68" s="1"/>
  <c r="B5" i="68" a="1"/>
  <c r="B5" i="68" s="1"/>
  <c r="F3" i="68"/>
  <c r="G3" i="68" s="1"/>
  <c r="B4" i="68" s="1"/>
  <c r="B2" i="68"/>
  <c r="D5" i="8" s="1"/>
  <c r="B3" i="68"/>
  <c r="E3" i="67"/>
  <c r="B18" i="67"/>
  <c r="B17" i="67"/>
  <c r="B16" i="67" a="1"/>
  <c r="B16" i="67" s="1"/>
  <c r="B15" i="67" a="1"/>
  <c r="B15" i="67" s="1"/>
  <c r="B14" i="67" a="1"/>
  <c r="B14" i="67" s="1"/>
  <c r="B13" i="67" a="1"/>
  <c r="B13" i="67" s="1"/>
  <c r="B12" i="67" a="1"/>
  <c r="B12" i="67" s="1"/>
  <c r="M4" i="8" s="1"/>
  <c r="N4" i="8" s="1"/>
  <c r="B11" i="67" a="1"/>
  <c r="B11" i="67" s="1"/>
  <c r="F4" i="8" s="1"/>
  <c r="B10" i="67" a="1"/>
  <c r="B10" i="67" s="1"/>
  <c r="B9" i="67" a="1"/>
  <c r="B9" i="67" s="1"/>
  <c r="B8" i="67" a="1"/>
  <c r="B8" i="67" s="1"/>
  <c r="G4" i="8" s="1"/>
  <c r="B7" i="67" a="1"/>
  <c r="B7" i="67" s="1"/>
  <c r="B6" i="67" a="1"/>
  <c r="B6" i="67" s="1"/>
  <c r="B5" i="67" a="1"/>
  <c r="B5" i="67" s="1"/>
  <c r="F3" i="67"/>
  <c r="G3" i="67" s="1"/>
  <c r="B4" i="67" s="1"/>
  <c r="B3" i="67"/>
  <c r="I4" i="8" s="1"/>
  <c r="J4" i="8" s="1"/>
  <c r="B2" i="67"/>
  <c r="D4" i="8" s="1"/>
  <c r="B18" i="66"/>
  <c r="B17" i="66"/>
  <c r="B16" i="66" a="1"/>
  <c r="B16" i="66" s="1"/>
  <c r="B15" i="66" a="1"/>
  <c r="B15" i="66" s="1"/>
  <c r="B14" i="66" a="1"/>
  <c r="B14" i="66" s="1"/>
  <c r="B13" i="66" a="1"/>
  <c r="B13" i="66" s="1"/>
  <c r="B12" i="66" a="1"/>
  <c r="B12" i="66" s="1"/>
  <c r="M3" i="8" s="1"/>
  <c r="N3" i="8" s="1"/>
  <c r="B11" i="66" a="1"/>
  <c r="B11" i="66" s="1"/>
  <c r="F3" i="8" s="1"/>
  <c r="B10" i="66" a="1"/>
  <c r="B10" i="66" s="1"/>
  <c r="B9" i="66" a="1"/>
  <c r="B9" i="66" s="1"/>
  <c r="O3" i="8" s="1"/>
  <c r="P3" i="8" s="1"/>
  <c r="B8" i="66" a="1"/>
  <c r="B8" i="66" s="1"/>
  <c r="G3" i="8" s="1"/>
  <c r="B7" i="66" a="1"/>
  <c r="B7" i="66" s="1"/>
  <c r="B6" i="66" a="1"/>
  <c r="B6" i="66" s="1"/>
  <c r="B5" i="66" a="1"/>
  <c r="B5" i="66" s="1"/>
  <c r="F3" i="66"/>
  <c r="G3" i="66" s="1"/>
  <c r="B4" i="66" s="1"/>
  <c r="B3" i="66"/>
  <c r="B2" i="66"/>
  <c r="H4" i="8" l="1"/>
  <c r="H3" i="8"/>
  <c r="H11" i="8"/>
  <c r="H16" i="8"/>
  <c r="H5" i="8"/>
  <c r="H9" i="8"/>
  <c r="H13" i="8"/>
  <c r="H10" i="8"/>
  <c r="H14" i="8"/>
  <c r="H8" i="8"/>
  <c r="H7" i="8"/>
  <c r="H15" i="8"/>
  <c r="H6" i="8"/>
  <c r="F3" i="44"/>
  <c r="G3" i="44" s="1"/>
  <c r="B16" i="44" a="1"/>
  <c r="B16" i="44" s="1"/>
  <c r="B15" i="44" a="1"/>
  <c r="B15" i="44" s="1"/>
  <c r="B14" i="44" a="1"/>
  <c r="B14" i="44" s="1"/>
  <c r="B12" i="44" l="1" a="1"/>
  <c r="B12" i="44" s="1"/>
  <c r="M2" i="8" s="1"/>
  <c r="N2" i="8" s="1"/>
  <c r="B13" i="44" a="1"/>
  <c r="B13" i="44" s="1"/>
  <c r="B7" i="44" a="1"/>
  <c r="B7" i="44" s="1"/>
  <c r="B11" i="44" a="1"/>
  <c r="B11" i="44" s="1"/>
  <c r="F2" i="8" s="1"/>
  <c r="B6" i="44" a="1"/>
  <c r="B6" i="44" s="1"/>
  <c r="K2" i="8" s="1"/>
  <c r="L2" i="8" s="1"/>
  <c r="B5" i="44" a="1"/>
  <c r="B5" i="44" s="1"/>
  <c r="E2" i="8" s="1"/>
  <c r="S2" i="8" s="1"/>
  <c r="B9" i="44" a="1"/>
  <c r="B9" i="44" s="1"/>
  <c r="B8" i="44" a="1"/>
  <c r="B8" i="44" s="1"/>
  <c r="U2" i="8" l="1"/>
  <c r="C2" i="8" l="1"/>
  <c r="B18" i="44"/>
  <c r="B17" i="44"/>
  <c r="O2" i="8"/>
  <c r="P2" i="8" s="1"/>
  <c r="G2" i="8"/>
  <c r="B4" i="44"/>
  <c r="B10" i="44" a="1"/>
  <c r="B10" i="44" s="1"/>
  <c r="B3" i="44"/>
  <c r="I2" i="8" s="1"/>
  <c r="J2" i="8" s="1"/>
  <c r="B2" i="44"/>
  <c r="D2" i="8" s="1"/>
  <c r="H2" i="8" l="1"/>
  <c r="R2" i="8"/>
  <c r="T2" i="8" l="1"/>
  <c r="A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<sst xmlns="http://schemas.openxmlformats.org/spreadsheetml/2006/main" count="1137" uniqueCount="67">
  <si>
    <t>Strain Name:</t>
  </si>
  <si>
    <t>Stage I</t>
  </si>
  <si>
    <t>Stage II</t>
  </si>
  <si>
    <t>Stage III</t>
  </si>
  <si>
    <t>Stage IV</t>
  </si>
  <si>
    <t>Infection</t>
  </si>
  <si>
    <t>Subculture Date</t>
  </si>
  <si>
    <t># Explants</t>
  </si>
  <si>
    <t># Days in Culture</t>
  </si>
  <si>
    <t>Ready</t>
  </si>
  <si>
    <t>Stage I # Explants:</t>
  </si>
  <si>
    <t>Stage I Date:</t>
  </si>
  <si>
    <t>Stage I Subculture</t>
  </si>
  <si>
    <t>Stage III # Explants:</t>
  </si>
  <si>
    <t>Stage III Date:</t>
  </si>
  <si>
    <t>Stage III Subculture</t>
  </si>
  <si>
    <t>Stage IV # Explants:</t>
  </si>
  <si>
    <t>Stage IV Date:</t>
  </si>
  <si>
    <t>Date</t>
  </si>
  <si>
    <t>Total Explants</t>
  </si>
  <si>
    <t>Variety</t>
  </si>
  <si>
    <t>Stage I #</t>
  </si>
  <si>
    <t>Stage III #</t>
  </si>
  <si>
    <t>Total # Explants</t>
  </si>
  <si>
    <t>Stage I Date</t>
  </si>
  <si>
    <t>Stage I Ready</t>
  </si>
  <si>
    <t>Stage III Date</t>
  </si>
  <si>
    <t>Stage III Ready</t>
  </si>
  <si>
    <t xml:space="preserve"> </t>
  </si>
  <si>
    <t>BRs</t>
  </si>
  <si>
    <t>BR Date:</t>
  </si>
  <si>
    <t>BR Subculture</t>
  </si>
  <si>
    <t># BRs</t>
  </si>
  <si>
    <t>BR #:</t>
  </si>
  <si>
    <t>Stage 2.5 #</t>
  </si>
  <si>
    <t>Stage 2.5 Date</t>
  </si>
  <si>
    <t>Stage 2.5 Ready</t>
  </si>
  <si>
    <t>Stage 2.5</t>
  </si>
  <si>
    <t>Stage 2.5 # Explants:</t>
  </si>
  <si>
    <t>Stage 2.5 Date:</t>
  </si>
  <si>
    <t>Stage 2.5 Subculture</t>
  </si>
  <si>
    <t>Stage II #</t>
  </si>
  <si>
    <t>Stage II Date</t>
  </si>
  <si>
    <t>Stage II Ready</t>
  </si>
  <si>
    <t>Stage II # Explants:</t>
  </si>
  <si>
    <t>Stage II Date:</t>
  </si>
  <si>
    <t>Stage II Subculture</t>
  </si>
  <si>
    <t>Log x EC</t>
  </si>
  <si>
    <t>? Diesel</t>
  </si>
  <si>
    <t>Marg</t>
  </si>
  <si>
    <t>Sunset Sherb</t>
  </si>
  <si>
    <t>Leftovers</t>
  </si>
  <si>
    <t>Xmas Tree x Jealousy</t>
  </si>
  <si>
    <t>Purple Octane</t>
  </si>
  <si>
    <t>Driving Ms Daisy</t>
  </si>
  <si>
    <t>Govt Oasis</t>
  </si>
  <si>
    <t>LD x GD</t>
  </si>
  <si>
    <t>LDFT</t>
  </si>
  <si>
    <t>K Smores</t>
  </si>
  <si>
    <t>Apple Fritter</t>
  </si>
  <si>
    <t>Cap</t>
  </si>
  <si>
    <t>Papaya Cake</t>
  </si>
  <si>
    <t>GNC 3</t>
  </si>
  <si>
    <t>GNC 5</t>
  </si>
  <si>
    <t>AF</t>
  </si>
  <si>
    <t>N/A</t>
  </si>
  <si>
    <t>GNC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</si>
</sst>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3" fillId="0" borderId="1" xfId="0" applyNumberFormat="1" applyFont="1" applyBorder="1"/>
    <xf numFmtId="0" fontId="4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0" fillId="0" borderId="1" xfId="0" applyBorder="1"/>
    <xf numFmtId="0" fontId="2" fillId="4" borderId="1" xfId="0" applyFont="1" applyFill="1" applyBorder="1"/>
    <xf numFmtId="0" fontId="2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14" fontId="4" fillId="0" borderId="1" xfId="0" applyNumberFormat="1" applyFont="1" applyBorder="1"/>
    <xf numFmtId="0" fontId="2" fillId="2" borderId="2" xfId="0" applyFont="1" applyFill="1" applyBorder="1"/>
    <xf numFmtId="14" fontId="0" fillId="0" borderId="1" xfId="0" applyNumberFormat="1" applyBorder="1"/>
    <xf numFmtId="14" fontId="0" fillId="0" borderId="0" xfId="0" applyNumberFormat="1"/>
    <xf numFmtId="14" fontId="1" fillId="0" borderId="1" xfId="0" applyNumberFormat="1" applyFont="1" applyBorder="1"/>
    <xf numFmtId="0" fontId="1" fillId="0" borderId="1" xfId="0" applyFont="1" applyBorder="1"/>
    <xf numFmtId="0" fontId="5" fillId="2" borderId="1" xfId="0" applyFont="1" applyFill="1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NumberFormat="1" applyBorder="1"/>
    <xf numFmtId="0" fontId="0" fillId="0" borderId="0" xfId="0" applyFill="1"/>
    <xf numFmtId="0" fontId="4" fillId="5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6" borderId="1" xfId="0" applyFont="1" applyFill="1" applyBorder="1"/>
    <xf numFmtId="0" fontId="4" fillId="6" borderId="1" xfId="0" applyFont="1" applyFill="1" applyBorder="1"/>
    <xf numFmtId="0" fontId="6" fillId="0" borderId="1" xfId="0" applyFont="1" applyBorder="1"/>
    <xf numFmtId="0" fontId="6" fillId="0" borderId="1" xfId="0" applyFont="1" applyFill="1" applyBorder="1"/>
    <xf numFmtId="0" fontId="6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E906-31DB-43F3-97DA-36DC4C7B8B85}">
  <dimension ref="A1:U49"/>
  <sheetViews>
    <sheetView tabSelected="1" zoomScale="93" zoomScaleNormal="85" workbookViewId="0">
      <selection activeCell="G23" sqref="G23"/>
    </sheetView>
  </sheetViews>
  <sheetFormatPr defaultRowHeight="14.4" x14ac:dyDescent="0.3"/>
  <cols>
    <col min="1" max="1" width="18.77734375" bestFit="1" customWidth="1"/>
    <col min="3" max="3" width="19.5546875" bestFit="1" customWidth="1"/>
    <col min="4" max="4" width="10.21875" bestFit="1" customWidth="1"/>
    <col min="5" max="5" width="9.88671875" bestFit="1" customWidth="1"/>
    <col min="6" max="7" width="9.21875" bestFit="1" customWidth="1"/>
    <col min="8" max="9" width="14.21875" bestFit="1" customWidth="1"/>
    <col min="10" max="10" width="11" bestFit="1" customWidth="1"/>
    <col min="11" max="11" width="12.33203125" bestFit="1" customWidth="1"/>
    <col min="12" max="12" width="11.5546875" bestFit="1" customWidth="1"/>
    <col min="13" max="13" width="12.88671875" bestFit="1" customWidth="1"/>
    <col min="14" max="14" width="13.109375" bestFit="1" customWidth="1"/>
    <col min="15" max="15" width="14.44140625" bestFit="1" customWidth="1"/>
    <col min="16" max="17" width="13.5546875" bestFit="1" customWidth="1"/>
  </cols>
  <sheetData>
    <row r="1" spans="1:21" ht="21" x14ac:dyDescent="0.4">
      <c r="A1" s="16" t="s">
        <v>19</v>
      </c>
      <c r="C1" s="7" t="s">
        <v>20</v>
      </c>
      <c r="D1" s="4" t="s">
        <v>21</v>
      </c>
      <c r="E1" s="22" t="s">
        <v>41</v>
      </c>
      <c r="F1" s="23" t="s">
        <v>34</v>
      </c>
      <c r="G1" s="6" t="s">
        <v>22</v>
      </c>
      <c r="H1" s="7" t="s">
        <v>23</v>
      </c>
      <c r="I1" s="4" t="s">
        <v>24</v>
      </c>
      <c r="J1" s="4" t="s">
        <v>25</v>
      </c>
      <c r="K1" s="22" t="s">
        <v>42</v>
      </c>
      <c r="L1" s="22" t="s">
        <v>43</v>
      </c>
      <c r="M1" s="24" t="s">
        <v>35</v>
      </c>
      <c r="N1" s="24" t="s">
        <v>36</v>
      </c>
      <c r="O1" s="6" t="s">
        <v>26</v>
      </c>
      <c r="P1" s="6" t="s">
        <v>27</v>
      </c>
      <c r="R1" s="4" t="s">
        <v>1</v>
      </c>
      <c r="S1" s="22" t="s">
        <v>2</v>
      </c>
      <c r="T1" s="6" t="s">
        <v>3</v>
      </c>
      <c r="U1" s="24" t="s">
        <v>37</v>
      </c>
    </row>
    <row r="2" spans="1:21" x14ac:dyDescent="0.3">
      <c r="A2" s="17">
        <f>SUM(R2:U2)</f>
        <v>1700</v>
      </c>
      <c r="C2" s="26" t="str">
        <f>'Log x EC'!B1</f>
        <v>Log x EC</v>
      </c>
      <c r="D2" s="5" t="str">
        <f>'Log x EC'!B2</f>
        <v>N/A</v>
      </c>
      <c r="E2" s="19">
        <f>'Log x EC'!B5</f>
        <v>0</v>
      </c>
      <c r="F2" s="5">
        <f>'Log x EC'!B11</f>
        <v>4</v>
      </c>
      <c r="G2" s="5">
        <f>'Log x EC'!B8</f>
        <v>0</v>
      </c>
      <c r="H2" s="5">
        <f>SUM(D2:G2)</f>
        <v>4</v>
      </c>
      <c r="I2" s="12" t="str">
        <f>'Log x EC'!B3</f>
        <v>N/A</v>
      </c>
      <c r="J2" s="18" t="e">
        <f t="shared" ref="J2:J20" ca="1" si="0">IF(TODAY() - I2 &gt;= 21, "Yes", "No")</f>
        <v>#VALUE!</v>
      </c>
      <c r="K2" s="12" t="e">
        <f>'Log x EC'!B6</f>
        <v>#N/A</v>
      </c>
      <c r="L2" s="18" t="e">
        <f ca="1">IF(TODAY() - K2 &gt;= 28, "Yes", "No")</f>
        <v>#N/A</v>
      </c>
      <c r="M2" s="12">
        <f>'Log x EC'!B12</f>
        <v>44734</v>
      </c>
      <c r="N2" s="18" t="str">
        <f ca="1">IF(TODAY() - M2 &gt;= 28, "Yes", "No")</f>
        <v>No</v>
      </c>
      <c r="O2" s="12">
        <f>'Log x EC'!B9</f>
        <v>44734</v>
      </c>
      <c r="P2" s="18" t="str">
        <f ca="1">IF(TODAY() - O2 &gt;= 28, "Yes", "No")</f>
        <v>No</v>
      </c>
      <c r="R2" s="5">
        <f>SUM(D2:D41)</f>
        <v>35</v>
      </c>
      <c r="S2" s="5">
        <f>SUM(E2:E49)</f>
        <v>0</v>
      </c>
      <c r="T2" s="17">
        <f>SUM(G2:G41)</f>
        <v>1355</v>
      </c>
      <c r="U2" s="5">
        <f>SUM(F2:F49)</f>
        <v>310</v>
      </c>
    </row>
    <row r="3" spans="1:21" x14ac:dyDescent="0.3">
      <c r="A3" t="s">
        <v>28</v>
      </c>
      <c r="C3" s="26" t="str">
        <f>'Question Diesel'!B1</f>
        <v>? Diesel</v>
      </c>
      <c r="D3" s="19" t="str">
        <f>'Question Diesel'!B2</f>
        <v>N/A</v>
      </c>
      <c r="E3" s="19">
        <f>'Question Diesel'!B5</f>
        <v>0</v>
      </c>
      <c r="F3" s="5">
        <f>'Question Diesel'!B11</f>
        <v>3</v>
      </c>
      <c r="G3" s="5">
        <f>'Question Diesel'!B8</f>
        <v>10</v>
      </c>
      <c r="H3" s="5">
        <f t="shared" ref="H3:H20" si="1">SUM(D3:G3)</f>
        <v>13</v>
      </c>
      <c r="I3" s="12" t="str">
        <f>'Question Diesel'!B3</f>
        <v>N/A</v>
      </c>
      <c r="J3" s="18" t="e">
        <f t="shared" ca="1" si="0"/>
        <v>#VALUE!</v>
      </c>
      <c r="K3" s="12" t="e">
        <f>'Question Diesel'!B6</f>
        <v>#N/A</v>
      </c>
      <c r="L3" s="18" t="e">
        <f t="shared" ref="L3:L20" ca="1" si="2">IF(TODAY() - K3 &gt;= 28, "Yes", "No")</f>
        <v>#N/A</v>
      </c>
      <c r="M3" s="12">
        <f>'Question Diesel'!B12</f>
        <v>44735</v>
      </c>
      <c r="N3" s="18" t="str">
        <f t="shared" ref="N3:N20" ca="1" si="3">IF(TODAY() - M3 &gt;= 28, "Yes", "No")</f>
        <v>No</v>
      </c>
      <c r="O3" s="12">
        <f>'Question Diesel'!B9</f>
        <v>44735</v>
      </c>
      <c r="P3" s="18" t="str">
        <f t="shared" ref="P3:P20" ca="1" si="4">IF(TODAY() - O3 &gt;= 28, "Yes", "No")</f>
        <v>No</v>
      </c>
    </row>
    <row r="4" spans="1:21" x14ac:dyDescent="0.3">
      <c r="C4" s="26" t="str">
        <f>Marg!B1</f>
        <v>Marg</v>
      </c>
      <c r="D4" s="5" t="str">
        <f>Marg!B2</f>
        <v>N/A</v>
      </c>
      <c r="E4" s="5">
        <f>Marg!B5</f>
        <v>0</v>
      </c>
      <c r="F4" s="5">
        <f>Marg!B11</f>
        <v>8</v>
      </c>
      <c r="G4" s="5">
        <f>Marg!B8</f>
        <v>42</v>
      </c>
      <c r="H4" s="5">
        <f t="shared" si="1"/>
        <v>50</v>
      </c>
      <c r="I4" s="12" t="str">
        <f>Marg!B3</f>
        <v>N/A</v>
      </c>
      <c r="J4" s="18" t="e">
        <f t="shared" ca="1" si="0"/>
        <v>#VALUE!</v>
      </c>
      <c r="K4" s="12" t="e">
        <f>Marg!B6</f>
        <v>#N/A</v>
      </c>
      <c r="L4" s="18" t="e">
        <f t="shared" ca="1" si="2"/>
        <v>#N/A</v>
      </c>
      <c r="M4" s="12">
        <f>Marg!B12</f>
        <v>44740</v>
      </c>
      <c r="N4" s="18" t="str">
        <f t="shared" ca="1" si="3"/>
        <v>No</v>
      </c>
      <c r="O4" s="12">
        <f>Marg!B9</f>
        <v>44740</v>
      </c>
      <c r="P4" s="18" t="str">
        <f t="shared" ca="1" si="4"/>
        <v>No</v>
      </c>
    </row>
    <row r="5" spans="1:21" x14ac:dyDescent="0.3">
      <c r="C5" s="26" t="str">
        <f>'Sunset Sherb'!B1</f>
        <v>Sunset Sherb</v>
      </c>
      <c r="D5" s="5" t="str">
        <f>'Sunset Sherb'!B2</f>
        <v>N/A</v>
      </c>
      <c r="E5" s="5">
        <f>'Sunset Sherb'!B5</f>
        <v>0</v>
      </c>
      <c r="F5" s="5">
        <f>'Sunset Sherb'!B11</f>
        <v>32</v>
      </c>
      <c r="G5" s="19">
        <f>'Sunset Sherb'!B8</f>
        <v>18</v>
      </c>
      <c r="H5" s="5">
        <f t="shared" si="1"/>
        <v>50</v>
      </c>
      <c r="I5" s="12" t="str">
        <f>'Sunset Sherb'!B3</f>
        <v>N/A</v>
      </c>
      <c r="J5" s="18" t="e">
        <f t="shared" ca="1" si="0"/>
        <v>#VALUE!</v>
      </c>
      <c r="K5" s="12" t="e">
        <f>'Sunset Sherb'!B6</f>
        <v>#N/A</v>
      </c>
      <c r="L5" s="18" t="e">
        <f t="shared" ca="1" si="2"/>
        <v>#N/A</v>
      </c>
      <c r="M5" s="12">
        <f>'Sunset Sherb'!B12</f>
        <v>44734</v>
      </c>
      <c r="N5" s="18" t="str">
        <f t="shared" ca="1" si="3"/>
        <v>No</v>
      </c>
      <c r="O5" s="12">
        <f>'Sunset Sherb'!B9</f>
        <v>44734</v>
      </c>
      <c r="P5" s="18" t="str">
        <f t="shared" ca="1" si="4"/>
        <v>No</v>
      </c>
    </row>
    <row r="6" spans="1:21" x14ac:dyDescent="0.3">
      <c r="C6" s="26" t="str">
        <f>Leftovers!B1</f>
        <v>Leftovers</v>
      </c>
      <c r="D6" s="5" t="str">
        <f>Leftovers!B2</f>
        <v>N/A</v>
      </c>
      <c r="E6" s="5">
        <f>Leftovers!B5</f>
        <v>0</v>
      </c>
      <c r="F6" s="5">
        <f>Leftovers!B11</f>
        <v>7</v>
      </c>
      <c r="G6" s="5">
        <f>Leftovers!B8</f>
        <v>32</v>
      </c>
      <c r="H6" s="5">
        <f t="shared" si="1"/>
        <v>39</v>
      </c>
      <c r="I6" s="12" t="str">
        <f>Leftovers!B3</f>
        <v>N/A</v>
      </c>
      <c r="J6" s="18" t="e">
        <f t="shared" ca="1" si="0"/>
        <v>#VALUE!</v>
      </c>
      <c r="K6" s="12" t="e">
        <f>Leftovers!B6</f>
        <v>#N/A</v>
      </c>
      <c r="L6" s="18" t="e">
        <f t="shared" ca="1" si="2"/>
        <v>#N/A</v>
      </c>
      <c r="M6" s="12">
        <f>Leftovers!B12</f>
        <v>44735</v>
      </c>
      <c r="N6" s="18" t="str">
        <f t="shared" ca="1" si="3"/>
        <v>No</v>
      </c>
      <c r="O6" s="12">
        <f>Leftovers!B9</f>
        <v>44735</v>
      </c>
      <c r="P6" s="18" t="str">
        <f t="shared" ca="1" si="4"/>
        <v>No</v>
      </c>
    </row>
    <row r="7" spans="1:21" x14ac:dyDescent="0.3">
      <c r="C7" s="27" t="str">
        <f>'Xmas Tree x Jealousy'!B1</f>
        <v>Xmas Tree x Jealousy</v>
      </c>
      <c r="D7" s="5" t="str">
        <f>'Xmas Tree x Jealousy'!B2</f>
        <v>N/A</v>
      </c>
      <c r="E7" s="5">
        <f>'Xmas Tree x Jealousy'!B5</f>
        <v>0</v>
      </c>
      <c r="F7" s="5">
        <f>'Xmas Tree x Jealousy'!B11</f>
        <v>2</v>
      </c>
      <c r="G7" s="5">
        <f>'Xmas Tree x Jealousy'!B8</f>
        <v>27</v>
      </c>
      <c r="H7" s="5">
        <f t="shared" si="1"/>
        <v>29</v>
      </c>
      <c r="I7" s="12" t="str">
        <f>'Xmas Tree x Jealousy'!B3</f>
        <v>N/A</v>
      </c>
      <c r="J7" s="18" t="e">
        <f t="shared" ca="1" si="0"/>
        <v>#VALUE!</v>
      </c>
      <c r="K7" s="12" t="e">
        <f>'Xmas Tree x Jealousy'!B6</f>
        <v>#N/A</v>
      </c>
      <c r="L7" s="18" t="e">
        <f t="shared" ca="1" si="2"/>
        <v>#N/A</v>
      </c>
      <c r="M7" s="12">
        <f>'Xmas Tree x Jealousy'!B12</f>
        <v>44734</v>
      </c>
      <c r="N7" s="18" t="str">
        <f t="shared" ca="1" si="3"/>
        <v>No</v>
      </c>
      <c r="O7" s="12">
        <f>'Xmas Tree x Jealousy'!B9</f>
        <v>44734</v>
      </c>
      <c r="P7" s="18" t="str">
        <f t="shared" ca="1" si="4"/>
        <v>No</v>
      </c>
    </row>
    <row r="8" spans="1:21" x14ac:dyDescent="0.3">
      <c r="C8" s="27" t="str">
        <f>'Purple Octane'!B1</f>
        <v>Purple Octane</v>
      </c>
      <c r="D8" s="5" t="str">
        <f>'Purple Octane'!B2</f>
        <v>N/A</v>
      </c>
      <c r="E8" s="5">
        <f>'Purple Octane'!B5</f>
        <v>0</v>
      </c>
      <c r="F8" s="5">
        <f>'Purple Octane'!B11</f>
        <v>15</v>
      </c>
      <c r="G8" s="5">
        <f>'Purple Octane'!B8</f>
        <v>20</v>
      </c>
      <c r="H8" s="5">
        <f t="shared" si="1"/>
        <v>35</v>
      </c>
      <c r="I8" s="12" t="str">
        <f>'Purple Octane'!B3</f>
        <v>N/A</v>
      </c>
      <c r="J8" s="18" t="e">
        <f t="shared" ca="1" si="0"/>
        <v>#VALUE!</v>
      </c>
      <c r="K8" s="12" t="e">
        <f>'Purple Octane'!B6</f>
        <v>#N/A</v>
      </c>
      <c r="L8" s="18" t="e">
        <f t="shared" ca="1" si="2"/>
        <v>#N/A</v>
      </c>
      <c r="M8" s="12">
        <f>'Purple Octane'!B12</f>
        <v>44734</v>
      </c>
      <c r="N8" s="18" t="str">
        <f t="shared" ca="1" si="3"/>
        <v>No</v>
      </c>
      <c r="O8" s="12">
        <f>'Purple Octane'!B9</f>
        <v>44734</v>
      </c>
      <c r="P8" s="18" t="str">
        <f t="shared" ca="1" si="4"/>
        <v>No</v>
      </c>
    </row>
    <row r="9" spans="1:21" x14ac:dyDescent="0.3">
      <c r="C9" s="27" t="str">
        <f>'Driving Ms Daisy'!B1</f>
        <v>Driving Ms Daisy</v>
      </c>
      <c r="D9" s="5" t="str">
        <f>'Driving Ms Daisy'!B2</f>
        <v>N/A</v>
      </c>
      <c r="E9" s="5">
        <f>'Driving Ms Daisy'!B5</f>
        <v>0</v>
      </c>
      <c r="F9" s="5">
        <f>'Driving Ms Daisy'!B11</f>
        <v>30</v>
      </c>
      <c r="G9" s="5">
        <f>'Driving Ms Daisy'!B8</f>
        <v>78</v>
      </c>
      <c r="H9" s="5">
        <f t="shared" si="1"/>
        <v>108</v>
      </c>
      <c r="I9" s="12" t="str">
        <f>'Driving Ms Daisy'!B3</f>
        <v>N/A</v>
      </c>
      <c r="J9" s="18" t="e">
        <f t="shared" ca="1" si="0"/>
        <v>#VALUE!</v>
      </c>
      <c r="K9" s="12" t="e">
        <f>'Driving Ms Daisy'!B6</f>
        <v>#N/A</v>
      </c>
      <c r="L9" s="18" t="e">
        <f t="shared" ca="1" si="2"/>
        <v>#N/A</v>
      </c>
      <c r="M9" s="12">
        <f>'Driving Ms Daisy'!B12</f>
        <v>44734</v>
      </c>
      <c r="N9" s="18" t="str">
        <f t="shared" ca="1" si="3"/>
        <v>No</v>
      </c>
      <c r="O9" s="12">
        <f>'Driving Ms Daisy'!B9</f>
        <v>44734</v>
      </c>
      <c r="P9" s="18" t="str">
        <f t="shared" ca="1" si="4"/>
        <v>No</v>
      </c>
    </row>
    <row r="10" spans="1:21" x14ac:dyDescent="0.3">
      <c r="C10" s="27" t="str">
        <f>'Govt Oasis'!B1</f>
        <v>Govt Oasis</v>
      </c>
      <c r="D10" s="5" t="str">
        <f>'Govt Oasis'!B2</f>
        <v>N/A</v>
      </c>
      <c r="E10" s="5">
        <f>'Govt Oasis'!B5</f>
        <v>0</v>
      </c>
      <c r="F10" s="5">
        <f>'Govt Oasis'!B11</f>
        <v>51</v>
      </c>
      <c r="G10" s="5">
        <f>'Govt Oasis'!B8</f>
        <v>541</v>
      </c>
      <c r="H10" s="5">
        <f t="shared" si="1"/>
        <v>592</v>
      </c>
      <c r="I10" s="12" t="str">
        <f>'Govt Oasis'!B3</f>
        <v>N/A</v>
      </c>
      <c r="J10" s="18" t="e">
        <f t="shared" ca="1" si="0"/>
        <v>#VALUE!</v>
      </c>
      <c r="K10" s="12" t="e">
        <f>'Govt Oasis'!B6</f>
        <v>#N/A</v>
      </c>
      <c r="L10" s="18" t="e">
        <f t="shared" ca="1" si="2"/>
        <v>#N/A</v>
      </c>
      <c r="M10" s="12">
        <f>'Govt Oasis'!B12</f>
        <v>44735</v>
      </c>
      <c r="N10" s="18" t="str">
        <f t="shared" ca="1" si="3"/>
        <v>No</v>
      </c>
      <c r="O10" s="12">
        <f>'Govt Oasis'!B9</f>
        <v>44735</v>
      </c>
      <c r="P10" s="18" t="str">
        <f t="shared" ca="1" si="4"/>
        <v>No</v>
      </c>
    </row>
    <row r="11" spans="1:21" x14ac:dyDescent="0.3">
      <c r="C11" s="27" t="str">
        <f>'LD x GD'!B1</f>
        <v>LD x GD</v>
      </c>
      <c r="D11" s="5" t="str">
        <f>'LD x GD'!B2</f>
        <v>N/A</v>
      </c>
      <c r="E11" s="5">
        <f>'LD x GD'!B5</f>
        <v>0</v>
      </c>
      <c r="F11" s="5">
        <f>'LD x GD'!B11</f>
        <v>12</v>
      </c>
      <c r="G11" s="5">
        <f>'LD x GD'!B8</f>
        <v>1</v>
      </c>
      <c r="H11" s="5">
        <f t="shared" si="1"/>
        <v>13</v>
      </c>
      <c r="I11" s="12" t="str">
        <f>'LD x GD'!B3</f>
        <v>N/A</v>
      </c>
      <c r="J11" s="18" t="e">
        <f t="shared" ca="1" si="0"/>
        <v>#VALUE!</v>
      </c>
      <c r="K11" s="12" t="e">
        <f>'LD x GD'!B6</f>
        <v>#N/A</v>
      </c>
      <c r="L11" s="18" t="e">
        <f t="shared" ca="1" si="2"/>
        <v>#N/A</v>
      </c>
      <c r="M11" s="12">
        <f>'LD x GD'!B12</f>
        <v>44734</v>
      </c>
      <c r="N11" s="18" t="str">
        <f t="shared" ca="1" si="3"/>
        <v>No</v>
      </c>
      <c r="O11" s="12">
        <f>'LD x GD'!B9</f>
        <v>44734</v>
      </c>
      <c r="P11" s="18" t="str">
        <f t="shared" ca="1" si="4"/>
        <v>No</v>
      </c>
    </row>
    <row r="12" spans="1:21" x14ac:dyDescent="0.3">
      <c r="B12" s="20"/>
      <c r="C12" s="26" t="str">
        <f>LDFT!B1</f>
        <v>LDFT</v>
      </c>
      <c r="D12" s="5">
        <f>LDFT!B2</f>
        <v>35</v>
      </c>
      <c r="E12" s="5">
        <f>LDFT!B5</f>
        <v>0</v>
      </c>
      <c r="F12" s="5">
        <f>LDFT!B11</f>
        <v>0</v>
      </c>
      <c r="G12" s="5">
        <f>LDFT!B8</f>
        <v>0</v>
      </c>
      <c r="H12" s="5">
        <f t="shared" si="1"/>
        <v>35</v>
      </c>
      <c r="I12" s="12">
        <f>LDFT!B3</f>
        <v>44615</v>
      </c>
      <c r="J12" s="18" t="str">
        <f t="shared" ca="1" si="0"/>
        <v>Yes</v>
      </c>
      <c r="K12" s="12" t="e">
        <f>LDFT!B6</f>
        <v>#N/A</v>
      </c>
      <c r="L12" s="18" t="e">
        <f t="shared" ca="1" si="2"/>
        <v>#N/A</v>
      </c>
      <c r="M12" s="12" t="e">
        <f>LDFT!B12</f>
        <v>#N/A</v>
      </c>
      <c r="N12" s="18" t="e">
        <f t="shared" ca="1" si="3"/>
        <v>#N/A</v>
      </c>
      <c r="O12" s="12" t="e">
        <f>LDFT!B9</f>
        <v>#N/A</v>
      </c>
      <c r="P12" s="18" t="e">
        <f t="shared" ca="1" si="4"/>
        <v>#N/A</v>
      </c>
    </row>
    <row r="13" spans="1:21" x14ac:dyDescent="0.3">
      <c r="B13" s="20"/>
      <c r="C13" s="27" t="str">
        <f>'K Smores'!B1</f>
        <v>K Smores</v>
      </c>
      <c r="D13" s="5" t="str">
        <f>'K Smores'!B2</f>
        <v>N/A</v>
      </c>
      <c r="E13" s="5">
        <f>'K Smores'!B5</f>
        <v>0</v>
      </c>
      <c r="F13" s="5">
        <f>'K Smores'!B11</f>
        <v>16</v>
      </c>
      <c r="G13" s="5">
        <f>'K Smores'!B8</f>
        <v>4</v>
      </c>
      <c r="H13" s="5">
        <f t="shared" si="1"/>
        <v>20</v>
      </c>
      <c r="I13" s="12" t="str">
        <f>'K Smores'!B3</f>
        <v>N/A</v>
      </c>
      <c r="J13" s="18" t="e">
        <f t="shared" ca="1" si="0"/>
        <v>#VALUE!</v>
      </c>
      <c r="K13" s="12" t="e">
        <f>'K Smores'!B6</f>
        <v>#N/A</v>
      </c>
      <c r="L13" s="18" t="e">
        <f t="shared" ca="1" si="2"/>
        <v>#N/A</v>
      </c>
      <c r="M13" s="12">
        <f>'K Smores'!B12</f>
        <v>44734</v>
      </c>
      <c r="N13" s="18" t="str">
        <f t="shared" ca="1" si="3"/>
        <v>No</v>
      </c>
      <c r="O13" s="12">
        <f>'K Smores'!B9</f>
        <v>44734</v>
      </c>
      <c r="P13" s="18" t="str">
        <f t="shared" ca="1" si="4"/>
        <v>No</v>
      </c>
    </row>
    <row r="14" spans="1:21" x14ac:dyDescent="0.3">
      <c r="B14" s="20"/>
      <c r="C14" s="26" t="str">
        <f>'Apple Fritter'!B1</f>
        <v>Apple Fritter</v>
      </c>
      <c r="D14" s="5" t="str">
        <f>'Apple Fritter'!B2</f>
        <v>N/A</v>
      </c>
      <c r="E14" s="5">
        <f>'Apple Fritter'!B5</f>
        <v>0</v>
      </c>
      <c r="F14" s="5">
        <f>'Apple Fritter'!B11</f>
        <v>32</v>
      </c>
      <c r="G14" s="5">
        <f>'Apple Fritter'!B8</f>
        <v>29</v>
      </c>
      <c r="H14" s="5">
        <f t="shared" si="1"/>
        <v>61</v>
      </c>
      <c r="I14" s="12" t="str">
        <f>'Apple Fritter'!B3</f>
        <v>N/A</v>
      </c>
      <c r="J14" s="18" t="e">
        <f t="shared" ca="1" si="0"/>
        <v>#VALUE!</v>
      </c>
      <c r="K14" s="12" t="e">
        <f>'Apple Fritter'!B6</f>
        <v>#N/A</v>
      </c>
      <c r="L14" s="18" t="e">
        <f t="shared" ca="1" si="2"/>
        <v>#N/A</v>
      </c>
      <c r="M14" s="12">
        <f>'Apple Fritter'!B12</f>
        <v>44734</v>
      </c>
      <c r="N14" s="18" t="str">
        <f t="shared" ca="1" si="3"/>
        <v>No</v>
      </c>
      <c r="O14" s="12">
        <f>'Apple Fritter'!B9</f>
        <v>44734</v>
      </c>
      <c r="P14" s="18" t="str">
        <f t="shared" ca="1" si="4"/>
        <v>No</v>
      </c>
    </row>
    <row r="15" spans="1:21" x14ac:dyDescent="0.3">
      <c r="C15" s="26" t="str">
        <f>Cap!B1</f>
        <v>Cap</v>
      </c>
      <c r="D15" s="5" t="str">
        <f>Cap!B2</f>
        <v>N/A</v>
      </c>
      <c r="E15" s="5">
        <f>Cap!B5</f>
        <v>0</v>
      </c>
      <c r="F15" s="5">
        <f>Cap!B11</f>
        <v>19</v>
      </c>
      <c r="G15" s="5">
        <f>Cap!B8</f>
        <v>193</v>
      </c>
      <c r="H15" s="5">
        <f t="shared" si="1"/>
        <v>212</v>
      </c>
      <c r="I15" s="12" t="str">
        <f>Cap!B3</f>
        <v>N/A</v>
      </c>
      <c r="J15" s="18" t="e">
        <f t="shared" ca="1" si="0"/>
        <v>#VALUE!</v>
      </c>
      <c r="K15" s="12" t="e">
        <f>Cap!B6</f>
        <v>#N/A</v>
      </c>
      <c r="L15" s="18" t="e">
        <f t="shared" ca="1" si="2"/>
        <v>#N/A</v>
      </c>
      <c r="M15" s="12">
        <f>Cap!B12</f>
        <v>44735</v>
      </c>
      <c r="N15" s="18" t="str">
        <f t="shared" ca="1" si="3"/>
        <v>No</v>
      </c>
      <c r="O15" s="12">
        <f>Cap!B9</f>
        <v>44735</v>
      </c>
      <c r="P15" s="18" t="str">
        <f t="shared" ca="1" si="4"/>
        <v>No</v>
      </c>
    </row>
    <row r="16" spans="1:21" x14ac:dyDescent="0.3">
      <c r="C16" s="26" t="str">
        <f>'Papaya Cake'!B1</f>
        <v>Papaya Cake</v>
      </c>
      <c r="D16" s="5" t="str">
        <f>'Papaya Cake'!B2</f>
        <v>N/A</v>
      </c>
      <c r="E16" s="5">
        <f>'Papaya Cake'!B5</f>
        <v>0</v>
      </c>
      <c r="F16" s="5">
        <f>'Papaya Cake'!B11</f>
        <v>1</v>
      </c>
      <c r="G16" s="5">
        <f>'Papaya Cake'!B8</f>
        <v>19</v>
      </c>
      <c r="H16" s="5">
        <f t="shared" si="1"/>
        <v>20</v>
      </c>
      <c r="I16" s="12" t="str">
        <f>'Papaya Cake'!B3</f>
        <v>N/A</v>
      </c>
      <c r="J16" s="18" t="e">
        <f t="shared" ca="1" si="0"/>
        <v>#VALUE!</v>
      </c>
      <c r="K16" s="12" t="e">
        <f>'Papaya Cake'!B6</f>
        <v>#N/A</v>
      </c>
      <c r="L16" s="18" t="e">
        <f t="shared" ca="1" si="2"/>
        <v>#N/A</v>
      </c>
      <c r="M16" s="12">
        <f>'Papaya Cake'!B12</f>
        <v>44735</v>
      </c>
      <c r="N16" s="18" t="str">
        <f t="shared" ca="1" si="3"/>
        <v>No</v>
      </c>
      <c r="O16" s="12">
        <f>'Papaya Cake'!B9</f>
        <v>44735</v>
      </c>
      <c r="P16" s="18" t="str">
        <f t="shared" ca="1" si="4"/>
        <v>No</v>
      </c>
    </row>
    <row r="17" spans="2:16" x14ac:dyDescent="0.3">
      <c r="C17" s="26" t="str">
        <f>'GNC 3'!B1</f>
        <v>GNC 3</v>
      </c>
      <c r="D17" s="5" t="str">
        <f>'GNC 3'!B2</f>
        <v>N/A</v>
      </c>
      <c r="E17" s="5">
        <f>'GNC 3'!B5</f>
        <v>0</v>
      </c>
      <c r="F17" s="5">
        <f>'GNC 3'!B11</f>
        <v>17</v>
      </c>
      <c r="G17" s="5">
        <f>'GNC 3'!B8</f>
        <v>100</v>
      </c>
      <c r="H17" s="5">
        <f t="shared" si="1"/>
        <v>117</v>
      </c>
      <c r="I17" s="12" t="str">
        <f>'GNC 3'!B3</f>
        <v>N/A</v>
      </c>
      <c r="J17" s="18" t="e">
        <f t="shared" ca="1" si="0"/>
        <v>#VALUE!</v>
      </c>
      <c r="K17" s="12" t="e">
        <f>'GNC 3'!B6</f>
        <v>#N/A</v>
      </c>
      <c r="L17" s="18" t="e">
        <f t="shared" ca="1" si="2"/>
        <v>#N/A</v>
      </c>
      <c r="M17" s="12">
        <f>'GNC 3'!B12</f>
        <v>44734</v>
      </c>
      <c r="N17" s="18" t="str">
        <f t="shared" ca="1" si="3"/>
        <v>No</v>
      </c>
      <c r="O17" s="12">
        <f>'GNC 3'!B9</f>
        <v>44734</v>
      </c>
      <c r="P17" s="18" t="str">
        <f t="shared" ca="1" si="4"/>
        <v>No</v>
      </c>
    </row>
    <row r="18" spans="2:16" x14ac:dyDescent="0.3">
      <c r="C18" s="26" t="str">
        <f>'GNC 5'!B1</f>
        <v>GNC 5</v>
      </c>
      <c r="D18" s="5" t="str">
        <f>'GNC 5'!B2</f>
        <v>N/A</v>
      </c>
      <c r="E18" s="5">
        <f>'GNC 5'!B5</f>
        <v>0</v>
      </c>
      <c r="F18" s="5">
        <f>'GNC 5'!B11</f>
        <v>39</v>
      </c>
      <c r="G18" s="5">
        <f>'GNC 5'!B8</f>
        <v>32</v>
      </c>
      <c r="H18" s="5">
        <f t="shared" si="1"/>
        <v>71</v>
      </c>
      <c r="I18" s="12" t="str">
        <f>'GNC 5'!B3</f>
        <v>N/A</v>
      </c>
      <c r="J18" s="18" t="e">
        <f t="shared" ca="1" si="0"/>
        <v>#VALUE!</v>
      </c>
      <c r="K18" s="12" t="e">
        <f>'GNC 5'!B6</f>
        <v>#N/A</v>
      </c>
      <c r="L18" s="18" t="e">
        <f t="shared" ca="1" si="2"/>
        <v>#N/A</v>
      </c>
      <c r="M18" s="12">
        <f>'GNC 5'!B12</f>
        <v>44734</v>
      </c>
      <c r="N18" s="18" t="str">
        <f t="shared" ca="1" si="3"/>
        <v>No</v>
      </c>
      <c r="O18" s="12">
        <f>'GNC 5'!B9</f>
        <v>44734</v>
      </c>
      <c r="P18" s="18" t="str">
        <f t="shared" ca="1" si="4"/>
        <v>No</v>
      </c>
    </row>
    <row r="19" spans="2:16" x14ac:dyDescent="0.3">
      <c r="C19" s="26" t="str">
        <f>AF!B1</f>
        <v>AF</v>
      </c>
      <c r="D19" s="5" t="str">
        <f>AF!B2</f>
        <v>N/A</v>
      </c>
      <c r="E19" s="5">
        <f>AF!B5</f>
        <v>0</v>
      </c>
      <c r="F19" s="5">
        <f>AF!B11</f>
        <v>0</v>
      </c>
      <c r="G19" s="5">
        <f>AF!B8</f>
        <v>0</v>
      </c>
      <c r="H19" s="5">
        <f t="shared" si="1"/>
        <v>0</v>
      </c>
      <c r="I19" s="12" t="str">
        <f>AF!B3</f>
        <v>N/A</v>
      </c>
      <c r="J19" s="18" t="e">
        <f t="shared" ca="1" si="0"/>
        <v>#VALUE!</v>
      </c>
      <c r="K19" s="12" t="e">
        <f>AF!B6</f>
        <v>#N/A</v>
      </c>
      <c r="L19" s="18" t="e">
        <f t="shared" ca="1" si="2"/>
        <v>#N/A</v>
      </c>
      <c r="M19" s="12" t="e">
        <f>AF!B12</f>
        <v>#N/A</v>
      </c>
      <c r="N19" s="18" t="e">
        <f t="shared" ca="1" si="3"/>
        <v>#N/A</v>
      </c>
      <c r="O19" s="12" t="e">
        <f>AF!B9</f>
        <v>#N/A</v>
      </c>
      <c r="P19" s="18" t="e">
        <f t="shared" ca="1" si="4"/>
        <v>#N/A</v>
      </c>
    </row>
    <row r="20" spans="2:16" x14ac:dyDescent="0.3">
      <c r="C20" s="26" t="str">
        <f>GNC!B1</f>
        <v>GNC</v>
      </c>
      <c r="D20" s="5">
        <f>GNC!B2</f>
        <v>0</v>
      </c>
      <c r="E20" s="5">
        <f>GNC!B5</f>
        <v>0</v>
      </c>
      <c r="F20" s="5">
        <f>GNC!B11</f>
        <v>22</v>
      </c>
      <c r="G20" s="5">
        <f>GNC!B8</f>
        <v>209</v>
      </c>
      <c r="H20" s="5">
        <f t="shared" si="1"/>
        <v>231</v>
      </c>
      <c r="I20" s="12" t="e">
        <f>GNC!B3</f>
        <v>#N/A</v>
      </c>
      <c r="J20" s="18" t="e">
        <f t="shared" ca="1" si="0"/>
        <v>#N/A</v>
      </c>
      <c r="K20" s="12" t="e">
        <f>GNC!B6</f>
        <v>#N/A</v>
      </c>
      <c r="L20" s="18" t="e">
        <f t="shared" ca="1" si="2"/>
        <v>#N/A</v>
      </c>
      <c r="M20" s="12">
        <f>GNC!B12</f>
        <v>44704</v>
      </c>
      <c r="N20" s="18" t="str">
        <f t="shared" ca="1" si="3"/>
        <v>Yes</v>
      </c>
      <c r="O20" s="12">
        <f>GNC!B9</f>
        <v>44704</v>
      </c>
      <c r="P20" s="18" t="str">
        <f t="shared" ca="1" si="4"/>
        <v>Yes</v>
      </c>
    </row>
    <row r="21" spans="2:16" x14ac:dyDescent="0.3">
      <c r="C21" s="26"/>
      <c r="D21" s="5"/>
      <c r="E21" s="5"/>
      <c r="F21" s="5"/>
      <c r="G21" s="5"/>
      <c r="H21" s="5"/>
      <c r="I21" s="12"/>
      <c r="J21" s="18"/>
      <c r="K21" s="5"/>
      <c r="L21" s="5"/>
      <c r="M21" s="5"/>
      <c r="N21" s="5"/>
      <c r="O21" s="12"/>
      <c r="P21" s="18"/>
    </row>
    <row r="22" spans="2:16" x14ac:dyDescent="0.3">
      <c r="C22" s="26"/>
      <c r="D22" s="5"/>
      <c r="E22" s="5"/>
      <c r="F22" s="5"/>
      <c r="G22" s="5"/>
      <c r="H22" s="5"/>
      <c r="I22" s="12"/>
      <c r="J22" s="18"/>
      <c r="K22" s="5"/>
      <c r="L22" s="5"/>
      <c r="M22" s="5"/>
      <c r="N22" s="5"/>
      <c r="O22" s="12"/>
      <c r="P22" s="18"/>
    </row>
    <row r="23" spans="2:16" x14ac:dyDescent="0.3">
      <c r="B23" s="20"/>
      <c r="C23" s="26"/>
      <c r="D23" s="5"/>
      <c r="E23" s="5"/>
      <c r="F23" s="5"/>
      <c r="G23" s="5"/>
      <c r="H23" s="5"/>
      <c r="I23" s="12"/>
      <c r="J23" s="18"/>
      <c r="K23" s="5"/>
      <c r="L23" s="5"/>
      <c r="M23" s="5"/>
      <c r="N23" s="5"/>
      <c r="O23" s="12"/>
      <c r="P23" s="18"/>
    </row>
    <row r="24" spans="2:16" x14ac:dyDescent="0.3">
      <c r="B24" s="20"/>
      <c r="C24" s="27"/>
      <c r="D24" s="5"/>
      <c r="E24" s="5"/>
      <c r="F24" s="5"/>
      <c r="G24" s="19"/>
      <c r="H24" s="5"/>
      <c r="I24" s="12"/>
      <c r="J24" s="18"/>
      <c r="K24" s="12"/>
      <c r="L24" s="18"/>
      <c r="M24" s="12"/>
      <c r="N24" s="18"/>
      <c r="O24" s="12"/>
      <c r="P24" s="18"/>
    </row>
    <row r="25" spans="2:16" x14ac:dyDescent="0.3">
      <c r="B25" s="20"/>
      <c r="C25" s="28"/>
    </row>
    <row r="26" spans="2:16" x14ac:dyDescent="0.3">
      <c r="B26" s="20"/>
      <c r="C26" s="27"/>
      <c r="D26" s="5"/>
      <c r="E26" s="5"/>
      <c r="F26" s="5"/>
      <c r="G26" s="5"/>
      <c r="H26" s="5"/>
      <c r="I26" s="12"/>
      <c r="J26" s="18"/>
      <c r="K26" s="12"/>
      <c r="L26" s="18"/>
      <c r="M26" s="12"/>
      <c r="N26" s="18"/>
      <c r="O26" s="12"/>
      <c r="P26" s="18"/>
    </row>
    <row r="27" spans="2:16" x14ac:dyDescent="0.3">
      <c r="B27" s="20"/>
      <c r="C27" s="27"/>
      <c r="D27" s="5"/>
      <c r="E27" s="5"/>
      <c r="F27" s="5"/>
      <c r="G27" s="5"/>
      <c r="H27" s="5"/>
      <c r="I27" s="12"/>
      <c r="J27" s="18"/>
      <c r="K27" s="5"/>
      <c r="L27" s="5"/>
      <c r="M27" s="5"/>
      <c r="N27" s="5"/>
      <c r="O27" s="12"/>
      <c r="P27" s="18"/>
    </row>
    <row r="28" spans="2:16" x14ac:dyDescent="0.3">
      <c r="B28" s="20"/>
      <c r="C28" s="27"/>
      <c r="D28" s="5"/>
      <c r="E28" s="5"/>
      <c r="F28" s="5"/>
      <c r="G28" s="5"/>
      <c r="H28" s="5"/>
      <c r="I28" s="12"/>
      <c r="J28" s="18"/>
      <c r="K28" s="12"/>
      <c r="L28" s="18"/>
      <c r="M28" s="12"/>
      <c r="N28" s="18"/>
      <c r="O28" s="12"/>
      <c r="P28" s="18"/>
    </row>
    <row r="29" spans="2:16" x14ac:dyDescent="0.3">
      <c r="B29" s="20"/>
      <c r="C29" s="27"/>
      <c r="D29" s="5"/>
      <c r="E29" s="5"/>
      <c r="F29" s="5"/>
      <c r="G29" s="5"/>
      <c r="H29" s="5"/>
      <c r="I29" s="12"/>
      <c r="J29" s="18"/>
      <c r="K29" s="5"/>
      <c r="L29" s="5"/>
      <c r="M29" s="5"/>
      <c r="N29" s="5"/>
      <c r="O29" s="12"/>
      <c r="P29" s="18"/>
    </row>
    <row r="30" spans="2:16" x14ac:dyDescent="0.3">
      <c r="B30" s="20"/>
      <c r="C30" s="27"/>
      <c r="D30" s="5"/>
      <c r="E30" s="5"/>
      <c r="F30" s="5"/>
      <c r="G30" s="5"/>
      <c r="H30" s="5"/>
      <c r="I30" s="12"/>
      <c r="J30" s="18"/>
      <c r="K30" s="12"/>
      <c r="L30" s="18"/>
      <c r="M30" s="12"/>
      <c r="N30" s="18"/>
      <c r="O30" s="12"/>
      <c r="P30" s="18"/>
    </row>
    <row r="31" spans="2:16" x14ac:dyDescent="0.3">
      <c r="B31" s="20"/>
      <c r="C31" s="27"/>
      <c r="D31" s="5"/>
      <c r="E31" s="5"/>
      <c r="F31" s="5"/>
      <c r="G31" s="5"/>
      <c r="H31" s="5"/>
      <c r="I31" s="12"/>
      <c r="J31" s="18"/>
      <c r="K31" s="5"/>
      <c r="L31" s="5"/>
      <c r="M31" s="5"/>
      <c r="N31" s="5"/>
      <c r="O31" s="12"/>
      <c r="P31" s="18"/>
    </row>
    <row r="32" spans="2:16" x14ac:dyDescent="0.3">
      <c r="B32" s="20"/>
      <c r="C32" s="27"/>
      <c r="D32" s="5"/>
      <c r="E32" s="5"/>
      <c r="F32" s="5"/>
      <c r="G32" s="5"/>
      <c r="H32" s="5"/>
      <c r="I32" s="12"/>
      <c r="J32" s="18"/>
      <c r="K32" s="5"/>
      <c r="L32" s="5"/>
      <c r="M32" s="5"/>
      <c r="N32" s="5"/>
      <c r="O32" s="12"/>
      <c r="P32" s="18"/>
    </row>
    <row r="33" spans="2:16" x14ac:dyDescent="0.3">
      <c r="B33" s="20"/>
      <c r="C33" s="27"/>
      <c r="D33" s="19"/>
      <c r="E33" s="5"/>
      <c r="F33" s="5"/>
      <c r="G33" s="5"/>
      <c r="H33" s="5"/>
      <c r="I33" s="12"/>
      <c r="J33" s="18"/>
      <c r="K33" s="12"/>
      <c r="L33" s="18"/>
      <c r="M33" s="12"/>
      <c r="N33" s="18"/>
      <c r="O33" s="12"/>
      <c r="P33" s="18"/>
    </row>
    <row r="34" spans="2:16" x14ac:dyDescent="0.3">
      <c r="C34" s="26"/>
      <c r="D34" s="5"/>
      <c r="E34" s="5"/>
      <c r="F34" s="5"/>
      <c r="G34" s="5"/>
      <c r="H34" s="5"/>
      <c r="I34" s="5"/>
      <c r="J34" s="5"/>
      <c r="K34" s="5"/>
      <c r="L34" s="5"/>
      <c r="M34" s="12"/>
      <c r="N34" s="18"/>
      <c r="O34" s="12"/>
      <c r="P34" s="18"/>
    </row>
    <row r="35" spans="2:16" x14ac:dyDescent="0.3">
      <c r="C35" s="27"/>
      <c r="D35" s="5"/>
      <c r="E35" s="5"/>
      <c r="F35" s="5"/>
      <c r="G35" s="5"/>
      <c r="H35" s="5"/>
      <c r="I35" s="12"/>
      <c r="J35" s="18"/>
      <c r="K35" s="5"/>
      <c r="L35" s="5"/>
      <c r="M35" s="5"/>
      <c r="N35" s="5"/>
      <c r="O35" s="12"/>
      <c r="P35" s="18"/>
    </row>
    <row r="36" spans="2:16" x14ac:dyDescent="0.3">
      <c r="C36" s="27"/>
      <c r="D36" s="5"/>
      <c r="E36" s="5"/>
      <c r="F36" s="5"/>
      <c r="G36" s="5"/>
      <c r="H36" s="5"/>
      <c r="I36" s="12"/>
      <c r="J36" s="18"/>
      <c r="K36" s="5"/>
      <c r="L36" s="5"/>
      <c r="M36" s="5"/>
      <c r="N36" s="5"/>
      <c r="O36" s="12"/>
      <c r="P36" s="18"/>
    </row>
    <row r="37" spans="2:16" x14ac:dyDescent="0.3">
      <c r="C37" s="27"/>
      <c r="D37" s="5"/>
      <c r="F37" s="5"/>
      <c r="G37" s="5"/>
      <c r="H37" s="5"/>
      <c r="I37" s="12"/>
      <c r="J37" s="18"/>
      <c r="K37" s="5"/>
      <c r="L37" s="5"/>
      <c r="M37" s="12"/>
      <c r="N37" s="18"/>
      <c r="O37" s="12"/>
      <c r="P37" s="18"/>
    </row>
    <row r="38" spans="2:16" x14ac:dyDescent="0.3">
      <c r="C38" s="27"/>
      <c r="D38" s="5"/>
      <c r="E38" s="5"/>
      <c r="F38" s="5"/>
      <c r="G38" s="5"/>
      <c r="H38" s="5"/>
      <c r="I38" s="12"/>
      <c r="J38" s="18"/>
      <c r="K38" s="5"/>
      <c r="L38" s="5"/>
      <c r="M38" s="12"/>
      <c r="N38" s="18"/>
      <c r="O38" s="12"/>
      <c r="P38" s="18"/>
    </row>
    <row r="39" spans="2:16" x14ac:dyDescent="0.3">
      <c r="C39" s="27"/>
      <c r="D39" s="5"/>
      <c r="E39" s="5"/>
      <c r="F39" s="5"/>
      <c r="G39" s="5"/>
      <c r="H39" s="5"/>
      <c r="I39" s="12"/>
      <c r="J39" s="18"/>
      <c r="K39" s="5"/>
      <c r="L39" s="5"/>
      <c r="M39" s="12"/>
      <c r="N39" s="18"/>
      <c r="O39" s="12"/>
      <c r="P39" s="18"/>
    </row>
    <row r="40" spans="2:16" x14ac:dyDescent="0.3">
      <c r="C40" s="27"/>
      <c r="D40" s="5"/>
      <c r="E40" s="5"/>
      <c r="F40" s="5"/>
      <c r="G40" s="5"/>
      <c r="H40" s="5"/>
      <c r="I40" s="12"/>
      <c r="J40" s="18"/>
      <c r="K40" s="5"/>
      <c r="L40" s="5"/>
      <c r="M40" s="5"/>
      <c r="N40" s="5"/>
      <c r="O40" s="12"/>
      <c r="P40" s="18"/>
    </row>
    <row r="41" spans="2:16" x14ac:dyDescent="0.3">
      <c r="C41" s="26"/>
      <c r="D41" s="5"/>
      <c r="E41" s="5"/>
      <c r="F41" s="5"/>
      <c r="G41" s="5"/>
      <c r="H41" s="5"/>
      <c r="I41" s="12"/>
      <c r="J41" s="18"/>
      <c r="K41" s="5"/>
      <c r="L41" s="5"/>
      <c r="M41" s="5"/>
      <c r="N41" s="5"/>
      <c r="O41" s="12"/>
      <c r="P41" s="18"/>
    </row>
    <row r="42" spans="2:16" x14ac:dyDescent="0.3">
      <c r="C42" s="26"/>
      <c r="D42" s="5"/>
      <c r="E42" s="5"/>
      <c r="F42" s="5"/>
      <c r="G42" s="5"/>
      <c r="H42" s="5"/>
      <c r="I42" s="12"/>
      <c r="J42" s="5"/>
      <c r="K42" s="5"/>
      <c r="L42" s="5"/>
      <c r="M42" s="5"/>
      <c r="N42" s="5"/>
      <c r="O42" s="5"/>
      <c r="P42" s="5"/>
    </row>
    <row r="43" spans="2:16" x14ac:dyDescent="0.3">
      <c r="C43" s="26"/>
      <c r="D43" s="5"/>
      <c r="E43" s="5"/>
      <c r="F43" s="5"/>
      <c r="G43" s="5"/>
      <c r="H43" s="5"/>
      <c r="I43" s="12"/>
      <c r="J43" s="5"/>
      <c r="K43" s="5"/>
      <c r="L43" s="5"/>
      <c r="M43" s="5"/>
      <c r="N43" s="5"/>
      <c r="O43" s="5"/>
      <c r="P43" s="5"/>
    </row>
    <row r="44" spans="2:16" x14ac:dyDescent="0.3">
      <c r="C44" s="26"/>
      <c r="D44" s="5"/>
      <c r="E44" s="5"/>
      <c r="F44" s="5"/>
      <c r="G44" s="5"/>
      <c r="H44" s="5"/>
      <c r="I44" s="12"/>
      <c r="J44" s="5"/>
      <c r="K44" s="5"/>
      <c r="L44" s="5"/>
      <c r="M44" s="5"/>
      <c r="N44" s="5"/>
      <c r="O44" s="5"/>
      <c r="P44" s="5"/>
    </row>
    <row r="45" spans="2:16" x14ac:dyDescent="0.3">
      <c r="C45" s="26"/>
      <c r="D45" s="5"/>
      <c r="E45" s="5"/>
      <c r="F45" s="5"/>
      <c r="G45" s="5"/>
      <c r="H45" s="5"/>
      <c r="I45" s="12"/>
      <c r="J45" s="5"/>
      <c r="K45" s="5"/>
      <c r="L45" s="5"/>
      <c r="M45" s="5"/>
      <c r="N45" s="5"/>
      <c r="O45" s="5"/>
      <c r="P45" s="5"/>
    </row>
    <row r="46" spans="2:16" x14ac:dyDescent="0.3">
      <c r="C46" s="26"/>
      <c r="D46" s="5"/>
      <c r="E46" s="5"/>
      <c r="F46" s="5"/>
      <c r="G46" s="5"/>
      <c r="H46" s="5"/>
      <c r="I46" s="12"/>
      <c r="J46" s="5"/>
      <c r="K46" s="5"/>
      <c r="L46" s="5"/>
      <c r="M46" s="5"/>
      <c r="N46" s="5"/>
      <c r="O46" s="5"/>
      <c r="P46" s="5"/>
    </row>
    <row r="47" spans="2:16" x14ac:dyDescent="0.3">
      <c r="C47" s="26"/>
      <c r="D47" s="5"/>
      <c r="E47" s="5"/>
      <c r="F47" s="5"/>
      <c r="G47" s="5"/>
      <c r="H47" s="5"/>
      <c r="I47" s="12"/>
      <c r="J47" s="5"/>
      <c r="K47" s="5"/>
      <c r="L47" s="5"/>
      <c r="M47" s="5"/>
      <c r="N47" s="5"/>
      <c r="O47" s="5"/>
      <c r="P47" s="5"/>
    </row>
    <row r="48" spans="2:16" x14ac:dyDescent="0.3">
      <c r="C48" s="26"/>
      <c r="D48" s="5"/>
      <c r="E48" s="5"/>
      <c r="F48" s="5"/>
      <c r="G48" s="5"/>
      <c r="H48" s="5"/>
      <c r="I48" s="12"/>
      <c r="J48" s="5"/>
      <c r="K48" s="5"/>
      <c r="L48" s="5"/>
      <c r="M48" s="5"/>
      <c r="N48" s="5"/>
      <c r="O48" s="5"/>
      <c r="P48" s="5"/>
    </row>
    <row r="49" spans="3:16" x14ac:dyDescent="0.3">
      <c r="C49" s="26"/>
      <c r="D49" s="5"/>
      <c r="E49" s="5"/>
      <c r="F49" s="5"/>
      <c r="G49" s="5"/>
      <c r="H49" s="5"/>
      <c r="I49" s="12"/>
      <c r="J49" s="5"/>
      <c r="K49" s="5"/>
      <c r="L49" s="5"/>
      <c r="M49" s="5"/>
      <c r="N49" s="5"/>
      <c r="O49" s="5"/>
      <c r="P49" s="5"/>
    </row>
  </sheetData>
  <conditionalFormatting sqref="J35:J49 J26:J33 P26:P41 N26 L26 J2:J24 L2:L20 N2:N20 P2:P24">
    <cfRule type="containsText" dxfId="19" priority="126" operator="containsText" text="Yes">
      <formula>NOT(ISERROR(SEARCH("Yes",J2)))</formula>
    </cfRule>
    <cfRule type="containsText" dxfId="18" priority="127" operator="containsText" text="No">
      <formula>NOT(ISERROR(SEARCH("No",J2)))</formula>
    </cfRule>
  </conditionalFormatting>
  <conditionalFormatting sqref="L33">
    <cfRule type="containsText" dxfId="17" priority="21" operator="containsText" text="Yes">
      <formula>NOT(ISERROR(SEARCH("Yes",L33)))</formula>
    </cfRule>
    <cfRule type="containsText" dxfId="16" priority="22" operator="containsText" text="No">
      <formula>NOT(ISERROR(SEARCH("No",L33)))</formula>
    </cfRule>
  </conditionalFormatting>
  <conditionalFormatting sqref="N33:N34">
    <cfRule type="containsText" dxfId="15" priority="19" operator="containsText" text="Yes">
      <formula>NOT(ISERROR(SEARCH("Yes",N33)))</formula>
    </cfRule>
    <cfRule type="containsText" dxfId="14" priority="20" operator="containsText" text="No">
      <formula>NOT(ISERROR(SEARCH("No",N33)))</formula>
    </cfRule>
  </conditionalFormatting>
  <conditionalFormatting sqref="L30">
    <cfRule type="containsText" dxfId="13" priority="17" operator="containsText" text="Yes">
      <formula>NOT(ISERROR(SEARCH("Yes",L30)))</formula>
    </cfRule>
    <cfRule type="containsText" dxfId="12" priority="18" operator="containsText" text="No">
      <formula>NOT(ISERROR(SEARCH("No",L30)))</formula>
    </cfRule>
  </conditionalFormatting>
  <conditionalFormatting sqref="N30">
    <cfRule type="containsText" dxfId="11" priority="15" operator="containsText" text="Yes">
      <formula>NOT(ISERROR(SEARCH("Yes",N30)))</formula>
    </cfRule>
    <cfRule type="containsText" dxfId="10" priority="16" operator="containsText" text="No">
      <formula>NOT(ISERROR(SEARCH("No",N30)))</formula>
    </cfRule>
  </conditionalFormatting>
  <conditionalFormatting sqref="L28">
    <cfRule type="containsText" dxfId="9" priority="13" operator="containsText" text="Yes">
      <formula>NOT(ISERROR(SEARCH("Yes",L28)))</formula>
    </cfRule>
    <cfRule type="containsText" dxfId="8" priority="14" operator="containsText" text="No">
      <formula>NOT(ISERROR(SEARCH("No",L28)))</formula>
    </cfRule>
  </conditionalFormatting>
  <conditionalFormatting sqref="N28">
    <cfRule type="containsText" dxfId="7" priority="11" operator="containsText" text="Yes">
      <formula>NOT(ISERROR(SEARCH("Yes",N28)))</formula>
    </cfRule>
    <cfRule type="containsText" dxfId="6" priority="12" operator="containsText" text="No">
      <formula>NOT(ISERROR(SEARCH("No",N28)))</formula>
    </cfRule>
  </conditionalFormatting>
  <conditionalFormatting sqref="L24">
    <cfRule type="containsText" dxfId="5" priority="9" operator="containsText" text="Yes">
      <formula>NOT(ISERROR(SEARCH("Yes",L24)))</formula>
    </cfRule>
    <cfRule type="containsText" dxfId="4" priority="10" operator="containsText" text="No">
      <formula>NOT(ISERROR(SEARCH("No",L24)))</formula>
    </cfRule>
  </conditionalFormatting>
  <conditionalFormatting sqref="N24">
    <cfRule type="containsText" dxfId="3" priority="7" operator="containsText" text="Yes">
      <formula>NOT(ISERROR(SEARCH("Yes",N24)))</formula>
    </cfRule>
    <cfRule type="containsText" dxfId="2" priority="8" operator="containsText" text="No">
      <formula>NOT(ISERROR(SEARCH("No",N24)))</formula>
    </cfRule>
  </conditionalFormatting>
  <conditionalFormatting sqref="N37:N39">
    <cfRule type="containsText" dxfId="1" priority="5" operator="containsText" text="Yes">
      <formula>NOT(ISERROR(SEARCH("Yes",N37)))</formula>
    </cfRule>
    <cfRule type="containsText" dxfId="0" priority="6" operator="containsText" text="No">
      <formula>NOT(ISERROR(SEARCH("No",N37)))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6F91-58AE-49FE-A8CC-24813A7ECBEF}">
  <dimension ref="A1:AG18"/>
  <sheetViews>
    <sheetView topLeftCell="D1" zoomScale="110" zoomScaleNormal="110" workbookViewId="0">
      <selection activeCell="K7" sqref="K7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9" max="9" width="9.5546875" bestFit="1" customWidth="1"/>
    <col min="10" max="10" width="15.44140625" bestFit="1" customWidth="1"/>
    <col min="12" max="12" width="10.6640625" bestFit="1" customWidth="1"/>
    <col min="16" max="16" width="14.6640625" bestFit="1" customWidth="1"/>
    <col min="17" max="17" width="9.5546875" bestFit="1" customWidth="1"/>
    <col min="20" max="20" width="14.6640625" bestFit="1" customWidth="1"/>
    <col min="21" max="21" width="10.6640625" bestFit="1" customWidth="1"/>
    <col min="29" max="29" width="10.6640625" bestFit="1" customWidth="1"/>
  </cols>
  <sheetData>
    <row r="1" spans="1:33" ht="18" x14ac:dyDescent="0.35">
      <c r="A1" s="2" t="s">
        <v>0</v>
      </c>
      <c r="B1" s="3" t="s">
        <v>47</v>
      </c>
      <c r="D1" s="4" t="s">
        <v>1</v>
      </c>
      <c r="E1" s="5"/>
      <c r="F1" s="5"/>
      <c r="G1" s="5"/>
      <c r="H1" s="22" t="s">
        <v>2</v>
      </c>
      <c r="I1" s="5"/>
      <c r="J1" s="5"/>
      <c r="K1" s="5"/>
      <c r="L1" s="6" t="s">
        <v>3</v>
      </c>
      <c r="M1" s="5"/>
      <c r="N1" s="5"/>
      <c r="O1" s="5"/>
      <c r="P1" s="24" t="s">
        <v>37</v>
      </c>
      <c r="Q1" s="5"/>
      <c r="R1" s="5"/>
      <c r="S1" s="5"/>
      <c r="T1" s="22" t="s">
        <v>29</v>
      </c>
      <c r="U1" s="5"/>
      <c r="V1" s="5"/>
      <c r="W1" s="5"/>
      <c r="X1" s="7" t="s">
        <v>4</v>
      </c>
      <c r="Y1" s="5"/>
      <c r="Z1" s="5"/>
      <c r="AA1" s="5"/>
      <c r="AD1" s="7" t="s">
        <v>5</v>
      </c>
      <c r="AE1" s="5"/>
      <c r="AF1" s="5"/>
      <c r="AG1" s="5"/>
    </row>
    <row r="2" spans="1:33" ht="18" x14ac:dyDescent="0.35">
      <c r="A2" s="8" t="s">
        <v>10</v>
      </c>
      <c r="B2" s="3" t="str">
        <f>(IFERROR((LOOKUP(2,1/(E$3:E$100&lt;&gt;""),E$3:E$100)),0))</f>
        <v>N/A</v>
      </c>
      <c r="D2" s="4" t="s">
        <v>6</v>
      </c>
      <c r="E2" s="4" t="s">
        <v>7</v>
      </c>
      <c r="F2" s="4" t="s">
        <v>8</v>
      </c>
      <c r="G2" s="4" t="s">
        <v>9</v>
      </c>
      <c r="H2" s="22" t="s">
        <v>6</v>
      </c>
      <c r="I2" s="22" t="s">
        <v>7</v>
      </c>
      <c r="J2" s="22" t="s">
        <v>8</v>
      </c>
      <c r="K2" s="22" t="s">
        <v>9</v>
      </c>
      <c r="L2" s="6" t="s">
        <v>6</v>
      </c>
      <c r="M2" s="6" t="s">
        <v>7</v>
      </c>
      <c r="N2" s="6" t="s">
        <v>8</v>
      </c>
      <c r="O2" s="6" t="s">
        <v>9</v>
      </c>
      <c r="P2" s="24" t="s">
        <v>6</v>
      </c>
      <c r="Q2" s="24" t="s">
        <v>7</v>
      </c>
      <c r="R2" s="24" t="s">
        <v>8</v>
      </c>
      <c r="S2" s="24" t="s">
        <v>9</v>
      </c>
      <c r="T2" s="22" t="s">
        <v>6</v>
      </c>
      <c r="U2" s="22" t="s">
        <v>32</v>
      </c>
      <c r="V2" s="22" t="s">
        <v>8</v>
      </c>
      <c r="W2" s="22" t="s">
        <v>9</v>
      </c>
      <c r="X2" s="7" t="s">
        <v>6</v>
      </c>
      <c r="Y2" s="7" t="s">
        <v>7</v>
      </c>
      <c r="Z2" s="7" t="s">
        <v>8</v>
      </c>
      <c r="AA2" s="7" t="s">
        <v>9</v>
      </c>
      <c r="AC2" s="11" t="s">
        <v>18</v>
      </c>
      <c r="AD2" s="7" t="s">
        <v>1</v>
      </c>
      <c r="AE2" s="7" t="s">
        <v>2</v>
      </c>
      <c r="AF2" s="7" t="s">
        <v>3</v>
      </c>
      <c r="AG2" s="7" t="s">
        <v>4</v>
      </c>
    </row>
    <row r="3" spans="1:33" ht="18" x14ac:dyDescent="0.35">
      <c r="A3" s="8" t="s">
        <v>11</v>
      </c>
      <c r="B3" s="10" t="str">
        <f>LOOKUP(2,1 / (D$3:D$100 &lt;&gt;""), D$3:D$100)</f>
        <v>N/A</v>
      </c>
      <c r="D3" s="12">
        <v>44615</v>
      </c>
      <c r="E3" s="5">
        <v>7</v>
      </c>
      <c r="F3" s="19">
        <f ca="1">TODAY()-D3</f>
        <v>128</v>
      </c>
      <c r="G3" s="5" t="str">
        <f ca="1">IF(F3&gt;21, "Yes", "No")</f>
        <v>Yes</v>
      </c>
      <c r="H3" s="12"/>
      <c r="I3" s="5"/>
      <c r="J3" s="19"/>
      <c r="K3" s="5"/>
      <c r="L3" s="12">
        <v>44655</v>
      </c>
      <c r="M3" s="5">
        <v>4</v>
      </c>
      <c r="N3" s="19">
        <f ca="1">TODAY()-L3</f>
        <v>88</v>
      </c>
      <c r="O3" s="5" t="str">
        <f ca="1">IF(N3&gt;21, "Yes", "No")</f>
        <v>Yes</v>
      </c>
      <c r="P3" s="12">
        <v>44734</v>
      </c>
      <c r="Q3" s="5">
        <v>4</v>
      </c>
      <c r="R3" s="19">
        <f ca="1">TODAY()-P3</f>
        <v>9</v>
      </c>
      <c r="S3" s="5" t="str">
        <f ca="1">IF(R3&gt;21, "Yes", "No")</f>
        <v>No</v>
      </c>
      <c r="T3" s="12"/>
      <c r="U3" s="5"/>
      <c r="V3" s="19"/>
      <c r="W3" s="5"/>
      <c r="X3" s="5"/>
      <c r="Y3" s="5"/>
      <c r="Z3" s="5"/>
      <c r="AA3" s="5"/>
      <c r="AC3" s="13"/>
      <c r="AD3" s="5"/>
      <c r="AE3" s="5"/>
      <c r="AF3" s="5"/>
      <c r="AG3" s="5"/>
    </row>
    <row r="4" spans="1:33" ht="18" x14ac:dyDescent="0.35">
      <c r="A4" s="8" t="s">
        <v>12</v>
      </c>
      <c r="B4" s="1" t="str">
        <f ca="1">LOOKUP(2,1 / (G$3:G$1048576 &lt;&gt;""), G$3:G$1048576)</f>
        <v>N/A</v>
      </c>
      <c r="D4" s="14" t="s">
        <v>65</v>
      </c>
      <c r="E4" s="15" t="s">
        <v>65</v>
      </c>
      <c r="F4" s="15" t="s">
        <v>65</v>
      </c>
      <c r="G4" s="15" t="s">
        <v>65</v>
      </c>
      <c r="H4" s="14"/>
      <c r="I4" s="15"/>
      <c r="J4" s="15"/>
      <c r="K4" s="15"/>
      <c r="L4" s="12">
        <v>44697</v>
      </c>
      <c r="M4" s="5">
        <v>4</v>
      </c>
      <c r="N4" s="19">
        <f ca="1">TODAY()-L4</f>
        <v>46</v>
      </c>
      <c r="O4" s="5" t="str">
        <f ca="1">IF(N4&gt;21, "Yes", "No")</f>
        <v>Yes</v>
      </c>
      <c r="P4" s="12"/>
      <c r="Q4" s="5"/>
      <c r="R4" s="19"/>
      <c r="S4" s="5"/>
      <c r="T4" s="12"/>
      <c r="U4" s="5"/>
      <c r="V4" s="19"/>
      <c r="W4" s="5"/>
      <c r="X4" s="5"/>
      <c r="Y4" s="5"/>
      <c r="Z4" s="5"/>
      <c r="AA4" s="5"/>
      <c r="AC4" s="13"/>
      <c r="AD4" s="5"/>
      <c r="AE4" s="5"/>
      <c r="AF4" s="5"/>
      <c r="AG4" s="5"/>
    </row>
    <row r="5" spans="1:33" ht="18" x14ac:dyDescent="0.35">
      <c r="A5" s="21" t="s">
        <v>44</v>
      </c>
      <c r="B5" s="3" cm="1">
        <f t="array" ref="B5">(IFERROR((LOOKUP(2,1/(I$3:I$100&lt;&gt;""),I$3:I$100)),0))</f>
        <v>0</v>
      </c>
      <c r="D5" s="5"/>
      <c r="E5" s="5"/>
      <c r="F5" s="5"/>
      <c r="G5" s="5"/>
      <c r="H5" s="5"/>
      <c r="I5" s="5"/>
      <c r="J5" s="5"/>
      <c r="K5" s="5"/>
      <c r="L5" s="12">
        <v>44734</v>
      </c>
      <c r="M5" s="5">
        <v>0</v>
      </c>
      <c r="N5" s="19"/>
      <c r="O5" s="5"/>
      <c r="P5" s="12"/>
      <c r="Q5" s="5"/>
      <c r="R5" s="5"/>
      <c r="S5" s="5"/>
      <c r="T5" s="12"/>
      <c r="U5" s="5"/>
      <c r="V5" s="5"/>
      <c r="W5" s="5"/>
      <c r="X5" s="5"/>
      <c r="Y5" s="5"/>
      <c r="Z5" s="5"/>
      <c r="AA5" s="5"/>
      <c r="AC5" s="13"/>
      <c r="AD5" s="5"/>
      <c r="AE5" s="5"/>
      <c r="AF5" s="5"/>
      <c r="AG5" s="5"/>
    </row>
    <row r="6" spans="1:33" ht="18" x14ac:dyDescent="0.35">
      <c r="A6" s="21" t="s">
        <v>45</v>
      </c>
      <c r="B6" s="10" t="e" cm="1">
        <f t="array" ref="B6">LOOKUP(2,1 / (H$3:H$100 &lt;&gt;""), H$3:H$100)</f>
        <v>#N/A</v>
      </c>
      <c r="D6" s="5"/>
      <c r="E6" s="5"/>
      <c r="F6" s="5"/>
      <c r="G6" s="5"/>
      <c r="H6" s="5"/>
      <c r="I6" s="5"/>
      <c r="J6" s="5"/>
      <c r="K6" s="5"/>
      <c r="L6" s="12"/>
      <c r="M6" s="5"/>
      <c r="N6" s="19"/>
      <c r="O6" s="5"/>
      <c r="P6" s="12"/>
      <c r="Q6" s="5"/>
      <c r="R6" s="19"/>
      <c r="S6" s="5"/>
      <c r="T6" s="5"/>
      <c r="U6" s="5"/>
      <c r="V6" s="5"/>
      <c r="W6" s="5"/>
      <c r="X6" s="5"/>
      <c r="Y6" s="5"/>
      <c r="Z6" s="5"/>
      <c r="AA6" s="5"/>
      <c r="AC6" s="13"/>
      <c r="AD6" s="5"/>
      <c r="AE6" s="5"/>
      <c r="AF6" s="5"/>
      <c r="AG6" s="5"/>
    </row>
    <row r="7" spans="1:33" ht="18" x14ac:dyDescent="0.35">
      <c r="A7" s="21" t="s">
        <v>46</v>
      </c>
      <c r="B7" s="1" t="e" cm="1">
        <f t="array" ref="B7">LOOKUP(2,1 / (K$3:K$1048576 &lt;&gt;""), K$3:K$1048576)</f>
        <v>#N/A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D7" s="5"/>
      <c r="AE7" s="5"/>
      <c r="AF7" s="5"/>
      <c r="AG7" s="5"/>
    </row>
    <row r="8" spans="1:33" ht="18" x14ac:dyDescent="0.35">
      <c r="A8" s="9" t="s">
        <v>13</v>
      </c>
      <c r="B8" s="3" cm="1">
        <f t="array" ref="B8">(IFERROR((LOOKUP(2,1/(M$3:M$100&lt;&gt;""),M$3:M$100)),0))</f>
        <v>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D8" s="5"/>
      <c r="AE8" s="5"/>
      <c r="AF8" s="5"/>
      <c r="AG8" s="5"/>
    </row>
    <row r="9" spans="1:33" ht="18" x14ac:dyDescent="0.35">
      <c r="A9" s="9" t="s">
        <v>14</v>
      </c>
      <c r="B9" s="10" cm="1">
        <f t="array" ref="B9">LOOKUP(2,1 / (L$3:L$100 &lt;&gt;""), L$3:L$100)</f>
        <v>44734</v>
      </c>
      <c r="D9" s="5"/>
      <c r="E9" s="5"/>
      <c r="F9" s="5"/>
      <c r="G9" s="5"/>
      <c r="H9" s="5"/>
      <c r="I9" s="5"/>
      <c r="J9" s="5"/>
      <c r="K9" s="5"/>
      <c r="L9" s="12"/>
      <c r="M9" s="5"/>
      <c r="N9" s="19"/>
      <c r="O9" s="5"/>
      <c r="P9" s="12"/>
      <c r="Q9" s="5"/>
      <c r="R9" s="19"/>
      <c r="S9" s="5"/>
      <c r="T9" s="5"/>
      <c r="U9" s="5"/>
      <c r="V9" s="5"/>
      <c r="W9" s="5"/>
      <c r="X9" s="5"/>
      <c r="Y9" s="5"/>
      <c r="Z9" s="5"/>
      <c r="AA9" s="5"/>
      <c r="AD9" s="5"/>
      <c r="AE9" s="5"/>
      <c r="AF9" s="5"/>
      <c r="AG9" s="5"/>
    </row>
    <row r="10" spans="1:33" ht="18" x14ac:dyDescent="0.35">
      <c r="A10" s="9" t="s">
        <v>15</v>
      </c>
      <c r="B10" s="1" t="str" cm="1">
        <f t="array" aca="1" ref="B10" ca="1">LOOKUP(2,1 / (O$3:O$100 &lt;&gt;""), O$3:O$100)</f>
        <v>Yes</v>
      </c>
    </row>
    <row r="11" spans="1:33" ht="18" x14ac:dyDescent="0.35">
      <c r="A11" s="25" t="s">
        <v>38</v>
      </c>
      <c r="B11" s="3" cm="1">
        <f t="array" ref="B11">(IFERROR((LOOKUP(2,1/(Q$3:Q$100&lt;&gt;""),Q$3:Q$100)),0))</f>
        <v>4</v>
      </c>
    </row>
    <row r="12" spans="1:33" ht="18" x14ac:dyDescent="0.35">
      <c r="A12" s="25" t="s">
        <v>39</v>
      </c>
      <c r="B12" s="10" cm="1">
        <f t="array" ref="B12">LOOKUP(2,1 / (P$3:P$100 &lt;&gt;""), P$3:P$100)</f>
        <v>44734</v>
      </c>
      <c r="L12" s="13"/>
    </row>
    <row r="13" spans="1:33" ht="18" x14ac:dyDescent="0.35">
      <c r="A13" s="25" t="s">
        <v>40</v>
      </c>
      <c r="B13" s="1" t="str" cm="1">
        <f t="array" aca="1" ref="B13" ca="1">LOOKUP(2,1 / (S$3:S$100 &lt;&gt;""), S$3:S$100)</f>
        <v>No</v>
      </c>
    </row>
    <row r="14" spans="1:33" ht="18" x14ac:dyDescent="0.35">
      <c r="A14" s="21" t="s">
        <v>33</v>
      </c>
      <c r="B14" s="3" cm="1">
        <f t="array" ref="B14">(IFERROR((LOOKUP(2,1/(U$3:U$100&lt;&gt;""),U$3:U$100)),0))</f>
        <v>0</v>
      </c>
    </row>
    <row r="15" spans="1:33" ht="18" x14ac:dyDescent="0.35">
      <c r="A15" s="21" t="s">
        <v>30</v>
      </c>
      <c r="B15" s="10" t="e" cm="1">
        <f t="array" ref="B15">LOOKUP(2,1 / (T$3:T$100 &lt;&gt;""), T$3:T$100)</f>
        <v>#N/A</v>
      </c>
    </row>
    <row r="16" spans="1:33" ht="18" x14ac:dyDescent="0.35">
      <c r="A16" s="21" t="s">
        <v>31</v>
      </c>
      <c r="B16" s="1" t="e" cm="1">
        <f t="array" ref="B16">LOOKUP(2,1 / (W$3:W$100 &lt;&gt;""), W$3:W$100)</f>
        <v>#N/A</v>
      </c>
    </row>
    <row r="17" spans="1:2" ht="18" x14ac:dyDescent="0.35">
      <c r="A17" s="2" t="s">
        <v>16</v>
      </c>
      <c r="B17" s="3">
        <f>(IFERROR((LOOKUP(2,1/(Q$3:Q$100&lt;&gt;""),Q$3:Q$100)),0))</f>
        <v>4</v>
      </c>
    </row>
    <row r="18" spans="1:2" ht="18" x14ac:dyDescent="0.35">
      <c r="A18" s="2" t="s">
        <v>17</v>
      </c>
      <c r="B18" s="10" t="e">
        <f>LOOKUP(2,1 / (X$3:X$9 &lt;&gt;""), X$3:X$9)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BF5E-703D-46CE-A8B6-4DCA02517421}">
  <dimension ref="A1:AG18"/>
  <sheetViews>
    <sheetView topLeftCell="G1" zoomScale="110" zoomScaleNormal="110" workbookViewId="0">
      <selection activeCell="M7" sqref="M7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9" max="9" width="9.5546875" bestFit="1" customWidth="1"/>
    <col min="10" max="10" width="15.44140625" bestFit="1" customWidth="1"/>
    <col min="12" max="12" width="10.6640625" bestFit="1" customWidth="1"/>
    <col min="16" max="16" width="14.6640625" bestFit="1" customWidth="1"/>
    <col min="17" max="17" width="9.5546875" bestFit="1" customWidth="1"/>
    <col min="20" max="20" width="14.6640625" bestFit="1" customWidth="1"/>
    <col min="21" max="21" width="10.6640625" bestFit="1" customWidth="1"/>
    <col min="29" max="29" width="10.6640625" bestFit="1" customWidth="1"/>
  </cols>
  <sheetData>
    <row r="1" spans="1:33" ht="18" x14ac:dyDescent="0.35">
      <c r="A1" s="2" t="s">
        <v>0</v>
      </c>
      <c r="B1" s="3" t="s">
        <v>48</v>
      </c>
      <c r="D1" s="4" t="s">
        <v>1</v>
      </c>
      <c r="E1" s="5"/>
      <c r="F1" s="5"/>
      <c r="G1" s="5"/>
      <c r="H1" s="22" t="s">
        <v>2</v>
      </c>
      <c r="I1" s="5"/>
      <c r="J1" s="5"/>
      <c r="K1" s="5"/>
      <c r="L1" s="6" t="s">
        <v>3</v>
      </c>
      <c r="M1" s="5"/>
      <c r="N1" s="5"/>
      <c r="O1" s="5"/>
      <c r="P1" s="24" t="s">
        <v>37</v>
      </c>
      <c r="Q1" s="5"/>
      <c r="R1" s="5"/>
      <c r="S1" s="5"/>
      <c r="T1" s="22" t="s">
        <v>29</v>
      </c>
      <c r="U1" s="5"/>
      <c r="V1" s="5"/>
      <c r="W1" s="5"/>
      <c r="X1" s="7" t="s">
        <v>4</v>
      </c>
      <c r="Y1" s="5"/>
      <c r="Z1" s="5"/>
      <c r="AA1" s="5"/>
      <c r="AD1" s="7" t="s">
        <v>5</v>
      </c>
      <c r="AE1" s="5"/>
      <c r="AF1" s="5"/>
      <c r="AG1" s="5"/>
    </row>
    <row r="2" spans="1:33" ht="18" x14ac:dyDescent="0.35">
      <c r="A2" s="8" t="s">
        <v>10</v>
      </c>
      <c r="B2" s="3" t="str">
        <f>(IFERROR((LOOKUP(2,1/(E$3:E$100&lt;&gt;""),E$3:E$100)),0))</f>
        <v>N/A</v>
      </c>
      <c r="D2" s="4" t="s">
        <v>6</v>
      </c>
      <c r="E2" s="4" t="s">
        <v>7</v>
      </c>
      <c r="F2" s="4" t="s">
        <v>8</v>
      </c>
      <c r="G2" s="4" t="s">
        <v>9</v>
      </c>
      <c r="H2" s="22" t="s">
        <v>6</v>
      </c>
      <c r="I2" s="22" t="s">
        <v>7</v>
      </c>
      <c r="J2" s="22" t="s">
        <v>8</v>
      </c>
      <c r="K2" s="22" t="s">
        <v>9</v>
      </c>
      <c r="L2" s="6" t="s">
        <v>6</v>
      </c>
      <c r="M2" s="6" t="s">
        <v>7</v>
      </c>
      <c r="N2" s="6" t="s">
        <v>8</v>
      </c>
      <c r="O2" s="6" t="s">
        <v>9</v>
      </c>
      <c r="P2" s="24" t="s">
        <v>6</v>
      </c>
      <c r="Q2" s="24" t="s">
        <v>7</v>
      </c>
      <c r="R2" s="24" t="s">
        <v>8</v>
      </c>
      <c r="S2" s="24" t="s">
        <v>9</v>
      </c>
      <c r="T2" s="22" t="s">
        <v>6</v>
      </c>
      <c r="U2" s="22" t="s">
        <v>32</v>
      </c>
      <c r="V2" s="22" t="s">
        <v>8</v>
      </c>
      <c r="W2" s="22" t="s">
        <v>9</v>
      </c>
      <c r="X2" s="7" t="s">
        <v>6</v>
      </c>
      <c r="Y2" s="7" t="s">
        <v>7</v>
      </c>
      <c r="Z2" s="7" t="s">
        <v>8</v>
      </c>
      <c r="AA2" s="7" t="s">
        <v>9</v>
      </c>
      <c r="AC2" s="11" t="s">
        <v>18</v>
      </c>
      <c r="AD2" s="7" t="s">
        <v>1</v>
      </c>
      <c r="AE2" s="7" t="s">
        <v>2</v>
      </c>
      <c r="AF2" s="7" t="s">
        <v>3</v>
      </c>
      <c r="AG2" s="7" t="s">
        <v>4</v>
      </c>
    </row>
    <row r="3" spans="1:33" ht="18" x14ac:dyDescent="0.35">
      <c r="A3" s="8" t="s">
        <v>11</v>
      </c>
      <c r="B3" s="10" t="str">
        <f>LOOKUP(2,1 / (D$3:D$100 &lt;&gt;""), D$3:D$100)</f>
        <v>N/A</v>
      </c>
      <c r="D3" s="12">
        <v>44615</v>
      </c>
      <c r="E3" s="5">
        <v>27</v>
      </c>
      <c r="F3" s="19">
        <f ca="1">TODAY()-D3</f>
        <v>128</v>
      </c>
      <c r="G3" s="5" t="str">
        <f ca="1">IF(F3&gt;21, "Yes", "No")</f>
        <v>Yes</v>
      </c>
      <c r="H3" s="12"/>
      <c r="I3" s="5"/>
      <c r="J3" s="19"/>
      <c r="K3" s="5"/>
      <c r="L3" s="12">
        <v>44655</v>
      </c>
      <c r="M3" s="5">
        <v>17</v>
      </c>
      <c r="N3" s="19">
        <f ca="1">TODAY()-L3</f>
        <v>88</v>
      </c>
      <c r="O3" s="5" t="str">
        <f ca="1">IF(N3&gt;21, "Yes", "No")</f>
        <v>Yes</v>
      </c>
      <c r="P3" s="12">
        <v>44697</v>
      </c>
      <c r="Q3" s="5">
        <v>3</v>
      </c>
      <c r="R3" s="19">
        <f ca="1">TODAY()-P3</f>
        <v>46</v>
      </c>
      <c r="S3" s="5" t="str">
        <f ca="1">IF(R3&gt;21, "Yes", "No")</f>
        <v>Yes</v>
      </c>
      <c r="T3" s="12"/>
      <c r="U3" s="5"/>
      <c r="V3" s="19"/>
      <c r="W3" s="5"/>
      <c r="X3" s="5"/>
      <c r="Y3" s="5"/>
      <c r="Z3" s="5"/>
      <c r="AA3" s="5"/>
      <c r="AC3" s="13"/>
      <c r="AD3" s="5"/>
      <c r="AE3" s="5"/>
      <c r="AF3" s="5"/>
      <c r="AG3" s="5"/>
    </row>
    <row r="4" spans="1:33" ht="18" x14ac:dyDescent="0.35">
      <c r="A4" s="8" t="s">
        <v>12</v>
      </c>
      <c r="B4" s="1" t="str">
        <f ca="1">LOOKUP(2,1 / (G$3:G$1048576 &lt;&gt;""), G$3:G$1048576)</f>
        <v>N/A</v>
      </c>
      <c r="D4" s="14" t="s">
        <v>65</v>
      </c>
      <c r="E4" s="15" t="s">
        <v>65</v>
      </c>
      <c r="F4" s="15" t="s">
        <v>65</v>
      </c>
      <c r="G4" s="15" t="s">
        <v>65</v>
      </c>
      <c r="H4" s="14"/>
      <c r="I4" s="15"/>
      <c r="J4" s="15"/>
      <c r="K4" s="15"/>
      <c r="L4" s="12">
        <v>44697</v>
      </c>
      <c r="M4" s="5">
        <v>16</v>
      </c>
      <c r="N4" s="19">
        <f ca="1">TODAY()-L4</f>
        <v>46</v>
      </c>
      <c r="O4" s="5" t="str">
        <f ca="1">IF(N4&gt;21, "Yes", "No")</f>
        <v>Yes</v>
      </c>
      <c r="P4" s="12">
        <v>44735</v>
      </c>
      <c r="Q4" s="5">
        <v>3</v>
      </c>
      <c r="R4" s="19">
        <f ca="1">TODAY()-P4</f>
        <v>8</v>
      </c>
      <c r="S4" s="5" t="str">
        <f ca="1">IF(R4&gt;21, "Yes", "No")</f>
        <v>No</v>
      </c>
      <c r="T4" s="12"/>
      <c r="U4" s="5"/>
      <c r="V4" s="19"/>
      <c r="W4" s="5"/>
      <c r="X4" s="5"/>
      <c r="Y4" s="5"/>
      <c r="Z4" s="5"/>
      <c r="AA4" s="5"/>
      <c r="AC4" s="13"/>
      <c r="AD4" s="5"/>
      <c r="AE4" s="5"/>
      <c r="AF4" s="5"/>
      <c r="AG4" s="5"/>
    </row>
    <row r="5" spans="1:33" ht="18" x14ac:dyDescent="0.35">
      <c r="A5" s="21" t="s">
        <v>44</v>
      </c>
      <c r="B5" s="3" cm="1">
        <f t="array" ref="B5">(IFERROR((LOOKUP(2,1/(I$3:I$100&lt;&gt;""),I$3:I$100)),0))</f>
        <v>0</v>
      </c>
      <c r="D5" s="5"/>
      <c r="E5" s="5"/>
      <c r="F5" s="5"/>
      <c r="G5" s="5"/>
      <c r="H5" s="5"/>
      <c r="I5" s="5"/>
      <c r="J5" s="5"/>
      <c r="K5" s="5"/>
      <c r="L5" s="12">
        <v>44735</v>
      </c>
      <c r="M5" s="5">
        <f>10</f>
        <v>10</v>
      </c>
      <c r="N5" s="19">
        <f ca="1">TODAY()-L5</f>
        <v>8</v>
      </c>
      <c r="O5" s="5" t="str">
        <f ca="1">IF(N5&gt;21, "Yes", "No")</f>
        <v>No</v>
      </c>
      <c r="P5" s="12"/>
      <c r="Q5" s="5"/>
      <c r="R5" s="5"/>
      <c r="S5" s="5"/>
      <c r="T5" s="12"/>
      <c r="U5" s="5"/>
      <c r="V5" s="5"/>
      <c r="W5" s="5"/>
      <c r="X5" s="5"/>
      <c r="Y5" s="5"/>
      <c r="Z5" s="5"/>
      <c r="AA5" s="5"/>
      <c r="AC5" s="13"/>
      <c r="AD5" s="5"/>
      <c r="AE5" s="5"/>
      <c r="AF5" s="5"/>
      <c r="AG5" s="5"/>
    </row>
    <row r="6" spans="1:33" ht="18" x14ac:dyDescent="0.35">
      <c r="A6" s="21" t="s">
        <v>45</v>
      </c>
      <c r="B6" s="10" t="e" cm="1">
        <f t="array" ref="B6">LOOKUP(2,1 / (H$3:H$100 &lt;&gt;""), H$3:H$100)</f>
        <v>#N/A</v>
      </c>
      <c r="D6" s="5"/>
      <c r="E6" s="5"/>
      <c r="F6" s="5"/>
      <c r="G6" s="5"/>
      <c r="H6" s="5"/>
      <c r="I6" s="5"/>
      <c r="J6" s="5"/>
      <c r="K6" s="5"/>
      <c r="L6" s="12"/>
      <c r="M6" s="5"/>
      <c r="N6" s="19"/>
      <c r="O6" s="5"/>
      <c r="P6" s="12"/>
      <c r="Q6" s="5"/>
      <c r="R6" s="19"/>
      <c r="S6" s="5"/>
      <c r="T6" s="5"/>
      <c r="U6" s="5"/>
      <c r="V6" s="5"/>
      <c r="W6" s="5"/>
      <c r="X6" s="5"/>
      <c r="Y6" s="5"/>
      <c r="Z6" s="5"/>
      <c r="AA6" s="5"/>
      <c r="AC6" s="13"/>
      <c r="AD6" s="5"/>
      <c r="AE6" s="5"/>
      <c r="AF6" s="5"/>
      <c r="AG6" s="5"/>
    </row>
    <row r="7" spans="1:33" ht="18" x14ac:dyDescent="0.35">
      <c r="A7" s="21" t="s">
        <v>46</v>
      </c>
      <c r="B7" s="1" t="e" cm="1">
        <f t="array" ref="B7">LOOKUP(2,1 / (K$3:K$1048576 &lt;&gt;""), K$3:K$1048576)</f>
        <v>#N/A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D7" s="5"/>
      <c r="AE7" s="5"/>
      <c r="AF7" s="5"/>
      <c r="AG7" s="5"/>
    </row>
    <row r="8" spans="1:33" ht="18" x14ac:dyDescent="0.35">
      <c r="A8" s="9" t="s">
        <v>13</v>
      </c>
      <c r="B8" s="3" cm="1">
        <f t="array" ref="B8">(IFERROR((LOOKUP(2,1/(M$3:M$100&lt;&gt;""),M$3:M$100)),0))</f>
        <v>10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D8" s="5"/>
      <c r="AE8" s="5"/>
      <c r="AF8" s="5"/>
      <c r="AG8" s="5"/>
    </row>
    <row r="9" spans="1:33" ht="18" x14ac:dyDescent="0.35">
      <c r="A9" s="9" t="s">
        <v>14</v>
      </c>
      <c r="B9" s="10" cm="1">
        <f t="array" ref="B9">LOOKUP(2,1 / (L$3:L$100 &lt;&gt;""), L$3:L$100)</f>
        <v>44735</v>
      </c>
      <c r="D9" s="5"/>
      <c r="E9" s="5"/>
      <c r="F9" s="5"/>
      <c r="G9" s="5"/>
      <c r="H9" s="5"/>
      <c r="I9" s="5"/>
      <c r="J9" s="5"/>
      <c r="K9" s="5"/>
      <c r="L9" s="12"/>
      <c r="M9" s="5"/>
      <c r="N9" s="19"/>
      <c r="O9" s="5"/>
      <c r="P9" s="12"/>
      <c r="Q9" s="5"/>
      <c r="R9" s="19"/>
      <c r="S9" s="5"/>
      <c r="T9" s="5"/>
      <c r="U9" s="5"/>
      <c r="V9" s="5"/>
      <c r="W9" s="5"/>
      <c r="X9" s="5"/>
      <c r="Y9" s="5"/>
      <c r="Z9" s="5"/>
      <c r="AA9" s="5"/>
      <c r="AD9" s="5"/>
      <c r="AE9" s="5"/>
      <c r="AF9" s="5"/>
      <c r="AG9" s="5"/>
    </row>
    <row r="10" spans="1:33" ht="18" x14ac:dyDescent="0.35">
      <c r="A10" s="9" t="s">
        <v>15</v>
      </c>
      <c r="B10" s="1" t="str" cm="1">
        <f t="array" aca="1" ref="B10" ca="1">LOOKUP(2,1 / (O$3:O$100 &lt;&gt;""), O$3:O$100)</f>
        <v>No</v>
      </c>
    </row>
    <row r="11" spans="1:33" ht="18" x14ac:dyDescent="0.35">
      <c r="A11" s="25" t="s">
        <v>38</v>
      </c>
      <c r="B11" s="3" cm="1">
        <f t="array" ref="B11">(IFERROR((LOOKUP(2,1/(Q$3:Q$100&lt;&gt;""),Q$3:Q$100)),0))</f>
        <v>3</v>
      </c>
    </row>
    <row r="12" spans="1:33" ht="18" x14ac:dyDescent="0.35">
      <c r="A12" s="25" t="s">
        <v>39</v>
      </c>
      <c r="B12" s="10" cm="1">
        <f t="array" ref="B12">LOOKUP(2,1 / (P$3:P$100 &lt;&gt;""), P$3:P$100)</f>
        <v>44735</v>
      </c>
      <c r="L12" s="13"/>
    </row>
    <row r="13" spans="1:33" ht="18" x14ac:dyDescent="0.35">
      <c r="A13" s="25" t="s">
        <v>40</v>
      </c>
      <c r="B13" s="1" t="str" cm="1">
        <f t="array" aca="1" ref="B13" ca="1">LOOKUP(2,1 / (S$3:S$100 &lt;&gt;""), S$3:S$100)</f>
        <v>No</v>
      </c>
    </row>
    <row r="14" spans="1:33" ht="18" x14ac:dyDescent="0.35">
      <c r="A14" s="21" t="s">
        <v>33</v>
      </c>
      <c r="B14" s="3" cm="1">
        <f t="array" ref="B14">(IFERROR((LOOKUP(2,1/(U$3:U$100&lt;&gt;""),U$3:U$100)),0))</f>
        <v>0</v>
      </c>
    </row>
    <row r="15" spans="1:33" ht="18" x14ac:dyDescent="0.35">
      <c r="A15" s="21" t="s">
        <v>30</v>
      </c>
      <c r="B15" s="10" t="e" cm="1">
        <f t="array" ref="B15">LOOKUP(2,1 / (T$3:T$100 &lt;&gt;""), T$3:T$100)</f>
        <v>#N/A</v>
      </c>
    </row>
    <row r="16" spans="1:33" ht="18" x14ac:dyDescent="0.35">
      <c r="A16" s="21" t="s">
        <v>31</v>
      </c>
      <c r="B16" s="1" t="e" cm="1">
        <f t="array" ref="B16">LOOKUP(2,1 / (W$3:W$100 &lt;&gt;""), W$3:W$100)</f>
        <v>#N/A</v>
      </c>
    </row>
    <row r="17" spans="1:2" ht="18" x14ac:dyDescent="0.35">
      <c r="A17" s="2" t="s">
        <v>16</v>
      </c>
      <c r="B17" s="3">
        <f>(IFERROR((LOOKUP(2,1/(Q$3:Q$100&lt;&gt;""),Q$3:Q$100)),0))</f>
        <v>3</v>
      </c>
    </row>
    <row r="18" spans="1:2" ht="18" x14ac:dyDescent="0.35">
      <c r="A18" s="2" t="s">
        <v>17</v>
      </c>
      <c r="B18" s="10" t="e">
        <f>LOOKUP(2,1 / (X$3:X$9 &lt;&gt;""), X$3:X$9)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A210-EFD4-4D62-8CAF-291706CD3900}">
  <dimension ref="A1:AG18"/>
  <sheetViews>
    <sheetView topLeftCell="D1" zoomScale="110" zoomScaleNormal="110" workbookViewId="0">
      <selection activeCell="H5" sqref="H5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9" max="9" width="9.5546875" bestFit="1" customWidth="1"/>
    <col min="10" max="10" width="15.44140625" bestFit="1" customWidth="1"/>
    <col min="12" max="12" width="10.6640625" bestFit="1" customWidth="1"/>
    <col min="16" max="16" width="14.6640625" bestFit="1" customWidth="1"/>
    <col min="17" max="17" width="9.5546875" bestFit="1" customWidth="1"/>
    <col min="20" max="20" width="14.6640625" bestFit="1" customWidth="1"/>
    <col min="21" max="21" width="10.6640625" bestFit="1" customWidth="1"/>
    <col min="29" max="29" width="10.6640625" bestFit="1" customWidth="1"/>
  </cols>
  <sheetData>
    <row r="1" spans="1:33" ht="18" x14ac:dyDescent="0.35">
      <c r="A1" s="2" t="s">
        <v>0</v>
      </c>
      <c r="B1" s="3" t="s">
        <v>49</v>
      </c>
      <c r="D1" s="4" t="s">
        <v>1</v>
      </c>
      <c r="E1" s="5"/>
      <c r="F1" s="5"/>
      <c r="G1" s="5"/>
      <c r="H1" s="22" t="s">
        <v>2</v>
      </c>
      <c r="I1" s="5"/>
      <c r="J1" s="5"/>
      <c r="K1" s="5"/>
      <c r="L1" s="6" t="s">
        <v>3</v>
      </c>
      <c r="M1" s="5"/>
      <c r="N1" s="5"/>
      <c r="O1" s="5"/>
      <c r="P1" s="24" t="s">
        <v>37</v>
      </c>
      <c r="Q1" s="5"/>
      <c r="R1" s="5"/>
      <c r="S1" s="5"/>
      <c r="T1" s="22" t="s">
        <v>29</v>
      </c>
      <c r="U1" s="5"/>
      <c r="V1" s="5"/>
      <c r="W1" s="5"/>
      <c r="X1" s="7" t="s">
        <v>4</v>
      </c>
      <c r="Y1" s="5"/>
      <c r="Z1" s="5"/>
      <c r="AA1" s="5"/>
      <c r="AD1" s="7" t="s">
        <v>5</v>
      </c>
      <c r="AE1" s="5"/>
      <c r="AF1" s="5"/>
      <c r="AG1" s="5"/>
    </row>
    <row r="2" spans="1:33" ht="18" x14ac:dyDescent="0.35">
      <c r="A2" s="8" t="s">
        <v>10</v>
      </c>
      <c r="B2" s="3" t="str">
        <f>(IFERROR((LOOKUP(2,1/(E$3:E$100&lt;&gt;""),E$3:E$100)),0))</f>
        <v>N/A</v>
      </c>
      <c r="D2" s="4" t="s">
        <v>6</v>
      </c>
      <c r="E2" s="4" t="s">
        <v>7</v>
      </c>
      <c r="F2" s="4" t="s">
        <v>8</v>
      </c>
      <c r="G2" s="4" t="s">
        <v>9</v>
      </c>
      <c r="H2" s="22" t="s">
        <v>6</v>
      </c>
      <c r="I2" s="22" t="s">
        <v>7</v>
      </c>
      <c r="J2" s="22" t="s">
        <v>8</v>
      </c>
      <c r="K2" s="22" t="s">
        <v>9</v>
      </c>
      <c r="L2" s="6" t="s">
        <v>6</v>
      </c>
      <c r="M2" s="6" t="s">
        <v>7</v>
      </c>
      <c r="N2" s="6" t="s">
        <v>8</v>
      </c>
      <c r="O2" s="6" t="s">
        <v>9</v>
      </c>
      <c r="P2" s="24" t="s">
        <v>6</v>
      </c>
      <c r="Q2" s="24" t="s">
        <v>7</v>
      </c>
      <c r="R2" s="24" t="s">
        <v>8</v>
      </c>
      <c r="S2" s="24" t="s">
        <v>9</v>
      </c>
      <c r="T2" s="22" t="s">
        <v>6</v>
      </c>
      <c r="U2" s="22" t="s">
        <v>32</v>
      </c>
      <c r="V2" s="22" t="s">
        <v>8</v>
      </c>
      <c r="W2" s="22" t="s">
        <v>9</v>
      </c>
      <c r="X2" s="7" t="s">
        <v>6</v>
      </c>
      <c r="Y2" s="7" t="s">
        <v>7</v>
      </c>
      <c r="Z2" s="7" t="s">
        <v>8</v>
      </c>
      <c r="AA2" s="7" t="s">
        <v>9</v>
      </c>
      <c r="AC2" s="11" t="s">
        <v>18</v>
      </c>
      <c r="AD2" s="7" t="s">
        <v>1</v>
      </c>
      <c r="AE2" s="7" t="s">
        <v>2</v>
      </c>
      <c r="AF2" s="7" t="s">
        <v>3</v>
      </c>
      <c r="AG2" s="7" t="s">
        <v>4</v>
      </c>
    </row>
    <row r="3" spans="1:33" ht="18" x14ac:dyDescent="0.35">
      <c r="A3" s="8" t="s">
        <v>11</v>
      </c>
      <c r="B3" s="10" t="str">
        <f>LOOKUP(2,1 / (D$3:D$100 &lt;&gt;""), D$3:D$100)</f>
        <v>N/A</v>
      </c>
      <c r="D3" s="12">
        <v>44615</v>
      </c>
      <c r="E3" s="5">
        <f>19+40+17</f>
        <v>76</v>
      </c>
      <c r="F3" s="19">
        <f ca="1">TODAY()-D3</f>
        <v>128</v>
      </c>
      <c r="G3" s="5" t="str">
        <f ca="1">IF(F3&gt;21, "Yes", "No")</f>
        <v>Yes</v>
      </c>
      <c r="H3" s="12"/>
      <c r="I3" s="5"/>
      <c r="J3" s="19"/>
      <c r="K3" s="5"/>
      <c r="L3" s="12">
        <v>44650</v>
      </c>
      <c r="M3" s="5">
        <v>66</v>
      </c>
      <c r="N3" s="19">
        <f ca="1">TODAY()-L3</f>
        <v>93</v>
      </c>
      <c r="O3" s="5" t="str">
        <f ca="1">IF(N3&gt;21, "Yes", "No")</f>
        <v>Yes</v>
      </c>
      <c r="P3" s="12">
        <v>44693</v>
      </c>
      <c r="Q3" s="5">
        <v>15</v>
      </c>
      <c r="R3" s="19">
        <f ca="1">TODAY()-P3</f>
        <v>50</v>
      </c>
      <c r="S3" s="5" t="str">
        <f ca="1">IF(R3&gt;21, "Yes", "No")</f>
        <v>Yes</v>
      </c>
      <c r="T3" s="12"/>
      <c r="U3" s="5"/>
      <c r="V3" s="19"/>
      <c r="W3" s="5"/>
      <c r="X3" s="5"/>
      <c r="Y3" s="5"/>
      <c r="Z3" s="5"/>
      <c r="AA3" s="5"/>
      <c r="AC3" s="13">
        <v>44627</v>
      </c>
      <c r="AD3" s="5">
        <v>6</v>
      </c>
      <c r="AE3" s="5"/>
      <c r="AF3" s="5"/>
      <c r="AG3" s="5"/>
    </row>
    <row r="4" spans="1:33" ht="18" x14ac:dyDescent="0.35">
      <c r="A4" s="8" t="s">
        <v>12</v>
      </c>
      <c r="B4" s="1" t="str">
        <f>LOOKUP(2,1 / (G$3:G$1048576 &lt;&gt;""), G$3:G$1048576)</f>
        <v>N/A</v>
      </c>
      <c r="D4" s="14"/>
      <c r="E4" s="15">
        <v>70</v>
      </c>
      <c r="F4" s="15"/>
      <c r="G4" s="15"/>
      <c r="H4" s="14"/>
      <c r="I4" s="15"/>
      <c r="J4" s="15"/>
      <c r="K4" s="15"/>
      <c r="L4" s="12">
        <v>44693</v>
      </c>
      <c r="M4" s="5">
        <v>44</v>
      </c>
      <c r="N4" s="19">
        <f ca="1">TODAY()-L4</f>
        <v>50</v>
      </c>
      <c r="O4" s="5" t="str">
        <f ca="1">IF(N4&gt;21, "Yes", "No")</f>
        <v>Yes</v>
      </c>
      <c r="P4" s="12">
        <v>44740</v>
      </c>
      <c r="Q4" s="5">
        <v>8</v>
      </c>
      <c r="R4" s="19"/>
      <c r="S4" s="5"/>
      <c r="T4" s="12"/>
      <c r="U4" s="5"/>
      <c r="V4" s="19"/>
      <c r="W4" s="5"/>
      <c r="X4" s="5"/>
      <c r="Y4" s="5"/>
      <c r="Z4" s="5"/>
      <c r="AA4" s="5"/>
      <c r="AC4" s="13"/>
      <c r="AD4" s="5"/>
      <c r="AE4" s="5"/>
      <c r="AF4" s="5"/>
      <c r="AG4" s="5"/>
    </row>
    <row r="5" spans="1:33" ht="18" x14ac:dyDescent="0.35">
      <c r="A5" s="21" t="s">
        <v>44</v>
      </c>
      <c r="B5" s="3" cm="1">
        <f t="array" ref="B5">(IFERROR((LOOKUP(2,1/(I$3:I$100&lt;&gt;""),I$3:I$100)),0))</f>
        <v>0</v>
      </c>
      <c r="D5" s="5"/>
      <c r="E5" s="5">
        <v>65</v>
      </c>
      <c r="F5" s="5"/>
      <c r="G5" s="5"/>
      <c r="H5" s="5"/>
      <c r="I5" s="5"/>
      <c r="J5" s="5"/>
      <c r="K5" s="5"/>
      <c r="L5" s="12">
        <v>44740</v>
      </c>
      <c r="M5" s="5">
        <f>25+17</f>
        <v>42</v>
      </c>
      <c r="N5" s="19"/>
      <c r="O5" s="5"/>
      <c r="P5" s="12"/>
      <c r="Q5" s="5"/>
      <c r="R5" s="5"/>
      <c r="S5" s="5"/>
      <c r="T5" s="12"/>
      <c r="U5" s="5"/>
      <c r="V5" s="5"/>
      <c r="W5" s="5"/>
      <c r="X5" s="5"/>
      <c r="Y5" s="5"/>
      <c r="Z5" s="5"/>
      <c r="AA5" s="5"/>
      <c r="AC5" s="13"/>
      <c r="AD5" s="5"/>
      <c r="AE5" s="5"/>
      <c r="AF5" s="5"/>
      <c r="AG5" s="5"/>
    </row>
    <row r="6" spans="1:33" ht="18" x14ac:dyDescent="0.35">
      <c r="A6" s="21" t="s">
        <v>45</v>
      </c>
      <c r="B6" s="10" t="e" cm="1">
        <f t="array" ref="B6">LOOKUP(2,1 / (H$3:H$100 &lt;&gt;""), H$3:H$100)</f>
        <v>#N/A</v>
      </c>
      <c r="D6" s="5"/>
      <c r="E6" s="5">
        <f>E5-11</f>
        <v>54</v>
      </c>
      <c r="F6" s="5"/>
      <c r="G6" s="5"/>
      <c r="H6" s="5"/>
      <c r="I6" s="5"/>
      <c r="J6" s="5"/>
      <c r="K6" s="5"/>
      <c r="L6" s="12"/>
      <c r="M6" s="5"/>
      <c r="N6" s="19"/>
      <c r="O6" s="5"/>
      <c r="P6" s="12"/>
      <c r="Q6" s="5"/>
      <c r="R6" s="19"/>
      <c r="S6" s="5"/>
      <c r="T6" s="5"/>
      <c r="U6" s="5"/>
      <c r="V6" s="5"/>
      <c r="W6" s="5"/>
      <c r="X6" s="5"/>
      <c r="Y6" s="5"/>
      <c r="Z6" s="5"/>
      <c r="AA6" s="5"/>
      <c r="AC6" s="13"/>
      <c r="AD6" s="5"/>
      <c r="AE6" s="5"/>
      <c r="AF6" s="5"/>
      <c r="AG6" s="5"/>
    </row>
    <row r="7" spans="1:33" ht="18" x14ac:dyDescent="0.35">
      <c r="A7" s="21" t="s">
        <v>46</v>
      </c>
      <c r="B7" s="1" t="e" cm="1">
        <f t="array" ref="B7">LOOKUP(2,1 / (K$3:K$1048576 &lt;&gt;""), K$3:K$1048576)</f>
        <v>#N/A</v>
      </c>
      <c r="D7" s="5" t="s">
        <v>65</v>
      </c>
      <c r="E7" s="5" t="s">
        <v>65</v>
      </c>
      <c r="F7" s="5" t="s">
        <v>65</v>
      </c>
      <c r="G7" s="5" t="s">
        <v>65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D7" s="5"/>
      <c r="AE7" s="5"/>
      <c r="AF7" s="5"/>
      <c r="AG7" s="5"/>
    </row>
    <row r="8" spans="1:33" ht="18" x14ac:dyDescent="0.35">
      <c r="A8" s="9" t="s">
        <v>13</v>
      </c>
      <c r="B8" s="3" cm="1">
        <f t="array" ref="B8">(IFERROR((LOOKUP(2,1/(M$3:M$100&lt;&gt;""),M$3:M$100)),0))</f>
        <v>42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D8" s="5"/>
      <c r="AE8" s="5"/>
      <c r="AF8" s="5"/>
      <c r="AG8" s="5"/>
    </row>
    <row r="9" spans="1:33" ht="18" x14ac:dyDescent="0.35">
      <c r="A9" s="9" t="s">
        <v>14</v>
      </c>
      <c r="B9" s="10" cm="1">
        <f t="array" ref="B9">LOOKUP(2,1 / (L$3:L$100 &lt;&gt;""), L$3:L$100)</f>
        <v>44740</v>
      </c>
      <c r="D9" s="5"/>
      <c r="E9" s="5"/>
      <c r="F9" s="5"/>
      <c r="G9" s="5"/>
      <c r="H9" s="5"/>
      <c r="I9" s="5"/>
      <c r="J9" s="5"/>
      <c r="K9" s="5"/>
      <c r="L9" s="12"/>
      <c r="M9" s="5"/>
      <c r="N9" s="19"/>
      <c r="O9" s="5"/>
      <c r="P9" s="12"/>
      <c r="Q9" s="5"/>
      <c r="R9" s="19"/>
      <c r="S9" s="5"/>
      <c r="T9" s="5"/>
      <c r="U9" s="5"/>
      <c r="V9" s="5"/>
      <c r="W9" s="5"/>
      <c r="X9" s="5"/>
      <c r="Y9" s="5"/>
      <c r="Z9" s="5"/>
      <c r="AA9" s="5"/>
      <c r="AD9" s="5"/>
      <c r="AE9" s="5"/>
      <c r="AF9" s="5"/>
      <c r="AG9" s="5"/>
    </row>
    <row r="10" spans="1:33" ht="18" x14ac:dyDescent="0.35">
      <c r="A10" s="9" t="s">
        <v>15</v>
      </c>
      <c r="B10" s="1" t="str" cm="1">
        <f t="array" aca="1" ref="B10" ca="1">LOOKUP(2,1 / (O$3:O$100 &lt;&gt;""), O$3:O$100)</f>
        <v>Yes</v>
      </c>
    </row>
    <row r="11" spans="1:33" ht="18" x14ac:dyDescent="0.35">
      <c r="A11" s="25" t="s">
        <v>38</v>
      </c>
      <c r="B11" s="3" cm="1">
        <f t="array" ref="B11">(IFERROR((LOOKUP(2,1/(Q$3:Q$100&lt;&gt;""),Q$3:Q$100)),0))</f>
        <v>8</v>
      </c>
    </row>
    <row r="12" spans="1:33" ht="18" x14ac:dyDescent="0.35">
      <c r="A12" s="25" t="s">
        <v>39</v>
      </c>
      <c r="B12" s="10" cm="1">
        <f t="array" ref="B12">LOOKUP(2,1 / (P$3:P$100 &lt;&gt;""), P$3:P$100)</f>
        <v>44740</v>
      </c>
      <c r="L12" s="13"/>
    </row>
    <row r="13" spans="1:33" ht="18" x14ac:dyDescent="0.35">
      <c r="A13" s="25" t="s">
        <v>40</v>
      </c>
      <c r="B13" s="1" t="str" cm="1">
        <f t="array" aca="1" ref="B13" ca="1">LOOKUP(2,1 / (S$3:S$100 &lt;&gt;""), S$3:S$100)</f>
        <v>Yes</v>
      </c>
    </row>
    <row r="14" spans="1:33" ht="18" x14ac:dyDescent="0.35">
      <c r="A14" s="21" t="s">
        <v>33</v>
      </c>
      <c r="B14" s="3" cm="1">
        <f t="array" ref="B14">(IFERROR((LOOKUP(2,1/(U$3:U$100&lt;&gt;""),U$3:U$100)),0))</f>
        <v>0</v>
      </c>
    </row>
    <row r="15" spans="1:33" ht="18" x14ac:dyDescent="0.35">
      <c r="A15" s="21" t="s">
        <v>30</v>
      </c>
      <c r="B15" s="10" t="e" cm="1">
        <f t="array" ref="B15">LOOKUP(2,1 / (T$3:T$100 &lt;&gt;""), T$3:T$100)</f>
        <v>#N/A</v>
      </c>
    </row>
    <row r="16" spans="1:33" ht="18" x14ac:dyDescent="0.35">
      <c r="A16" s="21" t="s">
        <v>31</v>
      </c>
      <c r="B16" s="1" t="e" cm="1">
        <f t="array" ref="B16">LOOKUP(2,1 / (W$3:W$100 &lt;&gt;""), W$3:W$100)</f>
        <v>#N/A</v>
      </c>
    </row>
    <row r="17" spans="1:2" ht="18" x14ac:dyDescent="0.35">
      <c r="A17" s="2" t="s">
        <v>16</v>
      </c>
      <c r="B17" s="3">
        <f>(IFERROR((LOOKUP(2,1/(Q$3:Q$100&lt;&gt;""),Q$3:Q$100)),0))</f>
        <v>8</v>
      </c>
    </row>
    <row r="18" spans="1:2" ht="18" x14ac:dyDescent="0.35">
      <c r="A18" s="2" t="s">
        <v>17</v>
      </c>
      <c r="B18" s="10" t="e">
        <f>LOOKUP(2,1 / (X$3:X$9 &lt;&gt;""), X$3:X$9)</f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6717-1677-4C1A-9331-675F9EF695B7}">
  <dimension ref="A1:AG18"/>
  <sheetViews>
    <sheetView topLeftCell="G1" zoomScale="110" zoomScaleNormal="110" workbookViewId="0">
      <selection activeCell="P7" sqref="P7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9" max="9" width="9.5546875" bestFit="1" customWidth="1"/>
    <col min="10" max="10" width="15.44140625" bestFit="1" customWidth="1"/>
    <col min="12" max="12" width="10.6640625" bestFit="1" customWidth="1"/>
    <col min="16" max="16" width="14.6640625" bestFit="1" customWidth="1"/>
    <col min="17" max="17" width="9.5546875" bestFit="1" customWidth="1"/>
    <col min="20" max="20" width="14.6640625" bestFit="1" customWidth="1"/>
    <col min="21" max="21" width="10.6640625" bestFit="1" customWidth="1"/>
    <col min="29" max="29" width="10.6640625" bestFit="1" customWidth="1"/>
  </cols>
  <sheetData>
    <row r="1" spans="1:33" ht="18" x14ac:dyDescent="0.35">
      <c r="A1" s="2" t="s">
        <v>0</v>
      </c>
      <c r="B1" s="3" t="s">
        <v>50</v>
      </c>
      <c r="D1" s="4" t="s">
        <v>1</v>
      </c>
      <c r="E1" s="5"/>
      <c r="F1" s="5"/>
      <c r="G1" s="5"/>
      <c r="H1" s="22" t="s">
        <v>2</v>
      </c>
      <c r="I1" s="5"/>
      <c r="J1" s="5"/>
      <c r="K1" s="5"/>
      <c r="L1" s="6" t="s">
        <v>3</v>
      </c>
      <c r="M1" s="5"/>
      <c r="N1" s="5"/>
      <c r="O1" s="5"/>
      <c r="P1" s="24" t="s">
        <v>37</v>
      </c>
      <c r="Q1" s="5"/>
      <c r="R1" s="5"/>
      <c r="S1" s="5"/>
      <c r="T1" s="22" t="s">
        <v>29</v>
      </c>
      <c r="U1" s="5"/>
      <c r="V1" s="5"/>
      <c r="W1" s="5"/>
      <c r="X1" s="7" t="s">
        <v>4</v>
      </c>
      <c r="Y1" s="5"/>
      <c r="Z1" s="5"/>
      <c r="AA1" s="5"/>
      <c r="AD1" s="7" t="s">
        <v>5</v>
      </c>
      <c r="AE1" s="5"/>
      <c r="AF1" s="5"/>
      <c r="AG1" s="5"/>
    </row>
    <row r="2" spans="1:33" ht="18" x14ac:dyDescent="0.35">
      <c r="A2" s="8" t="s">
        <v>10</v>
      </c>
      <c r="B2" s="3" t="str">
        <f>(IFERROR((LOOKUP(2,1/(E$3:E$100&lt;&gt;""),E$3:E$100)),0))</f>
        <v>N/A</v>
      </c>
      <c r="D2" s="4" t="s">
        <v>6</v>
      </c>
      <c r="E2" s="4" t="s">
        <v>7</v>
      </c>
      <c r="F2" s="4" t="s">
        <v>8</v>
      </c>
      <c r="G2" s="4" t="s">
        <v>9</v>
      </c>
      <c r="H2" s="22" t="s">
        <v>6</v>
      </c>
      <c r="I2" s="22" t="s">
        <v>7</v>
      </c>
      <c r="J2" s="22" t="s">
        <v>8</v>
      </c>
      <c r="K2" s="22" t="s">
        <v>9</v>
      </c>
      <c r="L2" s="6" t="s">
        <v>6</v>
      </c>
      <c r="M2" s="6" t="s">
        <v>7</v>
      </c>
      <c r="N2" s="6" t="s">
        <v>8</v>
      </c>
      <c r="O2" s="6" t="s">
        <v>9</v>
      </c>
      <c r="P2" s="24" t="s">
        <v>6</v>
      </c>
      <c r="Q2" s="24" t="s">
        <v>7</v>
      </c>
      <c r="R2" s="24" t="s">
        <v>8</v>
      </c>
      <c r="S2" s="24" t="s">
        <v>9</v>
      </c>
      <c r="T2" s="22" t="s">
        <v>6</v>
      </c>
      <c r="U2" s="22" t="s">
        <v>32</v>
      </c>
      <c r="V2" s="22" t="s">
        <v>8</v>
      </c>
      <c r="W2" s="22" t="s">
        <v>9</v>
      </c>
      <c r="X2" s="7" t="s">
        <v>6</v>
      </c>
      <c r="Y2" s="7" t="s">
        <v>7</v>
      </c>
      <c r="Z2" s="7" t="s">
        <v>8</v>
      </c>
      <c r="AA2" s="7" t="s">
        <v>9</v>
      </c>
      <c r="AC2" s="11" t="s">
        <v>18</v>
      </c>
      <c r="AD2" s="7" t="s">
        <v>1</v>
      </c>
      <c r="AE2" s="7" t="s">
        <v>2</v>
      </c>
      <c r="AF2" s="7" t="s">
        <v>3</v>
      </c>
      <c r="AG2" s="7" t="s">
        <v>4</v>
      </c>
    </row>
    <row r="3" spans="1:33" ht="18" x14ac:dyDescent="0.35">
      <c r="A3" s="8" t="s">
        <v>11</v>
      </c>
      <c r="B3" s="10" t="str">
        <f>LOOKUP(2,1 / (D$3:D$100 &lt;&gt;""), D$3:D$100)</f>
        <v>N/A</v>
      </c>
      <c r="D3" s="12">
        <v>44615</v>
      </c>
      <c r="E3" s="5">
        <f>23+20</f>
        <v>43</v>
      </c>
      <c r="F3" s="19">
        <f ca="1">TODAY()-D3</f>
        <v>128</v>
      </c>
      <c r="G3" s="5" t="str">
        <f ca="1">IF(F3&gt;21, "Yes", "No")</f>
        <v>Yes</v>
      </c>
      <c r="H3" s="12"/>
      <c r="I3" s="5"/>
      <c r="J3" s="19"/>
      <c r="K3" s="5"/>
      <c r="L3" s="12">
        <v>44650</v>
      </c>
      <c r="M3" s="5">
        <v>39</v>
      </c>
      <c r="N3" s="19">
        <f ca="1">TODAY()-L3</f>
        <v>93</v>
      </c>
      <c r="O3" s="5" t="str">
        <f ca="1">IF(N3&gt;21, "Yes", "No")</f>
        <v>Yes</v>
      </c>
      <c r="P3" s="12">
        <v>44692</v>
      </c>
      <c r="Q3" s="5">
        <v>26</v>
      </c>
      <c r="R3" s="19">
        <f ca="1">TODAY()-P3</f>
        <v>51</v>
      </c>
      <c r="S3" s="5" t="str">
        <f ca="1">IF(R3&gt;21, "Yes", "No")</f>
        <v>Yes</v>
      </c>
      <c r="T3" s="12"/>
      <c r="U3" s="5"/>
      <c r="V3" s="19"/>
      <c r="W3" s="5"/>
      <c r="X3" s="5"/>
      <c r="Y3" s="5"/>
      <c r="Z3" s="5"/>
      <c r="AA3" s="5"/>
      <c r="AC3" s="13">
        <v>44627</v>
      </c>
      <c r="AD3" s="5">
        <v>5</v>
      </c>
      <c r="AE3" s="5"/>
      <c r="AF3" s="5"/>
      <c r="AG3" s="5"/>
    </row>
    <row r="4" spans="1:33" ht="18" x14ac:dyDescent="0.35">
      <c r="A4" s="8" t="s">
        <v>12</v>
      </c>
      <c r="B4" s="1" t="str">
        <f>LOOKUP(2,1 / (G$3:G$1048576 &lt;&gt;""), G$3:G$1048576)</f>
        <v>N/A</v>
      </c>
      <c r="D4" s="14"/>
      <c r="E4" s="15">
        <f>E3-5</f>
        <v>38</v>
      </c>
      <c r="F4" s="15"/>
      <c r="G4" s="15"/>
      <c r="H4" s="14"/>
      <c r="I4" s="15"/>
      <c r="J4" s="15"/>
      <c r="K4" s="15"/>
      <c r="L4" s="12">
        <v>44692</v>
      </c>
      <c r="M4" s="5">
        <v>12</v>
      </c>
      <c r="N4" s="19">
        <f ca="1">TODAY()-L4</f>
        <v>51</v>
      </c>
      <c r="O4" s="5" t="str">
        <f ca="1">IF(N4&gt;21, "Yes", "No")</f>
        <v>Yes</v>
      </c>
      <c r="P4" s="12">
        <v>44734</v>
      </c>
      <c r="Q4" s="5">
        <v>32</v>
      </c>
      <c r="R4" s="19">
        <f ca="1">TODAY()-P4</f>
        <v>9</v>
      </c>
      <c r="S4" s="5" t="str">
        <f ca="1">IF(R4&gt;21, "Yes", "No")</f>
        <v>No</v>
      </c>
      <c r="T4" s="12"/>
      <c r="U4" s="5"/>
      <c r="V4" s="19"/>
      <c r="W4" s="5"/>
      <c r="X4" s="5"/>
      <c r="Y4" s="5"/>
      <c r="Z4" s="5"/>
      <c r="AA4" s="5"/>
      <c r="AC4" s="13"/>
      <c r="AD4" s="5"/>
      <c r="AE4" s="5"/>
      <c r="AF4" s="5"/>
      <c r="AG4" s="5"/>
    </row>
    <row r="5" spans="1:33" ht="18" x14ac:dyDescent="0.35">
      <c r="A5" s="21" t="s">
        <v>44</v>
      </c>
      <c r="B5" s="3" cm="1">
        <f t="array" ref="B5">(IFERROR((LOOKUP(2,1/(I$3:I$100&lt;&gt;""),I$3:I$100)),0))</f>
        <v>0</v>
      </c>
      <c r="D5" s="5"/>
      <c r="E5" s="5">
        <v>34</v>
      </c>
      <c r="F5" s="5"/>
      <c r="G5" s="5"/>
      <c r="H5" s="5"/>
      <c r="I5" s="5"/>
      <c r="J5" s="5"/>
      <c r="K5" s="5"/>
      <c r="L5" s="12">
        <v>44734</v>
      </c>
      <c r="M5" s="5">
        <f>18</f>
        <v>18</v>
      </c>
      <c r="N5" s="19">
        <f ca="1">TODAY()-L5</f>
        <v>9</v>
      </c>
      <c r="O5" s="5" t="str">
        <f ca="1">IF(N5&gt;21, "Yes", "No")</f>
        <v>No</v>
      </c>
      <c r="P5" s="12"/>
      <c r="Q5" s="5"/>
      <c r="R5" s="5"/>
      <c r="S5" s="5"/>
      <c r="T5" s="12"/>
      <c r="U5" s="5"/>
      <c r="V5" s="5"/>
      <c r="W5" s="5"/>
      <c r="X5" s="5"/>
      <c r="Y5" s="5"/>
      <c r="Z5" s="5"/>
      <c r="AA5" s="5"/>
      <c r="AC5" s="13"/>
      <c r="AD5" s="5"/>
      <c r="AE5" s="5"/>
      <c r="AF5" s="5"/>
      <c r="AG5" s="5"/>
    </row>
    <row r="6" spans="1:33" ht="18" x14ac:dyDescent="0.35">
      <c r="A6" s="21" t="s">
        <v>45</v>
      </c>
      <c r="B6" s="10" t="e" cm="1">
        <f t="array" ref="B6">LOOKUP(2,1 / (H$3:H$100 &lt;&gt;""), H$3:H$100)</f>
        <v>#N/A</v>
      </c>
      <c r="D6" s="5"/>
      <c r="E6" s="5">
        <v>31</v>
      </c>
      <c r="F6" s="5"/>
      <c r="G6" s="5"/>
      <c r="H6" s="5"/>
      <c r="I6" s="5"/>
      <c r="J6" s="5"/>
      <c r="K6" s="5"/>
      <c r="L6" s="12"/>
      <c r="M6" s="5"/>
      <c r="N6" s="19"/>
      <c r="O6" s="5"/>
      <c r="P6" s="12"/>
      <c r="Q6" s="5"/>
      <c r="R6" s="19"/>
      <c r="S6" s="5"/>
      <c r="T6" s="5"/>
      <c r="U6" s="5"/>
      <c r="V6" s="5"/>
      <c r="W6" s="5"/>
      <c r="X6" s="5"/>
      <c r="Y6" s="5"/>
      <c r="Z6" s="5"/>
      <c r="AA6" s="5"/>
      <c r="AC6" s="13"/>
      <c r="AD6" s="5"/>
      <c r="AE6" s="5"/>
      <c r="AF6" s="5"/>
      <c r="AG6" s="5"/>
    </row>
    <row r="7" spans="1:33" ht="18" x14ac:dyDescent="0.35">
      <c r="A7" s="21" t="s">
        <v>46</v>
      </c>
      <c r="B7" s="1" t="e" cm="1">
        <f t="array" ref="B7">LOOKUP(2,1 / (K$3:K$1048576 &lt;&gt;""), K$3:K$1048576)</f>
        <v>#N/A</v>
      </c>
      <c r="D7" s="5" t="s">
        <v>65</v>
      </c>
      <c r="E7" s="5" t="s">
        <v>65</v>
      </c>
      <c r="F7" s="5" t="s">
        <v>65</v>
      </c>
      <c r="G7" s="5" t="s">
        <v>65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D7" s="5"/>
      <c r="AE7" s="5"/>
      <c r="AF7" s="5"/>
      <c r="AG7" s="5"/>
    </row>
    <row r="8" spans="1:33" ht="18" x14ac:dyDescent="0.35">
      <c r="A8" s="9" t="s">
        <v>13</v>
      </c>
      <c r="B8" s="3" cm="1">
        <f t="array" ref="B8">(IFERROR((LOOKUP(2,1/(M$3:M$100&lt;&gt;""),M$3:M$100)),0))</f>
        <v>18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D8" s="5"/>
      <c r="AE8" s="5"/>
      <c r="AF8" s="5"/>
      <c r="AG8" s="5"/>
    </row>
    <row r="9" spans="1:33" ht="18" x14ac:dyDescent="0.35">
      <c r="A9" s="9" t="s">
        <v>14</v>
      </c>
      <c r="B9" s="10" cm="1">
        <f t="array" ref="B9">LOOKUP(2,1 / (L$3:L$100 &lt;&gt;""), L$3:L$100)</f>
        <v>44734</v>
      </c>
      <c r="D9" s="5"/>
      <c r="E9" s="5"/>
      <c r="F9" s="5"/>
      <c r="G9" s="5"/>
      <c r="H9" s="5"/>
      <c r="I9" s="5"/>
      <c r="J9" s="5"/>
      <c r="K9" s="5"/>
      <c r="L9" s="12"/>
      <c r="M9" s="5"/>
      <c r="N9" s="19"/>
      <c r="O9" s="5"/>
      <c r="P9" s="12"/>
      <c r="Q9" s="5"/>
      <c r="R9" s="19"/>
      <c r="S9" s="5"/>
      <c r="T9" s="5"/>
      <c r="U9" s="5"/>
      <c r="V9" s="5"/>
      <c r="W9" s="5"/>
      <c r="X9" s="5"/>
      <c r="Y9" s="5"/>
      <c r="Z9" s="5"/>
      <c r="AA9" s="5"/>
      <c r="AD9" s="5"/>
      <c r="AE9" s="5"/>
      <c r="AF9" s="5"/>
      <c r="AG9" s="5"/>
    </row>
    <row r="10" spans="1:33" ht="18" x14ac:dyDescent="0.35">
      <c r="A10" s="9" t="s">
        <v>15</v>
      </c>
      <c r="B10" s="1" t="str" cm="1">
        <f t="array" aca="1" ref="B10" ca="1">LOOKUP(2,1 / (O$3:O$100 &lt;&gt;""), O$3:O$100)</f>
        <v>No</v>
      </c>
    </row>
    <row r="11" spans="1:33" ht="18" x14ac:dyDescent="0.35">
      <c r="A11" s="25" t="s">
        <v>38</v>
      </c>
      <c r="B11" s="3" cm="1">
        <f t="array" ref="B11">(IFERROR((LOOKUP(2,1/(Q$3:Q$100&lt;&gt;""),Q$3:Q$100)),0))</f>
        <v>32</v>
      </c>
    </row>
    <row r="12" spans="1:33" ht="18" x14ac:dyDescent="0.35">
      <c r="A12" s="25" t="s">
        <v>39</v>
      </c>
      <c r="B12" s="10" cm="1">
        <f t="array" ref="B12">LOOKUP(2,1 / (P$3:P$100 &lt;&gt;""), P$3:P$100)</f>
        <v>44734</v>
      </c>
      <c r="L12" s="13"/>
    </row>
    <row r="13" spans="1:33" ht="18" x14ac:dyDescent="0.35">
      <c r="A13" s="25" t="s">
        <v>40</v>
      </c>
      <c r="B13" s="1" t="str" cm="1">
        <f t="array" aca="1" ref="B13" ca="1">LOOKUP(2,1 / (S$3:S$100 &lt;&gt;""), S$3:S$100)</f>
        <v>No</v>
      </c>
    </row>
    <row r="14" spans="1:33" ht="18" x14ac:dyDescent="0.35">
      <c r="A14" s="21" t="s">
        <v>33</v>
      </c>
      <c r="B14" s="3" cm="1">
        <f t="array" ref="B14">(IFERROR((LOOKUP(2,1/(U$3:U$100&lt;&gt;""),U$3:U$100)),0))</f>
        <v>0</v>
      </c>
    </row>
    <row r="15" spans="1:33" ht="18" x14ac:dyDescent="0.35">
      <c r="A15" s="21" t="s">
        <v>30</v>
      </c>
      <c r="B15" s="10" t="e" cm="1">
        <f t="array" ref="B15">LOOKUP(2,1 / (T$3:T$100 &lt;&gt;""), T$3:T$100)</f>
        <v>#N/A</v>
      </c>
    </row>
    <row r="16" spans="1:33" ht="18" x14ac:dyDescent="0.35">
      <c r="A16" s="21" t="s">
        <v>31</v>
      </c>
      <c r="B16" s="1" t="e" cm="1">
        <f t="array" ref="B16">LOOKUP(2,1 / (W$3:W$100 &lt;&gt;""), W$3:W$100)</f>
        <v>#N/A</v>
      </c>
    </row>
    <row r="17" spans="1:2" ht="18" x14ac:dyDescent="0.35">
      <c r="A17" s="2" t="s">
        <v>16</v>
      </c>
      <c r="B17" s="3">
        <f>(IFERROR((LOOKUP(2,1/(Q$3:Q$100&lt;&gt;""),Q$3:Q$100)),0))</f>
        <v>32</v>
      </c>
    </row>
    <row r="18" spans="1:2" ht="18" x14ac:dyDescent="0.35">
      <c r="A18" s="2" t="s">
        <v>17</v>
      </c>
      <c r="B18" s="10" t="e">
        <f>LOOKUP(2,1 / (X$3:X$9 &lt;&gt;""), X$3:X$9)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B817-08D4-44E5-8FB0-28191C04A4D5}">
  <dimension ref="A1:AG18"/>
  <sheetViews>
    <sheetView topLeftCell="D1" zoomScale="110" zoomScaleNormal="110" workbookViewId="0">
      <selection activeCell="R4" sqref="R4:S4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9" max="9" width="9.5546875" bestFit="1" customWidth="1"/>
    <col min="10" max="10" width="15.44140625" bestFit="1" customWidth="1"/>
    <col min="12" max="12" width="10.6640625" bestFit="1" customWidth="1"/>
    <col min="16" max="16" width="14.6640625" bestFit="1" customWidth="1"/>
    <col min="17" max="17" width="9.5546875" bestFit="1" customWidth="1"/>
    <col min="20" max="20" width="14.6640625" bestFit="1" customWidth="1"/>
    <col min="21" max="21" width="10.6640625" bestFit="1" customWidth="1"/>
    <col min="29" max="29" width="10.6640625" bestFit="1" customWidth="1"/>
  </cols>
  <sheetData>
    <row r="1" spans="1:33" ht="18" x14ac:dyDescent="0.35">
      <c r="A1" s="2" t="s">
        <v>0</v>
      </c>
      <c r="B1" s="3" t="s">
        <v>51</v>
      </c>
      <c r="D1" s="4" t="s">
        <v>1</v>
      </c>
      <c r="E1" s="5"/>
      <c r="F1" s="5"/>
      <c r="G1" s="5"/>
      <c r="H1" s="22" t="s">
        <v>2</v>
      </c>
      <c r="I1" s="5"/>
      <c r="J1" s="5"/>
      <c r="K1" s="5"/>
      <c r="L1" s="6" t="s">
        <v>3</v>
      </c>
      <c r="M1" s="5"/>
      <c r="N1" s="5"/>
      <c r="O1" s="5"/>
      <c r="P1" s="24" t="s">
        <v>37</v>
      </c>
      <c r="Q1" s="5"/>
      <c r="R1" s="5"/>
      <c r="S1" s="5"/>
      <c r="T1" s="22" t="s">
        <v>29</v>
      </c>
      <c r="U1" s="5"/>
      <c r="V1" s="5"/>
      <c r="W1" s="5"/>
      <c r="X1" s="7" t="s">
        <v>4</v>
      </c>
      <c r="Y1" s="5"/>
      <c r="Z1" s="5"/>
      <c r="AA1" s="5"/>
      <c r="AD1" s="7" t="s">
        <v>5</v>
      </c>
      <c r="AE1" s="5"/>
      <c r="AF1" s="5"/>
      <c r="AG1" s="5"/>
    </row>
    <row r="2" spans="1:33" ht="18" x14ac:dyDescent="0.35">
      <c r="A2" s="8" t="s">
        <v>10</v>
      </c>
      <c r="B2" s="3" t="str">
        <f>(IFERROR((LOOKUP(2,1/(E$3:E$100&lt;&gt;""),E$3:E$100)),0))</f>
        <v>N/A</v>
      </c>
      <c r="D2" s="4" t="s">
        <v>6</v>
      </c>
      <c r="E2" s="4" t="s">
        <v>7</v>
      </c>
      <c r="F2" s="4" t="s">
        <v>8</v>
      </c>
      <c r="G2" s="4" t="s">
        <v>9</v>
      </c>
      <c r="H2" s="22" t="s">
        <v>6</v>
      </c>
      <c r="I2" s="22" t="s">
        <v>7</v>
      </c>
      <c r="J2" s="22" t="s">
        <v>8</v>
      </c>
      <c r="K2" s="22" t="s">
        <v>9</v>
      </c>
      <c r="L2" s="6" t="s">
        <v>6</v>
      </c>
      <c r="M2" s="6" t="s">
        <v>7</v>
      </c>
      <c r="N2" s="6" t="s">
        <v>8</v>
      </c>
      <c r="O2" s="6" t="s">
        <v>9</v>
      </c>
      <c r="P2" s="24" t="s">
        <v>6</v>
      </c>
      <c r="Q2" s="24" t="s">
        <v>7</v>
      </c>
      <c r="R2" s="24" t="s">
        <v>8</v>
      </c>
      <c r="S2" s="24" t="s">
        <v>9</v>
      </c>
      <c r="T2" s="22" t="s">
        <v>6</v>
      </c>
      <c r="U2" s="22" t="s">
        <v>32</v>
      </c>
      <c r="V2" s="22" t="s">
        <v>8</v>
      </c>
      <c r="W2" s="22" t="s">
        <v>9</v>
      </c>
      <c r="X2" s="7" t="s">
        <v>6</v>
      </c>
      <c r="Y2" s="7" t="s">
        <v>7</v>
      </c>
      <c r="Z2" s="7" t="s">
        <v>8</v>
      </c>
      <c r="AA2" s="7" t="s">
        <v>9</v>
      </c>
      <c r="AC2" s="11" t="s">
        <v>18</v>
      </c>
      <c r="AD2" s="7" t="s">
        <v>1</v>
      </c>
      <c r="AE2" s="7" t="s">
        <v>2</v>
      </c>
      <c r="AF2" s="7" t="s">
        <v>3</v>
      </c>
      <c r="AG2" s="7" t="s">
        <v>4</v>
      </c>
    </row>
    <row r="3" spans="1:33" ht="18" x14ac:dyDescent="0.35">
      <c r="A3" s="8" t="s">
        <v>11</v>
      </c>
      <c r="B3" s="10" t="str">
        <f>LOOKUP(2,1 / (D$3:D$100 &lt;&gt;""), D$3:D$100)</f>
        <v>N/A</v>
      </c>
      <c r="D3" s="12">
        <v>44615</v>
      </c>
      <c r="E3" s="5">
        <v>40</v>
      </c>
      <c r="F3" s="19">
        <f ca="1">TODAY()-D3</f>
        <v>128</v>
      </c>
      <c r="G3" s="5" t="str">
        <f ca="1">IF(F3&gt;21, "Yes", "No")</f>
        <v>Yes</v>
      </c>
      <c r="H3" s="12"/>
      <c r="I3" s="5"/>
      <c r="J3" s="19"/>
      <c r="K3" s="5"/>
      <c r="L3" s="12">
        <v>44650</v>
      </c>
      <c r="M3" s="5">
        <v>41</v>
      </c>
      <c r="N3" s="19">
        <f ca="1">TODAY()-L3</f>
        <v>93</v>
      </c>
      <c r="O3" s="5" t="str">
        <f ca="1">IF(N3&gt;21, "Yes", "No")</f>
        <v>Yes</v>
      </c>
      <c r="P3" s="12">
        <v>44697</v>
      </c>
      <c r="Q3" s="5">
        <v>3</v>
      </c>
      <c r="R3" s="19">
        <f ca="1">TODAY()-P3</f>
        <v>46</v>
      </c>
      <c r="S3" s="5" t="str">
        <f ca="1">IF(R3&gt;21, "Yes", "No")</f>
        <v>Yes</v>
      </c>
      <c r="T3" s="12"/>
      <c r="U3" s="5"/>
      <c r="V3" s="19"/>
      <c r="W3" s="5"/>
      <c r="X3" s="5"/>
      <c r="Y3" s="5"/>
      <c r="Z3" s="5"/>
      <c r="AA3" s="5"/>
      <c r="AC3" s="13">
        <v>44627</v>
      </c>
      <c r="AD3" s="5">
        <v>5</v>
      </c>
      <c r="AE3" s="5"/>
      <c r="AF3" s="5"/>
      <c r="AG3" s="5"/>
    </row>
    <row r="4" spans="1:33" ht="18" x14ac:dyDescent="0.35">
      <c r="A4" s="8" t="s">
        <v>12</v>
      </c>
      <c r="B4" s="1" t="str">
        <f>LOOKUP(2,1 / (G$3:G$1048576 &lt;&gt;""), G$3:G$1048576)</f>
        <v>N/A</v>
      </c>
      <c r="D4" s="14"/>
      <c r="E4" s="15">
        <v>35</v>
      </c>
      <c r="F4" s="15"/>
      <c r="G4" s="15"/>
      <c r="H4" s="14"/>
      <c r="I4" s="15"/>
      <c r="J4" s="15"/>
      <c r="K4" s="15"/>
      <c r="L4" s="12">
        <v>44697</v>
      </c>
      <c r="M4" s="5">
        <f>22+16</f>
        <v>38</v>
      </c>
      <c r="N4" s="19">
        <f ca="1">TODAY()-L4</f>
        <v>46</v>
      </c>
      <c r="O4" s="5" t="str">
        <f ca="1">IF(N4&gt;21, "Yes", "No")</f>
        <v>Yes</v>
      </c>
      <c r="P4" s="12">
        <v>44735</v>
      </c>
      <c r="Q4" s="5">
        <v>7</v>
      </c>
      <c r="R4" s="19">
        <f ca="1">TODAY()-P4</f>
        <v>8</v>
      </c>
      <c r="S4" s="5" t="str">
        <f ca="1">IF(R4&gt;21, "Yes", "No")</f>
        <v>No</v>
      </c>
      <c r="T4" s="12"/>
      <c r="U4" s="5"/>
      <c r="V4" s="19"/>
      <c r="W4" s="5"/>
      <c r="X4" s="5"/>
      <c r="Y4" s="5"/>
      <c r="Z4" s="5"/>
      <c r="AA4" s="5"/>
      <c r="AC4" s="13"/>
      <c r="AD4" s="5"/>
      <c r="AE4" s="5"/>
      <c r="AF4" s="5"/>
      <c r="AG4" s="5"/>
    </row>
    <row r="5" spans="1:33" ht="18" x14ac:dyDescent="0.35">
      <c r="A5" s="21" t="s">
        <v>44</v>
      </c>
      <c r="B5" s="3" cm="1">
        <f t="array" ref="B5">(IFERROR((LOOKUP(2,1/(I$3:I$100&lt;&gt;""),I$3:I$100)),0))</f>
        <v>0</v>
      </c>
      <c r="D5" s="5"/>
      <c r="E5" s="5">
        <v>34</v>
      </c>
      <c r="F5" s="5"/>
      <c r="G5" s="5"/>
      <c r="H5" s="5"/>
      <c r="I5" s="5"/>
      <c r="J5" s="5"/>
      <c r="K5" s="5"/>
      <c r="L5" s="12">
        <v>44735</v>
      </c>
      <c r="M5" s="5">
        <f>10+22</f>
        <v>32</v>
      </c>
      <c r="N5" s="19">
        <f ca="1">TODAY()-L5</f>
        <v>8</v>
      </c>
      <c r="O5" s="5" t="str">
        <f ca="1">IF(N5&gt;21, "Yes", "No")</f>
        <v>No</v>
      </c>
      <c r="P5" s="12"/>
      <c r="Q5" s="5"/>
      <c r="R5" s="5"/>
      <c r="S5" s="5"/>
      <c r="T5" s="12"/>
      <c r="U5" s="5"/>
      <c r="V5" s="5"/>
      <c r="W5" s="5"/>
      <c r="X5" s="5"/>
      <c r="Y5" s="5"/>
      <c r="Z5" s="5"/>
      <c r="AA5" s="5"/>
      <c r="AC5" s="13"/>
      <c r="AD5" s="5"/>
      <c r="AE5" s="5"/>
      <c r="AF5" s="5"/>
      <c r="AG5" s="5"/>
    </row>
    <row r="6" spans="1:33" ht="18" x14ac:dyDescent="0.35">
      <c r="A6" s="21" t="s">
        <v>45</v>
      </c>
      <c r="B6" s="10" t="e" cm="1">
        <f t="array" ref="B6">LOOKUP(2,1 / (H$3:H$100 &lt;&gt;""), H$3:H$100)</f>
        <v>#N/A</v>
      </c>
      <c r="D6" s="5"/>
      <c r="E6" s="5">
        <v>31</v>
      </c>
      <c r="F6" s="5"/>
      <c r="G6" s="5"/>
      <c r="H6" s="5"/>
      <c r="I6" s="5"/>
      <c r="J6" s="5"/>
      <c r="K6" s="5"/>
      <c r="L6" s="12"/>
      <c r="M6" s="5"/>
      <c r="N6" s="19"/>
      <c r="O6" s="5"/>
      <c r="P6" s="12"/>
      <c r="Q6" s="5"/>
      <c r="R6" s="19"/>
      <c r="S6" s="5"/>
      <c r="T6" s="5"/>
      <c r="U6" s="5"/>
      <c r="V6" s="5"/>
      <c r="W6" s="5"/>
      <c r="X6" s="5"/>
      <c r="Y6" s="5"/>
      <c r="Z6" s="5"/>
      <c r="AA6" s="5"/>
      <c r="AC6" s="13"/>
      <c r="AD6" s="5"/>
      <c r="AE6" s="5"/>
      <c r="AF6" s="5"/>
      <c r="AG6" s="5"/>
    </row>
    <row r="7" spans="1:33" ht="18" x14ac:dyDescent="0.35">
      <c r="A7" s="21" t="s">
        <v>46</v>
      </c>
      <c r="B7" s="1" t="e" cm="1">
        <f t="array" ref="B7">LOOKUP(2,1 / (K$3:K$1048576 &lt;&gt;""), K$3:K$1048576)</f>
        <v>#N/A</v>
      </c>
      <c r="D7" s="5" t="s">
        <v>65</v>
      </c>
      <c r="E7" s="5" t="s">
        <v>65</v>
      </c>
      <c r="F7" s="5" t="s">
        <v>65</v>
      </c>
      <c r="G7" s="5" t="s">
        <v>65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D7" s="5"/>
      <c r="AE7" s="5"/>
      <c r="AF7" s="5"/>
      <c r="AG7" s="5"/>
    </row>
    <row r="8" spans="1:33" ht="18" x14ac:dyDescent="0.35">
      <c r="A8" s="9" t="s">
        <v>13</v>
      </c>
      <c r="B8" s="3" cm="1">
        <f t="array" ref="B8">(IFERROR((LOOKUP(2,1/(M$3:M$100&lt;&gt;""),M$3:M$100)),0))</f>
        <v>32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D8" s="5"/>
      <c r="AE8" s="5"/>
      <c r="AF8" s="5"/>
      <c r="AG8" s="5"/>
    </row>
    <row r="9" spans="1:33" ht="18" x14ac:dyDescent="0.35">
      <c r="A9" s="9" t="s">
        <v>14</v>
      </c>
      <c r="B9" s="10" cm="1">
        <f t="array" ref="B9">LOOKUP(2,1 / (L$3:L$100 &lt;&gt;""), L$3:L$100)</f>
        <v>44735</v>
      </c>
      <c r="D9" s="5"/>
      <c r="E9" s="5"/>
      <c r="F9" s="5"/>
      <c r="G9" s="5"/>
      <c r="H9" s="5"/>
      <c r="I9" s="5"/>
      <c r="J9" s="5"/>
      <c r="K9" s="5"/>
      <c r="L9" s="12"/>
      <c r="M9" s="5"/>
      <c r="N9" s="19"/>
      <c r="O9" s="5"/>
      <c r="P9" s="12"/>
      <c r="Q9" s="5"/>
      <c r="R9" s="19"/>
      <c r="S9" s="5"/>
      <c r="T9" s="5"/>
      <c r="U9" s="5"/>
      <c r="V9" s="5"/>
      <c r="W9" s="5"/>
      <c r="X9" s="5"/>
      <c r="Y9" s="5"/>
      <c r="Z9" s="5"/>
      <c r="AA9" s="5"/>
      <c r="AD9" s="5"/>
      <c r="AE9" s="5"/>
      <c r="AF9" s="5"/>
      <c r="AG9" s="5"/>
    </row>
    <row r="10" spans="1:33" ht="18" x14ac:dyDescent="0.35">
      <c r="A10" s="9" t="s">
        <v>15</v>
      </c>
      <c r="B10" s="1" t="str" cm="1">
        <f t="array" aca="1" ref="B10" ca="1">LOOKUP(2,1 / (O$3:O$100 &lt;&gt;""), O$3:O$100)</f>
        <v>No</v>
      </c>
    </row>
    <row r="11" spans="1:33" ht="18" x14ac:dyDescent="0.35">
      <c r="A11" s="25" t="s">
        <v>38</v>
      </c>
      <c r="B11" s="3" cm="1">
        <f t="array" ref="B11">(IFERROR((LOOKUP(2,1/(Q$3:Q$100&lt;&gt;""),Q$3:Q$100)),0))</f>
        <v>7</v>
      </c>
    </row>
    <row r="12" spans="1:33" ht="18" x14ac:dyDescent="0.35">
      <c r="A12" s="25" t="s">
        <v>39</v>
      </c>
      <c r="B12" s="10" cm="1">
        <f t="array" ref="B12">LOOKUP(2,1 / (P$3:P$100 &lt;&gt;""), P$3:P$100)</f>
        <v>44735</v>
      </c>
      <c r="L12" s="13"/>
    </row>
    <row r="13" spans="1:33" ht="18" x14ac:dyDescent="0.35">
      <c r="A13" s="25" t="s">
        <v>40</v>
      </c>
      <c r="B13" s="1" t="str" cm="1">
        <f t="array" aca="1" ref="B13" ca="1">LOOKUP(2,1 / (S$3:S$100 &lt;&gt;""), S$3:S$100)</f>
        <v>No</v>
      </c>
    </row>
    <row r="14" spans="1:33" ht="18" x14ac:dyDescent="0.35">
      <c r="A14" s="21" t="s">
        <v>33</v>
      </c>
      <c r="B14" s="3" cm="1">
        <f t="array" ref="B14">(IFERROR((LOOKUP(2,1/(U$3:U$100&lt;&gt;""),U$3:U$100)),0))</f>
        <v>0</v>
      </c>
    </row>
    <row r="15" spans="1:33" ht="18" x14ac:dyDescent="0.35">
      <c r="A15" s="21" t="s">
        <v>30</v>
      </c>
      <c r="B15" s="10" t="e" cm="1">
        <f t="array" ref="B15">LOOKUP(2,1 / (T$3:T$100 &lt;&gt;""), T$3:T$100)</f>
        <v>#N/A</v>
      </c>
    </row>
    <row r="16" spans="1:33" ht="18" x14ac:dyDescent="0.35">
      <c r="A16" s="21" t="s">
        <v>31</v>
      </c>
      <c r="B16" s="1" t="e" cm="1">
        <f t="array" ref="B16">LOOKUP(2,1 / (W$3:W$100 &lt;&gt;""), W$3:W$100)</f>
        <v>#N/A</v>
      </c>
    </row>
    <row r="17" spans="1:2" ht="18" x14ac:dyDescent="0.35">
      <c r="A17" s="2" t="s">
        <v>16</v>
      </c>
      <c r="B17" s="3">
        <f>(IFERROR((LOOKUP(2,1/(Q$3:Q$100&lt;&gt;""),Q$3:Q$100)),0))</f>
        <v>7</v>
      </c>
    </row>
    <row r="18" spans="1:2" ht="18" x14ac:dyDescent="0.35">
      <c r="A18" s="2" t="s">
        <v>17</v>
      </c>
      <c r="B18" s="10" t="e">
        <f>LOOKUP(2,1 / (X$3:X$9 &lt;&gt;""), X$3:X$9)</f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BE5C-2F6D-4F4C-AB13-57E87C7C45B0}">
  <dimension ref="A1:AG18"/>
  <sheetViews>
    <sheetView topLeftCell="G1" zoomScale="110" zoomScaleNormal="110" workbookViewId="0">
      <selection activeCell="R4" sqref="R4:S4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9" max="9" width="9.5546875" bestFit="1" customWidth="1"/>
    <col min="10" max="10" width="15.44140625" bestFit="1" customWidth="1"/>
    <col min="12" max="12" width="10.6640625" bestFit="1" customWidth="1"/>
    <col min="16" max="16" width="14.6640625" bestFit="1" customWidth="1"/>
    <col min="17" max="17" width="9.5546875" bestFit="1" customWidth="1"/>
    <col min="20" max="20" width="14.6640625" bestFit="1" customWidth="1"/>
    <col min="21" max="21" width="10.6640625" bestFit="1" customWidth="1"/>
    <col min="29" max="29" width="10.6640625" bestFit="1" customWidth="1"/>
  </cols>
  <sheetData>
    <row r="1" spans="1:33" ht="18" x14ac:dyDescent="0.35">
      <c r="A1" s="2" t="s">
        <v>0</v>
      </c>
      <c r="B1" s="3" t="s">
        <v>52</v>
      </c>
      <c r="D1" s="4" t="s">
        <v>1</v>
      </c>
      <c r="E1" s="5"/>
      <c r="F1" s="5"/>
      <c r="G1" s="5"/>
      <c r="H1" s="22" t="s">
        <v>2</v>
      </c>
      <c r="I1" s="5"/>
      <c r="J1" s="5"/>
      <c r="K1" s="5"/>
      <c r="L1" s="6" t="s">
        <v>3</v>
      </c>
      <c r="M1" s="5"/>
      <c r="N1" s="5"/>
      <c r="O1" s="5"/>
      <c r="P1" s="24" t="s">
        <v>37</v>
      </c>
      <c r="Q1" s="5"/>
      <c r="R1" s="5"/>
      <c r="S1" s="5"/>
      <c r="T1" s="22" t="s">
        <v>29</v>
      </c>
      <c r="U1" s="5"/>
      <c r="V1" s="5"/>
      <c r="W1" s="5"/>
      <c r="X1" s="7" t="s">
        <v>4</v>
      </c>
      <c r="Y1" s="5"/>
      <c r="Z1" s="5"/>
      <c r="AA1" s="5"/>
      <c r="AD1" s="7" t="s">
        <v>5</v>
      </c>
      <c r="AE1" s="5"/>
      <c r="AF1" s="5"/>
      <c r="AG1" s="5"/>
    </row>
    <row r="2" spans="1:33" ht="18" x14ac:dyDescent="0.35">
      <c r="A2" s="8" t="s">
        <v>10</v>
      </c>
      <c r="B2" s="3" t="str">
        <f>(IFERROR((LOOKUP(2,1/(E$3:E$100&lt;&gt;""),E$3:E$100)),0))</f>
        <v>N/A</v>
      </c>
      <c r="D2" s="4" t="s">
        <v>6</v>
      </c>
      <c r="E2" s="4" t="s">
        <v>7</v>
      </c>
      <c r="F2" s="4" t="s">
        <v>8</v>
      </c>
      <c r="G2" s="4" t="s">
        <v>9</v>
      </c>
      <c r="H2" s="22" t="s">
        <v>6</v>
      </c>
      <c r="I2" s="22" t="s">
        <v>7</v>
      </c>
      <c r="J2" s="22" t="s">
        <v>8</v>
      </c>
      <c r="K2" s="22" t="s">
        <v>9</v>
      </c>
      <c r="L2" s="6" t="s">
        <v>6</v>
      </c>
      <c r="M2" s="6" t="s">
        <v>7</v>
      </c>
      <c r="N2" s="6" t="s">
        <v>8</v>
      </c>
      <c r="O2" s="6" t="s">
        <v>9</v>
      </c>
      <c r="P2" s="24" t="s">
        <v>6</v>
      </c>
      <c r="Q2" s="24" t="s">
        <v>7</v>
      </c>
      <c r="R2" s="24" t="s">
        <v>8</v>
      </c>
      <c r="S2" s="24" t="s">
        <v>9</v>
      </c>
      <c r="T2" s="22" t="s">
        <v>6</v>
      </c>
      <c r="U2" s="22" t="s">
        <v>32</v>
      </c>
      <c r="V2" s="22" t="s">
        <v>8</v>
      </c>
      <c r="W2" s="22" t="s">
        <v>9</v>
      </c>
      <c r="X2" s="7" t="s">
        <v>6</v>
      </c>
      <c r="Y2" s="7" t="s">
        <v>7</v>
      </c>
      <c r="Z2" s="7" t="s">
        <v>8</v>
      </c>
      <c r="AA2" s="7" t="s">
        <v>9</v>
      </c>
      <c r="AC2" s="11" t="s">
        <v>18</v>
      </c>
      <c r="AD2" s="7" t="s">
        <v>1</v>
      </c>
      <c r="AE2" s="7" t="s">
        <v>2</v>
      </c>
      <c r="AF2" s="7" t="s">
        <v>3</v>
      </c>
      <c r="AG2" s="7" t="s">
        <v>4</v>
      </c>
    </row>
    <row r="3" spans="1:33" ht="18" x14ac:dyDescent="0.35">
      <c r="A3" s="8" t="s">
        <v>11</v>
      </c>
      <c r="B3" s="10" t="str">
        <f>LOOKUP(2,1 / (D$3:D$100 &lt;&gt;""), D$3:D$100)</f>
        <v>N/A</v>
      </c>
      <c r="D3" s="12">
        <v>44615</v>
      </c>
      <c r="E3" s="5">
        <f>40+80</f>
        <v>120</v>
      </c>
      <c r="F3" s="19">
        <f ca="1">TODAY()-D3</f>
        <v>128</v>
      </c>
      <c r="G3" s="5" t="str">
        <f ca="1">IF(F3&gt;21, "Yes", "No")</f>
        <v>Yes</v>
      </c>
      <c r="H3" s="12"/>
      <c r="I3" s="5"/>
      <c r="J3" s="19"/>
      <c r="K3" s="5"/>
      <c r="L3" s="12">
        <v>44650</v>
      </c>
      <c r="M3" s="5">
        <f>36+22+12+27</f>
        <v>97</v>
      </c>
      <c r="N3" s="19">
        <f ca="1">TODAY()-L3</f>
        <v>93</v>
      </c>
      <c r="O3" s="5" t="str">
        <f ca="1">IF(N3&gt;21, "Yes", "No")</f>
        <v>Yes</v>
      </c>
      <c r="P3" s="12">
        <v>44692</v>
      </c>
      <c r="Q3" s="5">
        <f>15+8</f>
        <v>23</v>
      </c>
      <c r="R3" s="19">
        <f ca="1">TODAY()-P3</f>
        <v>51</v>
      </c>
      <c r="S3" s="5" t="str">
        <f ca="1">IF(R3&gt;21, "Yes", "No")</f>
        <v>Yes</v>
      </c>
      <c r="T3" s="12"/>
      <c r="U3" s="5"/>
      <c r="V3" s="19"/>
      <c r="W3" s="5"/>
      <c r="X3" s="5"/>
      <c r="Y3" s="5"/>
      <c r="Z3" s="5"/>
      <c r="AA3" s="5"/>
      <c r="AC3" s="13"/>
      <c r="AD3" s="5"/>
      <c r="AE3" s="5"/>
      <c r="AF3" s="5"/>
      <c r="AG3" s="5"/>
    </row>
    <row r="4" spans="1:33" ht="18" x14ac:dyDescent="0.35">
      <c r="A4" s="8" t="s">
        <v>12</v>
      </c>
      <c r="B4" s="1" t="str">
        <f ca="1">LOOKUP(2,1 / (G$3:G$1048576 &lt;&gt;""), G$3:G$1048576)</f>
        <v>N/A</v>
      </c>
      <c r="D4" s="14" t="s">
        <v>65</v>
      </c>
      <c r="E4" s="15" t="s">
        <v>65</v>
      </c>
      <c r="F4" s="15" t="s">
        <v>65</v>
      </c>
      <c r="G4" s="15" t="s">
        <v>65</v>
      </c>
      <c r="H4" s="14"/>
      <c r="I4" s="15"/>
      <c r="J4" s="15"/>
      <c r="K4" s="15"/>
      <c r="L4" s="12">
        <v>44692</v>
      </c>
      <c r="M4" s="5">
        <f>51+12</f>
        <v>63</v>
      </c>
      <c r="N4" s="19">
        <f ca="1">TODAY()-L4</f>
        <v>51</v>
      </c>
      <c r="O4" s="5" t="str">
        <f ca="1">IF(N4&gt;21, "Yes", "No")</f>
        <v>Yes</v>
      </c>
      <c r="P4" s="12">
        <v>44734</v>
      </c>
      <c r="Q4" s="5">
        <v>2</v>
      </c>
      <c r="R4" s="19">
        <f ca="1">TODAY()-P4</f>
        <v>9</v>
      </c>
      <c r="S4" s="5" t="str">
        <f ca="1">IF(R4&gt;21, "Yes", "No")</f>
        <v>No</v>
      </c>
      <c r="T4" s="12"/>
      <c r="U4" s="5"/>
      <c r="V4" s="19"/>
      <c r="W4" s="5"/>
      <c r="X4" s="5"/>
      <c r="Y4" s="5"/>
      <c r="Z4" s="5"/>
      <c r="AA4" s="5"/>
      <c r="AC4" s="13"/>
      <c r="AD4" s="5"/>
      <c r="AE4" s="5"/>
      <c r="AF4" s="5"/>
      <c r="AG4" s="5"/>
    </row>
    <row r="5" spans="1:33" ht="18" x14ac:dyDescent="0.35">
      <c r="A5" s="21" t="s">
        <v>44</v>
      </c>
      <c r="B5" s="3" cm="1">
        <f t="array" ref="B5">(IFERROR((LOOKUP(2,1/(I$3:I$100&lt;&gt;""),I$3:I$100)),0))</f>
        <v>0</v>
      </c>
      <c r="D5" s="5"/>
      <c r="E5" s="5"/>
      <c r="F5" s="5"/>
      <c r="G5" s="5"/>
      <c r="H5" s="5"/>
      <c r="I5" s="5"/>
      <c r="J5" s="5"/>
      <c r="K5" s="5"/>
      <c r="L5" s="12">
        <v>44734</v>
      </c>
      <c r="M5" s="5">
        <f>27</f>
        <v>27</v>
      </c>
      <c r="N5" s="19">
        <f ca="1">TODAY()-L5</f>
        <v>9</v>
      </c>
      <c r="O5" s="5" t="str">
        <f ca="1">IF(N5&gt;21, "Yes", "No")</f>
        <v>No</v>
      </c>
      <c r="P5" s="12"/>
      <c r="Q5" s="5"/>
      <c r="R5" s="5"/>
      <c r="S5" s="5"/>
      <c r="T5" s="12"/>
      <c r="U5" s="5"/>
      <c r="V5" s="5"/>
      <c r="W5" s="5"/>
      <c r="X5" s="5"/>
      <c r="Y5" s="5"/>
      <c r="Z5" s="5"/>
      <c r="AA5" s="5"/>
      <c r="AC5" s="13"/>
      <c r="AD5" s="5"/>
      <c r="AE5" s="5"/>
      <c r="AF5" s="5"/>
      <c r="AG5" s="5"/>
    </row>
    <row r="6" spans="1:33" ht="18" x14ac:dyDescent="0.35">
      <c r="A6" s="21" t="s">
        <v>45</v>
      </c>
      <c r="B6" s="10" t="e" cm="1">
        <f t="array" ref="B6">LOOKUP(2,1 / (H$3:H$100 &lt;&gt;""), H$3:H$100)</f>
        <v>#N/A</v>
      </c>
      <c r="D6" s="5"/>
      <c r="E6" s="5"/>
      <c r="F6" s="5"/>
      <c r="G6" s="5"/>
      <c r="H6" s="5"/>
      <c r="I6" s="5"/>
      <c r="J6" s="5"/>
      <c r="K6" s="5"/>
      <c r="L6" s="12"/>
      <c r="M6" s="5"/>
      <c r="N6" s="19"/>
      <c r="O6" s="5"/>
      <c r="P6" s="12"/>
      <c r="Q6" s="5"/>
      <c r="R6" s="19"/>
      <c r="S6" s="5"/>
      <c r="T6" s="5"/>
      <c r="U6" s="5"/>
      <c r="V6" s="5"/>
      <c r="W6" s="5"/>
      <c r="X6" s="5"/>
      <c r="Y6" s="5"/>
      <c r="Z6" s="5"/>
      <c r="AA6" s="5"/>
      <c r="AC6" s="13"/>
      <c r="AD6" s="5"/>
      <c r="AE6" s="5"/>
      <c r="AF6" s="5"/>
      <c r="AG6" s="5"/>
    </row>
    <row r="7" spans="1:33" ht="18" x14ac:dyDescent="0.35">
      <c r="A7" s="21" t="s">
        <v>46</v>
      </c>
      <c r="B7" s="1" t="e" cm="1">
        <f t="array" ref="B7">LOOKUP(2,1 / (K$3:K$1048576 &lt;&gt;""), K$3:K$1048576)</f>
        <v>#N/A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D7" s="5"/>
      <c r="AE7" s="5"/>
      <c r="AF7" s="5"/>
      <c r="AG7" s="5"/>
    </row>
    <row r="8" spans="1:33" ht="18" x14ac:dyDescent="0.35">
      <c r="A8" s="9" t="s">
        <v>13</v>
      </c>
      <c r="B8" s="3" cm="1">
        <f t="array" ref="B8">(IFERROR((LOOKUP(2,1/(M$3:M$100&lt;&gt;""),M$3:M$100)),0))</f>
        <v>27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D8" s="5"/>
      <c r="AE8" s="5"/>
      <c r="AF8" s="5"/>
      <c r="AG8" s="5"/>
    </row>
    <row r="9" spans="1:33" ht="18" x14ac:dyDescent="0.35">
      <c r="A9" s="9" t="s">
        <v>14</v>
      </c>
      <c r="B9" s="10" cm="1">
        <f t="array" ref="B9">LOOKUP(2,1 / (L$3:L$100 &lt;&gt;""), L$3:L$100)</f>
        <v>44734</v>
      </c>
      <c r="D9" s="5"/>
      <c r="E9" s="5"/>
      <c r="F9" s="5"/>
      <c r="G9" s="5"/>
      <c r="H9" s="5"/>
      <c r="I9" s="5"/>
      <c r="J9" s="5"/>
      <c r="K9" s="5"/>
      <c r="L9" s="12"/>
      <c r="M9" s="5"/>
      <c r="N9" s="19"/>
      <c r="O9" s="5"/>
      <c r="P9" s="12"/>
      <c r="Q9" s="5"/>
      <c r="R9" s="19"/>
      <c r="S9" s="5"/>
      <c r="T9" s="5"/>
      <c r="U9" s="5"/>
      <c r="V9" s="5"/>
      <c r="W9" s="5"/>
      <c r="X9" s="5"/>
      <c r="Y9" s="5"/>
      <c r="Z9" s="5"/>
      <c r="AA9" s="5"/>
      <c r="AD9" s="5"/>
      <c r="AE9" s="5"/>
      <c r="AF9" s="5"/>
      <c r="AG9" s="5"/>
    </row>
    <row r="10" spans="1:33" ht="18" x14ac:dyDescent="0.35">
      <c r="A10" s="9" t="s">
        <v>15</v>
      </c>
      <c r="B10" s="1" t="str" cm="1">
        <f t="array" aca="1" ref="B10" ca="1">LOOKUP(2,1 / (O$3:O$100 &lt;&gt;""), O$3:O$100)</f>
        <v>No</v>
      </c>
    </row>
    <row r="11" spans="1:33" ht="18" x14ac:dyDescent="0.35">
      <c r="A11" s="25" t="s">
        <v>38</v>
      </c>
      <c r="B11" s="3" cm="1">
        <f t="array" ref="B11">(IFERROR((LOOKUP(2,1/(Q$3:Q$100&lt;&gt;""),Q$3:Q$100)),0))</f>
        <v>2</v>
      </c>
    </row>
    <row r="12" spans="1:33" ht="18" x14ac:dyDescent="0.35">
      <c r="A12" s="25" t="s">
        <v>39</v>
      </c>
      <c r="B12" s="10" cm="1">
        <f t="array" ref="B12">LOOKUP(2,1 / (P$3:P$100 &lt;&gt;""), P$3:P$100)</f>
        <v>44734</v>
      </c>
      <c r="L12" s="13"/>
    </row>
    <row r="13" spans="1:33" ht="18" x14ac:dyDescent="0.35">
      <c r="A13" s="25" t="s">
        <v>40</v>
      </c>
      <c r="B13" s="1" t="str" cm="1">
        <f t="array" aca="1" ref="B13" ca="1">LOOKUP(2,1 / (S$3:S$100 &lt;&gt;""), S$3:S$100)</f>
        <v>No</v>
      </c>
    </row>
    <row r="14" spans="1:33" ht="18" x14ac:dyDescent="0.35">
      <c r="A14" s="21" t="s">
        <v>33</v>
      </c>
      <c r="B14" s="3" cm="1">
        <f t="array" ref="B14">(IFERROR((LOOKUP(2,1/(U$3:U$100&lt;&gt;""),U$3:U$100)),0))</f>
        <v>0</v>
      </c>
    </row>
    <row r="15" spans="1:33" ht="18" x14ac:dyDescent="0.35">
      <c r="A15" s="21" t="s">
        <v>30</v>
      </c>
      <c r="B15" s="10" t="e" cm="1">
        <f t="array" ref="B15">LOOKUP(2,1 / (T$3:T$100 &lt;&gt;""), T$3:T$100)</f>
        <v>#N/A</v>
      </c>
    </row>
    <row r="16" spans="1:33" ht="18" x14ac:dyDescent="0.35">
      <c r="A16" s="21" t="s">
        <v>31</v>
      </c>
      <c r="B16" s="1" t="e" cm="1">
        <f t="array" ref="B16">LOOKUP(2,1 / (W$3:W$100 &lt;&gt;""), W$3:W$100)</f>
        <v>#N/A</v>
      </c>
    </row>
    <row r="17" spans="1:2" ht="18" x14ac:dyDescent="0.35">
      <c r="A17" s="2" t="s">
        <v>16</v>
      </c>
      <c r="B17" s="3">
        <f>(IFERROR((LOOKUP(2,1/(Q$3:Q$100&lt;&gt;""),Q$3:Q$100)),0))</f>
        <v>2</v>
      </c>
    </row>
    <row r="18" spans="1:2" ht="18" x14ac:dyDescent="0.35">
      <c r="A18" s="2" t="s">
        <v>17</v>
      </c>
      <c r="B18" s="10" t="e">
        <f>LOOKUP(2,1 / (X$3:X$9 &lt;&gt;""), X$3:X$9)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DAE9-46C1-4C01-ADB3-D1FEB8C5EF28}">
  <dimension ref="A1:AG18"/>
  <sheetViews>
    <sheetView zoomScale="110" zoomScaleNormal="110" workbookViewId="0">
      <selection activeCell="Q5" sqref="Q5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9" max="9" width="9.5546875" bestFit="1" customWidth="1"/>
    <col min="10" max="10" width="15.44140625" bestFit="1" customWidth="1"/>
    <col min="12" max="12" width="10.6640625" bestFit="1" customWidth="1"/>
    <col min="16" max="16" width="14.6640625" bestFit="1" customWidth="1"/>
    <col min="17" max="17" width="9.5546875" bestFit="1" customWidth="1"/>
    <col min="20" max="20" width="14.6640625" bestFit="1" customWidth="1"/>
    <col min="21" max="21" width="10.6640625" bestFit="1" customWidth="1"/>
    <col min="29" max="29" width="10.6640625" bestFit="1" customWidth="1"/>
  </cols>
  <sheetData>
    <row r="1" spans="1:33" ht="18" x14ac:dyDescent="0.35">
      <c r="A1" s="2" t="s">
        <v>0</v>
      </c>
      <c r="B1" s="3" t="s">
        <v>53</v>
      </c>
      <c r="D1" s="4" t="s">
        <v>1</v>
      </c>
      <c r="E1" s="5"/>
      <c r="F1" s="5"/>
      <c r="G1" s="5"/>
      <c r="H1" s="22" t="s">
        <v>2</v>
      </c>
      <c r="I1" s="5"/>
      <c r="J1" s="5"/>
      <c r="K1" s="5"/>
      <c r="L1" s="6" t="s">
        <v>3</v>
      </c>
      <c r="M1" s="5"/>
      <c r="N1" s="5"/>
      <c r="O1" s="5"/>
      <c r="P1" s="24" t="s">
        <v>37</v>
      </c>
      <c r="Q1" s="5"/>
      <c r="R1" s="5"/>
      <c r="S1" s="5"/>
      <c r="T1" s="22" t="s">
        <v>29</v>
      </c>
      <c r="U1" s="5"/>
      <c r="V1" s="5"/>
      <c r="W1" s="5"/>
      <c r="X1" s="7" t="s">
        <v>4</v>
      </c>
      <c r="Y1" s="5"/>
      <c r="Z1" s="5"/>
      <c r="AA1" s="5"/>
      <c r="AD1" s="7" t="s">
        <v>5</v>
      </c>
      <c r="AE1" s="5"/>
      <c r="AF1" s="5"/>
      <c r="AG1" s="5"/>
    </row>
    <row r="2" spans="1:33" ht="18" x14ac:dyDescent="0.35">
      <c r="A2" s="8" t="s">
        <v>10</v>
      </c>
      <c r="B2" s="3" t="str">
        <f>(IFERROR((LOOKUP(2,1/(E$3:E$100&lt;&gt;""),E$3:E$100)),0))</f>
        <v>N/A</v>
      </c>
      <c r="D2" s="4" t="s">
        <v>6</v>
      </c>
      <c r="E2" s="4" t="s">
        <v>7</v>
      </c>
      <c r="F2" s="4" t="s">
        <v>8</v>
      </c>
      <c r="G2" s="4" t="s">
        <v>9</v>
      </c>
      <c r="H2" s="22" t="s">
        <v>6</v>
      </c>
      <c r="I2" s="22" t="s">
        <v>7</v>
      </c>
      <c r="J2" s="22" t="s">
        <v>8</v>
      </c>
      <c r="K2" s="22" t="s">
        <v>9</v>
      </c>
      <c r="L2" s="6" t="s">
        <v>6</v>
      </c>
      <c r="M2" s="6" t="s">
        <v>7</v>
      </c>
      <c r="N2" s="6" t="s">
        <v>8</v>
      </c>
      <c r="O2" s="6" t="s">
        <v>9</v>
      </c>
      <c r="P2" s="24" t="s">
        <v>6</v>
      </c>
      <c r="Q2" s="24" t="s">
        <v>7</v>
      </c>
      <c r="R2" s="24" t="s">
        <v>8</v>
      </c>
      <c r="S2" s="24" t="s">
        <v>9</v>
      </c>
      <c r="T2" s="22" t="s">
        <v>6</v>
      </c>
      <c r="U2" s="22" t="s">
        <v>32</v>
      </c>
      <c r="V2" s="22" t="s">
        <v>8</v>
      </c>
      <c r="W2" s="22" t="s">
        <v>9</v>
      </c>
      <c r="X2" s="7" t="s">
        <v>6</v>
      </c>
      <c r="Y2" s="7" t="s">
        <v>7</v>
      </c>
      <c r="Z2" s="7" t="s">
        <v>8</v>
      </c>
      <c r="AA2" s="7" t="s">
        <v>9</v>
      </c>
      <c r="AC2" s="11" t="s">
        <v>18</v>
      </c>
      <c r="AD2" s="7" t="s">
        <v>1</v>
      </c>
      <c r="AE2" s="7" t="s">
        <v>2</v>
      </c>
      <c r="AF2" s="7" t="s">
        <v>3</v>
      </c>
      <c r="AG2" s="7" t="s">
        <v>4</v>
      </c>
    </row>
    <row r="3" spans="1:33" ht="18" x14ac:dyDescent="0.35">
      <c r="A3" s="8" t="s">
        <v>11</v>
      </c>
      <c r="B3" s="10" t="str">
        <f>LOOKUP(2,1 / (D$3:D$100 &lt;&gt;""), D$3:D$100)</f>
        <v>N/A</v>
      </c>
      <c r="D3" s="12">
        <v>44615</v>
      </c>
      <c r="E3" s="5">
        <v>64</v>
      </c>
      <c r="F3" s="19">
        <f ca="1">TODAY()-D3</f>
        <v>128</v>
      </c>
      <c r="G3" s="5" t="str">
        <f ca="1">IF(F3&gt;21, "Yes", "No")</f>
        <v>Yes</v>
      </c>
      <c r="H3" s="12"/>
      <c r="I3" s="5"/>
      <c r="J3" s="19"/>
      <c r="K3" s="5"/>
      <c r="L3" s="12">
        <v>44652</v>
      </c>
      <c r="M3" s="5">
        <f>34+20</f>
        <v>54</v>
      </c>
      <c r="N3" s="19">
        <f ca="1">TODAY()-L3</f>
        <v>91</v>
      </c>
      <c r="O3" s="5" t="str">
        <f ca="1">IF(N3&gt;21, "Yes", "No")</f>
        <v>Yes</v>
      </c>
      <c r="P3" s="12">
        <v>44697</v>
      </c>
      <c r="Q3" s="5">
        <f>13</f>
        <v>13</v>
      </c>
      <c r="R3" s="19">
        <f ca="1">TODAY()-P3</f>
        <v>46</v>
      </c>
      <c r="S3" s="5" t="str">
        <f ca="1">IF(R3&gt;21, "Yes", "No")</f>
        <v>Yes</v>
      </c>
      <c r="T3" s="12"/>
      <c r="U3" s="5"/>
      <c r="V3" s="19"/>
      <c r="W3" s="5"/>
      <c r="X3" s="5"/>
      <c r="Y3" s="5"/>
      <c r="Z3" s="5"/>
      <c r="AA3" s="5"/>
      <c r="AC3" s="13"/>
      <c r="AD3" s="5"/>
      <c r="AE3" s="5"/>
      <c r="AF3" s="5"/>
      <c r="AG3" s="5"/>
    </row>
    <row r="4" spans="1:33" ht="18" x14ac:dyDescent="0.35">
      <c r="A4" s="8" t="s">
        <v>12</v>
      </c>
      <c r="B4" s="1" t="str">
        <f ca="1">LOOKUP(2,1 / (G$3:G$1048576 &lt;&gt;""), G$3:G$1048576)</f>
        <v>N/A</v>
      </c>
      <c r="D4" s="14" t="s">
        <v>65</v>
      </c>
      <c r="E4" s="15" t="s">
        <v>65</v>
      </c>
      <c r="F4" s="15" t="s">
        <v>65</v>
      </c>
      <c r="G4" s="15" t="s">
        <v>65</v>
      </c>
      <c r="H4" s="14"/>
      <c r="I4" s="15"/>
      <c r="J4" s="15"/>
      <c r="K4" s="15"/>
      <c r="L4" s="12">
        <v>44697</v>
      </c>
      <c r="M4" s="5">
        <v>34</v>
      </c>
      <c r="N4" s="19">
        <f ca="1">TODAY()-L4</f>
        <v>46</v>
      </c>
      <c r="O4" s="5" t="str">
        <f ca="1">IF(N4&gt;21, "Yes", "No")</f>
        <v>Yes</v>
      </c>
      <c r="P4" s="12">
        <v>44734</v>
      </c>
      <c r="Q4" s="5">
        <v>15</v>
      </c>
      <c r="R4" s="19">
        <f ca="1">TODAY()-P4</f>
        <v>9</v>
      </c>
      <c r="S4" s="5" t="str">
        <f ca="1">IF(R4&gt;21, "Yes", "No")</f>
        <v>No</v>
      </c>
      <c r="T4" s="12"/>
      <c r="U4" s="5"/>
      <c r="V4" s="19"/>
      <c r="W4" s="5"/>
      <c r="X4" s="5"/>
      <c r="Y4" s="5"/>
      <c r="Z4" s="5"/>
      <c r="AA4" s="5"/>
      <c r="AC4" s="13"/>
      <c r="AD4" s="5"/>
      <c r="AE4" s="5"/>
      <c r="AF4" s="5"/>
      <c r="AG4" s="5"/>
    </row>
    <row r="5" spans="1:33" ht="18" x14ac:dyDescent="0.35">
      <c r="A5" s="21" t="s">
        <v>44</v>
      </c>
      <c r="B5" s="3" cm="1">
        <f t="array" ref="B5">(IFERROR((LOOKUP(2,1/(I$3:I$100&lt;&gt;""),I$3:I$100)),0))</f>
        <v>0</v>
      </c>
      <c r="D5" s="5"/>
      <c r="E5" s="5"/>
      <c r="F5" s="5"/>
      <c r="G5" s="5"/>
      <c r="H5" s="5"/>
      <c r="I5" s="5"/>
      <c r="J5" s="5"/>
      <c r="K5" s="5"/>
      <c r="L5" s="12">
        <v>44734</v>
      </c>
      <c r="M5" s="5">
        <v>20</v>
      </c>
      <c r="N5" s="19">
        <f ca="1">TODAY()-L5</f>
        <v>9</v>
      </c>
      <c r="O5" s="5" t="str">
        <f ca="1">IF(N5&gt;21, "Yes", "No")</f>
        <v>No</v>
      </c>
      <c r="P5" s="12"/>
      <c r="Q5" s="5"/>
      <c r="R5" s="5"/>
      <c r="S5" s="5"/>
      <c r="T5" s="12"/>
      <c r="U5" s="5"/>
      <c r="V5" s="5"/>
      <c r="W5" s="5"/>
      <c r="X5" s="5"/>
      <c r="Y5" s="5"/>
      <c r="Z5" s="5"/>
      <c r="AA5" s="5"/>
      <c r="AC5" s="13"/>
      <c r="AD5" s="5"/>
      <c r="AE5" s="5"/>
      <c r="AF5" s="5"/>
      <c r="AG5" s="5"/>
    </row>
    <row r="6" spans="1:33" ht="18" x14ac:dyDescent="0.35">
      <c r="A6" s="21" t="s">
        <v>45</v>
      </c>
      <c r="B6" s="10" t="e" cm="1">
        <f t="array" ref="B6">LOOKUP(2,1 / (H$3:H$100 &lt;&gt;""), H$3:H$100)</f>
        <v>#N/A</v>
      </c>
      <c r="D6" s="5"/>
      <c r="E6" s="5"/>
      <c r="F6" s="5"/>
      <c r="G6" s="5"/>
      <c r="H6" s="5"/>
      <c r="I6" s="5"/>
      <c r="J6" s="5"/>
      <c r="K6" s="5"/>
      <c r="L6" s="12"/>
      <c r="M6" s="5"/>
      <c r="N6" s="19"/>
      <c r="O6" s="5"/>
      <c r="P6" s="12"/>
      <c r="Q6" s="5"/>
      <c r="R6" s="19"/>
      <c r="S6" s="5"/>
      <c r="T6" s="5"/>
      <c r="U6" s="5"/>
      <c r="V6" s="5"/>
      <c r="W6" s="5"/>
      <c r="X6" s="5"/>
      <c r="Y6" s="5"/>
      <c r="Z6" s="5"/>
      <c r="AA6" s="5"/>
      <c r="AC6" s="13"/>
      <c r="AD6" s="5"/>
      <c r="AE6" s="5"/>
      <c r="AF6" s="5"/>
      <c r="AG6" s="5"/>
    </row>
    <row r="7" spans="1:33" ht="18" x14ac:dyDescent="0.35">
      <c r="A7" s="21" t="s">
        <v>46</v>
      </c>
      <c r="B7" s="1" t="e" cm="1">
        <f t="array" ref="B7">LOOKUP(2,1 / (K$3:K$1048576 &lt;&gt;""), K$3:K$1048576)</f>
        <v>#N/A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D7" s="5"/>
      <c r="AE7" s="5"/>
      <c r="AF7" s="5"/>
      <c r="AG7" s="5"/>
    </row>
    <row r="8" spans="1:33" ht="18" x14ac:dyDescent="0.35">
      <c r="A8" s="9" t="s">
        <v>13</v>
      </c>
      <c r="B8" s="3" cm="1">
        <f t="array" ref="B8">(IFERROR((LOOKUP(2,1/(M$3:M$100&lt;&gt;""),M$3:M$100)),0))</f>
        <v>20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D8" s="5"/>
      <c r="AE8" s="5"/>
      <c r="AF8" s="5"/>
      <c r="AG8" s="5"/>
    </row>
    <row r="9" spans="1:33" ht="18" x14ac:dyDescent="0.35">
      <c r="A9" s="9" t="s">
        <v>14</v>
      </c>
      <c r="B9" s="10" cm="1">
        <f t="array" ref="B9">LOOKUP(2,1 / (L$3:L$100 &lt;&gt;""), L$3:L$100)</f>
        <v>44734</v>
      </c>
      <c r="D9" s="5"/>
      <c r="E9" s="5"/>
      <c r="F9" s="5"/>
      <c r="G9" s="5"/>
      <c r="H9" s="5"/>
      <c r="I9" s="5"/>
      <c r="J9" s="5"/>
      <c r="K9" s="5"/>
      <c r="L9" s="12"/>
      <c r="M9" s="5"/>
      <c r="N9" s="19"/>
      <c r="O9" s="5"/>
      <c r="P9" s="12"/>
      <c r="Q9" s="5"/>
      <c r="R9" s="19"/>
      <c r="S9" s="5"/>
      <c r="T9" s="5"/>
      <c r="U9" s="5"/>
      <c r="V9" s="5"/>
      <c r="W9" s="5"/>
      <c r="X9" s="5"/>
      <c r="Y9" s="5"/>
      <c r="Z9" s="5"/>
      <c r="AA9" s="5"/>
      <c r="AD9" s="5"/>
      <c r="AE9" s="5"/>
      <c r="AF9" s="5"/>
      <c r="AG9" s="5"/>
    </row>
    <row r="10" spans="1:33" ht="18" x14ac:dyDescent="0.35">
      <c r="A10" s="9" t="s">
        <v>15</v>
      </c>
      <c r="B10" s="1" t="str" cm="1">
        <f t="array" aca="1" ref="B10" ca="1">LOOKUP(2,1 / (O$3:O$100 &lt;&gt;""), O$3:O$100)</f>
        <v>No</v>
      </c>
    </row>
    <row r="11" spans="1:33" ht="18" x14ac:dyDescent="0.35">
      <c r="A11" s="25" t="s">
        <v>38</v>
      </c>
      <c r="B11" s="3" cm="1">
        <f t="array" ref="B11">(IFERROR((LOOKUP(2,1/(Q$3:Q$100&lt;&gt;""),Q$3:Q$100)),0))</f>
        <v>15</v>
      </c>
    </row>
    <row r="12" spans="1:33" ht="18" x14ac:dyDescent="0.35">
      <c r="A12" s="25" t="s">
        <v>39</v>
      </c>
      <c r="B12" s="10" cm="1">
        <f t="array" ref="B12">LOOKUP(2,1 / (P$3:P$100 &lt;&gt;""), P$3:P$100)</f>
        <v>44734</v>
      </c>
      <c r="L12" s="13"/>
    </row>
    <row r="13" spans="1:33" ht="18" x14ac:dyDescent="0.35">
      <c r="A13" s="25" t="s">
        <v>40</v>
      </c>
      <c r="B13" s="1" t="str" cm="1">
        <f t="array" aca="1" ref="B13" ca="1">LOOKUP(2,1 / (S$3:S$100 &lt;&gt;""), S$3:S$100)</f>
        <v>No</v>
      </c>
    </row>
    <row r="14" spans="1:33" ht="18" x14ac:dyDescent="0.35">
      <c r="A14" s="21" t="s">
        <v>33</v>
      </c>
      <c r="B14" s="3" cm="1">
        <f t="array" ref="B14">(IFERROR((LOOKUP(2,1/(U$3:U$100&lt;&gt;""),U$3:U$100)),0))</f>
        <v>0</v>
      </c>
    </row>
    <row r="15" spans="1:33" ht="18" x14ac:dyDescent="0.35">
      <c r="A15" s="21" t="s">
        <v>30</v>
      </c>
      <c r="B15" s="10" t="e" cm="1">
        <f t="array" ref="B15">LOOKUP(2,1 / (T$3:T$100 &lt;&gt;""), T$3:T$100)</f>
        <v>#N/A</v>
      </c>
    </row>
    <row r="16" spans="1:33" ht="18" x14ac:dyDescent="0.35">
      <c r="A16" s="21" t="s">
        <v>31</v>
      </c>
      <c r="B16" s="1" t="e" cm="1">
        <f t="array" ref="B16">LOOKUP(2,1 / (W$3:W$100 &lt;&gt;""), W$3:W$100)</f>
        <v>#N/A</v>
      </c>
    </row>
    <row r="17" spans="1:2" ht="18" x14ac:dyDescent="0.35">
      <c r="A17" s="2" t="s">
        <v>16</v>
      </c>
      <c r="B17" s="3">
        <f>(IFERROR((LOOKUP(2,1/(Q$3:Q$100&lt;&gt;""),Q$3:Q$100)),0))</f>
        <v>15</v>
      </c>
    </row>
    <row r="18" spans="1:2" ht="18" x14ac:dyDescent="0.35">
      <c r="A18" s="2" t="s">
        <v>17</v>
      </c>
      <c r="B18" s="10" t="e">
        <f>LOOKUP(2,1 / (X$3:X$9 &lt;&gt;""), X$3:X$9)</f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F8DE-B8EE-4851-A78B-60AC72B6AD96}">
  <dimension ref="A1:AG18"/>
  <sheetViews>
    <sheetView topLeftCell="C1" zoomScale="110" zoomScaleNormal="110" workbookViewId="0">
      <selection activeCell="L6" sqref="L6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9" max="9" width="9.5546875" bestFit="1" customWidth="1"/>
    <col min="10" max="10" width="15.44140625" bestFit="1" customWidth="1"/>
    <col min="12" max="12" width="10.6640625" bestFit="1" customWidth="1"/>
    <col min="16" max="16" width="14.6640625" bestFit="1" customWidth="1"/>
    <col min="17" max="17" width="9.5546875" bestFit="1" customWidth="1"/>
    <col min="20" max="20" width="14.6640625" bestFit="1" customWidth="1"/>
    <col min="21" max="21" width="10.6640625" bestFit="1" customWidth="1"/>
    <col min="29" max="29" width="10.6640625" bestFit="1" customWidth="1"/>
  </cols>
  <sheetData>
    <row r="1" spans="1:33" ht="18" x14ac:dyDescent="0.35">
      <c r="A1" s="2" t="s">
        <v>0</v>
      </c>
      <c r="B1" s="3" t="s">
        <v>54</v>
      </c>
      <c r="D1" s="4" t="s">
        <v>1</v>
      </c>
      <c r="E1" s="5"/>
      <c r="F1" s="5"/>
      <c r="G1" s="5"/>
      <c r="H1" s="22" t="s">
        <v>2</v>
      </c>
      <c r="I1" s="5"/>
      <c r="J1" s="5"/>
      <c r="K1" s="5"/>
      <c r="L1" s="6" t="s">
        <v>3</v>
      </c>
      <c r="M1" s="5"/>
      <c r="N1" s="5"/>
      <c r="O1" s="5"/>
      <c r="P1" s="24" t="s">
        <v>37</v>
      </c>
      <c r="Q1" s="5"/>
      <c r="R1" s="5"/>
      <c r="S1" s="5"/>
      <c r="T1" s="22" t="s">
        <v>29</v>
      </c>
      <c r="U1" s="5"/>
      <c r="V1" s="5"/>
      <c r="W1" s="5"/>
      <c r="X1" s="7" t="s">
        <v>4</v>
      </c>
      <c r="Y1" s="5"/>
      <c r="Z1" s="5"/>
      <c r="AA1" s="5"/>
      <c r="AD1" s="7" t="s">
        <v>5</v>
      </c>
      <c r="AE1" s="5"/>
      <c r="AF1" s="5"/>
      <c r="AG1" s="5"/>
    </row>
    <row r="2" spans="1:33" ht="18" x14ac:dyDescent="0.35">
      <c r="A2" s="8" t="s">
        <v>10</v>
      </c>
      <c r="B2" s="3" t="str">
        <f>(IFERROR((LOOKUP(2,1/(E$3:E$100&lt;&gt;""),E$3:E$100)),0))</f>
        <v>N/A</v>
      </c>
      <c r="D2" s="4" t="s">
        <v>6</v>
      </c>
      <c r="E2" s="4" t="s">
        <v>7</v>
      </c>
      <c r="F2" s="4" t="s">
        <v>8</v>
      </c>
      <c r="G2" s="4" t="s">
        <v>9</v>
      </c>
      <c r="H2" s="22" t="s">
        <v>6</v>
      </c>
      <c r="I2" s="22" t="s">
        <v>7</v>
      </c>
      <c r="J2" s="22" t="s">
        <v>8</v>
      </c>
      <c r="K2" s="22" t="s">
        <v>9</v>
      </c>
      <c r="L2" s="6" t="s">
        <v>6</v>
      </c>
      <c r="M2" s="6" t="s">
        <v>7</v>
      </c>
      <c r="N2" s="6" t="s">
        <v>8</v>
      </c>
      <c r="O2" s="6" t="s">
        <v>9</v>
      </c>
      <c r="P2" s="24" t="s">
        <v>6</v>
      </c>
      <c r="Q2" s="24" t="s">
        <v>7</v>
      </c>
      <c r="R2" s="24" t="s">
        <v>8</v>
      </c>
      <c r="S2" s="24" t="s">
        <v>9</v>
      </c>
      <c r="T2" s="22" t="s">
        <v>6</v>
      </c>
      <c r="U2" s="22" t="s">
        <v>32</v>
      </c>
      <c r="V2" s="22" t="s">
        <v>8</v>
      </c>
      <c r="W2" s="22" t="s">
        <v>9</v>
      </c>
      <c r="X2" s="7" t="s">
        <v>6</v>
      </c>
      <c r="Y2" s="7" t="s">
        <v>7</v>
      </c>
      <c r="Z2" s="7" t="s">
        <v>8</v>
      </c>
      <c r="AA2" s="7" t="s">
        <v>9</v>
      </c>
      <c r="AC2" s="11" t="s">
        <v>18</v>
      </c>
      <c r="AD2" s="7" t="s">
        <v>1</v>
      </c>
      <c r="AE2" s="7" t="s">
        <v>2</v>
      </c>
      <c r="AF2" s="7" t="s">
        <v>3</v>
      </c>
      <c r="AG2" s="7" t="s">
        <v>4</v>
      </c>
    </row>
    <row r="3" spans="1:33" ht="18" x14ac:dyDescent="0.35">
      <c r="A3" s="8" t="s">
        <v>11</v>
      </c>
      <c r="B3" s="10" t="str">
        <f>LOOKUP(2,1 / (D$3:D$100 &lt;&gt;""), D$3:D$100)</f>
        <v>N/A</v>
      </c>
      <c r="D3" s="12">
        <v>44615</v>
      </c>
      <c r="E3" s="5">
        <v>52</v>
      </c>
      <c r="F3" s="19">
        <f ca="1">TODAY()-D3</f>
        <v>128</v>
      </c>
      <c r="G3" s="5" t="str">
        <f ca="1">IF(F3&gt;21, "Yes", "No")</f>
        <v>Yes</v>
      </c>
      <c r="H3" s="12"/>
      <c r="I3" s="5"/>
      <c r="J3" s="19"/>
      <c r="K3" s="5"/>
      <c r="L3" s="12">
        <v>44650</v>
      </c>
      <c r="M3" s="5">
        <v>51</v>
      </c>
      <c r="N3" s="19">
        <f ca="1">TODAY()-L3</f>
        <v>93</v>
      </c>
      <c r="O3" s="5" t="str">
        <f ca="1">IF(N3&gt;21, "Yes", "No")</f>
        <v>Yes</v>
      </c>
      <c r="P3" s="12">
        <v>44692</v>
      </c>
      <c r="Q3" s="5">
        <v>27</v>
      </c>
      <c r="R3" s="19">
        <f ca="1">TODAY()-P3</f>
        <v>51</v>
      </c>
      <c r="S3" s="5" t="str">
        <f ca="1">IF(R3&gt;21, "Yes", "No")</f>
        <v>Yes</v>
      </c>
      <c r="T3" s="12"/>
      <c r="U3" s="5"/>
      <c r="V3" s="19"/>
      <c r="W3" s="5"/>
      <c r="X3" s="5"/>
      <c r="Y3" s="5"/>
      <c r="Z3" s="5"/>
      <c r="AA3" s="5"/>
      <c r="AC3" s="13">
        <v>44627</v>
      </c>
      <c r="AD3" s="5">
        <v>13</v>
      </c>
      <c r="AE3" s="5"/>
      <c r="AF3" s="5"/>
      <c r="AG3" s="5"/>
    </row>
    <row r="4" spans="1:33" ht="18" x14ac:dyDescent="0.35">
      <c r="A4" s="8" t="s">
        <v>12</v>
      </c>
      <c r="B4" s="1" t="str">
        <f>LOOKUP(2,1 / (G$3:G$1048576 &lt;&gt;""), G$3:G$1048576)</f>
        <v>N/A</v>
      </c>
      <c r="D4" s="14"/>
      <c r="E4" s="15">
        <f>E3-13</f>
        <v>39</v>
      </c>
      <c r="F4" s="15"/>
      <c r="G4" s="15"/>
      <c r="H4" s="14"/>
      <c r="I4" s="15"/>
      <c r="J4" s="15"/>
      <c r="K4" s="15"/>
      <c r="L4" s="12">
        <v>44692</v>
      </c>
      <c r="M4" s="5">
        <v>31</v>
      </c>
      <c r="N4" s="19">
        <f ca="1">TODAY()-L4</f>
        <v>51</v>
      </c>
      <c r="O4" s="5" t="str">
        <f ca="1">IF(N4&gt;21, "Yes", "No")</f>
        <v>Yes</v>
      </c>
      <c r="P4" s="12">
        <v>44734</v>
      </c>
      <c r="Q4" s="5">
        <v>30</v>
      </c>
      <c r="R4" s="19">
        <f ca="1">TODAY()-P4</f>
        <v>9</v>
      </c>
      <c r="S4" s="5" t="str">
        <f ca="1">IF(R4&gt;21, "Yes", "No")</f>
        <v>No</v>
      </c>
      <c r="T4" s="12"/>
      <c r="U4" s="5"/>
      <c r="V4" s="19"/>
      <c r="W4" s="5"/>
      <c r="X4" s="5"/>
      <c r="Y4" s="5"/>
      <c r="Z4" s="5"/>
      <c r="AA4" s="5"/>
      <c r="AC4" s="13"/>
      <c r="AD4" s="5"/>
      <c r="AE4" s="5"/>
      <c r="AF4" s="5"/>
      <c r="AG4" s="5"/>
    </row>
    <row r="5" spans="1:33" ht="18" x14ac:dyDescent="0.35">
      <c r="A5" s="21" t="s">
        <v>44</v>
      </c>
      <c r="B5" s="3" cm="1">
        <f t="array" ref="B5">(IFERROR((LOOKUP(2,1/(I$3:I$100&lt;&gt;""),I$3:I$100)),0))</f>
        <v>0</v>
      </c>
      <c r="D5" s="5"/>
      <c r="E5" s="5">
        <v>36</v>
      </c>
      <c r="F5" s="5"/>
      <c r="G5" s="5"/>
      <c r="H5" s="5"/>
      <c r="I5" s="5"/>
      <c r="J5" s="5"/>
      <c r="K5" s="5"/>
      <c r="L5" s="12">
        <v>44734</v>
      </c>
      <c r="M5" s="5">
        <f>78</f>
        <v>78</v>
      </c>
      <c r="N5" s="19">
        <f ca="1">TODAY()-L5</f>
        <v>9</v>
      </c>
      <c r="O5" s="5" t="str">
        <f ca="1">IF(N5&gt;21, "Yes", "No")</f>
        <v>No</v>
      </c>
      <c r="P5" s="12"/>
      <c r="Q5" s="5"/>
      <c r="R5" s="5"/>
      <c r="S5" s="5"/>
      <c r="T5" s="12"/>
      <c r="U5" s="5"/>
      <c r="V5" s="5"/>
      <c r="W5" s="5"/>
      <c r="X5" s="5"/>
      <c r="Y5" s="5"/>
      <c r="Z5" s="5"/>
      <c r="AA5" s="5"/>
      <c r="AC5" s="13"/>
      <c r="AD5" s="5"/>
      <c r="AE5" s="5"/>
      <c r="AF5" s="5"/>
      <c r="AG5" s="5"/>
    </row>
    <row r="6" spans="1:33" ht="18" x14ac:dyDescent="0.35">
      <c r="A6" s="21" t="s">
        <v>45</v>
      </c>
      <c r="B6" s="10" t="e" cm="1">
        <f t="array" ref="B6">LOOKUP(2,1 / (H$3:H$100 &lt;&gt;""), H$3:H$100)</f>
        <v>#N/A</v>
      </c>
      <c r="D6" s="5"/>
      <c r="E6" s="5">
        <v>35</v>
      </c>
      <c r="F6" s="5"/>
      <c r="G6" s="5"/>
      <c r="H6" s="5"/>
      <c r="I6" s="5"/>
      <c r="J6" s="5"/>
      <c r="K6" s="5"/>
      <c r="L6" s="12"/>
      <c r="M6" s="5"/>
      <c r="N6" s="19"/>
      <c r="O6" s="5"/>
      <c r="P6" s="12"/>
      <c r="Q6" s="5"/>
      <c r="R6" s="19"/>
      <c r="S6" s="5"/>
      <c r="T6" s="5"/>
      <c r="U6" s="5"/>
      <c r="V6" s="5"/>
      <c r="W6" s="5"/>
      <c r="X6" s="5"/>
      <c r="Y6" s="5"/>
      <c r="Z6" s="5"/>
      <c r="AA6" s="5"/>
      <c r="AC6" s="13"/>
      <c r="AD6" s="5"/>
      <c r="AE6" s="5"/>
      <c r="AF6" s="5"/>
      <c r="AG6" s="5"/>
    </row>
    <row r="7" spans="1:33" ht="18" x14ac:dyDescent="0.35">
      <c r="A7" s="21" t="s">
        <v>46</v>
      </c>
      <c r="B7" s="1" t="e" cm="1">
        <f t="array" ref="B7">LOOKUP(2,1 / (K$3:K$1048576 &lt;&gt;""), K$3:K$1048576)</f>
        <v>#N/A</v>
      </c>
      <c r="D7" s="5" t="s">
        <v>65</v>
      </c>
      <c r="E7" s="5" t="s">
        <v>65</v>
      </c>
      <c r="F7" s="5" t="s">
        <v>65</v>
      </c>
      <c r="G7" s="5" t="s">
        <v>65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D7" s="5"/>
      <c r="AE7" s="5"/>
      <c r="AF7" s="5"/>
      <c r="AG7" s="5"/>
    </row>
    <row r="8" spans="1:33" ht="18" x14ac:dyDescent="0.35">
      <c r="A8" s="9" t="s">
        <v>13</v>
      </c>
      <c r="B8" s="3" cm="1">
        <f t="array" ref="B8">(IFERROR((LOOKUP(2,1/(M$3:M$100&lt;&gt;""),M$3:M$100)),0))</f>
        <v>78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D8" s="5"/>
      <c r="AE8" s="5"/>
      <c r="AF8" s="5"/>
      <c r="AG8" s="5"/>
    </row>
    <row r="9" spans="1:33" ht="18" x14ac:dyDescent="0.35">
      <c r="A9" s="9" t="s">
        <v>14</v>
      </c>
      <c r="B9" s="10" cm="1">
        <f t="array" ref="B9">LOOKUP(2,1 / (L$3:L$100 &lt;&gt;""), L$3:L$100)</f>
        <v>44734</v>
      </c>
      <c r="D9" s="5"/>
      <c r="E9" s="5"/>
      <c r="F9" s="5"/>
      <c r="G9" s="5"/>
      <c r="H9" s="5"/>
      <c r="I9" s="5"/>
      <c r="J9" s="5"/>
      <c r="K9" s="5"/>
      <c r="L9" s="12"/>
      <c r="M9" s="5"/>
      <c r="N9" s="19"/>
      <c r="O9" s="5"/>
      <c r="P9" s="12"/>
      <c r="Q9" s="5"/>
      <c r="R9" s="19"/>
      <c r="S9" s="5"/>
      <c r="T9" s="5"/>
      <c r="U9" s="5"/>
      <c r="V9" s="5"/>
      <c r="W9" s="5"/>
      <c r="X9" s="5"/>
      <c r="Y9" s="5"/>
      <c r="Z9" s="5"/>
      <c r="AA9" s="5"/>
      <c r="AD9" s="5"/>
      <c r="AE9" s="5"/>
      <c r="AF9" s="5"/>
      <c r="AG9" s="5"/>
    </row>
    <row r="10" spans="1:33" ht="18" x14ac:dyDescent="0.35">
      <c r="A10" s="9" t="s">
        <v>15</v>
      </c>
      <c r="B10" s="1" t="str" cm="1">
        <f t="array" aca="1" ref="B10" ca="1">LOOKUP(2,1 / (O$3:O$100 &lt;&gt;""), O$3:O$100)</f>
        <v>No</v>
      </c>
    </row>
    <row r="11" spans="1:33" ht="18" x14ac:dyDescent="0.35">
      <c r="A11" s="25" t="s">
        <v>38</v>
      </c>
      <c r="B11" s="3" cm="1">
        <f t="array" ref="B11">(IFERROR((LOOKUP(2,1/(Q$3:Q$100&lt;&gt;""),Q$3:Q$100)),0))</f>
        <v>30</v>
      </c>
    </row>
    <row r="12" spans="1:33" ht="18" x14ac:dyDescent="0.35">
      <c r="A12" s="25" t="s">
        <v>39</v>
      </c>
      <c r="B12" s="10" cm="1">
        <f t="array" ref="B12">LOOKUP(2,1 / (P$3:P$100 &lt;&gt;""), P$3:P$100)</f>
        <v>44734</v>
      </c>
      <c r="L12" s="13"/>
    </row>
    <row r="13" spans="1:33" ht="18" x14ac:dyDescent="0.35">
      <c r="A13" s="25" t="s">
        <v>40</v>
      </c>
      <c r="B13" s="1" t="str" cm="1">
        <f t="array" aca="1" ref="B13" ca="1">LOOKUP(2,1 / (S$3:S$100 &lt;&gt;""), S$3:S$100)</f>
        <v>No</v>
      </c>
    </row>
    <row r="14" spans="1:33" ht="18" x14ac:dyDescent="0.35">
      <c r="A14" s="21" t="s">
        <v>33</v>
      </c>
      <c r="B14" s="3" cm="1">
        <f t="array" ref="B14">(IFERROR((LOOKUP(2,1/(U$3:U$100&lt;&gt;""),U$3:U$100)),0))</f>
        <v>0</v>
      </c>
    </row>
    <row r="15" spans="1:33" ht="18" x14ac:dyDescent="0.35">
      <c r="A15" s="21" t="s">
        <v>30</v>
      </c>
      <c r="B15" s="10" t="e" cm="1">
        <f t="array" ref="B15">LOOKUP(2,1 / (T$3:T$100 &lt;&gt;""), T$3:T$100)</f>
        <v>#N/A</v>
      </c>
    </row>
    <row r="16" spans="1:33" ht="18" x14ac:dyDescent="0.35">
      <c r="A16" s="21" t="s">
        <v>31</v>
      </c>
      <c r="B16" s="1" t="e" cm="1">
        <f t="array" ref="B16">LOOKUP(2,1 / (W$3:W$100 &lt;&gt;""), W$3:W$100)</f>
        <v>#N/A</v>
      </c>
    </row>
    <row r="17" spans="1:2" ht="18" x14ac:dyDescent="0.35">
      <c r="A17" s="2" t="s">
        <v>16</v>
      </c>
      <c r="B17" s="3">
        <f>(IFERROR((LOOKUP(2,1/(Q$3:Q$100&lt;&gt;""),Q$3:Q$100)),0))</f>
        <v>30</v>
      </c>
    </row>
    <row r="18" spans="1:2" ht="18" x14ac:dyDescent="0.35">
      <c r="A18" s="2" t="s">
        <v>17</v>
      </c>
      <c r="B18" s="10" t="e">
        <f>LOOKUP(2,1 / (X$3:X$9 &lt;&gt;""), X$3:X$9)</f>
        <v>#N/A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AD0C-5530-417F-A867-308D55393C6D}">
  <dimension ref="A1:AG18"/>
  <sheetViews>
    <sheetView topLeftCell="E1" zoomScale="110" zoomScaleNormal="110" workbookViewId="0">
      <selection activeCell="M6" sqref="M6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9" max="9" width="9.5546875" bestFit="1" customWidth="1"/>
    <col min="10" max="10" width="15.44140625" bestFit="1" customWidth="1"/>
    <col min="12" max="12" width="10.6640625" bestFit="1" customWidth="1"/>
    <col min="16" max="16" width="14.6640625" bestFit="1" customWidth="1"/>
    <col min="17" max="17" width="9.5546875" bestFit="1" customWidth="1"/>
    <col min="20" max="20" width="14.6640625" bestFit="1" customWidth="1"/>
    <col min="21" max="21" width="10.6640625" bestFit="1" customWidth="1"/>
    <col min="29" max="29" width="10.6640625" bestFit="1" customWidth="1"/>
  </cols>
  <sheetData>
    <row r="1" spans="1:33" ht="18" x14ac:dyDescent="0.35">
      <c r="A1" s="2" t="s">
        <v>0</v>
      </c>
      <c r="B1" s="3" t="s">
        <v>55</v>
      </c>
      <c r="D1" s="4" t="s">
        <v>1</v>
      </c>
      <c r="E1" s="5"/>
      <c r="F1" s="5"/>
      <c r="G1" s="5"/>
      <c r="H1" s="22" t="s">
        <v>2</v>
      </c>
      <c r="I1" s="5"/>
      <c r="J1" s="5"/>
      <c r="K1" s="5"/>
      <c r="L1" s="6" t="s">
        <v>3</v>
      </c>
      <c r="M1" s="5"/>
      <c r="N1" s="5"/>
      <c r="O1" s="5"/>
      <c r="P1" s="24" t="s">
        <v>37</v>
      </c>
      <c r="Q1" s="5"/>
      <c r="R1" s="5"/>
      <c r="S1" s="5"/>
      <c r="T1" s="22" t="s">
        <v>29</v>
      </c>
      <c r="U1" s="5"/>
      <c r="V1" s="5"/>
      <c r="W1" s="5"/>
      <c r="X1" s="7" t="s">
        <v>4</v>
      </c>
      <c r="Y1" s="5"/>
      <c r="Z1" s="5"/>
      <c r="AA1" s="5"/>
      <c r="AD1" s="7" t="s">
        <v>5</v>
      </c>
      <c r="AE1" s="5"/>
      <c r="AF1" s="5"/>
      <c r="AG1" s="5"/>
    </row>
    <row r="2" spans="1:33" ht="18" x14ac:dyDescent="0.35">
      <c r="A2" s="8" t="s">
        <v>10</v>
      </c>
      <c r="B2" s="3" t="str">
        <f>(IFERROR((LOOKUP(2,1/(E$3:E$100&lt;&gt;""),E$3:E$100)),0))</f>
        <v>N/A</v>
      </c>
      <c r="D2" s="4" t="s">
        <v>6</v>
      </c>
      <c r="E2" s="4" t="s">
        <v>7</v>
      </c>
      <c r="F2" s="4" t="s">
        <v>8</v>
      </c>
      <c r="G2" s="4" t="s">
        <v>9</v>
      </c>
      <c r="H2" s="22" t="s">
        <v>6</v>
      </c>
      <c r="I2" s="22" t="s">
        <v>7</v>
      </c>
      <c r="J2" s="22" t="s">
        <v>8</v>
      </c>
      <c r="K2" s="22" t="s">
        <v>9</v>
      </c>
      <c r="L2" s="6" t="s">
        <v>6</v>
      </c>
      <c r="M2" s="6" t="s">
        <v>7</v>
      </c>
      <c r="N2" s="6" t="s">
        <v>8</v>
      </c>
      <c r="O2" s="6" t="s">
        <v>9</v>
      </c>
      <c r="P2" s="24" t="s">
        <v>6</v>
      </c>
      <c r="Q2" s="24" t="s">
        <v>7</v>
      </c>
      <c r="R2" s="24" t="s">
        <v>8</v>
      </c>
      <c r="S2" s="24" t="s">
        <v>9</v>
      </c>
      <c r="T2" s="22" t="s">
        <v>6</v>
      </c>
      <c r="U2" s="22" t="s">
        <v>32</v>
      </c>
      <c r="V2" s="22" t="s">
        <v>8</v>
      </c>
      <c r="W2" s="22" t="s">
        <v>9</v>
      </c>
      <c r="X2" s="7" t="s">
        <v>6</v>
      </c>
      <c r="Y2" s="7" t="s">
        <v>7</v>
      </c>
      <c r="Z2" s="7" t="s">
        <v>8</v>
      </c>
      <c r="AA2" s="7" t="s">
        <v>9</v>
      </c>
      <c r="AC2" s="11" t="s">
        <v>18</v>
      </c>
      <c r="AD2" s="7" t="s">
        <v>1</v>
      </c>
      <c r="AE2" s="7" t="s">
        <v>2</v>
      </c>
      <c r="AF2" s="7" t="s">
        <v>3</v>
      </c>
      <c r="AG2" s="7" t="s">
        <v>4</v>
      </c>
    </row>
    <row r="3" spans="1:33" ht="18" x14ac:dyDescent="0.35">
      <c r="A3" s="8" t="s">
        <v>11</v>
      </c>
      <c r="B3" s="10" t="str">
        <f>LOOKUP(2,1 / (D$3:D$100 &lt;&gt;""), D$3:D$100)</f>
        <v>N/A</v>
      </c>
      <c r="D3" s="12">
        <v>44615</v>
      </c>
      <c r="E3" s="5">
        <v>82</v>
      </c>
      <c r="F3" s="19">
        <f ca="1">TODAY()-D3</f>
        <v>128</v>
      </c>
      <c r="G3" s="5" t="str">
        <f ca="1">IF(F3&gt;21, "Yes", "No")</f>
        <v>Yes</v>
      </c>
      <c r="H3" s="12"/>
      <c r="I3" s="5"/>
      <c r="J3" s="19"/>
      <c r="K3" s="5"/>
      <c r="L3" s="12">
        <v>44652</v>
      </c>
      <c r="M3" s="5">
        <f>26+14+42</f>
        <v>82</v>
      </c>
      <c r="N3" s="19">
        <f ca="1">TODAY()-L3</f>
        <v>91</v>
      </c>
      <c r="O3" s="5" t="str">
        <f ca="1">IF(N3&gt;21, "Yes", "No")</f>
        <v>Yes</v>
      </c>
      <c r="P3" s="12">
        <v>44700</v>
      </c>
      <c r="Q3" s="5">
        <f>11+27+1</f>
        <v>39</v>
      </c>
      <c r="R3" s="19">
        <f ca="1">TODAY()-P3</f>
        <v>43</v>
      </c>
      <c r="S3" s="5" t="str">
        <f ca="1">IF(R3&gt;21, "Yes", "No")</f>
        <v>Yes</v>
      </c>
      <c r="T3" s="12"/>
      <c r="U3" s="5"/>
      <c r="V3" s="19"/>
      <c r="W3" s="5"/>
      <c r="X3" s="5"/>
      <c r="Y3" s="5"/>
      <c r="Z3" s="5"/>
      <c r="AA3" s="5"/>
      <c r="AC3" s="13"/>
      <c r="AD3" s="5"/>
      <c r="AE3" s="5"/>
      <c r="AF3" s="5"/>
      <c r="AG3" s="5"/>
    </row>
    <row r="4" spans="1:33" ht="18" x14ac:dyDescent="0.35">
      <c r="A4" s="8" t="s">
        <v>12</v>
      </c>
      <c r="B4" s="1" t="str">
        <f ca="1">LOOKUP(2,1 / (G$3:G$1048576 &lt;&gt;""), G$3:G$1048576)</f>
        <v>N/A</v>
      </c>
      <c r="D4" s="14" t="s">
        <v>65</v>
      </c>
      <c r="E4" s="15" t="s">
        <v>65</v>
      </c>
      <c r="F4" s="15" t="s">
        <v>65</v>
      </c>
      <c r="G4" s="15" t="s">
        <v>65</v>
      </c>
      <c r="H4" s="14"/>
      <c r="I4" s="15"/>
      <c r="J4" s="15"/>
      <c r="K4" s="15"/>
      <c r="L4" s="12">
        <v>44697</v>
      </c>
      <c r="M4" s="5">
        <f>25+22+120+112+123+28+40</f>
        <v>470</v>
      </c>
      <c r="N4" s="19">
        <f ca="1">TODAY()-L4</f>
        <v>46</v>
      </c>
      <c r="O4" s="5" t="str">
        <f ca="1">IF(N4&gt;21, "Yes", "No")</f>
        <v>Yes</v>
      </c>
      <c r="P4" s="12">
        <v>44735</v>
      </c>
      <c r="Q4" s="5">
        <f>43+1+7</f>
        <v>51</v>
      </c>
      <c r="R4" s="19">
        <f ca="1">TODAY()-P4</f>
        <v>8</v>
      </c>
      <c r="S4" s="5" t="str">
        <f ca="1">IF(R4&gt;21, "Yes", "No")</f>
        <v>No</v>
      </c>
      <c r="T4" s="12"/>
      <c r="U4" s="5"/>
      <c r="V4" s="19"/>
      <c r="W4" s="5"/>
      <c r="X4" s="5"/>
      <c r="Y4" s="5"/>
      <c r="Z4" s="5"/>
      <c r="AA4" s="5"/>
      <c r="AC4" s="13"/>
      <c r="AD4" s="5"/>
      <c r="AE4" s="5"/>
      <c r="AF4" s="5"/>
      <c r="AG4" s="5"/>
    </row>
    <row r="5" spans="1:33" ht="18" x14ac:dyDescent="0.35">
      <c r="A5" s="21" t="s">
        <v>44</v>
      </c>
      <c r="B5" s="3" cm="1">
        <f t="array" ref="B5">(IFERROR((LOOKUP(2,1/(I$3:I$100&lt;&gt;""),I$3:I$100)),0))</f>
        <v>0</v>
      </c>
      <c r="D5" s="12">
        <v>44670</v>
      </c>
      <c r="E5" s="5">
        <v>240</v>
      </c>
      <c r="F5" s="19">
        <f ca="1">TODAY()-D5</f>
        <v>73</v>
      </c>
      <c r="G5" s="5" t="str">
        <f ca="1">IF(F5&gt;21, "Yes", "No")</f>
        <v>Yes</v>
      </c>
      <c r="H5" s="5"/>
      <c r="I5" s="5"/>
      <c r="J5" s="5"/>
      <c r="K5" s="5"/>
      <c r="L5" s="12">
        <v>44735</v>
      </c>
      <c r="M5" s="5">
        <f>77+94+97+20+15+45+25+20+45+15+15+30+43</f>
        <v>541</v>
      </c>
      <c r="N5" s="19">
        <f ca="1">TODAY()-L5</f>
        <v>8</v>
      </c>
      <c r="O5" s="5" t="str">
        <f ca="1">IF(N5&gt;21, "Yes", "No")</f>
        <v>No</v>
      </c>
      <c r="P5" s="12"/>
      <c r="Q5" s="5"/>
      <c r="R5" s="5"/>
      <c r="S5" s="5"/>
      <c r="T5" s="12"/>
      <c r="U5" s="5"/>
      <c r="V5" s="5"/>
      <c r="W5" s="5"/>
      <c r="X5" s="5"/>
      <c r="Y5" s="5"/>
      <c r="Z5" s="5"/>
      <c r="AA5" s="5"/>
      <c r="AC5" s="13"/>
      <c r="AD5" s="5"/>
      <c r="AE5" s="5"/>
      <c r="AF5" s="5"/>
      <c r="AG5" s="5"/>
    </row>
    <row r="6" spans="1:33" ht="18" x14ac:dyDescent="0.35">
      <c r="A6" s="21" t="s">
        <v>45</v>
      </c>
      <c r="B6" s="10" t="e" cm="1">
        <f t="array" ref="B6">LOOKUP(2,1 / (H$3:H$100 &lt;&gt;""), H$3:H$100)</f>
        <v>#N/A</v>
      </c>
      <c r="D6" s="14" t="s">
        <v>65</v>
      </c>
      <c r="E6" s="15" t="s">
        <v>65</v>
      </c>
      <c r="F6" s="15" t="s">
        <v>65</v>
      </c>
      <c r="G6" s="15" t="s">
        <v>65</v>
      </c>
      <c r="H6" s="5"/>
      <c r="I6" s="5"/>
      <c r="J6" s="5"/>
      <c r="K6" s="5"/>
      <c r="L6" s="12"/>
      <c r="M6" s="5"/>
      <c r="N6" s="19"/>
      <c r="O6" s="5"/>
      <c r="P6" s="12"/>
      <c r="Q6" s="5"/>
      <c r="R6" s="19"/>
      <c r="S6" s="5"/>
      <c r="T6" s="5"/>
      <c r="U6" s="5"/>
      <c r="V6" s="5"/>
      <c r="W6" s="5"/>
      <c r="X6" s="5"/>
      <c r="Y6" s="5"/>
      <c r="Z6" s="5"/>
      <c r="AA6" s="5"/>
      <c r="AC6" s="13"/>
      <c r="AD6" s="5"/>
      <c r="AE6" s="5"/>
      <c r="AF6" s="5"/>
      <c r="AG6" s="5"/>
    </row>
    <row r="7" spans="1:33" ht="18" x14ac:dyDescent="0.35">
      <c r="A7" s="21" t="s">
        <v>46</v>
      </c>
      <c r="B7" s="1" t="e" cm="1">
        <f t="array" ref="B7">LOOKUP(2,1 / (K$3:K$1048576 &lt;&gt;""), K$3:K$1048576)</f>
        <v>#N/A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D7" s="5"/>
      <c r="AE7" s="5"/>
      <c r="AF7" s="5"/>
      <c r="AG7" s="5"/>
    </row>
    <row r="8" spans="1:33" ht="18" x14ac:dyDescent="0.35">
      <c r="A8" s="9" t="s">
        <v>13</v>
      </c>
      <c r="B8" s="3" cm="1">
        <f t="array" ref="B8">(IFERROR((LOOKUP(2,1/(M$3:M$100&lt;&gt;""),M$3:M$100)),0))</f>
        <v>541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D8" s="5"/>
      <c r="AE8" s="5"/>
      <c r="AF8" s="5"/>
      <c r="AG8" s="5"/>
    </row>
    <row r="9" spans="1:33" ht="18" x14ac:dyDescent="0.35">
      <c r="A9" s="9" t="s">
        <v>14</v>
      </c>
      <c r="B9" s="10" cm="1">
        <f t="array" ref="B9">LOOKUP(2,1 / (L$3:L$100 &lt;&gt;""), L$3:L$100)</f>
        <v>44735</v>
      </c>
      <c r="D9" s="5"/>
      <c r="E9" s="5"/>
      <c r="F9" s="5"/>
      <c r="G9" s="5"/>
      <c r="H9" s="5"/>
      <c r="I9" s="5"/>
      <c r="J9" s="5"/>
      <c r="K9" s="5"/>
      <c r="L9" s="12"/>
      <c r="M9" s="5"/>
      <c r="N9" s="19"/>
      <c r="O9" s="5"/>
      <c r="P9" s="12"/>
      <c r="Q9" s="5"/>
      <c r="R9" s="19"/>
      <c r="S9" s="5"/>
      <c r="T9" s="5"/>
      <c r="U9" s="5"/>
      <c r="V9" s="5"/>
      <c r="W9" s="5"/>
      <c r="X9" s="5"/>
      <c r="Y9" s="5"/>
      <c r="Z9" s="5"/>
      <c r="AA9" s="5"/>
      <c r="AD9" s="5"/>
      <c r="AE9" s="5"/>
      <c r="AF9" s="5"/>
      <c r="AG9" s="5"/>
    </row>
    <row r="10" spans="1:33" ht="18" x14ac:dyDescent="0.35">
      <c r="A10" s="9" t="s">
        <v>15</v>
      </c>
      <c r="B10" s="1" t="str" cm="1">
        <f t="array" aca="1" ref="B10" ca="1">LOOKUP(2,1 / (O$3:O$100 &lt;&gt;""), O$3:O$100)</f>
        <v>No</v>
      </c>
    </row>
    <row r="11" spans="1:33" ht="18" x14ac:dyDescent="0.35">
      <c r="A11" s="25" t="s">
        <v>38</v>
      </c>
      <c r="B11" s="3" cm="1">
        <f t="array" ref="B11">(IFERROR((LOOKUP(2,1/(Q$3:Q$100&lt;&gt;""),Q$3:Q$100)),0))</f>
        <v>51</v>
      </c>
    </row>
    <row r="12" spans="1:33" ht="18" x14ac:dyDescent="0.35">
      <c r="A12" s="25" t="s">
        <v>39</v>
      </c>
      <c r="B12" s="10" cm="1">
        <f t="array" ref="B12">LOOKUP(2,1 / (P$3:P$100 &lt;&gt;""), P$3:P$100)</f>
        <v>44735</v>
      </c>
      <c r="L12" s="13"/>
    </row>
    <row r="13" spans="1:33" ht="18" x14ac:dyDescent="0.35">
      <c r="A13" s="25" t="s">
        <v>40</v>
      </c>
      <c r="B13" s="1" t="str" cm="1">
        <f t="array" aca="1" ref="B13" ca="1">LOOKUP(2,1 / (S$3:S$100 &lt;&gt;""), S$3:S$100)</f>
        <v>No</v>
      </c>
    </row>
    <row r="14" spans="1:33" ht="18" x14ac:dyDescent="0.35">
      <c r="A14" s="21" t="s">
        <v>33</v>
      </c>
      <c r="B14" s="3" cm="1">
        <f t="array" ref="B14">(IFERROR((LOOKUP(2,1/(U$3:U$100&lt;&gt;""),U$3:U$100)),0))</f>
        <v>0</v>
      </c>
    </row>
    <row r="15" spans="1:33" ht="18" x14ac:dyDescent="0.35">
      <c r="A15" s="21" t="s">
        <v>30</v>
      </c>
      <c r="B15" s="10" t="e" cm="1">
        <f t="array" ref="B15">LOOKUP(2,1 / (T$3:T$100 &lt;&gt;""), T$3:T$100)</f>
        <v>#N/A</v>
      </c>
    </row>
    <row r="16" spans="1:33" ht="18" x14ac:dyDescent="0.35">
      <c r="A16" s="21" t="s">
        <v>31</v>
      </c>
      <c r="B16" s="1" t="e" cm="1">
        <f t="array" ref="B16">LOOKUP(2,1 / (W$3:W$100 &lt;&gt;""), W$3:W$100)</f>
        <v>#N/A</v>
      </c>
    </row>
    <row r="17" spans="1:2" ht="18" x14ac:dyDescent="0.35">
      <c r="A17" s="2" t="s">
        <v>16</v>
      </c>
      <c r="B17" s="3">
        <f>(IFERROR((LOOKUP(2,1/(Q$3:Q$100&lt;&gt;""),Q$3:Q$100)),0))</f>
        <v>51</v>
      </c>
    </row>
    <row r="18" spans="1:2" ht="18" x14ac:dyDescent="0.35">
      <c r="A18" s="2" t="s">
        <v>17</v>
      </c>
      <c r="B18" s="10" t="e">
        <f>LOOKUP(2,1 / (X$3:X$9 &lt;&gt;""), X$3:X$9)</f>
        <v>#N/A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FE57-2FB9-4AD5-8A6B-1B04AC279B38}">
  <dimension ref="A1:AG18"/>
  <sheetViews>
    <sheetView topLeftCell="D1" zoomScale="110" zoomScaleNormal="110" workbookViewId="0">
      <selection activeCell="P7" sqref="P7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9" max="9" width="9.5546875" bestFit="1" customWidth="1"/>
    <col min="10" max="10" width="15.44140625" bestFit="1" customWidth="1"/>
    <col min="12" max="12" width="10.6640625" bestFit="1" customWidth="1"/>
    <col min="16" max="16" width="14.6640625" bestFit="1" customWidth="1"/>
    <col min="17" max="17" width="9.5546875" bestFit="1" customWidth="1"/>
    <col min="20" max="20" width="14.6640625" bestFit="1" customWidth="1"/>
    <col min="21" max="21" width="10.6640625" bestFit="1" customWidth="1"/>
    <col min="29" max="29" width="10.6640625" bestFit="1" customWidth="1"/>
  </cols>
  <sheetData>
    <row r="1" spans="1:33" ht="18" x14ac:dyDescent="0.35">
      <c r="A1" s="2" t="s">
        <v>0</v>
      </c>
      <c r="B1" s="3" t="s">
        <v>56</v>
      </c>
      <c r="D1" s="4" t="s">
        <v>1</v>
      </c>
      <c r="E1" s="5"/>
      <c r="F1" s="5"/>
      <c r="G1" s="5"/>
      <c r="H1" s="22" t="s">
        <v>2</v>
      </c>
      <c r="I1" s="5"/>
      <c r="J1" s="5"/>
      <c r="K1" s="5"/>
      <c r="L1" s="6" t="s">
        <v>3</v>
      </c>
      <c r="M1" s="5"/>
      <c r="N1" s="5"/>
      <c r="O1" s="5"/>
      <c r="P1" s="24" t="s">
        <v>37</v>
      </c>
      <c r="Q1" s="5"/>
      <c r="R1" s="5"/>
      <c r="S1" s="5"/>
      <c r="T1" s="22" t="s">
        <v>29</v>
      </c>
      <c r="U1" s="5"/>
      <c r="V1" s="5"/>
      <c r="W1" s="5"/>
      <c r="X1" s="7" t="s">
        <v>4</v>
      </c>
      <c r="Y1" s="5"/>
      <c r="Z1" s="5"/>
      <c r="AA1" s="5"/>
      <c r="AD1" s="7" t="s">
        <v>5</v>
      </c>
      <c r="AE1" s="5"/>
      <c r="AF1" s="5"/>
      <c r="AG1" s="5"/>
    </row>
    <row r="2" spans="1:33" ht="18" x14ac:dyDescent="0.35">
      <c r="A2" s="8" t="s">
        <v>10</v>
      </c>
      <c r="B2" s="3" t="str">
        <f>(IFERROR((LOOKUP(2,1/(E$3:E$100&lt;&gt;""),E$3:E$100)),0))</f>
        <v>N/A</v>
      </c>
      <c r="D2" s="4" t="s">
        <v>6</v>
      </c>
      <c r="E2" s="4" t="s">
        <v>7</v>
      </c>
      <c r="F2" s="4" t="s">
        <v>8</v>
      </c>
      <c r="G2" s="4" t="s">
        <v>9</v>
      </c>
      <c r="H2" s="22" t="s">
        <v>6</v>
      </c>
      <c r="I2" s="22" t="s">
        <v>7</v>
      </c>
      <c r="J2" s="22" t="s">
        <v>8</v>
      </c>
      <c r="K2" s="22" t="s">
        <v>9</v>
      </c>
      <c r="L2" s="6" t="s">
        <v>6</v>
      </c>
      <c r="M2" s="6" t="s">
        <v>7</v>
      </c>
      <c r="N2" s="6" t="s">
        <v>8</v>
      </c>
      <c r="O2" s="6" t="s">
        <v>9</v>
      </c>
      <c r="P2" s="24" t="s">
        <v>6</v>
      </c>
      <c r="Q2" s="24" t="s">
        <v>7</v>
      </c>
      <c r="R2" s="24" t="s">
        <v>8</v>
      </c>
      <c r="S2" s="24" t="s">
        <v>9</v>
      </c>
      <c r="T2" s="22" t="s">
        <v>6</v>
      </c>
      <c r="U2" s="22" t="s">
        <v>32</v>
      </c>
      <c r="V2" s="22" t="s">
        <v>8</v>
      </c>
      <c r="W2" s="22" t="s">
        <v>9</v>
      </c>
      <c r="X2" s="7" t="s">
        <v>6</v>
      </c>
      <c r="Y2" s="7" t="s">
        <v>7</v>
      </c>
      <c r="Z2" s="7" t="s">
        <v>8</v>
      </c>
      <c r="AA2" s="7" t="s">
        <v>9</v>
      </c>
      <c r="AC2" s="11" t="s">
        <v>18</v>
      </c>
      <c r="AD2" s="7" t="s">
        <v>1</v>
      </c>
      <c r="AE2" s="7" t="s">
        <v>2</v>
      </c>
      <c r="AF2" s="7" t="s">
        <v>3</v>
      </c>
      <c r="AG2" s="7" t="s">
        <v>4</v>
      </c>
    </row>
    <row r="3" spans="1:33" ht="18" x14ac:dyDescent="0.35">
      <c r="A3" s="8" t="s">
        <v>11</v>
      </c>
      <c r="B3" s="10" t="str">
        <f>LOOKUP(2,1 / (D$3:D$100 &lt;&gt;""), D$3:D$100)</f>
        <v>N/A</v>
      </c>
      <c r="D3" s="12">
        <v>44615</v>
      </c>
      <c r="E3" s="5">
        <v>15</v>
      </c>
      <c r="F3" s="19">
        <f ca="1">TODAY()-D3</f>
        <v>128</v>
      </c>
      <c r="G3" s="5" t="str">
        <f ca="1">IF(F3&gt;21, "Yes", "No")</f>
        <v>Yes</v>
      </c>
      <c r="H3" s="12"/>
      <c r="I3" s="5"/>
      <c r="J3" s="19"/>
      <c r="K3" s="5"/>
      <c r="L3" s="12">
        <v>44650</v>
      </c>
      <c r="M3" s="5">
        <v>15</v>
      </c>
      <c r="N3" s="19">
        <f ca="1">TODAY()-L3</f>
        <v>93</v>
      </c>
      <c r="O3" s="5" t="str">
        <f ca="1">IF(N3&gt;21, "Yes", "No")</f>
        <v>Yes</v>
      </c>
      <c r="P3" s="12">
        <v>44697</v>
      </c>
      <c r="Q3" s="5">
        <v>15</v>
      </c>
      <c r="R3" s="19">
        <f ca="1">TODAY()-P3</f>
        <v>46</v>
      </c>
      <c r="S3" s="5" t="str">
        <f ca="1">IF(R3&gt;21, "Yes", "No")</f>
        <v>Yes</v>
      </c>
      <c r="T3" s="12"/>
      <c r="U3" s="5"/>
      <c r="V3" s="19"/>
      <c r="W3" s="5"/>
      <c r="X3" s="5"/>
      <c r="Y3" s="5"/>
      <c r="Z3" s="5"/>
      <c r="AA3" s="5"/>
      <c r="AC3" s="13">
        <v>44627</v>
      </c>
      <c r="AD3" s="5">
        <v>2</v>
      </c>
      <c r="AE3" s="5"/>
      <c r="AF3" s="5"/>
      <c r="AG3" s="5"/>
    </row>
    <row r="4" spans="1:33" ht="18" x14ac:dyDescent="0.35">
      <c r="A4" s="8" t="s">
        <v>12</v>
      </c>
      <c r="B4" s="1" t="str">
        <f>LOOKUP(2,1 / (G$3:G$1048576 &lt;&gt;""), G$3:G$1048576)</f>
        <v>N/A</v>
      </c>
      <c r="D4" s="14"/>
      <c r="E4" s="15">
        <v>13</v>
      </c>
      <c r="F4" s="15"/>
      <c r="G4" s="15"/>
      <c r="H4" s="14"/>
      <c r="I4" s="15"/>
      <c r="J4" s="15"/>
      <c r="K4" s="15"/>
      <c r="L4" s="12">
        <v>44697</v>
      </c>
      <c r="M4" s="5">
        <v>0</v>
      </c>
      <c r="N4" s="19">
        <f ca="1">TODAY()-L4</f>
        <v>46</v>
      </c>
      <c r="O4" s="5" t="str">
        <f ca="1">IF(N4&gt;21, "Yes", "No")</f>
        <v>Yes</v>
      </c>
      <c r="P4" s="12">
        <v>44734</v>
      </c>
      <c r="Q4" s="5">
        <v>12</v>
      </c>
      <c r="R4" s="19">
        <f ca="1">TODAY()-P4</f>
        <v>9</v>
      </c>
      <c r="S4" s="5" t="str">
        <f ca="1">IF(R4&gt;21, "Yes", "No")</f>
        <v>No</v>
      </c>
      <c r="T4" s="12"/>
      <c r="U4" s="5"/>
      <c r="V4" s="19"/>
      <c r="W4" s="5"/>
      <c r="X4" s="5"/>
      <c r="Y4" s="5"/>
      <c r="Z4" s="5"/>
      <c r="AA4" s="5"/>
      <c r="AC4" s="13"/>
      <c r="AD4" s="5"/>
      <c r="AE4" s="5"/>
      <c r="AF4" s="5"/>
      <c r="AG4" s="5"/>
    </row>
    <row r="5" spans="1:33" ht="18" x14ac:dyDescent="0.35">
      <c r="A5" s="21" t="s">
        <v>44</v>
      </c>
      <c r="B5" s="3" cm="1">
        <f t="array" ref="B5">(IFERROR((LOOKUP(2,1/(I$3:I$100&lt;&gt;""),I$3:I$100)),0))</f>
        <v>0</v>
      </c>
      <c r="D5" s="5"/>
      <c r="E5" s="5">
        <v>12</v>
      </c>
      <c r="F5" s="5"/>
      <c r="G5" s="5"/>
      <c r="H5" s="5"/>
      <c r="I5" s="5"/>
      <c r="J5" s="5"/>
      <c r="K5" s="5"/>
      <c r="L5" s="12">
        <v>44734</v>
      </c>
      <c r="M5" s="5">
        <v>1</v>
      </c>
      <c r="N5" s="19">
        <f ca="1">TODAY()-L5</f>
        <v>9</v>
      </c>
      <c r="O5" s="5" t="str">
        <f ca="1">IF(N5&gt;21, "Yes", "No")</f>
        <v>No</v>
      </c>
      <c r="P5" s="12"/>
      <c r="Q5" s="5"/>
      <c r="R5" s="5"/>
      <c r="S5" s="5"/>
      <c r="T5" s="12"/>
      <c r="U5" s="5"/>
      <c r="V5" s="5"/>
      <c r="W5" s="5"/>
      <c r="X5" s="5"/>
      <c r="Y5" s="5"/>
      <c r="Z5" s="5"/>
      <c r="AA5" s="5"/>
      <c r="AC5" s="13"/>
      <c r="AD5" s="5"/>
      <c r="AE5" s="5"/>
      <c r="AF5" s="5"/>
      <c r="AG5" s="5"/>
    </row>
    <row r="6" spans="1:33" ht="18" x14ac:dyDescent="0.35">
      <c r="A6" s="21" t="s">
        <v>45</v>
      </c>
      <c r="B6" s="10" t="e" cm="1">
        <f t="array" ref="B6">LOOKUP(2,1 / (H$3:H$100 &lt;&gt;""), H$3:H$100)</f>
        <v>#N/A</v>
      </c>
      <c r="D6" s="5" t="s">
        <v>65</v>
      </c>
      <c r="E6" s="5" t="s">
        <v>65</v>
      </c>
      <c r="F6" s="5" t="s">
        <v>65</v>
      </c>
      <c r="G6" s="5" t="s">
        <v>65</v>
      </c>
      <c r="H6" s="5"/>
      <c r="I6" s="5"/>
      <c r="J6" s="5"/>
      <c r="K6" s="5"/>
      <c r="L6" s="12"/>
      <c r="M6" s="5"/>
      <c r="N6" s="19"/>
      <c r="O6" s="5"/>
      <c r="P6" s="12"/>
      <c r="Q6" s="5"/>
      <c r="R6" s="19"/>
      <c r="S6" s="5"/>
      <c r="T6" s="5"/>
      <c r="U6" s="5"/>
      <c r="V6" s="5"/>
      <c r="W6" s="5"/>
      <c r="X6" s="5"/>
      <c r="Y6" s="5"/>
      <c r="Z6" s="5"/>
      <c r="AA6" s="5"/>
      <c r="AC6" s="13"/>
      <c r="AD6" s="5"/>
      <c r="AE6" s="5"/>
      <c r="AF6" s="5"/>
      <c r="AG6" s="5"/>
    </row>
    <row r="7" spans="1:33" ht="18" x14ac:dyDescent="0.35">
      <c r="A7" s="21" t="s">
        <v>46</v>
      </c>
      <c r="B7" s="1" t="e" cm="1">
        <f t="array" ref="B7">LOOKUP(2,1 / (K$3:K$1048576 &lt;&gt;""), K$3:K$1048576)</f>
        <v>#N/A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D7" s="5"/>
      <c r="AE7" s="5"/>
      <c r="AF7" s="5"/>
      <c r="AG7" s="5"/>
    </row>
    <row r="8" spans="1:33" ht="18" x14ac:dyDescent="0.35">
      <c r="A8" s="9" t="s">
        <v>13</v>
      </c>
      <c r="B8" s="3" cm="1">
        <f t="array" ref="B8">(IFERROR((LOOKUP(2,1/(M$3:M$100&lt;&gt;""),M$3:M$100)),0))</f>
        <v>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D8" s="5"/>
      <c r="AE8" s="5"/>
      <c r="AF8" s="5"/>
      <c r="AG8" s="5"/>
    </row>
    <row r="9" spans="1:33" ht="18" x14ac:dyDescent="0.35">
      <c r="A9" s="9" t="s">
        <v>14</v>
      </c>
      <c r="B9" s="10" cm="1">
        <f t="array" ref="B9">LOOKUP(2,1 / (L$3:L$100 &lt;&gt;""), L$3:L$100)</f>
        <v>44734</v>
      </c>
      <c r="D9" s="5"/>
      <c r="E9" s="5"/>
      <c r="F9" s="5"/>
      <c r="G9" s="5"/>
      <c r="H9" s="5"/>
      <c r="I9" s="5"/>
      <c r="J9" s="5"/>
      <c r="K9" s="5"/>
      <c r="L9" s="12"/>
      <c r="M9" s="5"/>
      <c r="N9" s="19"/>
      <c r="O9" s="5"/>
      <c r="P9" s="12"/>
      <c r="Q9" s="5"/>
      <c r="R9" s="19"/>
      <c r="S9" s="5"/>
      <c r="T9" s="5"/>
      <c r="U9" s="5"/>
      <c r="V9" s="5"/>
      <c r="W9" s="5"/>
      <c r="X9" s="5"/>
      <c r="Y9" s="5"/>
      <c r="Z9" s="5"/>
      <c r="AA9" s="5"/>
      <c r="AD9" s="5"/>
      <c r="AE9" s="5"/>
      <c r="AF9" s="5"/>
      <c r="AG9" s="5"/>
    </row>
    <row r="10" spans="1:33" ht="18" x14ac:dyDescent="0.35">
      <c r="A10" s="9" t="s">
        <v>15</v>
      </c>
      <c r="B10" s="1" t="str" cm="1">
        <f t="array" aca="1" ref="B10" ca="1">LOOKUP(2,1 / (O$3:O$100 &lt;&gt;""), O$3:O$100)</f>
        <v>No</v>
      </c>
    </row>
    <row r="11" spans="1:33" ht="18" x14ac:dyDescent="0.35">
      <c r="A11" s="25" t="s">
        <v>38</v>
      </c>
      <c r="B11" s="3" cm="1">
        <f t="array" ref="B11">(IFERROR((LOOKUP(2,1/(Q$3:Q$100&lt;&gt;""),Q$3:Q$100)),0))</f>
        <v>12</v>
      </c>
    </row>
    <row r="12" spans="1:33" ht="18" x14ac:dyDescent="0.35">
      <c r="A12" s="25" t="s">
        <v>39</v>
      </c>
      <c r="B12" s="10" cm="1">
        <f t="array" ref="B12">LOOKUP(2,1 / (P$3:P$100 &lt;&gt;""), P$3:P$100)</f>
        <v>44734</v>
      </c>
      <c r="L12" s="13"/>
    </row>
    <row r="13" spans="1:33" ht="18" x14ac:dyDescent="0.35">
      <c r="A13" s="25" t="s">
        <v>40</v>
      </c>
      <c r="B13" s="1" t="str" cm="1">
        <f t="array" aca="1" ref="B13" ca="1">LOOKUP(2,1 / (S$3:S$100 &lt;&gt;""), S$3:S$100)</f>
        <v>No</v>
      </c>
    </row>
    <row r="14" spans="1:33" ht="18" x14ac:dyDescent="0.35">
      <c r="A14" s="21" t="s">
        <v>33</v>
      </c>
      <c r="B14" s="3" cm="1">
        <f t="array" ref="B14">(IFERROR((LOOKUP(2,1/(U$3:U$100&lt;&gt;""),U$3:U$100)),0))</f>
        <v>0</v>
      </c>
    </row>
    <row r="15" spans="1:33" ht="18" x14ac:dyDescent="0.35">
      <c r="A15" s="21" t="s">
        <v>30</v>
      </c>
      <c r="B15" s="10" t="e" cm="1">
        <f t="array" ref="B15">LOOKUP(2,1 / (T$3:T$100 &lt;&gt;""), T$3:T$100)</f>
        <v>#N/A</v>
      </c>
    </row>
    <row r="16" spans="1:33" ht="18" x14ac:dyDescent="0.35">
      <c r="A16" s="21" t="s">
        <v>31</v>
      </c>
      <c r="B16" s="1" t="e" cm="1">
        <f t="array" ref="B16">LOOKUP(2,1 / (W$3:W$100 &lt;&gt;""), W$3:W$100)</f>
        <v>#N/A</v>
      </c>
    </row>
    <row r="17" spans="1:2" ht="18" x14ac:dyDescent="0.35">
      <c r="A17" s="2" t="s">
        <v>16</v>
      </c>
      <c r="B17" s="3">
        <f>(IFERROR((LOOKUP(2,1/(Q$3:Q$100&lt;&gt;""),Q$3:Q$100)),0))</f>
        <v>12</v>
      </c>
    </row>
    <row r="18" spans="1:2" ht="18" x14ac:dyDescent="0.35">
      <c r="A18" s="2" t="s">
        <v>17</v>
      </c>
      <c r="B18" s="10" t="e">
        <f>LOOKUP(2,1 / (X$3:X$9 &lt;&gt;""), X$3:X$9)</f>
        <v>#N/A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CB306-5AD3-4DFF-93BC-0524B70A7E4A}">
  <dimension ref="A1:AG18"/>
  <sheetViews>
    <sheetView zoomScale="110" zoomScaleNormal="110" workbookViewId="0">
      <selection activeCell="E4" sqref="E4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9" max="9" width="9.5546875" bestFit="1" customWidth="1"/>
    <col min="10" max="10" width="15.44140625" bestFit="1" customWidth="1"/>
    <col min="12" max="12" width="10.6640625" bestFit="1" customWidth="1"/>
    <col min="16" max="16" width="14.6640625" bestFit="1" customWidth="1"/>
    <col min="17" max="17" width="9.5546875" bestFit="1" customWidth="1"/>
    <col min="20" max="20" width="14.6640625" bestFit="1" customWidth="1"/>
    <col min="21" max="21" width="10.6640625" bestFit="1" customWidth="1"/>
    <col min="29" max="29" width="10.6640625" bestFit="1" customWidth="1"/>
  </cols>
  <sheetData>
    <row r="1" spans="1:33" ht="18" x14ac:dyDescent="0.35">
      <c r="A1" s="2" t="s">
        <v>0</v>
      </c>
      <c r="B1" s="3" t="s">
        <v>57</v>
      </c>
      <c r="D1" s="4" t="s">
        <v>1</v>
      </c>
      <c r="E1" s="5"/>
      <c r="F1" s="5"/>
      <c r="G1" s="5"/>
      <c r="H1" s="22" t="s">
        <v>2</v>
      </c>
      <c r="I1" s="5"/>
      <c r="J1" s="5"/>
      <c r="K1" s="5"/>
      <c r="L1" s="6" t="s">
        <v>3</v>
      </c>
      <c r="M1" s="5"/>
      <c r="N1" s="5"/>
      <c r="O1" s="5"/>
      <c r="P1" s="24" t="s">
        <v>37</v>
      </c>
      <c r="Q1" s="5"/>
      <c r="R1" s="5"/>
      <c r="S1" s="5"/>
      <c r="T1" s="22" t="s">
        <v>29</v>
      </c>
      <c r="U1" s="5"/>
      <c r="V1" s="5"/>
      <c r="W1" s="5"/>
      <c r="X1" s="7" t="s">
        <v>4</v>
      </c>
      <c r="Y1" s="5"/>
      <c r="Z1" s="5"/>
      <c r="AA1" s="5"/>
      <c r="AD1" s="7" t="s">
        <v>5</v>
      </c>
      <c r="AE1" s="5"/>
      <c r="AF1" s="5"/>
      <c r="AG1" s="5"/>
    </row>
    <row r="2" spans="1:33" ht="18" x14ac:dyDescent="0.35">
      <c r="A2" s="8" t="s">
        <v>10</v>
      </c>
      <c r="B2" s="3">
        <f>(IFERROR((LOOKUP(2,1/(E$3:E$100&lt;&gt;""),E$3:E$100)),0))</f>
        <v>35</v>
      </c>
      <c r="D2" s="4" t="s">
        <v>6</v>
      </c>
      <c r="E2" s="4" t="s">
        <v>7</v>
      </c>
      <c r="F2" s="4" t="s">
        <v>8</v>
      </c>
      <c r="G2" s="4" t="s">
        <v>9</v>
      </c>
      <c r="H2" s="22" t="s">
        <v>6</v>
      </c>
      <c r="I2" s="22" t="s">
        <v>7</v>
      </c>
      <c r="J2" s="22" t="s">
        <v>8</v>
      </c>
      <c r="K2" s="22" t="s">
        <v>9</v>
      </c>
      <c r="L2" s="6" t="s">
        <v>6</v>
      </c>
      <c r="M2" s="6" t="s">
        <v>7</v>
      </c>
      <c r="N2" s="6" t="s">
        <v>8</v>
      </c>
      <c r="O2" s="6" t="s">
        <v>9</v>
      </c>
      <c r="P2" s="24" t="s">
        <v>6</v>
      </c>
      <c r="Q2" s="24" t="s">
        <v>7</v>
      </c>
      <c r="R2" s="24" t="s">
        <v>8</v>
      </c>
      <c r="S2" s="24" t="s">
        <v>9</v>
      </c>
      <c r="T2" s="22" t="s">
        <v>6</v>
      </c>
      <c r="U2" s="22" t="s">
        <v>32</v>
      </c>
      <c r="V2" s="22" t="s">
        <v>8</v>
      </c>
      <c r="W2" s="22" t="s">
        <v>9</v>
      </c>
      <c r="X2" s="7" t="s">
        <v>6</v>
      </c>
      <c r="Y2" s="7" t="s">
        <v>7</v>
      </c>
      <c r="Z2" s="7" t="s">
        <v>8</v>
      </c>
      <c r="AA2" s="7" t="s">
        <v>9</v>
      </c>
      <c r="AC2" s="11" t="s">
        <v>18</v>
      </c>
      <c r="AD2" s="7" t="s">
        <v>1</v>
      </c>
      <c r="AE2" s="7" t="s">
        <v>2</v>
      </c>
      <c r="AF2" s="7" t="s">
        <v>3</v>
      </c>
      <c r="AG2" s="7" t="s">
        <v>4</v>
      </c>
    </row>
    <row r="3" spans="1:33" ht="18" x14ac:dyDescent="0.35">
      <c r="A3" s="8" t="s">
        <v>11</v>
      </c>
      <c r="B3" s="10">
        <f>LOOKUP(2,1 / (D$3:D$100 &lt;&gt;""), D$3:D$100)</f>
        <v>44615</v>
      </c>
      <c r="D3" s="12">
        <v>44615</v>
      </c>
      <c r="E3" s="5">
        <v>35</v>
      </c>
      <c r="F3" s="19">
        <f ca="1">TODAY()-D3</f>
        <v>128</v>
      </c>
      <c r="G3" s="5" t="str">
        <f ca="1">IF(F3&gt;21, "Yes", "No")</f>
        <v>Yes</v>
      </c>
      <c r="H3" s="12"/>
      <c r="I3" s="5"/>
      <c r="J3" s="19"/>
      <c r="K3" s="5"/>
      <c r="L3" s="12"/>
      <c r="M3" s="5"/>
      <c r="N3" s="19"/>
      <c r="O3" s="5"/>
      <c r="P3" s="12"/>
      <c r="Q3" s="5"/>
      <c r="R3" s="19"/>
      <c r="S3" s="5"/>
      <c r="T3" s="12"/>
      <c r="U3" s="5"/>
      <c r="V3" s="19"/>
      <c r="W3" s="5"/>
      <c r="X3" s="5"/>
      <c r="Y3" s="5"/>
      <c r="Z3" s="5"/>
      <c r="AA3" s="5"/>
      <c r="AC3" s="13"/>
      <c r="AD3" s="5"/>
      <c r="AE3" s="5"/>
      <c r="AF3" s="5"/>
      <c r="AG3" s="5"/>
    </row>
    <row r="4" spans="1:33" ht="18" x14ac:dyDescent="0.35">
      <c r="A4" s="8" t="s">
        <v>12</v>
      </c>
      <c r="B4" s="1" t="str">
        <f ca="1">LOOKUP(2,1 / (G$3:G$1048576 &lt;&gt;""), G$3:G$1048576)</f>
        <v>Yes</v>
      </c>
      <c r="D4" s="14"/>
      <c r="E4" s="15"/>
      <c r="F4" s="15"/>
      <c r="G4" s="15"/>
      <c r="H4" s="14"/>
      <c r="I4" s="15"/>
      <c r="J4" s="15"/>
      <c r="K4" s="15"/>
      <c r="L4" s="12"/>
      <c r="M4" s="5"/>
      <c r="N4" s="19"/>
      <c r="O4" s="5"/>
      <c r="P4" s="12"/>
      <c r="Q4" s="5"/>
      <c r="R4" s="19"/>
      <c r="S4" s="5"/>
      <c r="T4" s="12"/>
      <c r="U4" s="5"/>
      <c r="V4" s="19"/>
      <c r="W4" s="5"/>
      <c r="X4" s="5"/>
      <c r="Y4" s="5"/>
      <c r="Z4" s="5"/>
      <c r="AA4" s="5"/>
      <c r="AC4" s="13"/>
      <c r="AD4" s="5"/>
      <c r="AE4" s="5"/>
      <c r="AF4" s="5"/>
      <c r="AG4" s="5"/>
    </row>
    <row r="5" spans="1:33" ht="18" x14ac:dyDescent="0.35">
      <c r="A5" s="21" t="s">
        <v>44</v>
      </c>
      <c r="B5" s="3" cm="1">
        <f t="array" ref="B5">(IFERROR((LOOKUP(2,1/(I$3:I$100&lt;&gt;""),I$3:I$100)),0))</f>
        <v>0</v>
      </c>
      <c r="D5" s="5"/>
      <c r="E5" s="5"/>
      <c r="F5" s="5"/>
      <c r="G5" s="5"/>
      <c r="H5" s="5"/>
      <c r="I5" s="5"/>
      <c r="J5" s="5"/>
      <c r="K5" s="5"/>
      <c r="L5" s="12"/>
      <c r="M5" s="5"/>
      <c r="N5" s="19"/>
      <c r="O5" s="5"/>
      <c r="P5" s="12"/>
      <c r="Q5" s="5"/>
      <c r="R5" s="5"/>
      <c r="S5" s="5"/>
      <c r="T5" s="12"/>
      <c r="U5" s="5"/>
      <c r="V5" s="5"/>
      <c r="W5" s="5"/>
      <c r="X5" s="5"/>
      <c r="Y5" s="5"/>
      <c r="Z5" s="5"/>
      <c r="AA5" s="5"/>
      <c r="AC5" s="13"/>
      <c r="AD5" s="5"/>
      <c r="AE5" s="5"/>
      <c r="AF5" s="5"/>
      <c r="AG5" s="5"/>
    </row>
    <row r="6" spans="1:33" ht="18" x14ac:dyDescent="0.35">
      <c r="A6" s="21" t="s">
        <v>45</v>
      </c>
      <c r="B6" s="10" t="e" cm="1">
        <f t="array" ref="B6">LOOKUP(2,1 / (H$3:H$100 &lt;&gt;""), H$3:H$100)</f>
        <v>#N/A</v>
      </c>
      <c r="D6" s="5"/>
      <c r="E6" s="5"/>
      <c r="F6" s="5"/>
      <c r="G6" s="5"/>
      <c r="H6" s="5"/>
      <c r="I6" s="5"/>
      <c r="J6" s="5"/>
      <c r="K6" s="5"/>
      <c r="L6" s="12"/>
      <c r="M6" s="5"/>
      <c r="N6" s="19"/>
      <c r="O6" s="5"/>
      <c r="P6" s="12"/>
      <c r="Q6" s="5"/>
      <c r="R6" s="19"/>
      <c r="S6" s="5"/>
      <c r="T6" s="5"/>
      <c r="U6" s="5"/>
      <c r="V6" s="5"/>
      <c r="W6" s="5"/>
      <c r="X6" s="5"/>
      <c r="Y6" s="5"/>
      <c r="Z6" s="5"/>
      <c r="AA6" s="5"/>
      <c r="AC6" s="13"/>
      <c r="AD6" s="5"/>
      <c r="AE6" s="5"/>
      <c r="AF6" s="5"/>
      <c r="AG6" s="5"/>
    </row>
    <row r="7" spans="1:33" ht="18" x14ac:dyDescent="0.35">
      <c r="A7" s="21" t="s">
        <v>46</v>
      </c>
      <c r="B7" s="1" t="e" cm="1">
        <f t="array" ref="B7">LOOKUP(2,1 / (K$3:K$1048576 &lt;&gt;""), K$3:K$1048576)</f>
        <v>#N/A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D7" s="5"/>
      <c r="AE7" s="5"/>
      <c r="AF7" s="5"/>
      <c r="AG7" s="5"/>
    </row>
    <row r="8" spans="1:33" ht="18" x14ac:dyDescent="0.35">
      <c r="A8" s="9" t="s">
        <v>13</v>
      </c>
      <c r="B8" s="3" cm="1">
        <f t="array" ref="B8">(IFERROR((LOOKUP(2,1/(M$3:M$100&lt;&gt;""),M$3:M$100)),0))</f>
        <v>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D8" s="5"/>
      <c r="AE8" s="5"/>
      <c r="AF8" s="5"/>
      <c r="AG8" s="5"/>
    </row>
    <row r="9" spans="1:33" ht="18" x14ac:dyDescent="0.35">
      <c r="A9" s="9" t="s">
        <v>14</v>
      </c>
      <c r="B9" s="10" t="e" cm="1">
        <f t="array" ref="B9">LOOKUP(2,1 / (L$3:L$100 &lt;&gt;""), L$3:L$100)</f>
        <v>#N/A</v>
      </c>
      <c r="D9" s="5"/>
      <c r="E9" s="5"/>
      <c r="F9" s="5"/>
      <c r="G9" s="5"/>
      <c r="H9" s="5"/>
      <c r="I9" s="5"/>
      <c r="J9" s="5"/>
      <c r="K9" s="5"/>
      <c r="L9" s="12"/>
      <c r="M9" s="5"/>
      <c r="N9" s="19"/>
      <c r="O9" s="5"/>
      <c r="P9" s="12"/>
      <c r="Q9" s="5"/>
      <c r="R9" s="19"/>
      <c r="S9" s="5"/>
      <c r="T9" s="5"/>
      <c r="U9" s="5"/>
      <c r="V9" s="5"/>
      <c r="W9" s="5"/>
      <c r="X9" s="5"/>
      <c r="Y9" s="5"/>
      <c r="Z9" s="5"/>
      <c r="AA9" s="5"/>
      <c r="AD9" s="5"/>
      <c r="AE9" s="5"/>
      <c r="AF9" s="5"/>
      <c r="AG9" s="5"/>
    </row>
    <row r="10" spans="1:33" ht="18" x14ac:dyDescent="0.35">
      <c r="A10" s="9" t="s">
        <v>15</v>
      </c>
      <c r="B10" s="1" t="e" cm="1">
        <f t="array" ref="B10">LOOKUP(2,1 / (O$3:O$100 &lt;&gt;""), O$3:O$100)</f>
        <v>#N/A</v>
      </c>
    </row>
    <row r="11" spans="1:33" ht="18" x14ac:dyDescent="0.35">
      <c r="A11" s="25" t="s">
        <v>38</v>
      </c>
      <c r="B11" s="3" cm="1">
        <f t="array" ref="B11">(IFERROR((LOOKUP(2,1/(Q$3:Q$100&lt;&gt;""),Q$3:Q$100)),0))</f>
        <v>0</v>
      </c>
    </row>
    <row r="12" spans="1:33" ht="18" x14ac:dyDescent="0.35">
      <c r="A12" s="25" t="s">
        <v>39</v>
      </c>
      <c r="B12" s="10" t="e" cm="1">
        <f t="array" ref="B12">LOOKUP(2,1 / (P$3:P$100 &lt;&gt;""), P$3:P$100)</f>
        <v>#N/A</v>
      </c>
      <c r="L12" s="13"/>
    </row>
    <row r="13" spans="1:33" ht="18" x14ac:dyDescent="0.35">
      <c r="A13" s="25" t="s">
        <v>40</v>
      </c>
      <c r="B13" s="1" t="e" cm="1">
        <f t="array" ref="B13">LOOKUP(2,1 / (S$3:S$100 &lt;&gt;""), S$3:S$100)</f>
        <v>#N/A</v>
      </c>
    </row>
    <row r="14" spans="1:33" ht="18" x14ac:dyDescent="0.35">
      <c r="A14" s="21" t="s">
        <v>33</v>
      </c>
      <c r="B14" s="3" cm="1">
        <f t="array" ref="B14">(IFERROR((LOOKUP(2,1/(U$3:U$100&lt;&gt;""),U$3:U$100)),0))</f>
        <v>0</v>
      </c>
    </row>
    <row r="15" spans="1:33" ht="18" x14ac:dyDescent="0.35">
      <c r="A15" s="21" t="s">
        <v>30</v>
      </c>
      <c r="B15" s="10" t="e" cm="1">
        <f t="array" ref="B15">LOOKUP(2,1 / (T$3:T$100 &lt;&gt;""), T$3:T$100)</f>
        <v>#N/A</v>
      </c>
    </row>
    <row r="16" spans="1:33" ht="18" x14ac:dyDescent="0.35">
      <c r="A16" s="21" t="s">
        <v>31</v>
      </c>
      <c r="B16" s="1" t="e" cm="1">
        <f t="array" ref="B16">LOOKUP(2,1 / (W$3:W$100 &lt;&gt;""), W$3:W$100)</f>
        <v>#N/A</v>
      </c>
    </row>
    <row r="17" spans="1:2" ht="18" x14ac:dyDescent="0.35">
      <c r="A17" s="2" t="s">
        <v>16</v>
      </c>
      <c r="B17" s="3">
        <f>(IFERROR((LOOKUP(2,1/(Q$3:Q$100&lt;&gt;""),Q$3:Q$100)),0))</f>
        <v>0</v>
      </c>
    </row>
    <row r="18" spans="1:2" ht="18" x14ac:dyDescent="0.35">
      <c r="A18" s="2" t="s">
        <v>17</v>
      </c>
      <c r="B18" s="10" t="e">
        <f>LOOKUP(2,1 / (X$3:X$9 &lt;&gt;""), X$3:X$9)</f>
        <v>#N/A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1981-CCA9-47A7-BCB1-2AFC259E7AE6}">
  <dimension ref="A1:AG18"/>
  <sheetViews>
    <sheetView topLeftCell="J1" zoomScale="110" zoomScaleNormal="110" workbookViewId="0">
      <selection activeCell="Q9" sqref="Q9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9" max="9" width="9.5546875" bestFit="1" customWidth="1"/>
    <col min="10" max="10" width="15.44140625" bestFit="1" customWidth="1"/>
    <col min="12" max="12" width="10.6640625" bestFit="1" customWidth="1"/>
    <col min="16" max="16" width="14.6640625" bestFit="1" customWidth="1"/>
    <col min="17" max="17" width="9.5546875" bestFit="1" customWidth="1"/>
    <col min="20" max="20" width="14.6640625" bestFit="1" customWidth="1"/>
    <col min="21" max="21" width="10.6640625" bestFit="1" customWidth="1"/>
    <col min="29" max="29" width="10.6640625" bestFit="1" customWidth="1"/>
  </cols>
  <sheetData>
    <row r="1" spans="1:33" ht="18" x14ac:dyDescent="0.35">
      <c r="A1" s="2" t="s">
        <v>0</v>
      </c>
      <c r="B1" s="3" t="s">
        <v>58</v>
      </c>
      <c r="D1" s="4" t="s">
        <v>1</v>
      </c>
      <c r="E1" s="5"/>
      <c r="F1" s="5"/>
      <c r="G1" s="5"/>
      <c r="H1" s="22" t="s">
        <v>2</v>
      </c>
      <c r="I1" s="5"/>
      <c r="J1" s="5"/>
      <c r="K1" s="5"/>
      <c r="L1" s="6" t="s">
        <v>3</v>
      </c>
      <c r="M1" s="5"/>
      <c r="N1" s="5"/>
      <c r="O1" s="5"/>
      <c r="P1" s="24" t="s">
        <v>37</v>
      </c>
      <c r="Q1" s="5"/>
      <c r="R1" s="5"/>
      <c r="S1" s="5"/>
      <c r="T1" s="22" t="s">
        <v>29</v>
      </c>
      <c r="U1" s="5"/>
      <c r="V1" s="5"/>
      <c r="W1" s="5"/>
      <c r="X1" s="7" t="s">
        <v>4</v>
      </c>
      <c r="Y1" s="5"/>
      <c r="Z1" s="5"/>
      <c r="AA1" s="5"/>
      <c r="AD1" s="7" t="s">
        <v>5</v>
      </c>
      <c r="AE1" s="5"/>
      <c r="AF1" s="5"/>
      <c r="AG1" s="5"/>
    </row>
    <row r="2" spans="1:33" ht="18" x14ac:dyDescent="0.35">
      <c r="A2" s="8" t="s">
        <v>10</v>
      </c>
      <c r="B2" s="3" t="str">
        <f>(IFERROR((LOOKUP(2,1/(E$3:E$100&lt;&gt;""),E$3:E$100)),0))</f>
        <v>N/A</v>
      </c>
      <c r="D2" s="4" t="s">
        <v>6</v>
      </c>
      <c r="E2" s="4" t="s">
        <v>7</v>
      </c>
      <c r="F2" s="4" t="s">
        <v>8</v>
      </c>
      <c r="G2" s="4" t="s">
        <v>9</v>
      </c>
      <c r="H2" s="22" t="s">
        <v>6</v>
      </c>
      <c r="I2" s="22" t="s">
        <v>7</v>
      </c>
      <c r="J2" s="22" t="s">
        <v>8</v>
      </c>
      <c r="K2" s="22" t="s">
        <v>9</v>
      </c>
      <c r="L2" s="6" t="s">
        <v>6</v>
      </c>
      <c r="M2" s="6" t="s">
        <v>7</v>
      </c>
      <c r="N2" s="6" t="s">
        <v>8</v>
      </c>
      <c r="O2" s="6" t="s">
        <v>9</v>
      </c>
      <c r="P2" s="24" t="s">
        <v>6</v>
      </c>
      <c r="Q2" s="24" t="s">
        <v>7</v>
      </c>
      <c r="R2" s="24" t="s">
        <v>8</v>
      </c>
      <c r="S2" s="24" t="s">
        <v>9</v>
      </c>
      <c r="T2" s="22" t="s">
        <v>6</v>
      </c>
      <c r="U2" s="22" t="s">
        <v>32</v>
      </c>
      <c r="V2" s="22" t="s">
        <v>8</v>
      </c>
      <c r="W2" s="22" t="s">
        <v>9</v>
      </c>
      <c r="X2" s="7" t="s">
        <v>6</v>
      </c>
      <c r="Y2" s="7" t="s">
        <v>7</v>
      </c>
      <c r="Z2" s="7" t="s">
        <v>8</v>
      </c>
      <c r="AA2" s="7" t="s">
        <v>9</v>
      </c>
      <c r="AC2" s="11" t="s">
        <v>18</v>
      </c>
      <c r="AD2" s="7" t="s">
        <v>1</v>
      </c>
      <c r="AE2" s="7" t="s">
        <v>2</v>
      </c>
      <c r="AF2" s="7" t="s">
        <v>3</v>
      </c>
      <c r="AG2" s="7" t="s">
        <v>4</v>
      </c>
    </row>
    <row r="3" spans="1:33" ht="18" x14ac:dyDescent="0.35">
      <c r="A3" s="8" t="s">
        <v>11</v>
      </c>
      <c r="B3" s="10" t="str">
        <f>LOOKUP(2,1 / (D$3:D$100 &lt;&gt;""), D$3:D$100)</f>
        <v>N/A</v>
      </c>
      <c r="D3" s="12">
        <v>44615</v>
      </c>
      <c r="E3" s="5">
        <v>29</v>
      </c>
      <c r="F3" s="19">
        <f ca="1">TODAY()-D3</f>
        <v>128</v>
      </c>
      <c r="G3" s="5" t="str">
        <f ca="1">IF(F3&gt;21, "Yes", "No")</f>
        <v>Yes</v>
      </c>
      <c r="H3" s="12"/>
      <c r="I3" s="5"/>
      <c r="J3" s="19"/>
      <c r="K3" s="5"/>
      <c r="L3" s="12">
        <v>44650</v>
      </c>
      <c r="M3" s="5">
        <v>17</v>
      </c>
      <c r="N3" s="19">
        <f ca="1">TODAY()-L3</f>
        <v>93</v>
      </c>
      <c r="O3" s="5" t="str">
        <f ca="1">IF(N3&gt;21, "Yes", "No")</f>
        <v>Yes</v>
      </c>
      <c r="P3" s="12">
        <v>44692</v>
      </c>
      <c r="Q3" s="5">
        <v>11</v>
      </c>
      <c r="R3" s="19">
        <f ca="1">TODAY()-P3</f>
        <v>51</v>
      </c>
      <c r="S3" s="5" t="str">
        <f ca="1">IF(R3&gt;21, "Yes", "No")</f>
        <v>Yes</v>
      </c>
      <c r="T3" s="12"/>
      <c r="U3" s="5"/>
      <c r="V3" s="19"/>
      <c r="W3" s="5"/>
      <c r="X3" s="5"/>
      <c r="Y3" s="5"/>
      <c r="Z3" s="5"/>
      <c r="AA3" s="5"/>
      <c r="AC3" s="13"/>
      <c r="AD3" s="5"/>
      <c r="AE3" s="5"/>
      <c r="AF3" s="5"/>
      <c r="AG3" s="5"/>
    </row>
    <row r="4" spans="1:33" ht="18" x14ac:dyDescent="0.35">
      <c r="A4" s="8" t="s">
        <v>12</v>
      </c>
      <c r="B4" s="1" t="str">
        <f>LOOKUP(2,1 / (G$3:G$1048576 &lt;&gt;""), G$3:G$1048576)</f>
        <v>N/A</v>
      </c>
      <c r="D4" s="14"/>
      <c r="E4" s="15">
        <f>E3-12</f>
        <v>17</v>
      </c>
      <c r="F4" s="15"/>
      <c r="G4" s="15"/>
      <c r="H4" s="14"/>
      <c r="I4" s="15"/>
      <c r="J4" s="15"/>
      <c r="K4" s="15"/>
      <c r="L4" s="12">
        <v>44692</v>
      </c>
      <c r="M4" s="5">
        <v>6</v>
      </c>
      <c r="N4" s="19">
        <f ca="1">TODAY()-L4</f>
        <v>51</v>
      </c>
      <c r="O4" s="5" t="str">
        <f ca="1">IF(N4&gt;21, "Yes", "No")</f>
        <v>Yes</v>
      </c>
      <c r="P4" s="12">
        <v>44734</v>
      </c>
      <c r="Q4" s="5">
        <v>16</v>
      </c>
      <c r="R4" s="19">
        <f ca="1">TODAY()-P4</f>
        <v>9</v>
      </c>
      <c r="S4" s="5" t="str">
        <f ca="1">IF(R4&gt;21, "Yes", "No")</f>
        <v>No</v>
      </c>
      <c r="T4" s="12"/>
      <c r="U4" s="5"/>
      <c r="V4" s="19"/>
      <c r="W4" s="5"/>
      <c r="X4" s="5"/>
      <c r="Y4" s="5"/>
      <c r="Z4" s="5"/>
      <c r="AA4" s="5"/>
      <c r="AC4" s="13"/>
      <c r="AD4" s="5"/>
      <c r="AE4" s="5"/>
      <c r="AF4" s="5"/>
      <c r="AG4" s="5"/>
    </row>
    <row r="5" spans="1:33" ht="18" x14ac:dyDescent="0.35">
      <c r="A5" s="21" t="s">
        <v>44</v>
      </c>
      <c r="B5" s="3" cm="1">
        <f t="array" ref="B5">(IFERROR((LOOKUP(2,1/(I$3:I$100&lt;&gt;""),I$3:I$100)),0))</f>
        <v>0</v>
      </c>
      <c r="D5" s="5" t="s">
        <v>65</v>
      </c>
      <c r="E5" s="5" t="s">
        <v>65</v>
      </c>
      <c r="F5" s="5" t="s">
        <v>65</v>
      </c>
      <c r="G5" s="5" t="s">
        <v>65</v>
      </c>
      <c r="H5" s="5"/>
      <c r="I5" s="5"/>
      <c r="J5" s="5"/>
      <c r="K5" s="5"/>
      <c r="L5" s="12">
        <v>44734</v>
      </c>
      <c r="M5" s="5">
        <v>4</v>
      </c>
      <c r="N5" s="19">
        <f ca="1">TODAY()-L5</f>
        <v>9</v>
      </c>
      <c r="O5" s="5" t="str">
        <f ca="1">IF(N5&gt;21, "Yes", "No")</f>
        <v>No</v>
      </c>
      <c r="P5" s="12"/>
      <c r="Q5" s="5"/>
      <c r="R5" s="5"/>
      <c r="S5" s="5"/>
      <c r="T5" s="12"/>
      <c r="U5" s="5"/>
      <c r="V5" s="5"/>
      <c r="W5" s="5"/>
      <c r="X5" s="5"/>
      <c r="Y5" s="5"/>
      <c r="Z5" s="5"/>
      <c r="AA5" s="5"/>
      <c r="AC5" s="13"/>
      <c r="AD5" s="5"/>
      <c r="AE5" s="5"/>
      <c r="AF5" s="5"/>
      <c r="AG5" s="5"/>
    </row>
    <row r="6" spans="1:33" ht="18" x14ac:dyDescent="0.35">
      <c r="A6" s="21" t="s">
        <v>45</v>
      </c>
      <c r="B6" s="10" t="e" cm="1">
        <f t="array" ref="B6">LOOKUP(2,1 / (H$3:H$100 &lt;&gt;""), H$3:H$100)</f>
        <v>#N/A</v>
      </c>
      <c r="D6" s="5"/>
      <c r="E6" s="5"/>
      <c r="F6" s="5"/>
      <c r="G6" s="5"/>
      <c r="H6" s="5"/>
      <c r="I6" s="5"/>
      <c r="J6" s="5"/>
      <c r="K6" s="5"/>
      <c r="L6" s="12"/>
      <c r="M6" s="5"/>
      <c r="N6" s="19"/>
      <c r="O6" s="5"/>
      <c r="P6" s="12"/>
      <c r="Q6" s="5"/>
      <c r="R6" s="19"/>
      <c r="S6" s="5"/>
      <c r="T6" s="5"/>
      <c r="U6" s="5"/>
      <c r="V6" s="5"/>
      <c r="W6" s="5"/>
      <c r="X6" s="5"/>
      <c r="Y6" s="5"/>
      <c r="Z6" s="5"/>
      <c r="AA6" s="5"/>
      <c r="AC6" s="13"/>
      <c r="AD6" s="5"/>
      <c r="AE6" s="5"/>
      <c r="AF6" s="5"/>
      <c r="AG6" s="5"/>
    </row>
    <row r="7" spans="1:33" ht="18" x14ac:dyDescent="0.35">
      <c r="A7" s="21" t="s">
        <v>46</v>
      </c>
      <c r="B7" s="1" t="e" cm="1">
        <f t="array" ref="B7">LOOKUP(2,1 / (K$3:K$1048576 &lt;&gt;""), K$3:K$1048576)</f>
        <v>#N/A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D7" s="5"/>
      <c r="AE7" s="5"/>
      <c r="AF7" s="5"/>
      <c r="AG7" s="5"/>
    </row>
    <row r="8" spans="1:33" ht="18" x14ac:dyDescent="0.35">
      <c r="A8" s="9" t="s">
        <v>13</v>
      </c>
      <c r="B8" s="3" cm="1">
        <f t="array" ref="B8">(IFERROR((LOOKUP(2,1/(M$3:M$100&lt;&gt;""),M$3:M$100)),0))</f>
        <v>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D8" s="5"/>
      <c r="AE8" s="5"/>
      <c r="AF8" s="5"/>
      <c r="AG8" s="5"/>
    </row>
    <row r="9" spans="1:33" ht="18" x14ac:dyDescent="0.35">
      <c r="A9" s="9" t="s">
        <v>14</v>
      </c>
      <c r="B9" s="10" cm="1">
        <f t="array" ref="B9">LOOKUP(2,1 / (L$3:L$100 &lt;&gt;""), L$3:L$100)</f>
        <v>44734</v>
      </c>
      <c r="D9" s="5"/>
      <c r="E9" s="5"/>
      <c r="F9" s="5"/>
      <c r="G9" s="5"/>
      <c r="H9" s="5"/>
      <c r="I9" s="5"/>
      <c r="J9" s="5"/>
      <c r="K9" s="5"/>
      <c r="L9" s="12"/>
      <c r="M9" s="5"/>
      <c r="N9" s="19"/>
      <c r="O9" s="5"/>
      <c r="P9" s="12"/>
      <c r="Q9" s="5"/>
      <c r="R9" s="19"/>
      <c r="S9" s="5"/>
      <c r="T9" s="5"/>
      <c r="U9" s="5"/>
      <c r="V9" s="5"/>
      <c r="W9" s="5"/>
      <c r="X9" s="5"/>
      <c r="Y9" s="5"/>
      <c r="Z9" s="5"/>
      <c r="AA9" s="5"/>
      <c r="AD9" s="5"/>
      <c r="AE9" s="5"/>
      <c r="AF9" s="5"/>
      <c r="AG9" s="5"/>
    </row>
    <row r="10" spans="1:33" ht="18" x14ac:dyDescent="0.35">
      <c r="A10" s="9" t="s">
        <v>15</v>
      </c>
      <c r="B10" s="1" t="str" cm="1">
        <f t="array" aca="1" ref="B10" ca="1">LOOKUP(2,1 / (O$3:O$100 &lt;&gt;""), O$3:O$100)</f>
        <v>No</v>
      </c>
    </row>
    <row r="11" spans="1:33" ht="18" x14ac:dyDescent="0.35">
      <c r="A11" s="25" t="s">
        <v>38</v>
      </c>
      <c r="B11" s="3" cm="1">
        <f t="array" ref="B11">(IFERROR((LOOKUP(2,1/(Q$3:Q$100&lt;&gt;""),Q$3:Q$100)),0))</f>
        <v>16</v>
      </c>
    </row>
    <row r="12" spans="1:33" ht="18" x14ac:dyDescent="0.35">
      <c r="A12" s="25" t="s">
        <v>39</v>
      </c>
      <c r="B12" s="10" cm="1">
        <f t="array" ref="B12">LOOKUP(2,1 / (P$3:P$100 &lt;&gt;""), P$3:P$100)</f>
        <v>44734</v>
      </c>
      <c r="L12" s="13"/>
    </row>
    <row r="13" spans="1:33" ht="18" x14ac:dyDescent="0.35">
      <c r="A13" s="25" t="s">
        <v>40</v>
      </c>
      <c r="B13" s="1" t="str" cm="1">
        <f t="array" aca="1" ref="B13" ca="1">LOOKUP(2,1 / (S$3:S$100 &lt;&gt;""), S$3:S$100)</f>
        <v>No</v>
      </c>
    </row>
    <row r="14" spans="1:33" ht="18" x14ac:dyDescent="0.35">
      <c r="A14" s="21" t="s">
        <v>33</v>
      </c>
      <c r="B14" s="3" cm="1">
        <f t="array" ref="B14">(IFERROR((LOOKUP(2,1/(U$3:U$100&lt;&gt;""),U$3:U$100)),0))</f>
        <v>0</v>
      </c>
    </row>
    <row r="15" spans="1:33" ht="18" x14ac:dyDescent="0.35">
      <c r="A15" s="21" t="s">
        <v>30</v>
      </c>
      <c r="B15" s="10" t="e" cm="1">
        <f t="array" ref="B15">LOOKUP(2,1 / (T$3:T$100 &lt;&gt;""), T$3:T$100)</f>
        <v>#N/A</v>
      </c>
    </row>
    <row r="16" spans="1:33" ht="18" x14ac:dyDescent="0.35">
      <c r="A16" s="21" t="s">
        <v>31</v>
      </c>
      <c r="B16" s="1" t="e" cm="1">
        <f t="array" ref="B16">LOOKUP(2,1 / (W$3:W$100 &lt;&gt;""), W$3:W$100)</f>
        <v>#N/A</v>
      </c>
    </row>
    <row r="17" spans="1:2" ht="18" x14ac:dyDescent="0.35">
      <c r="A17" s="2" t="s">
        <v>16</v>
      </c>
      <c r="B17" s="3">
        <f>(IFERROR((LOOKUP(2,1/(Q$3:Q$100&lt;&gt;""),Q$3:Q$100)),0))</f>
        <v>16</v>
      </c>
    </row>
    <row r="18" spans="1:2" ht="18" x14ac:dyDescent="0.35">
      <c r="A18" s="2" t="s">
        <v>17</v>
      </c>
      <c r="B18" s="10" t="e">
        <f>LOOKUP(2,1 / (X$3:X$9 &lt;&gt;""), X$3:X$9)</f>
        <v>#N/A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1541-48EB-4F69-ADA3-57B843DAB3DF}">
  <dimension ref="A1:AG18"/>
  <sheetViews>
    <sheetView topLeftCell="J1" zoomScale="110" zoomScaleNormal="110" workbookViewId="0">
      <selection activeCell="P4" sqref="P4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9" max="9" width="9.5546875" bestFit="1" customWidth="1"/>
    <col min="10" max="10" width="15.44140625" bestFit="1" customWidth="1"/>
    <col min="12" max="12" width="10.6640625" bestFit="1" customWidth="1"/>
    <col min="16" max="16" width="14.6640625" bestFit="1" customWidth="1"/>
    <col min="17" max="17" width="9.5546875" bestFit="1" customWidth="1"/>
    <col min="20" max="20" width="14.6640625" bestFit="1" customWidth="1"/>
    <col min="21" max="21" width="10.6640625" bestFit="1" customWidth="1"/>
    <col min="29" max="29" width="10.6640625" bestFit="1" customWidth="1"/>
  </cols>
  <sheetData>
    <row r="1" spans="1:33" ht="18" x14ac:dyDescent="0.35">
      <c r="A1" s="2" t="s">
        <v>0</v>
      </c>
      <c r="B1" s="3" t="s">
        <v>59</v>
      </c>
      <c r="D1" s="4" t="s">
        <v>1</v>
      </c>
      <c r="E1" s="5"/>
      <c r="F1" s="5"/>
      <c r="G1" s="5"/>
      <c r="H1" s="22" t="s">
        <v>2</v>
      </c>
      <c r="I1" s="5"/>
      <c r="J1" s="5"/>
      <c r="K1" s="5"/>
      <c r="L1" s="6" t="s">
        <v>3</v>
      </c>
      <c r="M1" s="5"/>
      <c r="N1" s="5"/>
      <c r="O1" s="5"/>
      <c r="P1" s="24" t="s">
        <v>37</v>
      </c>
      <c r="Q1" s="5"/>
      <c r="R1" s="5"/>
      <c r="S1" s="5"/>
      <c r="T1" s="22" t="s">
        <v>29</v>
      </c>
      <c r="U1" s="5"/>
      <c r="V1" s="5"/>
      <c r="W1" s="5"/>
      <c r="X1" s="7" t="s">
        <v>4</v>
      </c>
      <c r="Y1" s="5"/>
      <c r="Z1" s="5"/>
      <c r="AA1" s="5"/>
      <c r="AD1" s="7" t="s">
        <v>5</v>
      </c>
      <c r="AE1" s="5"/>
      <c r="AF1" s="5"/>
      <c r="AG1" s="5"/>
    </row>
    <row r="2" spans="1:33" ht="18" x14ac:dyDescent="0.35">
      <c r="A2" s="8" t="s">
        <v>10</v>
      </c>
      <c r="B2" s="3" t="str">
        <f>(IFERROR((LOOKUP(2,1/(E$3:E$100&lt;&gt;""),E$3:E$100)),0))</f>
        <v>N/A</v>
      </c>
      <c r="D2" s="4" t="s">
        <v>6</v>
      </c>
      <c r="E2" s="4" t="s">
        <v>7</v>
      </c>
      <c r="F2" s="4" t="s">
        <v>8</v>
      </c>
      <c r="G2" s="4" t="s">
        <v>9</v>
      </c>
      <c r="H2" s="22" t="s">
        <v>6</v>
      </c>
      <c r="I2" s="22" t="s">
        <v>7</v>
      </c>
      <c r="J2" s="22" t="s">
        <v>8</v>
      </c>
      <c r="K2" s="22" t="s">
        <v>9</v>
      </c>
      <c r="L2" s="6" t="s">
        <v>6</v>
      </c>
      <c r="M2" s="6" t="s">
        <v>7</v>
      </c>
      <c r="N2" s="6" t="s">
        <v>8</v>
      </c>
      <c r="O2" s="6" t="s">
        <v>9</v>
      </c>
      <c r="P2" s="24" t="s">
        <v>6</v>
      </c>
      <c r="Q2" s="24" t="s">
        <v>7</v>
      </c>
      <c r="R2" s="24" t="s">
        <v>8</v>
      </c>
      <c r="S2" s="24" t="s">
        <v>9</v>
      </c>
      <c r="T2" s="22" t="s">
        <v>6</v>
      </c>
      <c r="U2" s="22" t="s">
        <v>32</v>
      </c>
      <c r="V2" s="22" t="s">
        <v>8</v>
      </c>
      <c r="W2" s="22" t="s">
        <v>9</v>
      </c>
      <c r="X2" s="7" t="s">
        <v>6</v>
      </c>
      <c r="Y2" s="7" t="s">
        <v>7</v>
      </c>
      <c r="Z2" s="7" t="s">
        <v>8</v>
      </c>
      <c r="AA2" s="7" t="s">
        <v>9</v>
      </c>
      <c r="AC2" s="11" t="s">
        <v>18</v>
      </c>
      <c r="AD2" s="7" t="s">
        <v>1</v>
      </c>
      <c r="AE2" s="7" t="s">
        <v>2</v>
      </c>
      <c r="AF2" s="7" t="s">
        <v>3</v>
      </c>
      <c r="AG2" s="7" t="s">
        <v>4</v>
      </c>
    </row>
    <row r="3" spans="1:33" ht="18" x14ac:dyDescent="0.35">
      <c r="A3" s="8" t="s">
        <v>11</v>
      </c>
      <c r="B3" s="10" t="str">
        <f>LOOKUP(2,1 / (D$3:D$100 &lt;&gt;""), D$3:D$100)</f>
        <v>N/A</v>
      </c>
      <c r="D3" s="12">
        <v>44615</v>
      </c>
      <c r="E3" s="5">
        <v>74</v>
      </c>
      <c r="F3" s="19">
        <f ca="1">TODAY()-D3</f>
        <v>128</v>
      </c>
      <c r="G3" s="5" t="str">
        <f ca="1">IF(F3&gt;21, "Yes", "No")</f>
        <v>Yes</v>
      </c>
      <c r="H3" s="12"/>
      <c r="I3" s="5"/>
      <c r="J3" s="19"/>
      <c r="K3" s="5"/>
      <c r="L3" s="12">
        <v>44669</v>
      </c>
      <c r="M3" s="5">
        <v>47</v>
      </c>
      <c r="N3" s="19">
        <f ca="1">TODAY()-L3</f>
        <v>74</v>
      </c>
      <c r="O3" s="5" t="str">
        <f ca="1">IF(N3&gt;21, "Yes", "No")</f>
        <v>Yes</v>
      </c>
      <c r="P3" s="12">
        <v>44697</v>
      </c>
      <c r="Q3" s="5">
        <v>22</v>
      </c>
      <c r="R3" s="19"/>
      <c r="S3" s="5"/>
      <c r="T3" s="12"/>
      <c r="U3" s="5"/>
      <c r="V3" s="19"/>
      <c r="W3" s="5"/>
      <c r="X3" s="5"/>
      <c r="Y3" s="5"/>
      <c r="Z3" s="5"/>
      <c r="AA3" s="5"/>
      <c r="AC3" s="13"/>
      <c r="AD3" s="5"/>
      <c r="AE3" s="5"/>
      <c r="AF3" s="5"/>
      <c r="AG3" s="5"/>
    </row>
    <row r="4" spans="1:33" ht="18" x14ac:dyDescent="0.35">
      <c r="A4" s="8" t="s">
        <v>12</v>
      </c>
      <c r="B4" s="1" t="str">
        <f>LOOKUP(2,1 / (G$3:G$1048576 &lt;&gt;""), G$3:G$1048576)</f>
        <v>N/A</v>
      </c>
      <c r="D4" s="14"/>
      <c r="E4" s="15">
        <v>0</v>
      </c>
      <c r="F4" s="15"/>
      <c r="G4" s="15"/>
      <c r="H4" s="14"/>
      <c r="I4" s="15"/>
      <c r="J4" s="15"/>
      <c r="K4" s="15"/>
      <c r="L4" s="12">
        <v>44697</v>
      </c>
      <c r="M4" s="5">
        <v>18</v>
      </c>
      <c r="N4" s="19"/>
      <c r="O4" s="5"/>
      <c r="P4" s="12">
        <v>44734</v>
      </c>
      <c r="Q4" s="5">
        <v>32</v>
      </c>
      <c r="R4" s="19"/>
      <c r="S4" s="5"/>
      <c r="T4" s="12"/>
      <c r="U4" s="5"/>
      <c r="V4" s="19"/>
      <c r="W4" s="5"/>
      <c r="X4" s="5"/>
      <c r="Y4" s="5"/>
      <c r="Z4" s="5"/>
      <c r="AA4" s="5"/>
      <c r="AC4" s="13"/>
      <c r="AD4" s="5"/>
      <c r="AE4" s="5"/>
      <c r="AF4" s="5"/>
      <c r="AG4" s="5"/>
    </row>
    <row r="5" spans="1:33" ht="18" x14ac:dyDescent="0.35">
      <c r="A5" s="21" t="s">
        <v>44</v>
      </c>
      <c r="B5" s="3" cm="1">
        <f t="array" ref="B5">(IFERROR((LOOKUP(2,1/(I$3:I$100&lt;&gt;""),I$3:I$100)),0))</f>
        <v>0</v>
      </c>
      <c r="D5" s="5" t="s">
        <v>65</v>
      </c>
      <c r="E5" s="5" t="s">
        <v>65</v>
      </c>
      <c r="F5" s="5" t="s">
        <v>65</v>
      </c>
      <c r="G5" s="5" t="s">
        <v>65</v>
      </c>
      <c r="H5" s="5"/>
      <c r="I5" s="5"/>
      <c r="J5" s="5"/>
      <c r="K5" s="5"/>
      <c r="L5" s="12">
        <v>44734</v>
      </c>
      <c r="M5" s="5">
        <v>29</v>
      </c>
      <c r="N5" s="19"/>
      <c r="O5" s="5"/>
      <c r="P5" s="12"/>
      <c r="Q5" s="5"/>
      <c r="R5" s="5"/>
      <c r="S5" s="5"/>
      <c r="T5" s="12"/>
      <c r="U5" s="5"/>
      <c r="V5" s="5"/>
      <c r="W5" s="5"/>
      <c r="X5" s="5"/>
      <c r="Y5" s="5"/>
      <c r="Z5" s="5"/>
      <c r="AA5" s="5"/>
      <c r="AC5" s="13"/>
      <c r="AD5" s="5"/>
      <c r="AE5" s="5"/>
      <c r="AF5" s="5"/>
      <c r="AG5" s="5"/>
    </row>
    <row r="6" spans="1:33" ht="18" x14ac:dyDescent="0.35">
      <c r="A6" s="21" t="s">
        <v>45</v>
      </c>
      <c r="B6" s="10" t="e" cm="1">
        <f t="array" ref="B6">LOOKUP(2,1 / (H$3:H$100 &lt;&gt;""), H$3:H$100)</f>
        <v>#N/A</v>
      </c>
      <c r="D6" s="5"/>
      <c r="E6" s="5"/>
      <c r="F6" s="5"/>
      <c r="G6" s="5"/>
      <c r="H6" s="5"/>
      <c r="I6" s="5"/>
      <c r="J6" s="5"/>
      <c r="K6" s="5"/>
      <c r="L6" s="12"/>
      <c r="M6" s="5"/>
      <c r="N6" s="19"/>
      <c r="O6" s="5"/>
      <c r="P6" s="12"/>
      <c r="Q6" s="5"/>
      <c r="R6" s="19"/>
      <c r="S6" s="5"/>
      <c r="T6" s="5"/>
      <c r="U6" s="5"/>
      <c r="V6" s="5"/>
      <c r="W6" s="5"/>
      <c r="X6" s="5"/>
      <c r="Y6" s="5"/>
      <c r="Z6" s="5"/>
      <c r="AA6" s="5"/>
      <c r="AC6" s="13"/>
      <c r="AD6" s="5"/>
      <c r="AE6" s="5"/>
      <c r="AF6" s="5"/>
      <c r="AG6" s="5"/>
    </row>
    <row r="7" spans="1:33" ht="18" x14ac:dyDescent="0.35">
      <c r="A7" s="21" t="s">
        <v>46</v>
      </c>
      <c r="B7" s="1" t="e" cm="1">
        <f t="array" ref="B7">LOOKUP(2,1 / (K$3:K$1048576 &lt;&gt;""), K$3:K$1048576)</f>
        <v>#N/A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D7" s="5"/>
      <c r="AE7" s="5"/>
      <c r="AF7" s="5"/>
      <c r="AG7" s="5"/>
    </row>
    <row r="8" spans="1:33" ht="18" x14ac:dyDescent="0.35">
      <c r="A8" s="9" t="s">
        <v>13</v>
      </c>
      <c r="B8" s="3" cm="1">
        <f t="array" ref="B8">(IFERROR((LOOKUP(2,1/(M$3:M$100&lt;&gt;""),M$3:M$100)),0))</f>
        <v>29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D8" s="5"/>
      <c r="AE8" s="5"/>
      <c r="AF8" s="5"/>
      <c r="AG8" s="5"/>
    </row>
    <row r="9" spans="1:33" ht="18" x14ac:dyDescent="0.35">
      <c r="A9" s="9" t="s">
        <v>14</v>
      </c>
      <c r="B9" s="10" cm="1">
        <f t="array" ref="B9">LOOKUP(2,1 / (L$3:L$100 &lt;&gt;""), L$3:L$100)</f>
        <v>44734</v>
      </c>
      <c r="D9" s="5"/>
      <c r="E9" s="5"/>
      <c r="F9" s="5"/>
      <c r="G9" s="5"/>
      <c r="H9" s="5"/>
      <c r="I9" s="5"/>
      <c r="J9" s="5"/>
      <c r="K9" s="5"/>
      <c r="L9" s="12"/>
      <c r="M9" s="5"/>
      <c r="N9" s="19"/>
      <c r="O9" s="5"/>
      <c r="P9" s="12"/>
      <c r="Q9" s="5"/>
      <c r="R9" s="19"/>
      <c r="S9" s="5"/>
      <c r="T9" s="5"/>
      <c r="U9" s="5"/>
      <c r="V9" s="5"/>
      <c r="W9" s="5"/>
      <c r="X9" s="5"/>
      <c r="Y9" s="5"/>
      <c r="Z9" s="5"/>
      <c r="AA9" s="5"/>
      <c r="AD9" s="5"/>
      <c r="AE9" s="5"/>
      <c r="AF9" s="5"/>
      <c r="AG9" s="5"/>
    </row>
    <row r="10" spans="1:33" ht="18" x14ac:dyDescent="0.35">
      <c r="A10" s="9" t="s">
        <v>15</v>
      </c>
      <c r="B10" s="1" t="str" cm="1">
        <f t="array" aca="1" ref="B10" ca="1">LOOKUP(2,1 / (O$3:O$100 &lt;&gt;""), O$3:O$100)</f>
        <v>Yes</v>
      </c>
    </row>
    <row r="11" spans="1:33" ht="18" x14ac:dyDescent="0.35">
      <c r="A11" s="25" t="s">
        <v>38</v>
      </c>
      <c r="B11" s="3" cm="1">
        <f t="array" ref="B11">(IFERROR((LOOKUP(2,1/(Q$3:Q$100&lt;&gt;""),Q$3:Q$100)),0))</f>
        <v>32</v>
      </c>
    </row>
    <row r="12" spans="1:33" ht="18" x14ac:dyDescent="0.35">
      <c r="A12" s="25" t="s">
        <v>39</v>
      </c>
      <c r="B12" s="10" cm="1">
        <f t="array" ref="B12">LOOKUP(2,1 / (P$3:P$100 &lt;&gt;""), P$3:P$100)</f>
        <v>44734</v>
      </c>
      <c r="L12" s="13"/>
    </row>
    <row r="13" spans="1:33" ht="18" x14ac:dyDescent="0.35">
      <c r="A13" s="25" t="s">
        <v>40</v>
      </c>
      <c r="B13" s="1" t="e" cm="1">
        <f t="array" ref="B13">LOOKUP(2,1 / (S$3:S$100 &lt;&gt;""), S$3:S$100)</f>
        <v>#N/A</v>
      </c>
    </row>
    <row r="14" spans="1:33" ht="18" x14ac:dyDescent="0.35">
      <c r="A14" s="21" t="s">
        <v>33</v>
      </c>
      <c r="B14" s="3" cm="1">
        <f t="array" ref="B14">(IFERROR((LOOKUP(2,1/(U$3:U$100&lt;&gt;""),U$3:U$100)),0))</f>
        <v>0</v>
      </c>
    </row>
    <row r="15" spans="1:33" ht="18" x14ac:dyDescent="0.35">
      <c r="A15" s="21" t="s">
        <v>30</v>
      </c>
      <c r="B15" s="10" t="e" cm="1">
        <f t="array" ref="B15">LOOKUP(2,1 / (T$3:T$100 &lt;&gt;""), T$3:T$100)</f>
        <v>#N/A</v>
      </c>
    </row>
    <row r="16" spans="1:33" ht="18" x14ac:dyDescent="0.35">
      <c r="A16" s="21" t="s">
        <v>31</v>
      </c>
      <c r="B16" s="1" t="e" cm="1">
        <f t="array" ref="B16">LOOKUP(2,1 / (W$3:W$100 &lt;&gt;""), W$3:W$100)</f>
        <v>#N/A</v>
      </c>
    </row>
    <row r="17" spans="1:2" ht="18" x14ac:dyDescent="0.35">
      <c r="A17" s="2" t="s">
        <v>16</v>
      </c>
      <c r="B17" s="3">
        <f>(IFERROR((LOOKUP(2,1/(Q$3:Q$100&lt;&gt;""),Q$3:Q$100)),0))</f>
        <v>32</v>
      </c>
    </row>
    <row r="18" spans="1:2" ht="18" x14ac:dyDescent="0.35">
      <c r="A18" s="2" t="s">
        <v>17</v>
      </c>
      <c r="B18" s="10" t="e">
        <f>LOOKUP(2,1 / (X$3:X$9 &lt;&gt;""), X$3:X$9)</f>
        <v>#N/A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80A0-3726-46B5-B03B-0EBE127B26CC}">
  <dimension ref="A1:AG18"/>
  <sheetViews>
    <sheetView topLeftCell="H1" zoomScale="110" zoomScaleNormal="110" workbookViewId="0">
      <selection activeCell="Q5" sqref="Q5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9" max="9" width="9.5546875" bestFit="1" customWidth="1"/>
    <col min="10" max="10" width="15.44140625" bestFit="1" customWidth="1"/>
    <col min="12" max="12" width="10.6640625" bestFit="1" customWidth="1"/>
    <col min="16" max="16" width="14.6640625" bestFit="1" customWidth="1"/>
    <col min="17" max="17" width="9.5546875" bestFit="1" customWidth="1"/>
    <col min="20" max="20" width="14.6640625" bestFit="1" customWidth="1"/>
    <col min="21" max="21" width="10.6640625" bestFit="1" customWidth="1"/>
    <col min="29" max="29" width="10.6640625" bestFit="1" customWidth="1"/>
  </cols>
  <sheetData>
    <row r="1" spans="1:33" ht="18" x14ac:dyDescent="0.35">
      <c r="A1" s="2" t="s">
        <v>0</v>
      </c>
      <c r="B1" s="3" t="s">
        <v>60</v>
      </c>
      <c r="D1" s="4" t="s">
        <v>1</v>
      </c>
      <c r="E1" s="5"/>
      <c r="F1" s="5"/>
      <c r="G1" s="5"/>
      <c r="H1" s="22" t="s">
        <v>2</v>
      </c>
      <c r="I1" s="5"/>
      <c r="J1" s="5"/>
      <c r="K1" s="5"/>
      <c r="L1" s="6" t="s">
        <v>3</v>
      </c>
      <c r="M1" s="5"/>
      <c r="N1" s="5"/>
      <c r="O1" s="5"/>
      <c r="P1" s="24" t="s">
        <v>37</v>
      </c>
      <c r="Q1" s="5"/>
      <c r="R1" s="5"/>
      <c r="S1" s="5"/>
      <c r="T1" s="22" t="s">
        <v>29</v>
      </c>
      <c r="U1" s="5"/>
      <c r="V1" s="5"/>
      <c r="W1" s="5"/>
      <c r="X1" s="7" t="s">
        <v>4</v>
      </c>
      <c r="Y1" s="5"/>
      <c r="Z1" s="5"/>
      <c r="AA1" s="5"/>
      <c r="AD1" s="7" t="s">
        <v>5</v>
      </c>
      <c r="AE1" s="5"/>
      <c r="AF1" s="5"/>
      <c r="AG1" s="5"/>
    </row>
    <row r="2" spans="1:33" ht="18" x14ac:dyDescent="0.35">
      <c r="A2" s="8" t="s">
        <v>10</v>
      </c>
      <c r="B2" s="3" t="str">
        <f>(IFERROR((LOOKUP(2,1/(E$3:E$100&lt;&gt;""),E$3:E$100)),0))</f>
        <v>N/A</v>
      </c>
      <c r="D2" s="4" t="s">
        <v>6</v>
      </c>
      <c r="E2" s="4" t="s">
        <v>7</v>
      </c>
      <c r="F2" s="4" t="s">
        <v>8</v>
      </c>
      <c r="G2" s="4" t="s">
        <v>9</v>
      </c>
      <c r="H2" s="22" t="s">
        <v>6</v>
      </c>
      <c r="I2" s="22" t="s">
        <v>7</v>
      </c>
      <c r="J2" s="22" t="s">
        <v>8</v>
      </c>
      <c r="K2" s="22" t="s">
        <v>9</v>
      </c>
      <c r="L2" s="6" t="s">
        <v>6</v>
      </c>
      <c r="M2" s="6" t="s">
        <v>7</v>
      </c>
      <c r="N2" s="6" t="s">
        <v>8</v>
      </c>
      <c r="O2" s="6" t="s">
        <v>9</v>
      </c>
      <c r="P2" s="24" t="s">
        <v>6</v>
      </c>
      <c r="Q2" s="24" t="s">
        <v>7</v>
      </c>
      <c r="R2" s="24" t="s">
        <v>8</v>
      </c>
      <c r="S2" s="24" t="s">
        <v>9</v>
      </c>
      <c r="T2" s="22" t="s">
        <v>6</v>
      </c>
      <c r="U2" s="22" t="s">
        <v>32</v>
      </c>
      <c r="V2" s="22" t="s">
        <v>8</v>
      </c>
      <c r="W2" s="22" t="s">
        <v>9</v>
      </c>
      <c r="X2" s="7" t="s">
        <v>6</v>
      </c>
      <c r="Y2" s="7" t="s">
        <v>7</v>
      </c>
      <c r="Z2" s="7" t="s">
        <v>8</v>
      </c>
      <c r="AA2" s="7" t="s">
        <v>9</v>
      </c>
      <c r="AC2" s="11" t="s">
        <v>18</v>
      </c>
      <c r="AD2" s="7" t="s">
        <v>1</v>
      </c>
      <c r="AE2" s="7" t="s">
        <v>2</v>
      </c>
      <c r="AF2" s="7" t="s">
        <v>3</v>
      </c>
      <c r="AG2" s="7" t="s">
        <v>4</v>
      </c>
    </row>
    <row r="3" spans="1:33" ht="18" x14ac:dyDescent="0.35">
      <c r="A3" s="8" t="s">
        <v>11</v>
      </c>
      <c r="B3" s="10" t="str">
        <f>LOOKUP(2,1 / (D$3:D$100 &lt;&gt;""), D$3:D$100)</f>
        <v>N/A</v>
      </c>
      <c r="D3" s="12">
        <v>44615</v>
      </c>
      <c r="E3" s="5">
        <v>80</v>
      </c>
      <c r="F3" s="19">
        <f ca="1">TODAY()-D3</f>
        <v>128</v>
      </c>
      <c r="G3" s="5" t="str">
        <f ca="1">IF(F3&gt;21, "Yes", "No")</f>
        <v>Yes</v>
      </c>
      <c r="H3" s="12"/>
      <c r="I3" s="5"/>
      <c r="J3" s="19"/>
      <c r="K3" s="5"/>
      <c r="L3" s="12">
        <v>44650</v>
      </c>
      <c r="M3" s="5">
        <v>39</v>
      </c>
      <c r="N3" s="19">
        <f ca="1">TODAY()-L3</f>
        <v>93</v>
      </c>
      <c r="O3" s="5" t="str">
        <f ca="1">IF(N3&gt;21, "Yes", "No")</f>
        <v>Yes</v>
      </c>
      <c r="P3" s="12">
        <v>44692</v>
      </c>
      <c r="Q3" s="5">
        <f>54+12+4</f>
        <v>70</v>
      </c>
      <c r="R3" s="19">
        <f ca="1">TODAY()-P3</f>
        <v>51</v>
      </c>
      <c r="S3" s="5" t="str">
        <f ca="1">IF(R3&gt;21, "Yes", "No")</f>
        <v>Yes</v>
      </c>
      <c r="T3" s="12"/>
      <c r="U3" s="5"/>
      <c r="V3" s="19"/>
      <c r="W3" s="5"/>
      <c r="X3" s="5"/>
      <c r="Y3" s="5"/>
      <c r="Z3" s="5"/>
      <c r="AA3" s="5"/>
      <c r="AC3" s="13"/>
      <c r="AD3" s="5"/>
      <c r="AE3" s="5"/>
      <c r="AF3" s="5"/>
      <c r="AG3" s="5"/>
    </row>
    <row r="4" spans="1:33" ht="18" x14ac:dyDescent="0.35">
      <c r="A4" s="8" t="s">
        <v>12</v>
      </c>
      <c r="B4" s="1" t="str">
        <f ca="1">LOOKUP(2,1 / (G$3:G$1048576 &lt;&gt;""), G$3:G$1048576)</f>
        <v>N/A</v>
      </c>
      <c r="D4" s="14"/>
      <c r="E4" s="15">
        <v>75</v>
      </c>
      <c r="F4" s="15"/>
      <c r="G4" s="15"/>
      <c r="H4" s="14"/>
      <c r="I4" s="15"/>
      <c r="J4" s="15"/>
      <c r="K4" s="15"/>
      <c r="L4" s="12">
        <v>44669</v>
      </c>
      <c r="M4" s="5">
        <v>109</v>
      </c>
      <c r="N4" s="19">
        <f ca="1">TODAY()-L4</f>
        <v>74</v>
      </c>
      <c r="O4" s="5" t="str">
        <f ca="1">IF(N4&gt;21, "Yes", "No")</f>
        <v>Yes</v>
      </c>
      <c r="P4" s="12">
        <v>44735</v>
      </c>
      <c r="Q4" s="5">
        <f>10+6+2+1</f>
        <v>19</v>
      </c>
      <c r="R4" s="19">
        <f ca="1">TODAY()-P4</f>
        <v>8</v>
      </c>
      <c r="S4" s="5" t="str">
        <f ca="1">IF(R4&gt;21, "Yes", "No")</f>
        <v>No</v>
      </c>
      <c r="T4" s="12"/>
      <c r="U4" s="5"/>
      <c r="V4" s="19"/>
      <c r="W4" s="5"/>
      <c r="X4" s="5"/>
      <c r="Y4" s="5"/>
      <c r="Z4" s="5"/>
      <c r="AA4" s="5"/>
      <c r="AC4" s="13"/>
      <c r="AD4" s="5"/>
      <c r="AE4" s="5"/>
      <c r="AF4" s="5"/>
      <c r="AG4" s="5"/>
    </row>
    <row r="5" spans="1:33" ht="18" x14ac:dyDescent="0.35">
      <c r="A5" s="21" t="s">
        <v>44</v>
      </c>
      <c r="B5" s="3" cm="1">
        <f t="array" ref="B5">(IFERROR((LOOKUP(2,1/(I$3:I$100&lt;&gt;""),I$3:I$100)),0))</f>
        <v>0</v>
      </c>
      <c r="D5" s="12">
        <v>44644</v>
      </c>
      <c r="E5" s="5">
        <v>107</v>
      </c>
      <c r="F5" s="5"/>
      <c r="G5" s="5"/>
      <c r="H5" s="5"/>
      <c r="I5" s="5"/>
      <c r="J5" s="5"/>
      <c r="K5" s="5"/>
      <c r="L5" s="12">
        <v>44692</v>
      </c>
      <c r="M5" s="5">
        <f>30+36+35+120+71</f>
        <v>292</v>
      </c>
      <c r="N5" s="19">
        <f ca="1">TODAY()-L5</f>
        <v>51</v>
      </c>
      <c r="O5" s="5" t="str">
        <f ca="1">IF(N5&gt;21, "Yes", "No")</f>
        <v>Yes</v>
      </c>
      <c r="P5" s="12"/>
      <c r="Q5" s="5"/>
      <c r="R5" s="5"/>
      <c r="S5" s="5"/>
      <c r="T5" s="12"/>
      <c r="U5" s="5"/>
      <c r="V5" s="5"/>
      <c r="W5" s="5"/>
      <c r="X5" s="5"/>
      <c r="Y5" s="5"/>
      <c r="Z5" s="5"/>
      <c r="AA5" s="5"/>
      <c r="AC5" s="13"/>
      <c r="AD5" s="5"/>
      <c r="AE5" s="5"/>
      <c r="AF5" s="5"/>
      <c r="AG5" s="5"/>
    </row>
    <row r="6" spans="1:33" ht="18" x14ac:dyDescent="0.35">
      <c r="A6" s="21" t="s">
        <v>45</v>
      </c>
      <c r="B6" s="10" t="e" cm="1">
        <f t="array" ref="B6">LOOKUP(2,1 / (H$3:H$100 &lt;&gt;""), H$3:H$100)</f>
        <v>#N/A</v>
      </c>
      <c r="D6" s="12">
        <v>44670</v>
      </c>
      <c r="E6" s="5">
        <v>200</v>
      </c>
      <c r="F6" s="19">
        <f ca="1">TODAY()-D6</f>
        <v>73</v>
      </c>
      <c r="G6" s="5" t="str">
        <f ca="1">IF(F6&gt;21, "Yes", "No")</f>
        <v>Yes</v>
      </c>
      <c r="H6" s="5"/>
      <c r="I6" s="5"/>
      <c r="J6" s="5"/>
      <c r="K6" s="5"/>
      <c r="L6" s="12">
        <v>44735</v>
      </c>
      <c r="M6" s="5">
        <f>20+55+35+45+3+35</f>
        <v>193</v>
      </c>
      <c r="N6" s="19">
        <f ca="1">TODAY()-L6</f>
        <v>8</v>
      </c>
      <c r="O6" s="5" t="str">
        <f ca="1">IF(N6&gt;21, "Yes", "No")</f>
        <v>No</v>
      </c>
      <c r="P6" s="12"/>
      <c r="Q6" s="5"/>
      <c r="R6" s="19"/>
      <c r="S6" s="5"/>
      <c r="T6" s="5"/>
      <c r="U6" s="5"/>
      <c r="V6" s="5"/>
      <c r="W6" s="5"/>
      <c r="X6" s="5"/>
      <c r="Y6" s="5"/>
      <c r="Z6" s="5"/>
      <c r="AA6" s="5"/>
      <c r="AC6" s="13"/>
      <c r="AD6" s="5"/>
      <c r="AE6" s="5"/>
      <c r="AF6" s="5"/>
      <c r="AG6" s="5"/>
    </row>
    <row r="7" spans="1:33" ht="18" x14ac:dyDescent="0.35">
      <c r="A7" s="21" t="s">
        <v>46</v>
      </c>
      <c r="B7" s="1" t="e" cm="1">
        <f t="array" ref="B7">LOOKUP(2,1 / (K$3:K$1048576 &lt;&gt;""), K$3:K$1048576)</f>
        <v>#N/A</v>
      </c>
      <c r="D7" s="5" t="s">
        <v>65</v>
      </c>
      <c r="E7" s="5" t="s">
        <v>65</v>
      </c>
      <c r="F7" s="5" t="s">
        <v>65</v>
      </c>
      <c r="G7" s="5" t="s">
        <v>65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D7" s="5"/>
      <c r="AE7" s="5"/>
      <c r="AF7" s="5"/>
      <c r="AG7" s="5"/>
    </row>
    <row r="8" spans="1:33" ht="18" x14ac:dyDescent="0.35">
      <c r="A8" s="9" t="s">
        <v>13</v>
      </c>
      <c r="B8" s="3" cm="1">
        <f t="array" ref="B8">(IFERROR((LOOKUP(2,1/(M$3:M$100&lt;&gt;""),M$3:M$100)),0))</f>
        <v>193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D8" s="5"/>
      <c r="AE8" s="5"/>
      <c r="AF8" s="5"/>
      <c r="AG8" s="5"/>
    </row>
    <row r="9" spans="1:33" ht="18" x14ac:dyDescent="0.35">
      <c r="A9" s="9" t="s">
        <v>14</v>
      </c>
      <c r="B9" s="10" cm="1">
        <f t="array" ref="B9">LOOKUP(2,1 / (L$3:L$100 &lt;&gt;""), L$3:L$100)</f>
        <v>44735</v>
      </c>
      <c r="D9" s="5"/>
      <c r="E9" s="5"/>
      <c r="F9" s="5"/>
      <c r="G9" s="5"/>
      <c r="H9" s="5"/>
      <c r="I9" s="5"/>
      <c r="J9" s="5"/>
      <c r="K9" s="5"/>
      <c r="L9" s="12"/>
      <c r="M9" s="5"/>
      <c r="N9" s="19"/>
      <c r="O9" s="5"/>
      <c r="P9" s="12"/>
      <c r="Q9" s="5"/>
      <c r="R9" s="19"/>
      <c r="S9" s="5"/>
      <c r="T9" s="5"/>
      <c r="U9" s="5"/>
      <c r="V9" s="5"/>
      <c r="W9" s="5"/>
      <c r="X9" s="5"/>
      <c r="Y9" s="5"/>
      <c r="Z9" s="5"/>
      <c r="AA9" s="5"/>
      <c r="AD9" s="5"/>
      <c r="AE9" s="5"/>
      <c r="AF9" s="5"/>
      <c r="AG9" s="5"/>
    </row>
    <row r="10" spans="1:33" ht="18" x14ac:dyDescent="0.35">
      <c r="A10" s="9" t="s">
        <v>15</v>
      </c>
      <c r="B10" s="1" t="str" cm="1">
        <f t="array" aca="1" ref="B10" ca="1">LOOKUP(2,1 / (O$3:O$100 &lt;&gt;""), O$3:O$100)</f>
        <v>No</v>
      </c>
    </row>
    <row r="11" spans="1:33" ht="18" x14ac:dyDescent="0.35">
      <c r="A11" s="25" t="s">
        <v>38</v>
      </c>
      <c r="B11" s="3" cm="1">
        <f t="array" ref="B11">(IFERROR((LOOKUP(2,1/(Q$3:Q$100&lt;&gt;""),Q$3:Q$100)),0))</f>
        <v>19</v>
      </c>
    </row>
    <row r="12" spans="1:33" ht="18" x14ac:dyDescent="0.35">
      <c r="A12" s="25" t="s">
        <v>39</v>
      </c>
      <c r="B12" s="10" cm="1">
        <f t="array" ref="B12">LOOKUP(2,1 / (P$3:P$100 &lt;&gt;""), P$3:P$100)</f>
        <v>44735</v>
      </c>
      <c r="L12" s="13"/>
    </row>
    <row r="13" spans="1:33" ht="18" x14ac:dyDescent="0.35">
      <c r="A13" s="25" t="s">
        <v>40</v>
      </c>
      <c r="B13" s="1" t="str" cm="1">
        <f t="array" aca="1" ref="B13" ca="1">LOOKUP(2,1 / (S$3:S$100 &lt;&gt;""), S$3:S$100)</f>
        <v>No</v>
      </c>
    </row>
    <row r="14" spans="1:33" ht="18" x14ac:dyDescent="0.35">
      <c r="A14" s="21" t="s">
        <v>33</v>
      </c>
      <c r="B14" s="3" cm="1">
        <f t="array" ref="B14">(IFERROR((LOOKUP(2,1/(U$3:U$100&lt;&gt;""),U$3:U$100)),0))</f>
        <v>0</v>
      </c>
    </row>
    <row r="15" spans="1:33" ht="18" x14ac:dyDescent="0.35">
      <c r="A15" s="21" t="s">
        <v>30</v>
      </c>
      <c r="B15" s="10" t="e" cm="1">
        <f t="array" ref="B15">LOOKUP(2,1 / (T$3:T$100 &lt;&gt;""), T$3:T$100)</f>
        <v>#N/A</v>
      </c>
    </row>
    <row r="16" spans="1:33" ht="18" x14ac:dyDescent="0.35">
      <c r="A16" s="21" t="s">
        <v>31</v>
      </c>
      <c r="B16" s="1" t="e" cm="1">
        <f t="array" ref="B16">LOOKUP(2,1 / (W$3:W$100 &lt;&gt;""), W$3:W$100)</f>
        <v>#N/A</v>
      </c>
    </row>
    <row r="17" spans="1:2" ht="18" x14ac:dyDescent="0.35">
      <c r="A17" s="2" t="s">
        <v>16</v>
      </c>
      <c r="B17" s="3">
        <f>(IFERROR((LOOKUP(2,1/(Q$3:Q$100&lt;&gt;""),Q$3:Q$100)),0))</f>
        <v>19</v>
      </c>
    </row>
    <row r="18" spans="1:2" ht="18" x14ac:dyDescent="0.35">
      <c r="A18" s="2" t="s">
        <v>17</v>
      </c>
      <c r="B18" s="10" t="e">
        <f>LOOKUP(2,1 / (X$3:X$9 &lt;&gt;""), X$3:X$9)</f>
        <v>#N/A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753F-5167-4FAA-906A-CC9E7050D27E}">
  <dimension ref="A1:AG18"/>
  <sheetViews>
    <sheetView topLeftCell="E1" zoomScale="110" zoomScaleNormal="110" workbookViewId="0">
      <selection activeCell="Q6" sqref="Q6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9" max="9" width="9.5546875" bestFit="1" customWidth="1"/>
    <col min="10" max="10" width="15.44140625" bestFit="1" customWidth="1"/>
    <col min="12" max="12" width="10.6640625" bestFit="1" customWidth="1"/>
    <col min="16" max="16" width="14.6640625" bestFit="1" customWidth="1"/>
    <col min="17" max="17" width="9.5546875" bestFit="1" customWidth="1"/>
    <col min="20" max="20" width="14.6640625" bestFit="1" customWidth="1"/>
    <col min="21" max="21" width="10.6640625" bestFit="1" customWidth="1"/>
    <col min="29" max="29" width="10.6640625" bestFit="1" customWidth="1"/>
  </cols>
  <sheetData>
    <row r="1" spans="1:33" ht="18" x14ac:dyDescent="0.35">
      <c r="A1" s="2" t="s">
        <v>0</v>
      </c>
      <c r="B1" s="3" t="s">
        <v>61</v>
      </c>
      <c r="D1" s="4" t="s">
        <v>1</v>
      </c>
      <c r="E1" s="5"/>
      <c r="F1" s="5"/>
      <c r="G1" s="5"/>
      <c r="H1" s="22" t="s">
        <v>2</v>
      </c>
      <c r="I1" s="5"/>
      <c r="J1" s="5"/>
      <c r="K1" s="5"/>
      <c r="L1" s="6" t="s">
        <v>3</v>
      </c>
      <c r="M1" s="5"/>
      <c r="N1" s="5"/>
      <c r="O1" s="5"/>
      <c r="P1" s="24" t="s">
        <v>37</v>
      </c>
      <c r="Q1" s="5"/>
      <c r="R1" s="5"/>
      <c r="S1" s="5"/>
      <c r="T1" s="22" t="s">
        <v>29</v>
      </c>
      <c r="U1" s="5"/>
      <c r="V1" s="5"/>
      <c r="W1" s="5"/>
      <c r="X1" s="7" t="s">
        <v>4</v>
      </c>
      <c r="Y1" s="5"/>
      <c r="Z1" s="5"/>
      <c r="AA1" s="5"/>
      <c r="AD1" s="7" t="s">
        <v>5</v>
      </c>
      <c r="AE1" s="5"/>
      <c r="AF1" s="5"/>
      <c r="AG1" s="5"/>
    </row>
    <row r="2" spans="1:33" ht="18" x14ac:dyDescent="0.35">
      <c r="A2" s="8" t="s">
        <v>10</v>
      </c>
      <c r="B2" s="3" t="str">
        <f>(IFERROR((LOOKUP(2,1/(E$3:E$100&lt;&gt;""),E$3:E$100)),0))</f>
        <v>N/A</v>
      </c>
      <c r="D2" s="4" t="s">
        <v>6</v>
      </c>
      <c r="E2" s="4" t="s">
        <v>7</v>
      </c>
      <c r="F2" s="4" t="s">
        <v>8</v>
      </c>
      <c r="G2" s="4" t="s">
        <v>9</v>
      </c>
      <c r="H2" s="22" t="s">
        <v>6</v>
      </c>
      <c r="I2" s="22" t="s">
        <v>7</v>
      </c>
      <c r="J2" s="22" t="s">
        <v>8</v>
      </c>
      <c r="K2" s="22" t="s">
        <v>9</v>
      </c>
      <c r="L2" s="6" t="s">
        <v>6</v>
      </c>
      <c r="M2" s="6" t="s">
        <v>7</v>
      </c>
      <c r="N2" s="6" t="s">
        <v>8</v>
      </c>
      <c r="O2" s="6" t="s">
        <v>9</v>
      </c>
      <c r="P2" s="24" t="s">
        <v>6</v>
      </c>
      <c r="Q2" s="24" t="s">
        <v>7</v>
      </c>
      <c r="R2" s="24" t="s">
        <v>8</v>
      </c>
      <c r="S2" s="24" t="s">
        <v>9</v>
      </c>
      <c r="T2" s="22" t="s">
        <v>6</v>
      </c>
      <c r="U2" s="22" t="s">
        <v>32</v>
      </c>
      <c r="V2" s="22" t="s">
        <v>8</v>
      </c>
      <c r="W2" s="22" t="s">
        <v>9</v>
      </c>
      <c r="X2" s="7" t="s">
        <v>6</v>
      </c>
      <c r="Y2" s="7" t="s">
        <v>7</v>
      </c>
      <c r="Z2" s="7" t="s">
        <v>8</v>
      </c>
      <c r="AA2" s="7" t="s">
        <v>9</v>
      </c>
      <c r="AC2" s="11" t="s">
        <v>18</v>
      </c>
      <c r="AD2" s="7" t="s">
        <v>1</v>
      </c>
      <c r="AE2" s="7" t="s">
        <v>2</v>
      </c>
      <c r="AF2" s="7" t="s">
        <v>3</v>
      </c>
      <c r="AG2" s="7" t="s">
        <v>4</v>
      </c>
    </row>
    <row r="3" spans="1:33" ht="18" x14ac:dyDescent="0.35">
      <c r="A3" s="8" t="s">
        <v>11</v>
      </c>
      <c r="B3" s="10" t="str">
        <f>LOOKUP(2,1 / (D$3:D$100 &lt;&gt;""), D$3:D$100)</f>
        <v>N/A</v>
      </c>
      <c r="D3" s="12">
        <v>44615</v>
      </c>
      <c r="E3" s="5">
        <v>32</v>
      </c>
      <c r="F3" s="19">
        <f ca="1">TODAY()-D3</f>
        <v>128</v>
      </c>
      <c r="G3" s="5" t="str">
        <f ca="1">IF(F3&gt;21, "Yes", "No")</f>
        <v>Yes</v>
      </c>
      <c r="H3" s="12"/>
      <c r="I3" s="5"/>
      <c r="J3" s="19"/>
      <c r="K3" s="5"/>
      <c r="L3" s="12">
        <v>44693</v>
      </c>
      <c r="M3" s="5">
        <v>7</v>
      </c>
      <c r="N3" s="19">
        <f ca="1">TODAY()-L3</f>
        <v>50</v>
      </c>
      <c r="O3" s="5" t="str">
        <f ca="1">IF(N3&gt;21, "Yes", "No")</f>
        <v>Yes</v>
      </c>
      <c r="P3" s="12">
        <v>44693</v>
      </c>
      <c r="Q3" s="5">
        <v>16</v>
      </c>
      <c r="R3" s="19">
        <f ca="1">TODAY()-P3</f>
        <v>50</v>
      </c>
      <c r="S3" s="5" t="str">
        <f ca="1">IF(R3&gt;21, "Yes", "No")</f>
        <v>Yes</v>
      </c>
      <c r="T3" s="12"/>
      <c r="U3" s="5"/>
      <c r="V3" s="19"/>
      <c r="W3" s="5"/>
      <c r="X3" s="5"/>
      <c r="Y3" s="5"/>
      <c r="Z3" s="5"/>
      <c r="AA3" s="5"/>
      <c r="AC3" s="13"/>
      <c r="AD3" s="5"/>
      <c r="AE3" s="5"/>
      <c r="AF3" s="5"/>
      <c r="AG3" s="5"/>
    </row>
    <row r="4" spans="1:33" ht="18" x14ac:dyDescent="0.35">
      <c r="A4" s="8" t="s">
        <v>12</v>
      </c>
      <c r="B4" s="1" t="str">
        <f>LOOKUP(2,1 / (G$3:G$1048576 &lt;&gt;""), G$3:G$1048576)</f>
        <v>N/A</v>
      </c>
      <c r="D4" s="14"/>
      <c r="E4" s="15">
        <v>22</v>
      </c>
      <c r="F4" s="15"/>
      <c r="G4" s="15"/>
      <c r="H4" s="14"/>
      <c r="I4" s="15"/>
      <c r="J4" s="15"/>
      <c r="K4" s="15"/>
      <c r="L4" s="12">
        <v>44735</v>
      </c>
      <c r="M4" s="5">
        <v>19</v>
      </c>
      <c r="N4" s="19">
        <f ca="1">TODAY()-L4</f>
        <v>8</v>
      </c>
      <c r="O4" s="5" t="str">
        <f ca="1">IF(N4&gt;21, "Yes", "No")</f>
        <v>No</v>
      </c>
      <c r="P4" s="12">
        <v>44735</v>
      </c>
      <c r="Q4" s="5">
        <v>1</v>
      </c>
      <c r="R4" s="19">
        <f ca="1">TODAY()-P4</f>
        <v>8</v>
      </c>
      <c r="S4" s="5" t="str">
        <f ca="1">IF(R4&gt;21, "Yes", "No")</f>
        <v>No</v>
      </c>
      <c r="T4" s="12"/>
      <c r="U4" s="5"/>
      <c r="V4" s="19"/>
      <c r="W4" s="5"/>
      <c r="X4" s="5"/>
      <c r="Y4" s="5"/>
      <c r="Z4" s="5"/>
      <c r="AA4" s="5"/>
      <c r="AC4" s="13"/>
      <c r="AD4" s="5"/>
      <c r="AE4" s="5"/>
      <c r="AF4" s="5"/>
      <c r="AG4" s="5"/>
    </row>
    <row r="5" spans="1:33" ht="18" x14ac:dyDescent="0.35">
      <c r="A5" s="21" t="s">
        <v>44</v>
      </c>
      <c r="B5" s="3" cm="1">
        <f t="array" ref="B5">(IFERROR((LOOKUP(2,1/(I$3:I$100&lt;&gt;""),I$3:I$100)),0))</f>
        <v>0</v>
      </c>
      <c r="D5" s="5" t="s">
        <v>65</v>
      </c>
      <c r="E5" s="5" t="s">
        <v>65</v>
      </c>
      <c r="F5" s="5" t="s">
        <v>65</v>
      </c>
      <c r="G5" s="5" t="s">
        <v>65</v>
      </c>
      <c r="H5" s="5"/>
      <c r="I5" s="5"/>
      <c r="J5" s="5"/>
      <c r="K5" s="5"/>
      <c r="L5" s="12"/>
      <c r="M5" s="5"/>
      <c r="N5" s="19"/>
      <c r="O5" s="5"/>
      <c r="P5" s="12"/>
      <c r="Q5" s="5"/>
      <c r="R5" s="5"/>
      <c r="S5" s="5"/>
      <c r="T5" s="12"/>
      <c r="U5" s="5"/>
      <c r="V5" s="5"/>
      <c r="W5" s="5"/>
      <c r="X5" s="5"/>
      <c r="Y5" s="5"/>
      <c r="Z5" s="5"/>
      <c r="AA5" s="5"/>
      <c r="AC5" s="13"/>
      <c r="AD5" s="5"/>
      <c r="AE5" s="5"/>
      <c r="AF5" s="5"/>
      <c r="AG5" s="5"/>
    </row>
    <row r="6" spans="1:33" ht="18" x14ac:dyDescent="0.35">
      <c r="A6" s="21" t="s">
        <v>45</v>
      </c>
      <c r="B6" s="10" t="e" cm="1">
        <f t="array" ref="B6">LOOKUP(2,1 / (H$3:H$100 &lt;&gt;""), H$3:H$100)</f>
        <v>#N/A</v>
      </c>
      <c r="D6" s="5"/>
      <c r="E6" s="5"/>
      <c r="F6" s="5"/>
      <c r="G6" s="5"/>
      <c r="H6" s="5"/>
      <c r="I6" s="5"/>
      <c r="J6" s="5"/>
      <c r="K6" s="5"/>
      <c r="L6" s="12"/>
      <c r="M6" s="5"/>
      <c r="N6" s="19"/>
      <c r="O6" s="5"/>
      <c r="P6" s="12"/>
      <c r="Q6" s="5"/>
      <c r="R6" s="19"/>
      <c r="S6" s="5"/>
      <c r="T6" s="5"/>
      <c r="U6" s="5"/>
      <c r="V6" s="5"/>
      <c r="W6" s="5"/>
      <c r="X6" s="5"/>
      <c r="Y6" s="5"/>
      <c r="Z6" s="5"/>
      <c r="AA6" s="5"/>
      <c r="AC6" s="13"/>
      <c r="AD6" s="5"/>
      <c r="AE6" s="5"/>
      <c r="AF6" s="5"/>
      <c r="AG6" s="5"/>
    </row>
    <row r="7" spans="1:33" ht="18" x14ac:dyDescent="0.35">
      <c r="A7" s="21" t="s">
        <v>46</v>
      </c>
      <c r="B7" s="1" t="e" cm="1">
        <f t="array" ref="B7">LOOKUP(2,1 / (K$3:K$1048576 &lt;&gt;""), K$3:K$1048576)</f>
        <v>#N/A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D7" s="5"/>
      <c r="AE7" s="5"/>
      <c r="AF7" s="5"/>
      <c r="AG7" s="5"/>
    </row>
    <row r="8" spans="1:33" ht="18" x14ac:dyDescent="0.35">
      <c r="A8" s="9" t="s">
        <v>13</v>
      </c>
      <c r="B8" s="3" cm="1">
        <f t="array" ref="B8">(IFERROR((LOOKUP(2,1/(M$3:M$100&lt;&gt;""),M$3:M$100)),0))</f>
        <v>19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D8" s="5"/>
      <c r="AE8" s="5"/>
      <c r="AF8" s="5"/>
      <c r="AG8" s="5"/>
    </row>
    <row r="9" spans="1:33" ht="18" x14ac:dyDescent="0.35">
      <c r="A9" s="9" t="s">
        <v>14</v>
      </c>
      <c r="B9" s="10" cm="1">
        <f t="array" ref="B9">LOOKUP(2,1 / (L$3:L$100 &lt;&gt;""), L$3:L$100)</f>
        <v>44735</v>
      </c>
      <c r="D9" s="5"/>
      <c r="E9" s="5"/>
      <c r="F9" s="5"/>
      <c r="G9" s="5"/>
      <c r="H9" s="5"/>
      <c r="I9" s="5"/>
      <c r="J9" s="5"/>
      <c r="K9" s="5"/>
      <c r="L9" s="12"/>
      <c r="M9" s="5"/>
      <c r="N9" s="19"/>
      <c r="O9" s="5"/>
      <c r="P9" s="12"/>
      <c r="Q9" s="5"/>
      <c r="R9" s="19"/>
      <c r="S9" s="5"/>
      <c r="T9" s="5"/>
      <c r="U9" s="5"/>
      <c r="V9" s="5"/>
      <c r="W9" s="5"/>
      <c r="X9" s="5"/>
      <c r="Y9" s="5"/>
      <c r="Z9" s="5"/>
      <c r="AA9" s="5"/>
      <c r="AD9" s="5"/>
      <c r="AE9" s="5"/>
      <c r="AF9" s="5"/>
      <c r="AG9" s="5"/>
    </row>
    <row r="10" spans="1:33" ht="18" x14ac:dyDescent="0.35">
      <c r="A10" s="9" t="s">
        <v>15</v>
      </c>
      <c r="B10" s="1" t="str" cm="1">
        <f t="array" aca="1" ref="B10" ca="1">LOOKUP(2,1 / (O$3:O$100 &lt;&gt;""), O$3:O$100)</f>
        <v>No</v>
      </c>
    </row>
    <row r="11" spans="1:33" ht="18" x14ac:dyDescent="0.35">
      <c r="A11" s="25" t="s">
        <v>38</v>
      </c>
      <c r="B11" s="3" cm="1">
        <f t="array" ref="B11">(IFERROR((LOOKUP(2,1/(Q$3:Q$100&lt;&gt;""),Q$3:Q$100)),0))</f>
        <v>1</v>
      </c>
    </row>
    <row r="12" spans="1:33" ht="18" x14ac:dyDescent="0.35">
      <c r="A12" s="25" t="s">
        <v>39</v>
      </c>
      <c r="B12" s="10" cm="1">
        <f t="array" ref="B12">LOOKUP(2,1 / (P$3:P$100 &lt;&gt;""), P$3:P$100)</f>
        <v>44735</v>
      </c>
      <c r="L12" s="13"/>
    </row>
    <row r="13" spans="1:33" ht="18" x14ac:dyDescent="0.35">
      <c r="A13" s="25" t="s">
        <v>40</v>
      </c>
      <c r="B13" s="1" t="str" cm="1">
        <f t="array" aca="1" ref="B13" ca="1">LOOKUP(2,1 / (S$3:S$100 &lt;&gt;""), S$3:S$100)</f>
        <v>No</v>
      </c>
    </row>
    <row r="14" spans="1:33" ht="18" x14ac:dyDescent="0.35">
      <c r="A14" s="21" t="s">
        <v>33</v>
      </c>
      <c r="B14" s="3" cm="1">
        <f t="array" ref="B14">(IFERROR((LOOKUP(2,1/(U$3:U$100&lt;&gt;""),U$3:U$100)),0))</f>
        <v>0</v>
      </c>
    </row>
    <row r="15" spans="1:33" ht="18" x14ac:dyDescent="0.35">
      <c r="A15" s="21" t="s">
        <v>30</v>
      </c>
      <c r="B15" s="10" t="e" cm="1">
        <f t="array" ref="B15">LOOKUP(2,1 / (T$3:T$100 &lt;&gt;""), T$3:T$100)</f>
        <v>#N/A</v>
      </c>
    </row>
    <row r="16" spans="1:33" ht="18" x14ac:dyDescent="0.35">
      <c r="A16" s="21" t="s">
        <v>31</v>
      </c>
      <c r="B16" s="1" t="e" cm="1">
        <f t="array" ref="B16">LOOKUP(2,1 / (W$3:W$100 &lt;&gt;""), W$3:W$100)</f>
        <v>#N/A</v>
      </c>
    </row>
    <row r="17" spans="1:2" ht="18" x14ac:dyDescent="0.35">
      <c r="A17" s="2" t="s">
        <v>16</v>
      </c>
      <c r="B17" s="3">
        <f>(IFERROR((LOOKUP(2,1/(Q$3:Q$100&lt;&gt;""),Q$3:Q$100)),0))</f>
        <v>1</v>
      </c>
    </row>
    <row r="18" spans="1:2" ht="18" x14ac:dyDescent="0.35">
      <c r="A18" s="2" t="s">
        <v>17</v>
      </c>
      <c r="B18" s="10" t="e">
        <f>LOOKUP(2,1 / (X$3:X$9 &lt;&gt;""), X$3:X$9)</f>
        <v>#N/A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58A6-BA1B-4807-8EC0-F65A7EF152B1}">
  <dimension ref="A1:AG18"/>
  <sheetViews>
    <sheetView topLeftCell="C1" zoomScale="110" zoomScaleNormal="110" workbookViewId="0">
      <selection activeCell="N6" sqref="N6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9" max="9" width="9.5546875" bestFit="1" customWidth="1"/>
    <col min="10" max="10" width="15.44140625" bestFit="1" customWidth="1"/>
    <col min="12" max="12" width="10.6640625" bestFit="1" customWidth="1"/>
    <col min="14" max="14" width="9.5546875" bestFit="1" customWidth="1"/>
    <col min="16" max="16" width="14.6640625" bestFit="1" customWidth="1"/>
    <col min="17" max="17" width="9.5546875" bestFit="1" customWidth="1"/>
    <col min="20" max="20" width="14.6640625" bestFit="1" customWidth="1"/>
    <col min="21" max="21" width="10.6640625" bestFit="1" customWidth="1"/>
    <col min="29" max="29" width="10.6640625" bestFit="1" customWidth="1"/>
  </cols>
  <sheetData>
    <row r="1" spans="1:33" ht="18" x14ac:dyDescent="0.35">
      <c r="A1" s="2" t="s">
        <v>0</v>
      </c>
      <c r="B1" s="3" t="s">
        <v>62</v>
      </c>
      <c r="D1" s="4" t="s">
        <v>1</v>
      </c>
      <c r="E1" s="5"/>
      <c r="F1" s="5"/>
      <c r="G1" s="5"/>
      <c r="H1" s="22" t="s">
        <v>2</v>
      </c>
      <c r="I1" s="5"/>
      <c r="J1" s="5"/>
      <c r="K1" s="5"/>
      <c r="L1" s="6" t="s">
        <v>3</v>
      </c>
      <c r="M1" s="5"/>
      <c r="N1" s="5"/>
      <c r="O1" s="5"/>
      <c r="P1" s="24" t="s">
        <v>37</v>
      </c>
      <c r="Q1" s="5"/>
      <c r="R1" s="5"/>
      <c r="S1" s="5"/>
      <c r="T1" s="22" t="s">
        <v>29</v>
      </c>
      <c r="U1" s="5"/>
      <c r="V1" s="5"/>
      <c r="W1" s="5"/>
      <c r="X1" s="7" t="s">
        <v>4</v>
      </c>
      <c r="Y1" s="5"/>
      <c r="Z1" s="5"/>
      <c r="AA1" s="5"/>
      <c r="AD1" s="7" t="s">
        <v>5</v>
      </c>
      <c r="AE1" s="5"/>
      <c r="AF1" s="5"/>
      <c r="AG1" s="5"/>
    </row>
    <row r="2" spans="1:33" ht="18" x14ac:dyDescent="0.35">
      <c r="A2" s="8" t="s">
        <v>10</v>
      </c>
      <c r="B2" s="3" t="str">
        <f>(IFERROR((LOOKUP(2,1/(E$3:E$100&lt;&gt;""),E$3:E$100)),0))</f>
        <v>N/A</v>
      </c>
      <c r="D2" s="4" t="s">
        <v>6</v>
      </c>
      <c r="E2" s="4" t="s">
        <v>7</v>
      </c>
      <c r="F2" s="4" t="s">
        <v>8</v>
      </c>
      <c r="G2" s="4" t="s">
        <v>9</v>
      </c>
      <c r="H2" s="22" t="s">
        <v>6</v>
      </c>
      <c r="I2" s="22" t="s">
        <v>7</v>
      </c>
      <c r="J2" s="22" t="s">
        <v>8</v>
      </c>
      <c r="K2" s="22" t="s">
        <v>9</v>
      </c>
      <c r="L2" s="6" t="s">
        <v>6</v>
      </c>
      <c r="M2" s="6" t="s">
        <v>7</v>
      </c>
      <c r="N2" s="6" t="s">
        <v>8</v>
      </c>
      <c r="O2" s="6" t="s">
        <v>9</v>
      </c>
      <c r="P2" s="24" t="s">
        <v>6</v>
      </c>
      <c r="Q2" s="24" t="s">
        <v>7</v>
      </c>
      <c r="R2" s="24" t="s">
        <v>8</v>
      </c>
      <c r="S2" s="24" t="s">
        <v>9</v>
      </c>
      <c r="T2" s="22" t="s">
        <v>6</v>
      </c>
      <c r="U2" s="22" t="s">
        <v>32</v>
      </c>
      <c r="V2" s="22" t="s">
        <v>8</v>
      </c>
      <c r="W2" s="22" t="s">
        <v>9</v>
      </c>
      <c r="X2" s="7" t="s">
        <v>6</v>
      </c>
      <c r="Y2" s="7" t="s">
        <v>7</v>
      </c>
      <c r="Z2" s="7" t="s">
        <v>8</v>
      </c>
      <c r="AA2" s="7" t="s">
        <v>9</v>
      </c>
      <c r="AC2" s="11" t="s">
        <v>18</v>
      </c>
      <c r="AD2" s="7" t="s">
        <v>1</v>
      </c>
      <c r="AE2" s="7" t="s">
        <v>2</v>
      </c>
      <c r="AF2" s="7" t="s">
        <v>3</v>
      </c>
      <c r="AG2" s="7" t="s">
        <v>4</v>
      </c>
    </row>
    <row r="3" spans="1:33" ht="18" x14ac:dyDescent="0.35">
      <c r="A3" s="8" t="s">
        <v>11</v>
      </c>
      <c r="B3" s="10" t="str">
        <f>LOOKUP(2,1 / (D$3:D$100 &lt;&gt;""), D$3:D$100)</f>
        <v>N/A</v>
      </c>
      <c r="D3" s="12">
        <v>44643</v>
      </c>
      <c r="E3" s="5">
        <v>109</v>
      </c>
      <c r="F3" s="12">
        <f ca="1">TODAY()-D3</f>
        <v>100</v>
      </c>
      <c r="G3" s="5" t="str">
        <f ca="1">IF(F3&gt;21, "Yes", "No")</f>
        <v>Yes</v>
      </c>
      <c r="H3" s="12"/>
      <c r="I3" s="5"/>
      <c r="J3" s="19"/>
      <c r="K3" s="5"/>
      <c r="L3" s="12">
        <v>44669</v>
      </c>
      <c r="M3" s="5">
        <f>36+17+50</f>
        <v>103</v>
      </c>
      <c r="N3" s="19">
        <f ca="1">TODAY()-L3</f>
        <v>74</v>
      </c>
      <c r="O3" s="5" t="str">
        <f ca="1">IF(N3&gt;21, "Yes", "No")</f>
        <v>Yes</v>
      </c>
      <c r="P3" s="12">
        <v>44693</v>
      </c>
      <c r="Q3" s="5">
        <f>3+8+3+8+2+3+3+4</f>
        <v>34</v>
      </c>
      <c r="R3" s="19">
        <f ca="1">TODAY()-P3</f>
        <v>50</v>
      </c>
      <c r="S3" s="5" t="str">
        <f ca="1">IF(R3&gt;21, "Yes", "No")</f>
        <v>Yes</v>
      </c>
      <c r="T3" s="12"/>
      <c r="U3" s="5"/>
      <c r="V3" s="19"/>
      <c r="W3" s="5"/>
      <c r="X3" s="5"/>
      <c r="Y3" s="5"/>
      <c r="Z3" s="5"/>
      <c r="AA3" s="5"/>
      <c r="AC3" s="13"/>
      <c r="AD3" s="5"/>
      <c r="AE3" s="5"/>
      <c r="AF3" s="5"/>
      <c r="AG3" s="5"/>
    </row>
    <row r="4" spans="1:33" ht="18" x14ac:dyDescent="0.35">
      <c r="A4" s="8" t="s">
        <v>12</v>
      </c>
      <c r="B4" s="1" t="str">
        <f>LOOKUP(2,1 / (G$3:G$1048576 &lt;&gt;""), G$3:G$1048576)</f>
        <v>N/A</v>
      </c>
      <c r="D4" s="14"/>
      <c r="E4" s="15">
        <f>E3-30</f>
        <v>79</v>
      </c>
      <c r="F4" s="15"/>
      <c r="G4" s="15"/>
      <c r="H4" s="14"/>
      <c r="I4" s="15"/>
      <c r="J4" s="15"/>
      <c r="K4" s="15"/>
      <c r="L4" s="12">
        <v>44693</v>
      </c>
      <c r="M4" s="5">
        <f>8+3+8+8+8+8+7</f>
        <v>50</v>
      </c>
      <c r="N4" s="19">
        <f ca="1">TODAY()-L4</f>
        <v>50</v>
      </c>
      <c r="O4" s="5" t="str">
        <f ca="1">IF(N4&gt;21, "Yes", "No")</f>
        <v>Yes</v>
      </c>
      <c r="P4" s="12">
        <v>44734</v>
      </c>
      <c r="Q4" s="5">
        <f>9+8</f>
        <v>17</v>
      </c>
      <c r="R4" s="19">
        <f ca="1">TODAY()-P4</f>
        <v>9</v>
      </c>
      <c r="S4" s="5" t="str">
        <f ca="1">IF(R4&gt;21, "Yes", "No")</f>
        <v>No</v>
      </c>
      <c r="T4" s="12"/>
      <c r="U4" s="5"/>
      <c r="V4" s="19"/>
      <c r="W4" s="5"/>
      <c r="X4" s="5"/>
      <c r="Y4" s="5"/>
      <c r="Z4" s="5"/>
      <c r="AA4" s="5"/>
      <c r="AC4" s="13"/>
      <c r="AD4" s="5"/>
      <c r="AE4" s="5"/>
      <c r="AF4" s="5"/>
      <c r="AG4" s="5"/>
    </row>
    <row r="5" spans="1:33" ht="18" x14ac:dyDescent="0.35">
      <c r="A5" s="21" t="s">
        <v>44</v>
      </c>
      <c r="B5" s="3" cm="1">
        <f t="array" ref="B5">(IFERROR((LOOKUP(2,1/(I$3:I$100&lt;&gt;""),I$3:I$100)),0))</f>
        <v>0</v>
      </c>
      <c r="D5" s="5" t="s">
        <v>65</v>
      </c>
      <c r="E5" s="5" t="s">
        <v>65</v>
      </c>
      <c r="F5" s="5" t="s">
        <v>65</v>
      </c>
      <c r="G5" s="5" t="s">
        <v>65</v>
      </c>
      <c r="H5" s="5"/>
      <c r="I5" s="5"/>
      <c r="J5" s="5"/>
      <c r="K5" s="5"/>
      <c r="L5" s="12">
        <v>44734</v>
      </c>
      <c r="M5" s="5">
        <f>20+20+30+20+10</f>
        <v>100</v>
      </c>
      <c r="N5" s="19">
        <f ca="1">TODAY()-L5</f>
        <v>9</v>
      </c>
      <c r="O5" s="5" t="str">
        <f ca="1">IF(N5&gt;21, "Yes", "No")</f>
        <v>No</v>
      </c>
      <c r="P5" s="12"/>
      <c r="Q5" s="5"/>
      <c r="R5" s="5"/>
      <c r="S5" s="5"/>
      <c r="T5" s="12"/>
      <c r="U5" s="5"/>
      <c r="V5" s="5"/>
      <c r="W5" s="5"/>
      <c r="X5" s="5"/>
      <c r="Y5" s="5"/>
      <c r="Z5" s="5"/>
      <c r="AA5" s="5"/>
      <c r="AC5" s="13"/>
      <c r="AD5" s="5"/>
      <c r="AE5" s="5"/>
      <c r="AF5" s="5"/>
      <c r="AG5" s="5"/>
    </row>
    <row r="6" spans="1:33" ht="18" x14ac:dyDescent="0.35">
      <c r="A6" s="21" t="s">
        <v>45</v>
      </c>
      <c r="B6" s="10" t="e" cm="1">
        <f t="array" ref="B6">LOOKUP(2,1 / (H$3:H$100 &lt;&gt;""), H$3:H$100)</f>
        <v>#N/A</v>
      </c>
      <c r="D6" s="5"/>
      <c r="E6" s="5"/>
      <c r="F6" s="5"/>
      <c r="G6" s="5"/>
      <c r="H6" s="5"/>
      <c r="I6" s="5"/>
      <c r="J6" s="5"/>
      <c r="K6" s="5"/>
      <c r="L6" s="12"/>
      <c r="M6" s="5"/>
      <c r="N6" s="19"/>
      <c r="O6" s="5"/>
      <c r="P6" s="12"/>
      <c r="Q6" s="5"/>
      <c r="R6" s="19"/>
      <c r="S6" s="5"/>
      <c r="T6" s="5"/>
      <c r="U6" s="5"/>
      <c r="V6" s="5"/>
      <c r="W6" s="5"/>
      <c r="X6" s="5"/>
      <c r="Y6" s="5"/>
      <c r="Z6" s="5"/>
      <c r="AA6" s="5"/>
      <c r="AC6" s="13"/>
      <c r="AD6" s="5"/>
      <c r="AE6" s="5"/>
      <c r="AF6" s="5"/>
      <c r="AG6" s="5"/>
    </row>
    <row r="7" spans="1:33" ht="18" x14ac:dyDescent="0.35">
      <c r="A7" s="21" t="s">
        <v>46</v>
      </c>
      <c r="B7" s="1" t="e" cm="1">
        <f t="array" ref="B7">LOOKUP(2,1 / (K$3:K$1048576 &lt;&gt;""), K$3:K$1048576)</f>
        <v>#N/A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D7" s="5"/>
      <c r="AE7" s="5"/>
      <c r="AF7" s="5"/>
      <c r="AG7" s="5"/>
    </row>
    <row r="8" spans="1:33" ht="18" x14ac:dyDescent="0.35">
      <c r="A8" s="9" t="s">
        <v>13</v>
      </c>
      <c r="B8" s="3" cm="1">
        <f t="array" ref="B8">(IFERROR((LOOKUP(2,1/(M$3:M$100&lt;&gt;""),M$3:M$100)),0))</f>
        <v>100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D8" s="5"/>
      <c r="AE8" s="5"/>
      <c r="AF8" s="5"/>
      <c r="AG8" s="5"/>
    </row>
    <row r="9" spans="1:33" ht="18" x14ac:dyDescent="0.35">
      <c r="A9" s="9" t="s">
        <v>14</v>
      </c>
      <c r="B9" s="10" cm="1">
        <f t="array" ref="B9">LOOKUP(2,1 / (L$3:L$100 &lt;&gt;""), L$3:L$100)</f>
        <v>44734</v>
      </c>
      <c r="D9" s="5"/>
      <c r="E9" s="5"/>
      <c r="F9" s="5"/>
      <c r="G9" s="5"/>
      <c r="H9" s="5"/>
      <c r="I9" s="5"/>
      <c r="J9" s="5"/>
      <c r="K9" s="5"/>
      <c r="L9" s="12"/>
      <c r="M9" s="5"/>
      <c r="N9" s="19"/>
      <c r="O9" s="5"/>
      <c r="P9" s="12"/>
      <c r="Q9" s="5"/>
      <c r="R9" s="19"/>
      <c r="S9" s="5"/>
      <c r="T9" s="5"/>
      <c r="U9" s="5"/>
      <c r="V9" s="5"/>
      <c r="W9" s="5"/>
      <c r="X9" s="5"/>
      <c r="Y9" s="5"/>
      <c r="Z9" s="5"/>
      <c r="AA9" s="5"/>
      <c r="AD9" s="5"/>
      <c r="AE9" s="5"/>
      <c r="AF9" s="5"/>
      <c r="AG9" s="5"/>
    </row>
    <row r="10" spans="1:33" ht="18" x14ac:dyDescent="0.35">
      <c r="A10" s="9" t="s">
        <v>15</v>
      </c>
      <c r="B10" s="1" t="str" cm="1">
        <f t="array" aca="1" ref="B10" ca="1">LOOKUP(2,1 / (O$3:O$100 &lt;&gt;""), O$3:O$100)</f>
        <v>No</v>
      </c>
    </row>
    <row r="11" spans="1:33" ht="18" x14ac:dyDescent="0.35">
      <c r="A11" s="25" t="s">
        <v>38</v>
      </c>
      <c r="B11" s="3" cm="1">
        <f t="array" ref="B11">(IFERROR((LOOKUP(2,1/(Q$3:Q$100&lt;&gt;""),Q$3:Q$100)),0))</f>
        <v>17</v>
      </c>
    </row>
    <row r="12" spans="1:33" ht="18" x14ac:dyDescent="0.35">
      <c r="A12" s="25" t="s">
        <v>39</v>
      </c>
      <c r="B12" s="10" cm="1">
        <f t="array" ref="B12">LOOKUP(2,1 / (P$3:P$100 &lt;&gt;""), P$3:P$100)</f>
        <v>44734</v>
      </c>
      <c r="L12" s="13"/>
    </row>
    <row r="13" spans="1:33" ht="18" x14ac:dyDescent="0.35">
      <c r="A13" s="25" t="s">
        <v>40</v>
      </c>
      <c r="B13" s="1" t="str" cm="1">
        <f t="array" aca="1" ref="B13" ca="1">LOOKUP(2,1 / (S$3:S$100 &lt;&gt;""), S$3:S$100)</f>
        <v>No</v>
      </c>
    </row>
    <row r="14" spans="1:33" ht="18" x14ac:dyDescent="0.35">
      <c r="A14" s="21" t="s">
        <v>33</v>
      </c>
      <c r="B14" s="3" cm="1">
        <f t="array" ref="B14">(IFERROR((LOOKUP(2,1/(U$3:U$100&lt;&gt;""),U$3:U$100)),0))</f>
        <v>0</v>
      </c>
    </row>
    <row r="15" spans="1:33" ht="18" x14ac:dyDescent="0.35">
      <c r="A15" s="21" t="s">
        <v>30</v>
      </c>
      <c r="B15" s="10" t="e" cm="1">
        <f t="array" ref="B15">LOOKUP(2,1 / (T$3:T$100 &lt;&gt;""), T$3:T$100)</f>
        <v>#N/A</v>
      </c>
    </row>
    <row r="16" spans="1:33" ht="18" x14ac:dyDescent="0.35">
      <c r="A16" s="21" t="s">
        <v>31</v>
      </c>
      <c r="B16" s="1" t="e" cm="1">
        <f t="array" ref="B16">LOOKUP(2,1 / (W$3:W$100 &lt;&gt;""), W$3:W$100)</f>
        <v>#N/A</v>
      </c>
    </row>
    <row r="17" spans="1:2" ht="18" x14ac:dyDescent="0.35">
      <c r="A17" s="2" t="s">
        <v>16</v>
      </c>
      <c r="B17" s="3">
        <f>(IFERROR((LOOKUP(2,1/(Q$3:Q$100&lt;&gt;""),Q$3:Q$100)),0))</f>
        <v>17</v>
      </c>
    </row>
    <row r="18" spans="1:2" ht="18" x14ac:dyDescent="0.35">
      <c r="A18" s="2" t="s">
        <v>17</v>
      </c>
      <c r="B18" s="10" t="e">
        <f>LOOKUP(2,1 / (X$3:X$9 &lt;&gt;""), X$3:X$9)</f>
        <v>#N/A</v>
      </c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2215-A8C1-4473-A6FC-6B0BEE640072}">
  <dimension ref="A1:AG18"/>
  <sheetViews>
    <sheetView topLeftCell="D1" zoomScale="110" zoomScaleNormal="110" workbookViewId="0">
      <selection activeCell="M7" sqref="M7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9" max="9" width="9.5546875" bestFit="1" customWidth="1"/>
    <col min="10" max="10" width="15.44140625" bestFit="1" customWidth="1"/>
    <col min="12" max="12" width="10.6640625" bestFit="1" customWidth="1"/>
    <col min="16" max="16" width="14.6640625" bestFit="1" customWidth="1"/>
    <col min="17" max="17" width="9.5546875" bestFit="1" customWidth="1"/>
    <col min="20" max="20" width="14.6640625" bestFit="1" customWidth="1"/>
    <col min="21" max="21" width="10.6640625" bestFit="1" customWidth="1"/>
    <col min="29" max="29" width="10.6640625" bestFit="1" customWidth="1"/>
  </cols>
  <sheetData>
    <row r="1" spans="1:33" ht="18" x14ac:dyDescent="0.35">
      <c r="A1" s="2" t="s">
        <v>0</v>
      </c>
      <c r="B1" s="3" t="s">
        <v>63</v>
      </c>
      <c r="D1" s="4" t="s">
        <v>1</v>
      </c>
      <c r="E1" s="5"/>
      <c r="F1" s="5"/>
      <c r="G1" s="5"/>
      <c r="H1" s="22" t="s">
        <v>2</v>
      </c>
      <c r="I1" s="5"/>
      <c r="J1" s="5"/>
      <c r="K1" s="5"/>
      <c r="L1" s="6" t="s">
        <v>3</v>
      </c>
      <c r="M1" s="5"/>
      <c r="N1" s="5"/>
      <c r="O1" s="5"/>
      <c r="P1" s="24" t="s">
        <v>37</v>
      </c>
      <c r="Q1" s="5"/>
      <c r="R1" s="5"/>
      <c r="S1" s="5"/>
      <c r="T1" s="22" t="s">
        <v>29</v>
      </c>
      <c r="U1" s="5"/>
      <c r="V1" s="5"/>
      <c r="W1" s="5"/>
      <c r="X1" s="7" t="s">
        <v>4</v>
      </c>
      <c r="Y1" s="5"/>
      <c r="Z1" s="5"/>
      <c r="AA1" s="5"/>
      <c r="AD1" s="7" t="s">
        <v>5</v>
      </c>
      <c r="AE1" s="5"/>
      <c r="AF1" s="5"/>
      <c r="AG1" s="5"/>
    </row>
    <row r="2" spans="1:33" ht="18" x14ac:dyDescent="0.35">
      <c r="A2" s="8" t="s">
        <v>10</v>
      </c>
      <c r="B2" s="3" t="str">
        <f>(IFERROR((LOOKUP(2,1/(E$3:E$100&lt;&gt;""),E$3:E$100)),0))</f>
        <v>N/A</v>
      </c>
      <c r="D2" s="4" t="s">
        <v>6</v>
      </c>
      <c r="E2" s="4" t="s">
        <v>7</v>
      </c>
      <c r="F2" s="4" t="s">
        <v>8</v>
      </c>
      <c r="G2" s="4" t="s">
        <v>9</v>
      </c>
      <c r="H2" s="22" t="s">
        <v>6</v>
      </c>
      <c r="I2" s="22" t="s">
        <v>7</v>
      </c>
      <c r="J2" s="22" t="s">
        <v>8</v>
      </c>
      <c r="K2" s="22" t="s">
        <v>9</v>
      </c>
      <c r="L2" s="6" t="s">
        <v>6</v>
      </c>
      <c r="M2" s="6" t="s">
        <v>7</v>
      </c>
      <c r="N2" s="6" t="s">
        <v>8</v>
      </c>
      <c r="O2" s="6" t="s">
        <v>9</v>
      </c>
      <c r="P2" s="24" t="s">
        <v>6</v>
      </c>
      <c r="Q2" s="24" t="s">
        <v>7</v>
      </c>
      <c r="R2" s="24" t="s">
        <v>8</v>
      </c>
      <c r="S2" s="24" t="s">
        <v>9</v>
      </c>
      <c r="T2" s="22" t="s">
        <v>6</v>
      </c>
      <c r="U2" s="22" t="s">
        <v>32</v>
      </c>
      <c r="V2" s="22" t="s">
        <v>8</v>
      </c>
      <c r="W2" s="22" t="s">
        <v>9</v>
      </c>
      <c r="X2" s="7" t="s">
        <v>6</v>
      </c>
      <c r="Y2" s="7" t="s">
        <v>7</v>
      </c>
      <c r="Z2" s="7" t="s">
        <v>8</v>
      </c>
      <c r="AA2" s="7" t="s">
        <v>9</v>
      </c>
      <c r="AC2" s="11" t="s">
        <v>18</v>
      </c>
      <c r="AD2" s="7" t="s">
        <v>1</v>
      </c>
      <c r="AE2" s="7" t="s">
        <v>2</v>
      </c>
      <c r="AF2" s="7" t="s">
        <v>3</v>
      </c>
      <c r="AG2" s="7" t="s">
        <v>4</v>
      </c>
    </row>
    <row r="3" spans="1:33" ht="18" x14ac:dyDescent="0.35">
      <c r="A3" s="8" t="s">
        <v>11</v>
      </c>
      <c r="B3" s="10" t="str">
        <f>LOOKUP(2,1 / (D$3:D$100 &lt;&gt;""), D$3:D$100)</f>
        <v>N/A</v>
      </c>
      <c r="D3" s="12">
        <v>44643</v>
      </c>
      <c r="E3" s="5">
        <v>28</v>
      </c>
      <c r="F3" s="19">
        <f ca="1">TODAY()-D3</f>
        <v>100</v>
      </c>
      <c r="G3" s="5" t="str">
        <f ca="1">IF(F3&gt;21, "Yes", "No")</f>
        <v>Yes</v>
      </c>
      <c r="H3" s="12"/>
      <c r="I3" s="5"/>
      <c r="J3" s="19"/>
      <c r="K3" s="5"/>
      <c r="L3" s="12">
        <v>44669</v>
      </c>
      <c r="M3" s="5">
        <v>36</v>
      </c>
      <c r="N3" s="19">
        <f ca="1">TODAY()-L3</f>
        <v>74</v>
      </c>
      <c r="O3" s="5" t="str">
        <f ca="1">IF(N3&gt;21, "Yes", "No")</f>
        <v>Yes</v>
      </c>
      <c r="P3" s="12">
        <v>44697</v>
      </c>
      <c r="Q3" s="5">
        <v>9</v>
      </c>
      <c r="R3" s="19">
        <f ca="1">TODAY()-P3</f>
        <v>46</v>
      </c>
      <c r="S3" s="5" t="str">
        <f ca="1">IF(R3&gt;21, "Yes", "No")</f>
        <v>Yes</v>
      </c>
      <c r="T3" s="12"/>
      <c r="U3" s="5"/>
      <c r="V3" s="19"/>
      <c r="W3" s="5"/>
      <c r="X3" s="5"/>
      <c r="Y3" s="5"/>
      <c r="Z3" s="5"/>
      <c r="AA3" s="5"/>
      <c r="AC3" s="13"/>
      <c r="AD3" s="5"/>
      <c r="AE3" s="5"/>
      <c r="AF3" s="5"/>
      <c r="AG3" s="5"/>
    </row>
    <row r="4" spans="1:33" ht="18" x14ac:dyDescent="0.35">
      <c r="A4" s="8" t="s">
        <v>12</v>
      </c>
      <c r="B4" s="1" t="str">
        <f ca="1">LOOKUP(2,1 / (G$3:G$1048576 &lt;&gt;""), G$3:G$1048576)</f>
        <v>N/A</v>
      </c>
      <c r="D4" s="14" t="s">
        <v>65</v>
      </c>
      <c r="E4" s="15" t="s">
        <v>65</v>
      </c>
      <c r="F4" s="15" t="s">
        <v>65</v>
      </c>
      <c r="G4" s="15" t="s">
        <v>65</v>
      </c>
      <c r="H4" s="14"/>
      <c r="I4" s="15"/>
      <c r="J4" s="15"/>
      <c r="K4" s="15"/>
      <c r="L4" s="12">
        <v>44697</v>
      </c>
      <c r="M4" s="5">
        <v>33</v>
      </c>
      <c r="N4" s="19">
        <f ca="1">TODAY()-L4</f>
        <v>46</v>
      </c>
      <c r="O4" s="5" t="str">
        <f ca="1">IF(N4&gt;21, "Yes", "No")</f>
        <v>Yes</v>
      </c>
      <c r="P4" s="12">
        <v>44734</v>
      </c>
      <c r="Q4" s="5">
        <v>39</v>
      </c>
      <c r="R4" s="19">
        <f ca="1">TODAY()-P4</f>
        <v>9</v>
      </c>
      <c r="S4" s="5" t="str">
        <f ca="1">IF(R4&gt;21, "Yes", "No")</f>
        <v>No</v>
      </c>
      <c r="T4" s="12"/>
      <c r="U4" s="5"/>
      <c r="V4" s="19"/>
      <c r="W4" s="5"/>
      <c r="X4" s="5"/>
      <c r="Y4" s="5"/>
      <c r="Z4" s="5"/>
      <c r="AA4" s="5"/>
      <c r="AC4" s="13"/>
      <c r="AD4" s="5"/>
      <c r="AE4" s="5"/>
      <c r="AF4" s="5"/>
      <c r="AG4" s="5"/>
    </row>
    <row r="5" spans="1:33" ht="18" x14ac:dyDescent="0.35">
      <c r="A5" s="21" t="s">
        <v>44</v>
      </c>
      <c r="B5" s="3" cm="1">
        <f t="array" ref="B5">(IFERROR((LOOKUP(2,1/(I$3:I$100&lt;&gt;""),I$3:I$100)),0))</f>
        <v>0</v>
      </c>
      <c r="D5" s="5"/>
      <c r="E5" s="5"/>
      <c r="F5" s="5"/>
      <c r="G5" s="5"/>
      <c r="H5" s="5"/>
      <c r="I5" s="5"/>
      <c r="J5" s="5"/>
      <c r="K5" s="5"/>
      <c r="L5" s="12">
        <v>44734</v>
      </c>
      <c r="M5" s="5">
        <f>32</f>
        <v>32</v>
      </c>
      <c r="N5" s="19">
        <f ca="1">TODAY()-L5</f>
        <v>9</v>
      </c>
      <c r="O5" s="5" t="str">
        <f ca="1">IF(N5&gt;21, "Yes", "No")</f>
        <v>No</v>
      </c>
      <c r="P5" s="12"/>
      <c r="Q5" s="5"/>
      <c r="R5" s="5"/>
      <c r="S5" s="5"/>
      <c r="T5" s="12"/>
      <c r="U5" s="5"/>
      <c r="V5" s="5"/>
      <c r="W5" s="5"/>
      <c r="X5" s="5"/>
      <c r="Y5" s="5"/>
      <c r="Z5" s="5"/>
      <c r="AA5" s="5"/>
      <c r="AC5" s="13"/>
      <c r="AD5" s="5"/>
      <c r="AE5" s="5"/>
      <c r="AF5" s="5"/>
      <c r="AG5" s="5"/>
    </row>
    <row r="6" spans="1:33" ht="18" x14ac:dyDescent="0.35">
      <c r="A6" s="21" t="s">
        <v>45</v>
      </c>
      <c r="B6" s="10" t="e" cm="1">
        <f t="array" ref="B6">LOOKUP(2,1 / (H$3:H$100 &lt;&gt;""), H$3:H$100)</f>
        <v>#N/A</v>
      </c>
      <c r="D6" s="5"/>
      <c r="E6" s="5"/>
      <c r="F6" s="5"/>
      <c r="G6" s="5"/>
      <c r="H6" s="5"/>
      <c r="I6" s="5"/>
      <c r="J6" s="5"/>
      <c r="K6" s="5"/>
      <c r="L6" s="12"/>
      <c r="M6" s="5"/>
      <c r="N6" s="19"/>
      <c r="O6" s="5"/>
      <c r="P6" s="12"/>
      <c r="Q6" s="5"/>
      <c r="R6" s="19"/>
      <c r="S6" s="5"/>
      <c r="T6" s="5"/>
      <c r="U6" s="5"/>
      <c r="V6" s="5"/>
      <c r="W6" s="5"/>
      <c r="X6" s="5"/>
      <c r="Y6" s="5"/>
      <c r="Z6" s="5"/>
      <c r="AA6" s="5"/>
      <c r="AC6" s="13"/>
      <c r="AD6" s="5"/>
      <c r="AE6" s="5"/>
      <c r="AF6" s="5"/>
      <c r="AG6" s="5"/>
    </row>
    <row r="7" spans="1:33" ht="18" x14ac:dyDescent="0.35">
      <c r="A7" s="21" t="s">
        <v>46</v>
      </c>
      <c r="B7" s="1" t="e" cm="1">
        <f t="array" ref="B7">LOOKUP(2,1 / (K$3:K$1048576 &lt;&gt;""), K$3:K$1048576)</f>
        <v>#N/A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D7" s="5"/>
      <c r="AE7" s="5"/>
      <c r="AF7" s="5"/>
      <c r="AG7" s="5"/>
    </row>
    <row r="8" spans="1:33" ht="18" x14ac:dyDescent="0.35">
      <c r="A8" s="9" t="s">
        <v>13</v>
      </c>
      <c r="B8" s="3" cm="1">
        <f t="array" ref="B8">(IFERROR((LOOKUP(2,1/(M$3:M$100&lt;&gt;""),M$3:M$100)),0))</f>
        <v>32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D8" s="5"/>
      <c r="AE8" s="5"/>
      <c r="AF8" s="5"/>
      <c r="AG8" s="5"/>
    </row>
    <row r="9" spans="1:33" ht="18" x14ac:dyDescent="0.35">
      <c r="A9" s="9" t="s">
        <v>14</v>
      </c>
      <c r="B9" s="10" cm="1">
        <f t="array" ref="B9">LOOKUP(2,1 / (L$3:L$100 &lt;&gt;""), L$3:L$100)</f>
        <v>44734</v>
      </c>
      <c r="D9" s="5"/>
      <c r="E9" s="5"/>
      <c r="F9" s="5"/>
      <c r="G9" s="5"/>
      <c r="H9" s="5"/>
      <c r="I9" s="5"/>
      <c r="J9" s="5"/>
      <c r="K9" s="5"/>
      <c r="L9" s="12"/>
      <c r="M9" s="5"/>
      <c r="N9" s="19"/>
      <c r="O9" s="5"/>
      <c r="P9" s="12"/>
      <c r="Q9" s="5"/>
      <c r="R9" s="19"/>
      <c r="S9" s="5"/>
      <c r="T9" s="5"/>
      <c r="U9" s="5"/>
      <c r="V9" s="5"/>
      <c r="W9" s="5"/>
      <c r="X9" s="5"/>
      <c r="Y9" s="5"/>
      <c r="Z9" s="5"/>
      <c r="AA9" s="5"/>
      <c r="AD9" s="5"/>
      <c r="AE9" s="5"/>
      <c r="AF9" s="5"/>
      <c r="AG9" s="5"/>
    </row>
    <row r="10" spans="1:33" ht="18" x14ac:dyDescent="0.35">
      <c r="A10" s="9" t="s">
        <v>15</v>
      </c>
      <c r="B10" s="1" t="str" cm="1">
        <f t="array" aca="1" ref="B10" ca="1">LOOKUP(2,1 / (O$3:O$100 &lt;&gt;""), O$3:O$100)</f>
        <v>No</v>
      </c>
    </row>
    <row r="11" spans="1:33" ht="18" x14ac:dyDescent="0.35">
      <c r="A11" s="25" t="s">
        <v>38</v>
      </c>
      <c r="B11" s="3" cm="1">
        <f t="array" ref="B11">(IFERROR((LOOKUP(2,1/(Q$3:Q$100&lt;&gt;""),Q$3:Q$100)),0))</f>
        <v>39</v>
      </c>
    </row>
    <row r="12" spans="1:33" ht="18" x14ac:dyDescent="0.35">
      <c r="A12" s="25" t="s">
        <v>39</v>
      </c>
      <c r="B12" s="10" cm="1">
        <f t="array" ref="B12">LOOKUP(2,1 / (P$3:P$100 &lt;&gt;""), P$3:P$100)</f>
        <v>44734</v>
      </c>
      <c r="L12" s="13"/>
    </row>
    <row r="13" spans="1:33" ht="18" x14ac:dyDescent="0.35">
      <c r="A13" s="25" t="s">
        <v>40</v>
      </c>
      <c r="B13" s="1" t="str" cm="1">
        <f t="array" aca="1" ref="B13" ca="1">LOOKUP(2,1 / (S$3:S$100 &lt;&gt;""), S$3:S$100)</f>
        <v>No</v>
      </c>
    </row>
    <row r="14" spans="1:33" ht="18" x14ac:dyDescent="0.35">
      <c r="A14" s="21" t="s">
        <v>33</v>
      </c>
      <c r="B14" s="3" cm="1">
        <f t="array" ref="B14">(IFERROR((LOOKUP(2,1/(U$3:U$100&lt;&gt;""),U$3:U$100)),0))</f>
        <v>0</v>
      </c>
    </row>
    <row r="15" spans="1:33" ht="18" x14ac:dyDescent="0.35">
      <c r="A15" s="21" t="s">
        <v>30</v>
      </c>
      <c r="B15" s="10" t="e" cm="1">
        <f t="array" ref="B15">LOOKUP(2,1 / (T$3:T$100 &lt;&gt;""), T$3:T$100)</f>
        <v>#N/A</v>
      </c>
    </row>
    <row r="16" spans="1:33" ht="18" x14ac:dyDescent="0.35">
      <c r="A16" s="21" t="s">
        <v>31</v>
      </c>
      <c r="B16" s="1" t="e" cm="1">
        <f t="array" ref="B16">LOOKUP(2,1 / (W$3:W$100 &lt;&gt;""), W$3:W$100)</f>
        <v>#N/A</v>
      </c>
    </row>
    <row r="17" spans="1:2" ht="18" x14ac:dyDescent="0.35">
      <c r="A17" s="2" t="s">
        <v>16</v>
      </c>
      <c r="B17" s="3">
        <f>(IFERROR((LOOKUP(2,1/(Q$3:Q$100&lt;&gt;""),Q$3:Q$100)),0))</f>
        <v>39</v>
      </c>
    </row>
    <row r="18" spans="1:2" ht="18" x14ac:dyDescent="0.35">
      <c r="A18" s="2" t="s">
        <v>17</v>
      </c>
      <c r="B18" s="10" t="e">
        <f>LOOKUP(2,1 / (X$3:X$9 &lt;&gt;""), X$3:X$9)</f>
        <v>#N/A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15A8-B602-462E-A54B-C995298668E7}">
  <dimension ref="A1:AG18"/>
  <sheetViews>
    <sheetView zoomScale="110" zoomScaleNormal="110" workbookViewId="0">
      <selection activeCell="G4" sqref="G4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9" max="9" width="9.5546875" bestFit="1" customWidth="1"/>
    <col min="10" max="10" width="15.44140625" bestFit="1" customWidth="1"/>
    <col min="12" max="12" width="10.6640625" bestFit="1" customWidth="1"/>
    <col min="16" max="16" width="14.6640625" bestFit="1" customWidth="1"/>
    <col min="17" max="17" width="9.5546875" bestFit="1" customWidth="1"/>
    <col min="20" max="20" width="14.6640625" bestFit="1" customWidth="1"/>
    <col min="21" max="21" width="10.6640625" bestFit="1" customWidth="1"/>
    <col min="29" max="29" width="10.6640625" bestFit="1" customWidth="1"/>
  </cols>
  <sheetData>
    <row r="1" spans="1:33" ht="18" x14ac:dyDescent="0.35">
      <c r="A1" s="2" t="s">
        <v>0</v>
      </c>
      <c r="B1" s="3" t="s">
        <v>64</v>
      </c>
      <c r="D1" s="4" t="s">
        <v>1</v>
      </c>
      <c r="E1" s="5"/>
      <c r="F1" s="5"/>
      <c r="G1" s="5"/>
      <c r="H1" s="22" t="s">
        <v>2</v>
      </c>
      <c r="I1" s="5"/>
      <c r="J1" s="5"/>
      <c r="K1" s="5"/>
      <c r="L1" s="6" t="s">
        <v>3</v>
      </c>
      <c r="M1" s="5"/>
      <c r="N1" s="5"/>
      <c r="O1" s="5"/>
      <c r="P1" s="24" t="s">
        <v>37</v>
      </c>
      <c r="Q1" s="5"/>
      <c r="R1" s="5"/>
      <c r="S1" s="5"/>
      <c r="T1" s="22" t="s">
        <v>29</v>
      </c>
      <c r="U1" s="5"/>
      <c r="V1" s="5"/>
      <c r="W1" s="5"/>
      <c r="X1" s="7" t="s">
        <v>4</v>
      </c>
      <c r="Y1" s="5"/>
      <c r="Z1" s="5"/>
      <c r="AA1" s="5"/>
      <c r="AD1" s="7" t="s">
        <v>5</v>
      </c>
      <c r="AE1" s="5"/>
      <c r="AF1" s="5"/>
      <c r="AG1" s="5"/>
    </row>
    <row r="2" spans="1:33" ht="18" x14ac:dyDescent="0.35">
      <c r="A2" s="8" t="s">
        <v>10</v>
      </c>
      <c r="B2" s="3" t="str">
        <f>(IFERROR((LOOKUP(2,1/(E$3:E$100&lt;&gt;""),E$3:E$100)),0))</f>
        <v>N/A</v>
      </c>
      <c r="D2" s="4" t="s">
        <v>6</v>
      </c>
      <c r="E2" s="4" t="s">
        <v>7</v>
      </c>
      <c r="F2" s="4" t="s">
        <v>8</v>
      </c>
      <c r="G2" s="4" t="s">
        <v>9</v>
      </c>
      <c r="H2" s="22" t="s">
        <v>6</v>
      </c>
      <c r="I2" s="22" t="s">
        <v>7</v>
      </c>
      <c r="J2" s="22" t="s">
        <v>8</v>
      </c>
      <c r="K2" s="22" t="s">
        <v>9</v>
      </c>
      <c r="L2" s="6" t="s">
        <v>6</v>
      </c>
      <c r="M2" s="6" t="s">
        <v>7</v>
      </c>
      <c r="N2" s="6" t="s">
        <v>8</v>
      </c>
      <c r="O2" s="6" t="s">
        <v>9</v>
      </c>
      <c r="P2" s="24" t="s">
        <v>6</v>
      </c>
      <c r="Q2" s="24" t="s">
        <v>7</v>
      </c>
      <c r="R2" s="24" t="s">
        <v>8</v>
      </c>
      <c r="S2" s="24" t="s">
        <v>9</v>
      </c>
      <c r="T2" s="22" t="s">
        <v>6</v>
      </c>
      <c r="U2" s="22" t="s">
        <v>32</v>
      </c>
      <c r="V2" s="22" t="s">
        <v>8</v>
      </c>
      <c r="W2" s="22" t="s">
        <v>9</v>
      </c>
      <c r="X2" s="7" t="s">
        <v>6</v>
      </c>
      <c r="Y2" s="7" t="s">
        <v>7</v>
      </c>
      <c r="Z2" s="7" t="s">
        <v>8</v>
      </c>
      <c r="AA2" s="7" t="s">
        <v>9</v>
      </c>
      <c r="AC2" s="11" t="s">
        <v>18</v>
      </c>
      <c r="AD2" s="7" t="s">
        <v>1</v>
      </c>
      <c r="AE2" s="7" t="s">
        <v>2</v>
      </c>
      <c r="AF2" s="7" t="s">
        <v>3</v>
      </c>
      <c r="AG2" s="7" t="s">
        <v>4</v>
      </c>
    </row>
    <row r="3" spans="1:33" ht="18" x14ac:dyDescent="0.35">
      <c r="A3" s="8" t="s">
        <v>11</v>
      </c>
      <c r="B3" s="10" t="str">
        <f>LOOKUP(2,1 / (D$3:D$100 &lt;&gt;""), D$3:D$100)</f>
        <v>N/A</v>
      </c>
      <c r="D3" s="12">
        <v>44643</v>
      </c>
      <c r="E3" s="5">
        <v>123</v>
      </c>
      <c r="F3" s="19">
        <f ca="1">TODAY()-D3</f>
        <v>100</v>
      </c>
      <c r="G3" s="5" t="str">
        <f ca="1">IF(F3&gt;21, "Yes", "No")</f>
        <v>Yes</v>
      </c>
      <c r="H3" s="12"/>
      <c r="I3" s="5"/>
      <c r="J3" s="19"/>
      <c r="K3" s="5"/>
      <c r="L3" s="12"/>
      <c r="M3" s="5"/>
      <c r="N3" s="19"/>
      <c r="O3" s="5"/>
      <c r="P3" s="12"/>
      <c r="Q3" s="5"/>
      <c r="R3" s="19"/>
      <c r="S3" s="5"/>
      <c r="T3" s="12"/>
      <c r="U3" s="5"/>
      <c r="V3" s="19"/>
      <c r="W3" s="5"/>
      <c r="X3" s="5"/>
      <c r="Y3" s="5"/>
      <c r="Z3" s="5"/>
      <c r="AA3" s="5"/>
      <c r="AC3" s="13"/>
      <c r="AD3" s="5"/>
      <c r="AE3" s="5"/>
      <c r="AF3" s="5"/>
      <c r="AG3" s="5"/>
    </row>
    <row r="4" spans="1:33" ht="18" x14ac:dyDescent="0.35">
      <c r="A4" s="8" t="s">
        <v>12</v>
      </c>
      <c r="B4" s="1" t="str">
        <f ca="1">LOOKUP(2,1 / (G$3:G$1048576 &lt;&gt;""), G$3:G$1048576)</f>
        <v>N/A</v>
      </c>
      <c r="D4" s="14" t="s">
        <v>65</v>
      </c>
      <c r="E4" s="15" t="s">
        <v>65</v>
      </c>
      <c r="F4" s="15" t="s">
        <v>65</v>
      </c>
      <c r="G4" s="15" t="s">
        <v>65</v>
      </c>
      <c r="H4" s="14"/>
      <c r="I4" s="15"/>
      <c r="J4" s="15"/>
      <c r="K4" s="15"/>
      <c r="L4" s="12"/>
      <c r="M4" s="5"/>
      <c r="N4" s="19"/>
      <c r="O4" s="5"/>
      <c r="P4" s="12"/>
      <c r="Q4" s="5"/>
      <c r="R4" s="19"/>
      <c r="S4" s="5"/>
      <c r="T4" s="12"/>
      <c r="U4" s="5"/>
      <c r="V4" s="19"/>
      <c r="W4" s="5"/>
      <c r="X4" s="5"/>
      <c r="Y4" s="5"/>
      <c r="Z4" s="5"/>
      <c r="AA4" s="5"/>
      <c r="AC4" s="13"/>
      <c r="AD4" s="5"/>
      <c r="AE4" s="5"/>
      <c r="AF4" s="5"/>
      <c r="AG4" s="5"/>
    </row>
    <row r="5" spans="1:33" ht="18" x14ac:dyDescent="0.35">
      <c r="A5" s="21" t="s">
        <v>44</v>
      </c>
      <c r="B5" s="3" cm="1">
        <f t="array" ref="B5">(IFERROR((LOOKUP(2,1/(I$3:I$100&lt;&gt;""),I$3:I$100)),0))</f>
        <v>0</v>
      </c>
      <c r="D5" s="5"/>
      <c r="E5" s="5"/>
      <c r="F5" s="5"/>
      <c r="G5" s="5"/>
      <c r="H5" s="5"/>
      <c r="I5" s="5"/>
      <c r="J5" s="5"/>
      <c r="K5" s="5"/>
      <c r="L5" s="12"/>
      <c r="M5" s="5"/>
      <c r="N5" s="19"/>
      <c r="O5" s="5"/>
      <c r="P5" s="12"/>
      <c r="Q5" s="5"/>
      <c r="R5" s="5"/>
      <c r="S5" s="5"/>
      <c r="T5" s="12"/>
      <c r="U5" s="5"/>
      <c r="V5" s="5"/>
      <c r="W5" s="5"/>
      <c r="X5" s="5"/>
      <c r="Y5" s="5"/>
      <c r="Z5" s="5"/>
      <c r="AA5" s="5"/>
      <c r="AC5" s="13"/>
      <c r="AD5" s="5"/>
      <c r="AE5" s="5"/>
      <c r="AF5" s="5"/>
      <c r="AG5" s="5"/>
    </row>
    <row r="6" spans="1:33" ht="18" x14ac:dyDescent="0.35">
      <c r="A6" s="21" t="s">
        <v>45</v>
      </c>
      <c r="B6" s="10" t="e" cm="1">
        <f t="array" ref="B6">LOOKUP(2,1 / (H$3:H$100 &lt;&gt;""), H$3:H$100)</f>
        <v>#N/A</v>
      </c>
      <c r="D6" s="5"/>
      <c r="E6" s="5"/>
      <c r="F6" s="5"/>
      <c r="G6" s="5"/>
      <c r="H6" s="5"/>
      <c r="I6" s="5"/>
      <c r="J6" s="5"/>
      <c r="K6" s="5"/>
      <c r="L6" s="12"/>
      <c r="M6" s="5"/>
      <c r="N6" s="19"/>
      <c r="O6" s="5"/>
      <c r="P6" s="12"/>
      <c r="Q6" s="5"/>
      <c r="R6" s="19"/>
      <c r="S6" s="5"/>
      <c r="T6" s="5"/>
      <c r="U6" s="5"/>
      <c r="V6" s="5"/>
      <c r="W6" s="5"/>
      <c r="X6" s="5"/>
      <c r="Y6" s="5"/>
      <c r="Z6" s="5"/>
      <c r="AA6" s="5"/>
      <c r="AC6" s="13"/>
      <c r="AD6" s="5"/>
      <c r="AE6" s="5"/>
      <c r="AF6" s="5"/>
      <c r="AG6" s="5"/>
    </row>
    <row r="7" spans="1:33" ht="18" x14ac:dyDescent="0.35">
      <c r="A7" s="21" t="s">
        <v>46</v>
      </c>
      <c r="B7" s="1" t="e" cm="1">
        <f t="array" ref="B7">LOOKUP(2,1 / (K$3:K$1048576 &lt;&gt;""), K$3:K$1048576)</f>
        <v>#N/A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D7" s="5"/>
      <c r="AE7" s="5"/>
      <c r="AF7" s="5"/>
      <c r="AG7" s="5"/>
    </row>
    <row r="8" spans="1:33" ht="18" x14ac:dyDescent="0.35">
      <c r="A8" s="9" t="s">
        <v>13</v>
      </c>
      <c r="B8" s="3" cm="1">
        <f t="array" ref="B8">(IFERROR((LOOKUP(2,1/(M$3:M$100&lt;&gt;""),M$3:M$100)),0))</f>
        <v>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D8" s="5"/>
      <c r="AE8" s="5"/>
      <c r="AF8" s="5"/>
      <c r="AG8" s="5"/>
    </row>
    <row r="9" spans="1:33" ht="18" x14ac:dyDescent="0.35">
      <c r="A9" s="9" t="s">
        <v>14</v>
      </c>
      <c r="B9" s="10" t="e" cm="1">
        <f t="array" ref="B9">LOOKUP(2,1 / (L$3:L$100 &lt;&gt;""), L$3:L$100)</f>
        <v>#N/A</v>
      </c>
      <c r="D9" s="5"/>
      <c r="E9" s="5"/>
      <c r="F9" s="5"/>
      <c r="G9" s="5"/>
      <c r="H9" s="5"/>
      <c r="I9" s="5"/>
      <c r="J9" s="5"/>
      <c r="K9" s="5"/>
      <c r="L9" s="12"/>
      <c r="M9" s="5"/>
      <c r="N9" s="19"/>
      <c r="O9" s="5"/>
      <c r="P9" s="12"/>
      <c r="Q9" s="5"/>
      <c r="R9" s="19"/>
      <c r="S9" s="5"/>
      <c r="T9" s="5"/>
      <c r="U9" s="5"/>
      <c r="V9" s="5"/>
      <c r="W9" s="5"/>
      <c r="X9" s="5"/>
      <c r="Y9" s="5"/>
      <c r="Z9" s="5"/>
      <c r="AA9" s="5"/>
      <c r="AD9" s="5"/>
      <c r="AE9" s="5"/>
      <c r="AF9" s="5"/>
      <c r="AG9" s="5"/>
    </row>
    <row r="10" spans="1:33" ht="18" x14ac:dyDescent="0.35">
      <c r="A10" s="9" t="s">
        <v>15</v>
      </c>
      <c r="B10" s="1" t="e" cm="1">
        <f t="array" ref="B10">LOOKUP(2,1 / (O$3:O$100 &lt;&gt;""), O$3:O$100)</f>
        <v>#N/A</v>
      </c>
    </row>
    <row r="11" spans="1:33" ht="18" x14ac:dyDescent="0.35">
      <c r="A11" s="25" t="s">
        <v>38</v>
      </c>
      <c r="B11" s="3" cm="1">
        <f t="array" ref="B11">(IFERROR((LOOKUP(2,1/(Q$3:Q$100&lt;&gt;""),Q$3:Q$100)),0))</f>
        <v>0</v>
      </c>
    </row>
    <row r="12" spans="1:33" ht="18" x14ac:dyDescent="0.35">
      <c r="A12" s="25" t="s">
        <v>39</v>
      </c>
      <c r="B12" s="10" t="e" cm="1">
        <f t="array" ref="B12">LOOKUP(2,1 / (P$3:P$100 &lt;&gt;""), P$3:P$100)</f>
        <v>#N/A</v>
      </c>
      <c r="L12" s="13"/>
    </row>
    <row r="13" spans="1:33" ht="18" x14ac:dyDescent="0.35">
      <c r="A13" s="25" t="s">
        <v>40</v>
      </c>
      <c r="B13" s="1" t="e" cm="1">
        <f t="array" ref="B13">LOOKUP(2,1 / (S$3:S$100 &lt;&gt;""), S$3:S$100)</f>
        <v>#N/A</v>
      </c>
    </row>
    <row r="14" spans="1:33" ht="18" x14ac:dyDescent="0.35">
      <c r="A14" s="21" t="s">
        <v>33</v>
      </c>
      <c r="B14" s="3" cm="1">
        <f t="array" ref="B14">(IFERROR((LOOKUP(2,1/(U$3:U$100&lt;&gt;""),U$3:U$100)),0))</f>
        <v>0</v>
      </c>
    </row>
    <row r="15" spans="1:33" ht="18" x14ac:dyDescent="0.35">
      <c r="A15" s="21" t="s">
        <v>30</v>
      </c>
      <c r="B15" s="10" t="e" cm="1">
        <f t="array" ref="B15">LOOKUP(2,1 / (T$3:T$100 &lt;&gt;""), T$3:T$100)</f>
        <v>#N/A</v>
      </c>
    </row>
    <row r="16" spans="1:33" ht="18" x14ac:dyDescent="0.35">
      <c r="A16" s="21" t="s">
        <v>31</v>
      </c>
      <c r="B16" s="1" t="e" cm="1">
        <f t="array" ref="B16">LOOKUP(2,1 / (W$3:W$100 &lt;&gt;""), W$3:W$100)</f>
        <v>#N/A</v>
      </c>
    </row>
    <row r="17" spans="1:2" ht="18" x14ac:dyDescent="0.35">
      <c r="A17" s="2" t="s">
        <v>16</v>
      </c>
      <c r="B17" s="3">
        <f>(IFERROR((LOOKUP(2,1/(Q$3:Q$100&lt;&gt;""),Q$3:Q$100)),0))</f>
        <v>0</v>
      </c>
    </row>
    <row r="18" spans="1:2" ht="18" x14ac:dyDescent="0.35">
      <c r="A18" s="2" t="s">
        <v>17</v>
      </c>
      <c r="B18" s="10" t="e">
        <f>LOOKUP(2,1 / (X$3:X$9 &lt;&gt;""), X$3:X$9)</f>
        <v>#N/A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4B3C-F692-4EB1-B09D-BAE9F5F2A220}">
  <dimension ref="A1:AG18"/>
  <sheetViews>
    <sheetView topLeftCell="G1" zoomScale="110" zoomScaleNormal="110" workbookViewId="0">
      <selection activeCell="P5" sqref="P5"/>
    </sheetView>
  </sheetViews>
  <sheetFormatPr defaultRowHeight="14.4" x14ac:dyDescent="0.3"/>
  <cols>
    <col min="1" max="1" width="21.88671875" bestFit="1" customWidth="1"/>
    <col min="2" max="2" width="22.109375" bestFit="1" customWidth="1"/>
    <col min="4" max="4" width="14.5546875" bestFit="1" customWidth="1"/>
    <col min="5" max="5" width="9.44140625" bestFit="1" customWidth="1"/>
    <col min="6" max="6" width="15.109375" bestFit="1" customWidth="1"/>
    <col min="7" max="7" width="6.21875" bestFit="1" customWidth="1"/>
    <col min="8" max="8" width="14.6640625" bestFit="1" customWidth="1"/>
    <col min="9" max="9" width="9.5546875" bestFit="1" customWidth="1"/>
    <col min="10" max="10" width="15.44140625" bestFit="1" customWidth="1"/>
    <col min="12" max="12" width="10.6640625" bestFit="1" customWidth="1"/>
    <col min="16" max="16" width="14.6640625" bestFit="1" customWidth="1"/>
    <col min="17" max="17" width="9.5546875" bestFit="1" customWidth="1"/>
    <col min="20" max="20" width="14.6640625" bestFit="1" customWidth="1"/>
    <col min="21" max="21" width="10.6640625" bestFit="1" customWidth="1"/>
    <col min="29" max="29" width="10.6640625" bestFit="1" customWidth="1"/>
  </cols>
  <sheetData>
    <row r="1" spans="1:33" ht="18" x14ac:dyDescent="0.35">
      <c r="A1" s="2" t="s">
        <v>0</v>
      </c>
      <c r="B1" s="3" t="s">
        <v>66</v>
      </c>
      <c r="D1" s="4" t="s">
        <v>1</v>
      </c>
      <c r="E1" s="5"/>
      <c r="F1" s="5"/>
      <c r="G1" s="5"/>
      <c r="H1" s="22" t="s">
        <v>2</v>
      </c>
      <c r="I1" s="5"/>
      <c r="J1" s="5"/>
      <c r="K1" s="5"/>
      <c r="L1" s="6" t="s">
        <v>3</v>
      </c>
      <c r="M1" s="5"/>
      <c r="N1" s="5"/>
      <c r="O1" s="5"/>
      <c r="P1" s="24" t="s">
        <v>37</v>
      </c>
      <c r="Q1" s="5"/>
      <c r="R1" s="5"/>
      <c r="S1" s="5"/>
      <c r="T1" s="22" t="s">
        <v>29</v>
      </c>
      <c r="U1" s="5"/>
      <c r="V1" s="5"/>
      <c r="W1" s="5"/>
      <c r="X1" s="7" t="s">
        <v>4</v>
      </c>
      <c r="Y1" s="5"/>
      <c r="Z1" s="5"/>
      <c r="AA1" s="5"/>
      <c r="AD1" s="7" t="s">
        <v>5</v>
      </c>
      <c r="AE1" s="5"/>
      <c r="AF1" s="5"/>
      <c r="AG1" s="5"/>
    </row>
    <row r="2" spans="1:33" ht="18" x14ac:dyDescent="0.35">
      <c r="A2" s="8" t="s">
        <v>10</v>
      </c>
      <c r="B2" s="3">
        <f>(IFERROR((LOOKUP(2,1/(E$3:E$100&lt;&gt;""),E$3:E$100)),0))</f>
        <v>0</v>
      </c>
      <c r="D2" s="4" t="s">
        <v>6</v>
      </c>
      <c r="E2" s="4" t="s">
        <v>7</v>
      </c>
      <c r="F2" s="4" t="s">
        <v>8</v>
      </c>
      <c r="G2" s="4" t="s">
        <v>9</v>
      </c>
      <c r="H2" s="22" t="s">
        <v>6</v>
      </c>
      <c r="I2" s="22" t="s">
        <v>7</v>
      </c>
      <c r="J2" s="22" t="s">
        <v>8</v>
      </c>
      <c r="K2" s="22" t="s">
        <v>9</v>
      </c>
      <c r="L2" s="6" t="s">
        <v>6</v>
      </c>
      <c r="M2" s="6" t="s">
        <v>7</v>
      </c>
      <c r="N2" s="6" t="s">
        <v>8</v>
      </c>
      <c r="O2" s="6" t="s">
        <v>9</v>
      </c>
      <c r="P2" s="24" t="s">
        <v>6</v>
      </c>
      <c r="Q2" s="24" t="s">
        <v>7</v>
      </c>
      <c r="R2" s="24" t="s">
        <v>8</v>
      </c>
      <c r="S2" s="24" t="s">
        <v>9</v>
      </c>
      <c r="T2" s="22" t="s">
        <v>6</v>
      </c>
      <c r="U2" s="22" t="s">
        <v>32</v>
      </c>
      <c r="V2" s="22" t="s">
        <v>8</v>
      </c>
      <c r="W2" s="22" t="s">
        <v>9</v>
      </c>
      <c r="X2" s="7" t="s">
        <v>6</v>
      </c>
      <c r="Y2" s="7" t="s">
        <v>7</v>
      </c>
      <c r="Z2" s="7" t="s">
        <v>8</v>
      </c>
      <c r="AA2" s="7" t="s">
        <v>9</v>
      </c>
      <c r="AC2" s="11" t="s">
        <v>18</v>
      </c>
      <c r="AD2" s="7" t="s">
        <v>1</v>
      </c>
      <c r="AE2" s="7" t="s">
        <v>2</v>
      </c>
      <c r="AF2" s="7" t="s">
        <v>3</v>
      </c>
      <c r="AG2" s="7" t="s">
        <v>4</v>
      </c>
    </row>
    <row r="3" spans="1:33" ht="18" x14ac:dyDescent="0.35">
      <c r="A3" s="8" t="s">
        <v>11</v>
      </c>
      <c r="B3" s="10" t="e">
        <f>LOOKUP(2,1 / (D$3:D$100 &lt;&gt;""), D$3:D$100)</f>
        <v>#N/A</v>
      </c>
      <c r="D3" s="12"/>
      <c r="E3" s="5"/>
      <c r="F3" s="19"/>
      <c r="G3" s="5"/>
      <c r="H3" s="12"/>
      <c r="I3" s="5"/>
      <c r="J3" s="19"/>
      <c r="K3" s="5"/>
      <c r="L3" s="12">
        <v>44704</v>
      </c>
      <c r="M3" s="5">
        <f>60+56+52+41</f>
        <v>209</v>
      </c>
      <c r="N3" s="19">
        <f ca="1">TODAY()-L3</f>
        <v>39</v>
      </c>
      <c r="O3" s="5" t="str">
        <f ca="1">IF(N3&gt;21, "Yes", "No")</f>
        <v>Yes</v>
      </c>
      <c r="P3" s="12">
        <v>44704</v>
      </c>
      <c r="Q3" s="5">
        <f>4+8+10</f>
        <v>22</v>
      </c>
      <c r="R3" s="19">
        <f ca="1">TODAY()-P3</f>
        <v>39</v>
      </c>
      <c r="S3" s="5" t="str">
        <f ca="1">IF(R3&gt;21, "Yes", "No")</f>
        <v>Yes</v>
      </c>
      <c r="T3" s="12"/>
      <c r="U3" s="5"/>
      <c r="V3" s="19"/>
      <c r="W3" s="5"/>
      <c r="X3" s="5"/>
      <c r="Y3" s="5"/>
      <c r="Z3" s="5"/>
      <c r="AA3" s="5"/>
      <c r="AC3" s="13"/>
      <c r="AD3" s="5"/>
      <c r="AE3" s="5"/>
      <c r="AF3" s="5"/>
      <c r="AG3" s="5"/>
    </row>
    <row r="4" spans="1:33" ht="18" x14ac:dyDescent="0.35">
      <c r="A4" s="8" t="s">
        <v>12</v>
      </c>
      <c r="B4" s="1" t="e">
        <f>LOOKUP(2,1 / (G$3:G$1048576 &lt;&gt;""), G$3:G$1048576)</f>
        <v>#N/A</v>
      </c>
      <c r="D4" s="14"/>
      <c r="E4" s="15"/>
      <c r="F4" s="15"/>
      <c r="G4" s="15"/>
      <c r="H4" s="14"/>
      <c r="I4" s="15"/>
      <c r="J4" s="15"/>
      <c r="K4" s="15"/>
      <c r="L4" s="12"/>
      <c r="M4" s="5"/>
      <c r="N4" s="19"/>
      <c r="O4" s="5"/>
      <c r="P4" s="12"/>
      <c r="Q4" s="5"/>
      <c r="R4" s="19"/>
      <c r="S4" s="5"/>
      <c r="T4" s="12"/>
      <c r="U4" s="5"/>
      <c r="V4" s="19"/>
      <c r="W4" s="5"/>
      <c r="X4" s="5"/>
      <c r="Y4" s="5"/>
      <c r="Z4" s="5"/>
      <c r="AA4" s="5"/>
      <c r="AC4" s="13"/>
      <c r="AD4" s="5"/>
      <c r="AE4" s="5"/>
      <c r="AF4" s="5"/>
      <c r="AG4" s="5"/>
    </row>
    <row r="5" spans="1:33" ht="18" x14ac:dyDescent="0.35">
      <c r="A5" s="21" t="s">
        <v>44</v>
      </c>
      <c r="B5" s="3" cm="1">
        <f t="array" ref="B5">(IFERROR((LOOKUP(2,1/(I$3:I$100&lt;&gt;""),I$3:I$100)),0))</f>
        <v>0</v>
      </c>
      <c r="D5" s="5"/>
      <c r="E5" s="5"/>
      <c r="F5" s="5"/>
      <c r="G5" s="5"/>
      <c r="H5" s="5"/>
      <c r="I5" s="5"/>
      <c r="J5" s="5"/>
      <c r="K5" s="5"/>
      <c r="L5" s="12"/>
      <c r="M5" s="5"/>
      <c r="N5" s="19"/>
      <c r="O5" s="5"/>
      <c r="P5" s="12"/>
      <c r="Q5" s="5"/>
      <c r="R5" s="5"/>
      <c r="S5" s="5"/>
      <c r="T5" s="12"/>
      <c r="U5" s="5"/>
      <c r="V5" s="5"/>
      <c r="W5" s="5"/>
      <c r="X5" s="5"/>
      <c r="Y5" s="5"/>
      <c r="Z5" s="5"/>
      <c r="AA5" s="5"/>
      <c r="AC5" s="13"/>
      <c r="AD5" s="5"/>
      <c r="AE5" s="5"/>
      <c r="AF5" s="5"/>
      <c r="AG5" s="5"/>
    </row>
    <row r="6" spans="1:33" ht="18" x14ac:dyDescent="0.35">
      <c r="A6" s="21" t="s">
        <v>45</v>
      </c>
      <c r="B6" s="10" t="e" cm="1">
        <f t="array" ref="B6">LOOKUP(2,1 / (H$3:H$100 &lt;&gt;""), H$3:H$100)</f>
        <v>#N/A</v>
      </c>
      <c r="D6" s="5"/>
      <c r="E6" s="5"/>
      <c r="F6" s="5"/>
      <c r="G6" s="5"/>
      <c r="H6" s="5"/>
      <c r="I6" s="5"/>
      <c r="J6" s="5"/>
      <c r="K6" s="5"/>
      <c r="L6" s="12"/>
      <c r="M6" s="5"/>
      <c r="N6" s="19"/>
      <c r="O6" s="5"/>
      <c r="P6" s="12"/>
      <c r="Q6" s="5"/>
      <c r="R6" s="19"/>
      <c r="S6" s="5"/>
      <c r="T6" s="5"/>
      <c r="U6" s="5"/>
      <c r="V6" s="5"/>
      <c r="W6" s="5"/>
      <c r="X6" s="5"/>
      <c r="Y6" s="5"/>
      <c r="Z6" s="5"/>
      <c r="AA6" s="5"/>
      <c r="AC6" s="13"/>
      <c r="AD6" s="5"/>
      <c r="AE6" s="5"/>
      <c r="AF6" s="5"/>
      <c r="AG6" s="5"/>
    </row>
    <row r="7" spans="1:33" ht="18" x14ac:dyDescent="0.35">
      <c r="A7" s="21" t="s">
        <v>46</v>
      </c>
      <c r="B7" s="1" t="e" cm="1">
        <f t="array" ref="B7">LOOKUP(2,1 / (K$3:K$1048576 &lt;&gt;""), K$3:K$1048576)</f>
        <v>#N/A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D7" s="5"/>
      <c r="AE7" s="5"/>
      <c r="AF7" s="5"/>
      <c r="AG7" s="5"/>
    </row>
    <row r="8" spans="1:33" ht="18" x14ac:dyDescent="0.35">
      <c r="A8" s="9" t="s">
        <v>13</v>
      </c>
      <c r="B8" s="3" cm="1">
        <f t="array" ref="B8">(IFERROR((LOOKUP(2,1/(M$3:M$100&lt;&gt;""),M$3:M$100)),0))</f>
        <v>209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D8" s="5"/>
      <c r="AE8" s="5"/>
      <c r="AF8" s="5"/>
      <c r="AG8" s="5"/>
    </row>
    <row r="9" spans="1:33" ht="18" x14ac:dyDescent="0.35">
      <c r="A9" s="9" t="s">
        <v>14</v>
      </c>
      <c r="B9" s="10" cm="1">
        <f t="array" ref="B9">LOOKUP(2,1 / (L$3:L$100 &lt;&gt;""), L$3:L$100)</f>
        <v>44704</v>
      </c>
      <c r="D9" s="5"/>
      <c r="E9" s="5"/>
      <c r="F9" s="5"/>
      <c r="G9" s="5"/>
      <c r="H9" s="5"/>
      <c r="I9" s="5"/>
      <c r="J9" s="5"/>
      <c r="K9" s="5"/>
      <c r="L9" s="12"/>
      <c r="M9" s="5"/>
      <c r="N9" s="19"/>
      <c r="O9" s="5"/>
      <c r="P9" s="12"/>
      <c r="Q9" s="5"/>
      <c r="R9" s="19"/>
      <c r="S9" s="5"/>
      <c r="T9" s="5"/>
      <c r="U9" s="5"/>
      <c r="V9" s="5"/>
      <c r="W9" s="5"/>
      <c r="X9" s="5"/>
      <c r="Y9" s="5"/>
      <c r="Z9" s="5"/>
      <c r="AA9" s="5"/>
      <c r="AD9" s="5"/>
      <c r="AE9" s="5"/>
      <c r="AF9" s="5"/>
      <c r="AG9" s="5"/>
    </row>
    <row r="10" spans="1:33" ht="18" x14ac:dyDescent="0.35">
      <c r="A10" s="9" t="s">
        <v>15</v>
      </c>
      <c r="B10" s="1" t="str" cm="1">
        <f t="array" aca="1" ref="B10" ca="1">LOOKUP(2,1 / (O$3:O$100 &lt;&gt;""), O$3:O$100)</f>
        <v>Yes</v>
      </c>
    </row>
    <row r="11" spans="1:33" ht="18" x14ac:dyDescent="0.35">
      <c r="A11" s="25" t="s">
        <v>38</v>
      </c>
      <c r="B11" s="3" cm="1">
        <f t="array" ref="B11">(IFERROR((LOOKUP(2,1/(Q$3:Q$100&lt;&gt;""),Q$3:Q$100)),0))</f>
        <v>22</v>
      </c>
    </row>
    <row r="12" spans="1:33" ht="18" x14ac:dyDescent="0.35">
      <c r="A12" s="25" t="s">
        <v>39</v>
      </c>
      <c r="B12" s="10" cm="1">
        <f t="array" ref="B12">LOOKUP(2,1 / (P$3:P$100 &lt;&gt;""), P$3:P$100)</f>
        <v>44704</v>
      </c>
      <c r="L12" s="13"/>
    </row>
    <row r="13" spans="1:33" ht="18" x14ac:dyDescent="0.35">
      <c r="A13" s="25" t="s">
        <v>40</v>
      </c>
      <c r="B13" s="1" t="str" cm="1">
        <f t="array" aca="1" ref="B13" ca="1">LOOKUP(2,1 / (S$3:S$100 &lt;&gt;""), S$3:S$100)</f>
        <v>Yes</v>
      </c>
    </row>
    <row r="14" spans="1:33" ht="18" x14ac:dyDescent="0.35">
      <c r="A14" s="21" t="s">
        <v>33</v>
      </c>
      <c r="B14" s="3" cm="1">
        <f t="array" ref="B14">(IFERROR((LOOKUP(2,1/(U$3:U$100&lt;&gt;""),U$3:U$100)),0))</f>
        <v>0</v>
      </c>
    </row>
    <row r="15" spans="1:33" ht="18" x14ac:dyDescent="0.35">
      <c r="A15" s="21" t="s">
        <v>30</v>
      </c>
      <c r="B15" s="10" t="e" cm="1">
        <f t="array" ref="B15">LOOKUP(2,1 / (T$3:T$100 &lt;&gt;""), T$3:T$100)</f>
        <v>#N/A</v>
      </c>
    </row>
    <row r="16" spans="1:33" ht="18" x14ac:dyDescent="0.35">
      <c r="A16" s="21" t="s">
        <v>31</v>
      </c>
      <c r="B16" s="1" t="e" cm="1">
        <f t="array" ref="B16">LOOKUP(2,1 / (W$3:W$100 &lt;&gt;""), W$3:W$100)</f>
        <v>#N/A</v>
      </c>
    </row>
    <row r="17" spans="1:2" ht="18" x14ac:dyDescent="0.35">
      <c r="A17" s="2" t="s">
        <v>16</v>
      </c>
      <c r="B17" s="3">
        <f>(IFERROR((LOOKUP(2,1/(Q$3:Q$100&lt;&gt;""),Q$3:Q$100)),0))</f>
        <v>22</v>
      </c>
    </row>
    <row r="18" spans="1:2" ht="18" x14ac:dyDescent="0.35">
      <c r="A18" s="2" t="s">
        <v>17</v>
      </c>
      <c r="B18" s="10" t="e">
        <f>LOOKUP(2,1 / (X$3:X$9 &lt;&gt;""), X$3:X$9)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Master List</vt:lpstr>
      <vt:lpstr>Log x EC</vt:lpstr>
      <vt:lpstr>Question Diesel</vt:lpstr>
      <vt:lpstr>Marg</vt:lpstr>
      <vt:lpstr>Sunset Sherb</vt:lpstr>
      <vt:lpstr>Leftovers</vt:lpstr>
      <vt:lpstr>Xmas Tree x Jealousy</vt:lpstr>
      <vt:lpstr>Purple Octane</vt:lpstr>
      <vt:lpstr>Driving Ms Daisy</vt:lpstr>
      <vt:lpstr>Govt Oasis</vt:lpstr>
      <vt:lpstr>LD x GD</vt:lpstr>
      <vt:lpstr>LDFT</vt:lpstr>
      <vt:lpstr>K Smores</vt:lpstr>
      <vt:lpstr>Apple Fritter</vt:lpstr>
      <vt:lpstr>Cap</vt:lpstr>
      <vt:lpstr>Papaya Cake</vt:lpstr>
      <vt:lpstr>GNC 3</vt:lpstr>
      <vt:lpstr>GNC 5</vt:lpstr>
      <vt:lpstr>AF</vt:lpstr>
      <vt:lpstr>GNC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2019-02-24T04:31:45Z</dcterms:created>
  <dcterms:modified xsi:type="dcterms:W3CDTF">2022-07-01T18:23:09Z</dcterms:modified>
</cp:coreProperties>
</file>