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910" firstSheet="1" activeTab="13" autoFilterDateGrouping="1"/>
  </bookViews>
  <sheets>
    <sheet name="Master List" sheetId="1" state="visible" r:id="rId1"/>
    <sheet name="Widow Cake 2" sheetId="2" state="visible" r:id="rId2"/>
    <sheet name="Widow Cake 10" sheetId="3" state="visible" r:id="rId3"/>
    <sheet name="Sour Dub 4" sheetId="4" state="visible" r:id="rId4"/>
    <sheet name="Gummies 1" sheetId="5" state="visible" r:id="rId5"/>
    <sheet name="Gummies 6" sheetId="6" state="visible" r:id="rId6"/>
    <sheet name="Head Band 1" sheetId="7" state="visible" r:id="rId7"/>
    <sheet name="MAC" sheetId="8" state="visible" r:id="rId8"/>
    <sheet name="GG4" sheetId="9" state="visible" r:id="rId9"/>
    <sheet name="G Puff" sheetId="10" state="visible" r:id="rId10"/>
    <sheet name="Trainwreck" sheetId="11" state="visible" r:id="rId11"/>
    <sheet name="Sour Dubble" sheetId="12" state="visible" r:id="rId12"/>
    <sheet name="SFV" sheetId="13" state="visible" r:id="rId13"/>
    <sheet name="Headband" sheetId="14" state="visible" r:id="rId14"/>
    <sheet name="Humboldt Sour Diesel" sheetId="15" state="visible" r:id="rId15"/>
    <sheet name="Chem SFV" sheetId="16" state="visible" r:id="rId1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14" fontId="3" fillId="0" borderId="1" pivotButton="0" quotePrefix="0" xfId="0"/>
    <xf numFmtId="0" fontId="4" fillId="2" borderId="1" pivotButton="0" quotePrefix="0" xfId="0"/>
    <xf numFmtId="0" fontId="3" fillId="0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4" borderId="1" pivotButton="0" quotePrefix="0" xfId="0"/>
    <xf numFmtId="0" fontId="2" fillId="2" borderId="1" pivotButton="0" quotePrefix="0" xfId="0"/>
    <xf numFmtId="0" fontId="4" fillId="3" borderId="1" pivotButton="0" quotePrefix="0" xfId="0"/>
    <xf numFmtId="0" fontId="4" fillId="4" borderId="1" pivotButton="0" quotePrefix="0" xfId="0"/>
    <xf numFmtId="14" fontId="4" fillId="0" borderId="1" pivotButton="0" quotePrefix="0" xfId="0"/>
    <xf numFmtId="0" fontId="2" fillId="2" borderId="2" pivotButton="0" quotePrefix="0" xfId="0"/>
    <xf numFmtId="14" fontId="0" fillId="0" borderId="1" pivotButton="0" quotePrefix="0" xfId="0"/>
    <xf numFmtId="14" fontId="0" fillId="0" borderId="0" pivotButton="0" quotePrefix="0" xfId="0"/>
    <xf numFmtId="14" fontId="1" fillId="0" borderId="1" pivotButton="0" quotePrefix="0" xfId="0"/>
    <xf numFmtId="0" fontId="1" fillId="0" borderId="1" pivotButton="0" quotePrefix="0" xfId="0"/>
    <xf numFmtId="0" fontId="5" fillId="2" borderId="1" pivotButton="0" quotePrefix="0" xfId="0"/>
    <xf numFmtId="1" fontId="0" fillId="0" borderId="1" pivotButton="0" quotePrefix="0" xfId="0"/>
    <xf numFmtId="0" fontId="0" fillId="0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4" fillId="5" borderId="1" pivotButton="0" quotePrefix="0" xfId="0"/>
    <xf numFmtId="0" fontId="2" fillId="5" borderId="1" pivotButton="0" quotePrefix="0" xfId="0"/>
    <xf numFmtId="0" fontId="2" fillId="6" borderId="0" pivotButton="0" quotePrefix="0" xfId="0"/>
    <xf numFmtId="0" fontId="2" fillId="6" borderId="1" pivotButton="0" quotePrefix="0" xfId="0"/>
    <xf numFmtId="0" fontId="4" fillId="6" borderId="1" pivotButton="0" quotePrefix="0" xfId="0"/>
    <xf numFmtId="0" fontId="6" fillId="0" borderId="1" pivotButton="0" quotePrefix="0" xfId="0"/>
    <xf numFmtId="0" fontId="6" fillId="0" borderId="1" pivotButton="0" quotePrefix="0" xfId="0"/>
    <xf numFmtId="0" fontId="6" fillId="0" borderId="0" pivotButton="0" quotePrefix="0" xfId="0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zoomScale="93" zoomScaleNormal="85" workbookViewId="0">
      <selection activeCell="I31" sqref="I31"/>
    </sheetView>
  </sheetViews>
  <sheetFormatPr baseColWidth="8" defaultRowHeight="14.4"/>
  <cols>
    <col width="18.77734375" bestFit="1" customWidth="1" style="20" min="1" max="1"/>
    <col width="19.5546875" bestFit="1" customWidth="1" style="20" min="3" max="3"/>
    <col width="10.21875" bestFit="1" customWidth="1" style="20" min="4" max="4"/>
    <col width="9.88671875" bestFit="1" customWidth="1" style="20" min="5" max="5"/>
    <col width="9.21875" bestFit="1" customWidth="1" style="20" min="6" max="7"/>
    <col width="14.21875" bestFit="1" customWidth="1" style="20" min="8" max="9"/>
    <col width="11" bestFit="1" customWidth="1" style="20" min="10" max="10"/>
    <col width="12.33203125" bestFit="1" customWidth="1" style="20" min="11" max="11"/>
    <col width="11.5546875" bestFit="1" customWidth="1" style="20" min="12" max="12"/>
    <col width="12.88671875" bestFit="1" customWidth="1" style="20" min="13" max="13"/>
    <col width="13.109375" bestFit="1" customWidth="1" style="20" min="14" max="14"/>
    <col width="14.44140625" bestFit="1" customWidth="1" style="20" min="15" max="15"/>
    <col width="13.5546875" bestFit="1" customWidth="1" style="20" min="16" max="17"/>
  </cols>
  <sheetData>
    <row r="1" ht="21" customHeight="1" s="20">
      <c r="A1" s="16" t="inlineStr">
        <is>
          <t>Total Explants</t>
        </is>
      </c>
      <c r="C1" s="7" t="inlineStr">
        <is>
          <t>Variety</t>
        </is>
      </c>
      <c r="D1" s="4" t="inlineStr">
        <is>
          <t>Stage I #</t>
        </is>
      </c>
      <c r="E1" s="22" t="inlineStr">
        <is>
          <t>Stage II #</t>
        </is>
      </c>
      <c r="F1" s="23" t="inlineStr">
        <is>
          <t>Stage 2.5 #</t>
        </is>
      </c>
      <c r="G1" s="6" t="inlineStr">
        <is>
          <t>Stage III #</t>
        </is>
      </c>
      <c r="H1" s="7" t="inlineStr">
        <is>
          <t>Total # Explants</t>
        </is>
      </c>
      <c r="I1" s="4" t="inlineStr">
        <is>
          <t>Stage I Date</t>
        </is>
      </c>
      <c r="J1" s="4" t="inlineStr">
        <is>
          <t>Stage I Ready</t>
        </is>
      </c>
      <c r="K1" s="22" t="inlineStr">
        <is>
          <t>Stage II Date</t>
        </is>
      </c>
      <c r="L1" s="22" t="inlineStr">
        <is>
          <t>Stage II Ready</t>
        </is>
      </c>
      <c r="M1" s="24" t="inlineStr">
        <is>
          <t>Stage 2.5 Date</t>
        </is>
      </c>
      <c r="N1" s="24" t="inlineStr">
        <is>
          <t>Stage 2.5 Ready</t>
        </is>
      </c>
      <c r="O1" s="6" t="inlineStr">
        <is>
          <t>Stage III Date</t>
        </is>
      </c>
      <c r="P1" s="6" t="inlineStr">
        <is>
          <t>Stage III Ready</t>
        </is>
      </c>
      <c r="R1" s="4" t="inlineStr">
        <is>
          <t>Stage I</t>
        </is>
      </c>
      <c r="S1" s="22" t="inlineStr">
        <is>
          <t>Stage II</t>
        </is>
      </c>
      <c r="T1" s="6" t="inlineStr">
        <is>
          <t>Stage III</t>
        </is>
      </c>
      <c r="U1" s="24" t="inlineStr">
        <is>
          <t>Stage 2.5</t>
        </is>
      </c>
    </row>
    <row r="2">
      <c r="A2" s="17">
        <f>SUM(R2:U2)</f>
        <v/>
      </c>
      <c r="C2" s="27">
        <f>'Widow Cake 2'!B1</f>
        <v/>
      </c>
      <c r="D2" s="19">
        <f>'Widow Cake 2'!B2</f>
        <v/>
      </c>
      <c r="E2" s="19">
        <f>'Widow Cake 2'!B5</f>
        <v/>
      </c>
      <c r="F2" s="19">
        <f>'Widow Cake 2'!B11</f>
        <v/>
      </c>
      <c r="G2" s="19">
        <f>'Widow Cake 2'!B8</f>
        <v/>
      </c>
      <c r="H2" s="19">
        <f>SUM(D2:G2)</f>
        <v/>
      </c>
      <c r="I2" s="12">
        <f>'Widow Cake 2'!B3</f>
        <v/>
      </c>
      <c r="J2" s="19">
        <f>IF(TODAY() - I2 &gt;= 21, "Yes", "No")</f>
        <v/>
      </c>
      <c r="K2" s="12">
        <f>'Widow Cake 2'!B6</f>
        <v/>
      </c>
      <c r="L2" s="19">
        <f>IF(TODAY() - K2 &gt;= 28, "Yes", "No")</f>
        <v/>
      </c>
      <c r="M2" s="12">
        <f>'Widow Cake 2'!B12</f>
        <v/>
      </c>
      <c r="N2" s="19">
        <f>IF(TODAY() - M2 &gt;= 28, "Yes", "No")</f>
        <v/>
      </c>
      <c r="O2" s="12">
        <f>'Widow Cake 2'!B9</f>
        <v/>
      </c>
      <c r="P2" s="19">
        <f>IF(TODAY() - O2 &gt;= 28, "Yes", "No")</f>
        <v/>
      </c>
      <c r="R2" s="19">
        <f>SUM(D2:D41)</f>
        <v/>
      </c>
      <c r="S2" s="19">
        <f>SUM(E2:E49)</f>
        <v/>
      </c>
      <c r="T2" s="17">
        <f>SUM(G2:G41)</f>
        <v/>
      </c>
      <c r="U2" s="19">
        <f>SUM(F2:F49)</f>
        <v/>
      </c>
    </row>
    <row r="3">
      <c r="A3" t="inlineStr">
        <is>
          <t xml:space="preserve"> </t>
        </is>
      </c>
      <c r="C3" s="27">
        <f>'Widow Cake 10'!B1</f>
        <v/>
      </c>
      <c r="D3" s="19">
        <f>'Widow Cake 10'!B2</f>
        <v/>
      </c>
      <c r="E3" s="19">
        <f>'Widow Cake 10'!B5</f>
        <v/>
      </c>
      <c r="F3" s="19">
        <f>'Widow Cake 10'!B11</f>
        <v/>
      </c>
      <c r="G3" s="19">
        <f>'Widow Cake 10'!B8</f>
        <v/>
      </c>
      <c r="H3" s="19">
        <f>SUM(D3:G3)</f>
        <v/>
      </c>
      <c r="I3" s="12">
        <f>'Widow Cake 10'!B3</f>
        <v/>
      </c>
      <c r="J3" s="19">
        <f>IF(TODAY() - I3 &gt;= 21, "Yes", "No")</f>
        <v/>
      </c>
      <c r="K3" s="12">
        <f>'Widow Cake 10'!B6</f>
        <v/>
      </c>
      <c r="L3" s="19">
        <f>IF(TODAY() - K3 &gt;= 28, "Yes", "No")</f>
        <v/>
      </c>
      <c r="M3" s="12">
        <f>'Widow Cake 10'!B12</f>
        <v/>
      </c>
      <c r="N3" s="19">
        <f>IF(TODAY() - M3 &gt;= 28, "Yes", "No")</f>
        <v/>
      </c>
      <c r="O3" s="12">
        <f>'Widow Cake 10'!B9</f>
        <v/>
      </c>
      <c r="P3" s="19">
        <f>IF(TODAY() - O3 &gt;= 28, "Yes", "No")</f>
        <v/>
      </c>
    </row>
    <row r="4">
      <c r="C4" s="27">
        <f>'Sour Dub 4'!B1</f>
        <v/>
      </c>
      <c r="D4" s="19">
        <f>'Sour Dub 4'!B2</f>
        <v/>
      </c>
      <c r="E4" s="19">
        <f>'Sour Dub 4'!B5</f>
        <v/>
      </c>
      <c r="F4" s="19">
        <f>'Sour Dub 4'!B11</f>
        <v/>
      </c>
      <c r="G4" s="19">
        <f>'Sour Dub 4'!B8</f>
        <v/>
      </c>
      <c r="H4" s="19">
        <f>SUM(D4:G4)</f>
        <v/>
      </c>
      <c r="I4" s="12">
        <f>'Sour Dub 4'!B3</f>
        <v/>
      </c>
      <c r="J4" s="19">
        <f>IF(TODAY() - I4 &gt;= 21, "Yes", "No")</f>
        <v/>
      </c>
      <c r="K4" s="12">
        <f>'Sour Dub 4'!B6</f>
        <v/>
      </c>
      <c r="L4" s="19">
        <f>IF(TODAY() - K4 &gt;= 28, "Yes", "No")</f>
        <v/>
      </c>
      <c r="M4" s="12">
        <f>'Sour Dub 4'!B12</f>
        <v/>
      </c>
      <c r="N4" s="19">
        <f>IF(TODAY() - M4 &gt;= 28, "Yes", "No")</f>
        <v/>
      </c>
      <c r="O4" s="12">
        <f>'Sour Dub 4'!B9</f>
        <v/>
      </c>
      <c r="P4" s="19">
        <f>IF(TODAY() - O4 &gt;= 28, "Yes", "No")</f>
        <v/>
      </c>
    </row>
    <row r="5">
      <c r="C5" s="27">
        <f>'Gummies 1'!B1</f>
        <v/>
      </c>
      <c r="D5" s="19">
        <f>'Gummies 1'!B2</f>
        <v/>
      </c>
      <c r="E5" s="19">
        <f>'Gummies 1'!B5</f>
        <v/>
      </c>
      <c r="F5" s="19">
        <f>'Gummies 1'!B11</f>
        <v/>
      </c>
      <c r="G5" s="19">
        <f>'Gummies 1'!B8</f>
        <v/>
      </c>
      <c r="H5" s="19">
        <f>SUM(D5:G5)</f>
        <v/>
      </c>
      <c r="I5" s="12">
        <f>'Gummies 1'!B3</f>
        <v/>
      </c>
      <c r="J5" s="19">
        <f>IF(TODAY() - I5 &gt;= 21, "Yes", "No")</f>
        <v/>
      </c>
      <c r="K5" s="12">
        <f>'Gummies 1'!B6</f>
        <v/>
      </c>
      <c r="L5" s="19">
        <f>IF(TODAY() - K5 &gt;= 28, "Yes", "No")</f>
        <v/>
      </c>
      <c r="M5" s="12">
        <f>'Gummies 1'!B12</f>
        <v/>
      </c>
      <c r="N5" s="19">
        <f>IF(TODAY() - M5 &gt;= 28, "Yes", "No")</f>
        <v/>
      </c>
      <c r="O5" s="12">
        <f>'Gummies 1'!B9</f>
        <v/>
      </c>
      <c r="P5" s="19">
        <f>IF(TODAY() - O5 &gt;= 28, "Yes", "No")</f>
        <v/>
      </c>
    </row>
    <row r="6">
      <c r="C6" s="19">
        <f>'Gummies 6'!B1</f>
        <v/>
      </c>
      <c r="D6" s="19">
        <f>'Gummies 6'!B2</f>
        <v/>
      </c>
      <c r="E6" s="19">
        <f>'Gummies 6'!B5</f>
        <v/>
      </c>
      <c r="F6" s="19">
        <f>'Gummies 6'!B11</f>
        <v/>
      </c>
      <c r="G6" s="19">
        <f>'Gummies 6'!B8</f>
        <v/>
      </c>
      <c r="H6" s="19" t="n"/>
      <c r="I6" s="12">
        <f>'Gummies 6'!B3</f>
        <v/>
      </c>
      <c r="J6" s="19">
        <f>IF(TODAY() - I6 &gt;= 21, "Yes", "No")</f>
        <v/>
      </c>
      <c r="K6" s="12">
        <f>'Gummies 6'!B6</f>
        <v/>
      </c>
      <c r="L6" s="19">
        <f>IF(TODAY() - K6 &gt;= 28, "Yes", "No")</f>
        <v/>
      </c>
      <c r="M6" s="12">
        <f>'Gummies 6'!B12</f>
        <v/>
      </c>
      <c r="N6" s="19">
        <f>IF(TODAY() - M6 &gt;= 28, "Yes", "No")</f>
        <v/>
      </c>
      <c r="O6" s="12">
        <f>'Gummies 6'!B9</f>
        <v/>
      </c>
      <c r="P6" s="19">
        <f>IF(TODAY() - O6 &gt;= 28, "Yes", "No")</f>
        <v/>
      </c>
    </row>
    <row r="7">
      <c r="C7" s="27">
        <f>'Head Band 1'!B1</f>
        <v/>
      </c>
      <c r="D7" s="19">
        <f>'Head Band 1'!B2</f>
        <v/>
      </c>
      <c r="E7" s="19">
        <f>'Head Band 1'!B5</f>
        <v/>
      </c>
      <c r="F7" s="19">
        <f>'Head Band 1'!B11</f>
        <v/>
      </c>
      <c r="G7" s="19">
        <f>'Head Band 1'!B8</f>
        <v/>
      </c>
      <c r="H7" s="19">
        <f>SUM(D7:G7)</f>
        <v/>
      </c>
      <c r="I7" s="12">
        <f>'Head Band 1'!B3</f>
        <v/>
      </c>
      <c r="J7" s="19">
        <f>IF(TODAY() - I7 &gt;= 21, "Yes", "No")</f>
        <v/>
      </c>
      <c r="K7" s="12">
        <f>'Head Band 1'!B6</f>
        <v/>
      </c>
      <c r="L7" s="19">
        <f>IF(TODAY() - K7 &gt;= 28, "Yes", "No")</f>
        <v/>
      </c>
      <c r="M7" s="12">
        <f>'Head Band 1'!B12</f>
        <v/>
      </c>
      <c r="N7" s="19">
        <f>IF(TODAY() - M7 &gt;= 28, "Yes", "No")</f>
        <v/>
      </c>
      <c r="O7" s="12">
        <f>'Head Band 1'!B9</f>
        <v/>
      </c>
      <c r="P7" s="19">
        <f>IF(TODAY() - O7 &gt;= 28, "Yes", "No")</f>
        <v/>
      </c>
    </row>
    <row r="8">
      <c r="C8" s="27">
        <f>MAC!B1</f>
        <v/>
      </c>
      <c r="D8" s="19">
        <f>MAC!B2</f>
        <v/>
      </c>
      <c r="E8" s="19">
        <f>MAC!B5</f>
        <v/>
      </c>
      <c r="F8" s="19">
        <f>MAC!B11</f>
        <v/>
      </c>
      <c r="G8" s="19">
        <f>MAC!B8</f>
        <v/>
      </c>
      <c r="H8" s="19">
        <f>SUM(D8:G8)</f>
        <v/>
      </c>
      <c r="I8" s="12">
        <f>MAC!B3</f>
        <v/>
      </c>
      <c r="J8" s="19">
        <f>IF(TODAY() - I8 &gt;= 21, "Yes", "No")</f>
        <v/>
      </c>
      <c r="K8" s="12">
        <f>MAC!B6</f>
        <v/>
      </c>
      <c r="L8" s="19">
        <f>IF(TODAY() - K8 &gt;= 28, "Yes", "No")</f>
        <v/>
      </c>
      <c r="M8" s="12">
        <f>MAC!B12</f>
        <v/>
      </c>
      <c r="N8" s="19">
        <f>IF(TODAY() - M8 &gt;= 28, "Yes", "No")</f>
        <v/>
      </c>
      <c r="O8" s="12">
        <f>MAC!B9</f>
        <v/>
      </c>
      <c r="P8" s="19">
        <f>IF(TODAY() - O8 &gt;= 28, "Yes", "No")</f>
        <v/>
      </c>
    </row>
    <row r="9">
      <c r="C9" s="27">
        <f>'GG4'!B1</f>
        <v/>
      </c>
      <c r="D9" s="19">
        <f>'GG4'!B2</f>
        <v/>
      </c>
      <c r="E9" s="19">
        <f>'GG4'!B5</f>
        <v/>
      </c>
      <c r="F9" s="19">
        <f>'GG4'!B11</f>
        <v/>
      </c>
      <c r="G9" s="19">
        <f>'GG4'!B8</f>
        <v/>
      </c>
      <c r="H9" s="19">
        <f>SUM(D9:G9)</f>
        <v/>
      </c>
      <c r="I9" s="12">
        <f>'GG4'!B3</f>
        <v/>
      </c>
      <c r="J9" s="19">
        <f>IF(TODAY() - I9 &gt;= 21, "Yes", "No")</f>
        <v/>
      </c>
      <c r="K9" s="12">
        <f>'GG4'!B6</f>
        <v/>
      </c>
      <c r="L9" s="19">
        <f>IF(TODAY() - K9 &gt;= 28, "Yes", "No")</f>
        <v/>
      </c>
      <c r="M9" s="12">
        <f>'GG4'!B12</f>
        <v/>
      </c>
      <c r="N9" s="19">
        <f>IF(TODAY() - M9 &gt;= 28, "Yes", "No")</f>
        <v/>
      </c>
      <c r="O9" s="12">
        <f>'GG4'!B9</f>
        <v/>
      </c>
      <c r="P9" s="19">
        <f>IF(TODAY() - O9 &gt;= 28, "Yes", "No")</f>
        <v/>
      </c>
    </row>
    <row r="10">
      <c r="C10" s="27">
        <f>'G Puff'!B1</f>
        <v/>
      </c>
      <c r="D10" s="19">
        <f>'G Puff'!B2</f>
        <v/>
      </c>
      <c r="E10" s="19">
        <f>'G Puff'!B5</f>
        <v/>
      </c>
      <c r="F10" s="19">
        <f>'G Puff'!B11</f>
        <v/>
      </c>
      <c r="G10" s="19">
        <f>'G Puff'!B8</f>
        <v/>
      </c>
      <c r="H10" s="19">
        <f>SUM(D10:G10)</f>
        <v/>
      </c>
      <c r="I10" s="12">
        <f>'G Puff'!B3</f>
        <v/>
      </c>
      <c r="J10" s="19">
        <f>IF(TODAY() - I10 &gt;= 21, "Yes", "No")</f>
        <v/>
      </c>
      <c r="K10" s="12">
        <f>'G Puff'!B6</f>
        <v/>
      </c>
      <c r="L10" s="19">
        <f>IF(TODAY() - K10 &gt;= 28, "Yes", "No")</f>
        <v/>
      </c>
      <c r="M10" s="12">
        <f>'G Puff'!B12</f>
        <v/>
      </c>
      <c r="N10" s="19">
        <f>IF(TODAY() - M10 &gt;= 28, "Yes", "No")</f>
        <v/>
      </c>
      <c r="O10" s="12">
        <f>'G Puff'!B9</f>
        <v/>
      </c>
      <c r="P10" s="19">
        <f>IF(TODAY() - O10 &gt;= 28, "Yes", "No")</f>
        <v/>
      </c>
    </row>
    <row r="11">
      <c r="C11" s="27">
        <f>Trainwreck!B1</f>
        <v/>
      </c>
      <c r="D11" s="19">
        <f>Trainwreck!B2</f>
        <v/>
      </c>
      <c r="E11" s="19">
        <f>Trainwreck!B5</f>
        <v/>
      </c>
      <c r="F11" s="19">
        <f>Trainwreck!B11</f>
        <v/>
      </c>
      <c r="G11" s="19">
        <f>Trainwreck!B8</f>
        <v/>
      </c>
      <c r="H11" s="19">
        <f>SUM(D11:G11)</f>
        <v/>
      </c>
      <c r="I11" s="12">
        <f>Trainwreck!B3</f>
        <v/>
      </c>
      <c r="J11" s="19">
        <f>IF(TODAY() - I11 &gt;= 21, "Yes", "No")</f>
        <v/>
      </c>
      <c r="K11" s="12">
        <f>Trainwreck!B6</f>
        <v/>
      </c>
      <c r="L11" s="19">
        <f>IF(TODAY() - K11 &gt;= 28, "Yes", "No")</f>
        <v/>
      </c>
      <c r="M11" s="12">
        <f>Trainwreck!B12</f>
        <v/>
      </c>
      <c r="N11" s="19">
        <f>IF(TODAY() - M11 &gt;= 28, "Yes", "No")</f>
        <v/>
      </c>
      <c r="O11" s="12">
        <f>Trainwreck!B9</f>
        <v/>
      </c>
      <c r="P11" s="19">
        <f>IF(TODAY() - O11 &gt;= 28, "Yes", "No")</f>
        <v/>
      </c>
    </row>
    <row r="12">
      <c r="C12" s="27">
        <f>'Sour Dubble'!B1</f>
        <v/>
      </c>
      <c r="D12" s="19">
        <f>'Sour Dubble'!B2</f>
        <v/>
      </c>
      <c r="E12" s="19">
        <f>'Sour Dubble'!B5</f>
        <v/>
      </c>
      <c r="F12" s="19">
        <f>'Sour Dubble'!B11</f>
        <v/>
      </c>
      <c r="G12" s="19">
        <f>'Sour Dubble'!B8</f>
        <v/>
      </c>
      <c r="H12" s="19">
        <f>SUM(D12:G12)</f>
        <v/>
      </c>
      <c r="I12" s="12">
        <f>'Sour Dubble'!B3</f>
        <v/>
      </c>
      <c r="J12" s="19">
        <f>IF(TODAY() - I12 &gt;= 21, "Yes", "No")</f>
        <v/>
      </c>
      <c r="K12" s="12">
        <f>'Sour Dubble'!B6</f>
        <v/>
      </c>
      <c r="L12" s="19">
        <f>IF(TODAY() - K12 &gt;= 28, "Yes", "No")</f>
        <v/>
      </c>
      <c r="M12" s="12">
        <f>'Sour Dubble'!B12</f>
        <v/>
      </c>
      <c r="N12" s="19">
        <f>IF(TODAY() - M12 &gt;= 28, "Yes", "No")</f>
        <v/>
      </c>
      <c r="O12" s="12">
        <f>'Sour Dubble'!B9</f>
        <v/>
      </c>
      <c r="P12" s="19">
        <f>IF(TODAY() - O12 &gt;= 28, "Yes", "No")</f>
        <v/>
      </c>
    </row>
    <row r="13">
      <c r="C13" s="27">
        <f>SFV!B1</f>
        <v/>
      </c>
      <c r="D13" s="19">
        <f>SFV!B2</f>
        <v/>
      </c>
      <c r="E13" s="19">
        <f>SFV!B5</f>
        <v/>
      </c>
      <c r="F13" s="19">
        <f>SFV!B11</f>
        <v/>
      </c>
      <c r="G13" s="19">
        <f>SFV!B8</f>
        <v/>
      </c>
      <c r="H13" s="19">
        <f>SUM(D13:G13)</f>
        <v/>
      </c>
      <c r="I13" s="12">
        <f>SFV!B3</f>
        <v/>
      </c>
      <c r="J13" s="19">
        <f>IF(TODAY() - I13 &gt;= 21, "Yes", "No")</f>
        <v/>
      </c>
      <c r="K13" s="12">
        <f>SFV!B6</f>
        <v/>
      </c>
      <c r="L13" s="19">
        <f>IF(TODAY() - K13 &gt;= 28, "Yes", "No")</f>
        <v/>
      </c>
      <c r="M13" s="12">
        <f>SFV!B12</f>
        <v/>
      </c>
      <c r="N13" s="19">
        <f>IF(TODAY() - M13 &gt;= 28, "Yes", "No")</f>
        <v/>
      </c>
      <c r="O13" s="12">
        <f>SFV!B9</f>
        <v/>
      </c>
      <c r="P13" s="19">
        <f>IF(TODAY() - O13 &gt;= 28, "Yes", "No")</f>
        <v/>
      </c>
    </row>
    <row r="14">
      <c r="C14" s="27">
        <f>Headband!B1</f>
        <v/>
      </c>
      <c r="D14" s="19">
        <f>Headband!B2</f>
        <v/>
      </c>
      <c r="E14" s="19">
        <f>Headband!B5</f>
        <v/>
      </c>
      <c r="F14" s="19">
        <f>Headband!B11</f>
        <v/>
      </c>
      <c r="G14" s="19">
        <f>Headband!B8</f>
        <v/>
      </c>
      <c r="H14" s="19">
        <f>SUM(D14:G14)</f>
        <v/>
      </c>
      <c r="I14" s="12">
        <f>Headband!B3</f>
        <v/>
      </c>
      <c r="J14" s="19">
        <f>IF(TODAY() - I14 &gt;= 21, "Yes", "No")</f>
        <v/>
      </c>
      <c r="K14" s="12">
        <f>Headband!B6</f>
        <v/>
      </c>
      <c r="L14" s="19">
        <f>IF(TODAY() - K14 &gt;= 28, "Yes", "No")</f>
        <v/>
      </c>
      <c r="M14" s="12">
        <f>Headband!B12</f>
        <v/>
      </c>
      <c r="N14" s="19">
        <f>IF(TODAY() - M14 &gt;= 28, "Yes", "No")</f>
        <v/>
      </c>
      <c r="O14" s="12">
        <f>Headband!B9</f>
        <v/>
      </c>
      <c r="P14" s="19">
        <f>IF(TODAY() - O14 &gt;= 28, "Yes", "No")</f>
        <v/>
      </c>
    </row>
    <row r="15">
      <c r="C15" s="27">
        <f>'Humboldt Sour Diesel'!B1</f>
        <v/>
      </c>
      <c r="D15" s="19">
        <f>'Humboldt Sour Diesel'!B2</f>
        <v/>
      </c>
      <c r="E15" s="19">
        <f>'Humboldt Sour Diesel'!B5</f>
        <v/>
      </c>
      <c r="F15" s="19">
        <f>'Humboldt Sour Diesel'!B11</f>
        <v/>
      </c>
      <c r="G15" s="19">
        <f>'Humboldt Sour Diesel'!B8</f>
        <v/>
      </c>
      <c r="H15" s="19">
        <f>SUM(D15:G15)</f>
        <v/>
      </c>
      <c r="I15" s="12">
        <f>'Humboldt Sour Diesel'!B3</f>
        <v/>
      </c>
      <c r="J15" s="19">
        <f>IF(TODAY() - I15 &gt;= 21, "Yes", "No")</f>
        <v/>
      </c>
      <c r="K15" s="12">
        <f>'Humboldt Sour Diesel'!B6</f>
        <v/>
      </c>
      <c r="L15" s="19">
        <f>IF(TODAY() - K15 &gt;= 28, "Yes", "No")</f>
        <v/>
      </c>
      <c r="M15" s="12">
        <f>'Humboldt Sour Diesel'!B12</f>
        <v/>
      </c>
      <c r="N15" s="19">
        <f>IF(TODAY() - M15 &gt;= 28, "Yes", "No")</f>
        <v/>
      </c>
      <c r="O15" s="12">
        <f>'Humboldt Sour Diesel'!B9</f>
        <v/>
      </c>
      <c r="P15" s="19">
        <f>IF(TODAY() - O15 &gt;= 28, "Yes", "No")</f>
        <v/>
      </c>
    </row>
    <row r="16">
      <c r="C16" s="27">
        <f>'Chem SFV'!B1</f>
        <v/>
      </c>
      <c r="D16" s="19">
        <f>'Chem SFV'!B2</f>
        <v/>
      </c>
      <c r="E16" s="19">
        <f>'Chem SFV'!B5</f>
        <v/>
      </c>
      <c r="F16" s="19">
        <f>'Chem SFV'!B11</f>
        <v/>
      </c>
      <c r="G16" s="19">
        <f>'Chem SFV'!B8</f>
        <v/>
      </c>
      <c r="H16" s="19">
        <f>SUM(D16:G16)</f>
        <v/>
      </c>
      <c r="I16" s="12">
        <f>'Chem SFV'!B3</f>
        <v/>
      </c>
      <c r="J16" s="19">
        <f>IF(TODAY() - I16 &gt;= 21, "Yes", "No")</f>
        <v/>
      </c>
      <c r="K16" s="12">
        <f>'Chem SFV'!B6</f>
        <v/>
      </c>
      <c r="L16" s="19">
        <f>IF(TODAY() - K16 &gt;= 28, "Yes", "No")</f>
        <v/>
      </c>
      <c r="M16" s="12">
        <f>'Chem SFV'!B12</f>
        <v/>
      </c>
      <c r="N16" s="19">
        <f>IF(TODAY() - M16 &gt;= 28, "Yes", "No")</f>
        <v/>
      </c>
      <c r="O16" s="12">
        <f>'Chem SFV'!B9</f>
        <v/>
      </c>
      <c r="P16" s="19">
        <f>IF(TODAY() - O16 &gt;= 28, "Yes", "No")</f>
        <v/>
      </c>
    </row>
    <row r="17">
      <c r="C17" s="27" t="n"/>
      <c r="D17" s="19" t="n"/>
      <c r="E17" s="19" t="n"/>
      <c r="F17" s="19" t="n"/>
      <c r="G17" s="19" t="n"/>
      <c r="H17" s="19" t="n"/>
      <c r="I17" s="12" t="n"/>
      <c r="J17" s="19" t="n"/>
      <c r="K17" s="19" t="n"/>
      <c r="L17" s="19" t="n"/>
      <c r="M17" s="19" t="n"/>
      <c r="N17" s="19" t="n"/>
      <c r="O17" s="12" t="n"/>
      <c r="P17" s="19" t="n"/>
    </row>
    <row r="18">
      <c r="C18" s="27" t="n"/>
      <c r="D18" s="19" t="n"/>
      <c r="E18" s="19" t="n"/>
      <c r="F18" s="19" t="n"/>
      <c r="G18" s="19" t="n"/>
      <c r="H18" s="19" t="n"/>
      <c r="I18" s="12" t="n"/>
      <c r="J18" s="19" t="n"/>
      <c r="K18" s="19" t="n"/>
      <c r="L18" s="19" t="n"/>
      <c r="M18" s="19" t="n"/>
      <c r="N18" s="19" t="n"/>
      <c r="O18" s="12" t="n"/>
      <c r="P18" s="19" t="n"/>
    </row>
    <row r="19">
      <c r="C19" s="27" t="n"/>
      <c r="D19" s="19" t="n"/>
      <c r="E19" s="19" t="n"/>
      <c r="F19" s="19" t="n"/>
      <c r="G19" s="19" t="n"/>
      <c r="H19" s="19" t="n"/>
      <c r="I19" s="12" t="n"/>
      <c r="J19" s="19" t="n"/>
      <c r="K19" s="19" t="n"/>
      <c r="L19" s="19" t="n"/>
      <c r="M19" s="19" t="n"/>
      <c r="N19" s="19" t="n"/>
      <c r="O19" s="12" t="n"/>
      <c r="P19" s="19" t="n"/>
    </row>
    <row r="20">
      <c r="C20" s="27" t="n"/>
      <c r="D20" s="19" t="n"/>
      <c r="E20" s="19" t="n"/>
      <c r="F20" s="19" t="n"/>
      <c r="G20" s="19" t="n"/>
      <c r="H20" s="19" t="n"/>
      <c r="I20" s="12" t="n"/>
      <c r="J20" s="19" t="n"/>
      <c r="K20" s="19" t="n"/>
      <c r="L20" s="19" t="n"/>
      <c r="M20" s="19" t="n"/>
      <c r="N20" s="19" t="n"/>
      <c r="O20" s="12" t="n"/>
      <c r="P20" s="19" t="n"/>
    </row>
    <row r="21">
      <c r="C21" s="27" t="n"/>
      <c r="D21" s="19" t="n"/>
      <c r="E21" s="19" t="n"/>
      <c r="F21" s="19" t="n"/>
      <c r="G21" s="19" t="n"/>
      <c r="H21" s="19" t="n"/>
      <c r="I21" s="12" t="n"/>
      <c r="J21" s="19" t="n"/>
      <c r="K21" s="19" t="n"/>
      <c r="L21" s="19" t="n"/>
      <c r="M21" s="19" t="n"/>
      <c r="N21" s="19" t="n"/>
      <c r="O21" s="12" t="n"/>
      <c r="P21" s="19" t="n"/>
    </row>
    <row r="22">
      <c r="C22" s="27" t="n"/>
      <c r="D22" s="19" t="n"/>
      <c r="E22" s="19" t="n"/>
      <c r="F22" s="19" t="n"/>
      <c r="G22" s="19" t="n"/>
      <c r="H22" s="19" t="n"/>
      <c r="I22" s="12" t="n"/>
      <c r="J22" s="19" t="n"/>
      <c r="K22" s="19" t="n"/>
      <c r="L22" s="19" t="n"/>
      <c r="M22" s="19" t="n"/>
      <c r="N22" s="19" t="n"/>
      <c r="O22" s="12" t="n"/>
      <c r="P22" s="19" t="n"/>
    </row>
    <row r="23">
      <c r="C23" s="27" t="n"/>
      <c r="D23" s="19" t="n"/>
      <c r="E23" s="19" t="n"/>
      <c r="F23" s="19" t="n"/>
      <c r="G23" s="19" t="n"/>
      <c r="H23" s="19" t="n"/>
      <c r="I23" s="12" t="n"/>
      <c r="J23" s="19" t="n"/>
      <c r="K23" s="19" t="n"/>
      <c r="L23" s="19" t="n"/>
      <c r="M23" s="19" t="n"/>
      <c r="N23" s="19" t="n"/>
      <c r="O23" s="12" t="n"/>
      <c r="P23" s="19" t="n"/>
    </row>
    <row r="24">
      <c r="C24" s="27" t="n"/>
      <c r="D24" s="19" t="n"/>
      <c r="E24" s="19" t="n"/>
      <c r="F24" s="19" t="n"/>
      <c r="G24" s="19" t="n"/>
      <c r="H24" s="19" t="n"/>
      <c r="I24" s="12" t="n"/>
      <c r="J24" s="19" t="n"/>
      <c r="K24" s="12" t="n"/>
      <c r="L24" s="19" t="n"/>
      <c r="M24" s="12" t="n"/>
      <c r="N24" s="19" t="n"/>
      <c r="O24" s="12" t="n"/>
      <c r="P24" s="19" t="n"/>
    </row>
    <row r="25">
      <c r="C25" s="28" t="n"/>
    </row>
    <row r="26">
      <c r="C26" s="27" t="n"/>
      <c r="D26" s="19" t="n"/>
      <c r="E26" s="19" t="n"/>
      <c r="F26" s="19" t="n"/>
      <c r="G26" s="19" t="n"/>
      <c r="H26" s="19" t="n"/>
      <c r="I26" s="12" t="n"/>
      <c r="J26" s="19" t="n"/>
      <c r="K26" s="12" t="n"/>
      <c r="L26" s="19" t="n"/>
      <c r="M26" s="12" t="n"/>
      <c r="N26" s="19" t="n"/>
      <c r="O26" s="12" t="n"/>
      <c r="P26" s="19" t="n"/>
    </row>
    <row r="27">
      <c r="C27" s="27" t="n"/>
      <c r="D27" s="19" t="n"/>
      <c r="E27" s="19" t="n"/>
      <c r="F27" s="19" t="n"/>
      <c r="G27" s="19" t="n"/>
      <c r="H27" s="19" t="n"/>
      <c r="I27" s="12" t="n"/>
      <c r="J27" s="19" t="n"/>
      <c r="K27" s="19" t="n"/>
      <c r="L27" s="19" t="n"/>
      <c r="M27" s="19" t="n"/>
      <c r="N27" s="19" t="n"/>
      <c r="O27" s="12" t="n"/>
      <c r="P27" s="19" t="n"/>
    </row>
    <row r="28">
      <c r="C28" s="27" t="n"/>
      <c r="D28" s="19" t="n"/>
      <c r="E28" s="19" t="n"/>
      <c r="F28" s="19" t="n"/>
      <c r="G28" s="19" t="n"/>
      <c r="H28" s="19" t="n"/>
      <c r="I28" s="12" t="n"/>
      <c r="J28" s="19" t="n"/>
      <c r="K28" s="12" t="n"/>
      <c r="L28" s="19" t="n"/>
      <c r="M28" s="12" t="n"/>
      <c r="N28" s="19" t="n"/>
      <c r="O28" s="12" t="n"/>
      <c r="P28" s="19" t="n"/>
    </row>
    <row r="29">
      <c r="C29" s="27" t="n"/>
      <c r="D29" s="19" t="n"/>
      <c r="E29" s="19" t="n"/>
      <c r="F29" s="19" t="n"/>
      <c r="G29" s="19" t="n"/>
      <c r="H29" s="19" t="n"/>
      <c r="I29" s="12" t="n"/>
      <c r="J29" s="19" t="n"/>
      <c r="K29" s="19" t="n"/>
      <c r="L29" s="19" t="n"/>
      <c r="M29" s="19" t="n"/>
      <c r="N29" s="19" t="n"/>
      <c r="O29" s="12" t="n"/>
      <c r="P29" s="19" t="n"/>
    </row>
    <row r="30">
      <c r="C30" s="27" t="n"/>
      <c r="D30" s="19" t="n"/>
      <c r="E30" s="19" t="n"/>
      <c r="F30" s="19" t="n"/>
      <c r="G30" s="19" t="n"/>
      <c r="H30" s="19" t="n"/>
      <c r="I30" s="12" t="n"/>
      <c r="J30" s="19" t="n"/>
      <c r="K30" s="12" t="n"/>
      <c r="L30" s="19" t="n"/>
      <c r="M30" s="12" t="n"/>
      <c r="N30" s="19" t="n"/>
      <c r="O30" s="12" t="n"/>
      <c r="P30" s="19" t="n"/>
    </row>
    <row r="31">
      <c r="C31" s="27" t="n"/>
      <c r="D31" s="19" t="n"/>
      <c r="E31" s="19" t="n"/>
      <c r="F31" s="19" t="n"/>
      <c r="G31" s="19" t="n"/>
      <c r="H31" s="19" t="n"/>
      <c r="I31" s="12" t="n"/>
      <c r="J31" s="19" t="n"/>
      <c r="K31" s="19" t="n"/>
      <c r="L31" s="19" t="n"/>
      <c r="M31" s="19" t="n"/>
      <c r="N31" s="19" t="n"/>
      <c r="O31" s="12" t="n"/>
      <c r="P31" s="19" t="n"/>
    </row>
    <row r="32">
      <c r="C32" s="27" t="n"/>
      <c r="D32" s="19" t="n"/>
      <c r="E32" s="19" t="n"/>
      <c r="F32" s="19" t="n"/>
      <c r="G32" s="19" t="n"/>
      <c r="H32" s="19" t="n"/>
      <c r="I32" s="12" t="n"/>
      <c r="J32" s="19" t="n"/>
      <c r="K32" s="19" t="n"/>
      <c r="L32" s="19" t="n"/>
      <c r="M32" s="19" t="n"/>
      <c r="N32" s="19" t="n"/>
      <c r="O32" s="12" t="n"/>
      <c r="P32" s="19" t="n"/>
    </row>
    <row r="33">
      <c r="C33" s="27" t="n"/>
      <c r="D33" s="19" t="n"/>
      <c r="E33" s="19" t="n"/>
      <c r="F33" s="19" t="n"/>
      <c r="G33" s="19" t="n"/>
      <c r="H33" s="19" t="n"/>
      <c r="I33" s="12" t="n"/>
      <c r="J33" s="19" t="n"/>
      <c r="K33" s="12" t="n"/>
      <c r="L33" s="19" t="n"/>
      <c r="M33" s="12" t="n"/>
      <c r="N33" s="19" t="n"/>
      <c r="O33" s="12" t="n"/>
      <c r="P33" s="19" t="n"/>
    </row>
    <row r="34">
      <c r="C34" s="27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2" t="n"/>
      <c r="N34" s="19" t="n"/>
      <c r="O34" s="12" t="n"/>
      <c r="P34" s="19" t="n"/>
    </row>
    <row r="35">
      <c r="C35" s="27" t="n"/>
      <c r="D35" s="19" t="n"/>
      <c r="E35" s="19" t="n"/>
      <c r="F35" s="19" t="n"/>
      <c r="G35" s="19" t="n"/>
      <c r="H35" s="19" t="n"/>
      <c r="I35" s="12" t="n"/>
      <c r="J35" s="19" t="n"/>
      <c r="K35" s="19" t="n"/>
      <c r="L35" s="19" t="n"/>
      <c r="M35" s="19" t="n"/>
      <c r="N35" s="19" t="n"/>
      <c r="O35" s="12" t="n"/>
      <c r="P35" s="19" t="n"/>
    </row>
    <row r="36">
      <c r="C36" s="27" t="n"/>
      <c r="D36" s="19" t="n"/>
      <c r="E36" s="19" t="n"/>
      <c r="F36" s="19" t="n"/>
      <c r="G36" s="19" t="n"/>
      <c r="H36" s="19" t="n"/>
      <c r="I36" s="12" t="n"/>
      <c r="J36" s="19" t="n"/>
      <c r="K36" s="19" t="n"/>
      <c r="L36" s="19" t="n"/>
      <c r="M36" s="19" t="n"/>
      <c r="N36" s="19" t="n"/>
      <c r="O36" s="12" t="n"/>
      <c r="P36" s="19" t="n"/>
    </row>
    <row r="37">
      <c r="C37" s="27" t="n"/>
      <c r="D37" s="19" t="n"/>
      <c r="F37" s="19" t="n"/>
      <c r="G37" s="19" t="n"/>
      <c r="H37" s="19" t="n"/>
      <c r="I37" s="12" t="n"/>
      <c r="J37" s="19" t="n"/>
      <c r="K37" s="19" t="n"/>
      <c r="L37" s="19" t="n"/>
      <c r="M37" s="12" t="n"/>
      <c r="N37" s="19" t="n"/>
      <c r="O37" s="12" t="n"/>
      <c r="P37" s="19" t="n"/>
    </row>
    <row r="38">
      <c r="C38" s="27" t="n"/>
      <c r="D38" s="19" t="n"/>
      <c r="E38" s="19" t="n"/>
      <c r="F38" s="19" t="n"/>
      <c r="G38" s="19" t="n"/>
      <c r="H38" s="19" t="n"/>
      <c r="I38" s="12" t="n"/>
      <c r="J38" s="19" t="n"/>
      <c r="K38" s="19" t="n"/>
      <c r="L38" s="19" t="n"/>
      <c r="M38" s="12" t="n"/>
      <c r="N38" s="19" t="n"/>
      <c r="O38" s="12" t="n"/>
      <c r="P38" s="19" t="n"/>
    </row>
    <row r="39">
      <c r="C39" s="27" t="n"/>
      <c r="D39" s="19" t="n"/>
      <c r="E39" s="19" t="n"/>
      <c r="F39" s="19" t="n"/>
      <c r="G39" s="19" t="n"/>
      <c r="H39" s="19" t="n"/>
      <c r="I39" s="12" t="n"/>
      <c r="J39" s="19" t="n"/>
      <c r="K39" s="19" t="n"/>
      <c r="L39" s="19" t="n"/>
      <c r="M39" s="12" t="n"/>
      <c r="N39" s="19" t="n"/>
      <c r="O39" s="12" t="n"/>
      <c r="P39" s="19" t="n"/>
    </row>
    <row r="40">
      <c r="C40" s="27" t="n"/>
      <c r="D40" s="19" t="n"/>
      <c r="E40" s="19" t="n"/>
      <c r="F40" s="19" t="n"/>
      <c r="G40" s="19" t="n"/>
      <c r="H40" s="19" t="n"/>
      <c r="I40" s="12" t="n"/>
      <c r="J40" s="19" t="n"/>
      <c r="K40" s="19" t="n"/>
      <c r="L40" s="19" t="n"/>
      <c r="M40" s="19" t="n"/>
      <c r="N40" s="19" t="n"/>
      <c r="O40" s="12" t="n"/>
      <c r="P40" s="19" t="n"/>
    </row>
    <row r="41">
      <c r="C41" s="27" t="n"/>
      <c r="D41" s="19" t="n"/>
      <c r="E41" s="19" t="n"/>
      <c r="F41" s="19" t="n"/>
      <c r="G41" s="19" t="n"/>
      <c r="H41" s="19" t="n"/>
      <c r="I41" s="12" t="n"/>
      <c r="J41" s="19" t="n"/>
      <c r="K41" s="19" t="n"/>
      <c r="L41" s="19" t="n"/>
      <c r="M41" s="19" t="n"/>
      <c r="N41" s="19" t="n"/>
      <c r="O41" s="12" t="n"/>
      <c r="P41" s="19" t="n"/>
    </row>
    <row r="42">
      <c r="C42" s="27" t="n"/>
      <c r="D42" s="19" t="n"/>
      <c r="E42" s="19" t="n"/>
      <c r="F42" s="19" t="n"/>
      <c r="G42" s="19" t="n"/>
      <c r="H42" s="19" t="n"/>
      <c r="I42" s="12" t="n"/>
      <c r="J42" s="19" t="n"/>
      <c r="K42" s="19" t="n"/>
      <c r="L42" s="19" t="n"/>
      <c r="M42" s="19" t="n"/>
      <c r="N42" s="19" t="n"/>
      <c r="O42" s="19" t="n"/>
      <c r="P42" s="19" t="n"/>
    </row>
    <row r="43">
      <c r="C43" s="27" t="n"/>
      <c r="D43" s="19" t="n"/>
      <c r="E43" s="19" t="n"/>
      <c r="F43" s="19" t="n"/>
      <c r="G43" s="19" t="n"/>
      <c r="H43" s="19" t="n"/>
      <c r="I43" s="12" t="n"/>
      <c r="J43" s="19" t="n"/>
      <c r="K43" s="19" t="n"/>
      <c r="L43" s="19" t="n"/>
      <c r="M43" s="19" t="n"/>
      <c r="N43" s="19" t="n"/>
      <c r="O43" s="19" t="n"/>
      <c r="P43" s="19" t="n"/>
    </row>
    <row r="44">
      <c r="C44" s="27" t="n"/>
      <c r="D44" s="19" t="n"/>
      <c r="E44" s="19" t="n"/>
      <c r="F44" s="19" t="n"/>
      <c r="G44" s="19" t="n"/>
      <c r="H44" s="19" t="n"/>
      <c r="I44" s="12" t="n"/>
      <c r="J44" s="19" t="n"/>
      <c r="K44" s="19" t="n"/>
      <c r="L44" s="19" t="n"/>
      <c r="M44" s="19" t="n"/>
      <c r="N44" s="19" t="n"/>
      <c r="O44" s="19" t="n"/>
      <c r="P44" s="19" t="n"/>
    </row>
    <row r="45">
      <c r="C45" s="27" t="n"/>
      <c r="D45" s="19" t="n"/>
      <c r="E45" s="19" t="n"/>
      <c r="F45" s="19" t="n"/>
      <c r="G45" s="19" t="n"/>
      <c r="H45" s="19" t="n"/>
      <c r="I45" s="12" t="n"/>
      <c r="J45" s="19" t="n"/>
      <c r="K45" s="19" t="n"/>
      <c r="L45" s="19" t="n"/>
      <c r="M45" s="19" t="n"/>
      <c r="N45" s="19" t="n"/>
      <c r="O45" s="19" t="n"/>
      <c r="P45" s="19" t="n"/>
    </row>
    <row r="46">
      <c r="C46" s="27" t="n"/>
      <c r="D46" s="19" t="n"/>
      <c r="E46" s="19" t="n"/>
      <c r="F46" s="19" t="n"/>
      <c r="G46" s="19" t="n"/>
      <c r="H46" s="19" t="n"/>
      <c r="I46" s="12" t="n"/>
      <c r="J46" s="19" t="n"/>
      <c r="K46" s="19" t="n"/>
      <c r="L46" s="19" t="n"/>
      <c r="M46" s="19" t="n"/>
      <c r="N46" s="19" t="n"/>
      <c r="O46" s="19" t="n"/>
      <c r="P46" s="19" t="n"/>
    </row>
    <row r="47">
      <c r="C47" s="27" t="n"/>
      <c r="D47" s="19" t="n"/>
      <c r="E47" s="19" t="n"/>
      <c r="F47" s="19" t="n"/>
      <c r="G47" s="19" t="n"/>
      <c r="H47" s="19" t="n"/>
      <c r="I47" s="12" t="n"/>
      <c r="J47" s="19" t="n"/>
      <c r="K47" s="19" t="n"/>
      <c r="L47" s="19" t="n"/>
      <c r="M47" s="19" t="n"/>
      <c r="N47" s="19" t="n"/>
      <c r="O47" s="19" t="n"/>
      <c r="P47" s="19" t="n"/>
    </row>
    <row r="48">
      <c r="C48" s="27" t="n"/>
      <c r="D48" s="19" t="n"/>
      <c r="E48" s="19" t="n"/>
      <c r="F48" s="19" t="n"/>
      <c r="G48" s="19" t="n"/>
      <c r="H48" s="19" t="n"/>
      <c r="I48" s="12" t="n"/>
      <c r="J48" s="19" t="n"/>
      <c r="K48" s="19" t="n"/>
      <c r="L48" s="19" t="n"/>
      <c r="M48" s="19" t="n"/>
      <c r="N48" s="19" t="n"/>
      <c r="O48" s="19" t="n"/>
      <c r="P48" s="19" t="n"/>
    </row>
    <row r="49">
      <c r="C49" s="27" t="n"/>
      <c r="D49" s="19" t="n"/>
      <c r="E49" s="19" t="n"/>
      <c r="F49" s="19" t="n"/>
      <c r="G49" s="19" t="n"/>
      <c r="H49" s="19" t="n"/>
      <c r="I49" s="12" t="n"/>
      <c r="J49" s="19" t="n"/>
      <c r="K49" s="19" t="n"/>
      <c r="L49" s="19" t="n"/>
      <c r="M49" s="19" t="n"/>
      <c r="N49" s="19" t="n"/>
      <c r="O49" s="19" t="n"/>
      <c r="P49" s="19" t="n"/>
    </row>
  </sheetData>
  <conditionalFormatting sqref="J35:J49 J26:J33 P26:P41 N26 L26 J2:J24 L2:L16 N2:N16 P2:P24">
    <cfRule type="containsText" priority="126" operator="containsText" dxfId="1" text="Yes">
      <formula>NOT(ISERROR(SEARCH("Yes",J2)))</formula>
    </cfRule>
    <cfRule type="containsText" priority="127" operator="containsText" dxfId="0" text="No">
      <formula>NOT(ISERROR(SEARCH("No",J2)))</formula>
    </cfRule>
  </conditionalFormatting>
  <conditionalFormatting sqref="L33">
    <cfRule type="containsText" priority="21" operator="containsText" dxfId="1" text="Yes">
      <formula>NOT(ISERROR(SEARCH("Yes",L33)))</formula>
    </cfRule>
    <cfRule type="containsText" priority="22" operator="containsText" dxfId="0" text="No">
      <formula>NOT(ISERROR(SEARCH("No",L33)))</formula>
    </cfRule>
  </conditionalFormatting>
  <conditionalFormatting sqref="N33:N34">
    <cfRule type="containsText" priority="19" operator="containsText" dxfId="1" text="Yes">
      <formula>NOT(ISERROR(SEARCH("Yes",N33)))</formula>
    </cfRule>
    <cfRule type="containsText" priority="20" operator="containsText" dxfId="0" text="No">
      <formula>NOT(ISERROR(SEARCH("No",N33)))</formula>
    </cfRule>
  </conditionalFormatting>
  <conditionalFormatting sqref="L30">
    <cfRule type="containsText" priority="17" operator="containsText" dxfId="1" text="Yes">
      <formula>NOT(ISERROR(SEARCH("Yes",L30)))</formula>
    </cfRule>
    <cfRule type="containsText" priority="18" operator="containsText" dxfId="0" text="No">
      <formula>NOT(ISERROR(SEARCH("No",L30)))</formula>
    </cfRule>
  </conditionalFormatting>
  <conditionalFormatting sqref="N30">
    <cfRule type="containsText" priority="15" operator="containsText" dxfId="1" text="Yes">
      <formula>NOT(ISERROR(SEARCH("Yes",N30)))</formula>
    </cfRule>
    <cfRule type="containsText" priority="16" operator="containsText" dxfId="0" text="No">
      <formula>NOT(ISERROR(SEARCH("No",N30)))</formula>
    </cfRule>
  </conditionalFormatting>
  <conditionalFormatting sqref="L28">
    <cfRule type="containsText" priority="13" operator="containsText" dxfId="1" text="Yes">
      <formula>NOT(ISERROR(SEARCH("Yes",L28)))</formula>
    </cfRule>
    <cfRule type="containsText" priority="14" operator="containsText" dxfId="0" text="No">
      <formula>NOT(ISERROR(SEARCH("No",L28)))</formula>
    </cfRule>
  </conditionalFormatting>
  <conditionalFormatting sqref="N28">
    <cfRule type="containsText" priority="11" operator="containsText" dxfId="1" text="Yes">
      <formula>NOT(ISERROR(SEARCH("Yes",N28)))</formula>
    </cfRule>
    <cfRule type="containsText" priority="12" operator="containsText" dxfId="0" text="No">
      <formula>NOT(ISERROR(SEARCH("No",N28)))</formula>
    </cfRule>
  </conditionalFormatting>
  <conditionalFormatting sqref="L24">
    <cfRule type="containsText" priority="9" operator="containsText" dxfId="1" text="Yes">
      <formula>NOT(ISERROR(SEARCH("Yes",L24)))</formula>
    </cfRule>
    <cfRule type="containsText" priority="10" operator="containsText" dxfId="0" text="No">
      <formula>NOT(ISERROR(SEARCH("No",L24)))</formula>
    </cfRule>
  </conditionalFormatting>
  <conditionalFormatting sqref="N24">
    <cfRule type="containsText" priority="7" operator="containsText" dxfId="1" text="Yes">
      <formula>NOT(ISERROR(SEARCH("Yes",N24)))</formula>
    </cfRule>
    <cfRule type="containsText" priority="8" operator="containsText" dxfId="0" text="No">
      <formula>NOT(ISERROR(SEARCH("No",N24)))</formula>
    </cfRule>
  </conditionalFormatting>
  <conditionalFormatting sqref="N37:N39">
    <cfRule type="containsText" priority="5" operator="containsText" dxfId="1" text="Yes">
      <formula>NOT(ISERROR(SEARCH("Yes",N37)))</formula>
    </cfRule>
    <cfRule type="containsText" priority="6" operator="containsText" dxfId="0" text="No">
      <formula>NOT(ISERROR(SEARCH("No",N37)))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"/>
  <sheetViews>
    <sheetView topLeftCell="D1" zoomScale="110" zoomScaleNormal="110" workbookViewId="0">
      <selection activeCell="P6" sqref="P6"/>
    </sheetView>
  </sheetViews>
  <sheetFormatPr baseColWidth="8" defaultRowHeight="14.4"/>
  <cols>
    <col width="21.88671875" bestFit="1" customWidth="1" style="20" min="1" max="1"/>
    <col width="22.109375" bestFit="1" customWidth="1" style="20" min="2" max="2"/>
    <col width="14.5546875" bestFit="1" customWidth="1" style="20" min="4" max="4"/>
    <col width="9.44140625" bestFit="1" customWidth="1" style="20" min="5" max="5"/>
    <col width="15.109375" bestFit="1" customWidth="1" style="20" min="6" max="6"/>
    <col width="6.21875" bestFit="1" customWidth="1" style="20" min="7" max="7"/>
    <col width="14.6640625" bestFit="1" customWidth="1" style="20" min="8" max="8"/>
    <col width="9.5546875" bestFit="1" customWidth="1" style="20" min="9" max="9"/>
    <col width="15.44140625" bestFit="1" customWidth="1" style="20" min="10" max="10"/>
    <col width="10.6640625" bestFit="1" customWidth="1" style="20" min="12" max="12"/>
    <col width="14.6640625" bestFit="1" customWidth="1" style="20" min="16" max="16"/>
    <col width="9.5546875" bestFit="1" customWidth="1" style="20" min="17" max="17"/>
    <col width="14.6640625" bestFit="1" customWidth="1" style="20" min="20" max="20"/>
    <col width="10.6640625" bestFit="1" customWidth="1" style="20" min="21" max="21"/>
    <col width="10.6640625" bestFit="1" customWidth="1" style="20" min="29" max="29"/>
  </cols>
  <sheetData>
    <row r="1" ht="18" customHeight="1" s="20">
      <c r="A1" s="2" t="inlineStr">
        <is>
          <t>Strain Name:</t>
        </is>
      </c>
      <c r="B1" s="3" t="inlineStr">
        <is>
          <t>Widow Cake 2</t>
        </is>
      </c>
      <c r="D1" s="4" t="inlineStr">
        <is>
          <t>Stage I</t>
        </is>
      </c>
      <c r="E1" s="19" t="n"/>
      <c r="F1" s="19" t="n"/>
      <c r="G1" s="19" t="n"/>
      <c r="H1" s="22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24" t="inlineStr">
        <is>
          <t>Stage 2.5</t>
        </is>
      </c>
      <c r="Q1" s="19" t="n"/>
      <c r="R1" s="19" t="n"/>
      <c r="S1" s="19" t="n"/>
      <c r="T1" s="22" t="inlineStr">
        <is>
          <t>BRs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0">
      <c r="A2" s="8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2" t="inlineStr">
        <is>
          <t>Subculture Date</t>
        </is>
      </c>
      <c r="I2" s="22" t="inlineStr">
        <is>
          <t># Explants</t>
        </is>
      </c>
      <c r="J2" s="22" t="inlineStr">
        <is>
          <t># Days in Culture</t>
        </is>
      </c>
      <c r="K2" s="22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24" t="inlineStr">
        <is>
          <t>Subculture Date</t>
        </is>
      </c>
      <c r="Q2" s="24" t="inlineStr">
        <is>
          <t># Explants</t>
        </is>
      </c>
      <c r="R2" s="24" t="inlineStr">
        <is>
          <t># Days in Culture</t>
        </is>
      </c>
      <c r="S2" s="24" t="inlineStr">
        <is>
          <t>Ready</t>
        </is>
      </c>
      <c r="T2" s="22" t="inlineStr">
        <is>
          <t>Subculture Date</t>
        </is>
      </c>
      <c r="U2" s="22" t="inlineStr">
        <is>
          <t># BRs</t>
        </is>
      </c>
      <c r="V2" s="22" t="inlineStr">
        <is>
          <t># Days in Culture</t>
        </is>
      </c>
      <c r="W2" s="22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0">
      <c r="A3" s="8" t="inlineStr">
        <is>
          <t>Stage I Date:</t>
        </is>
      </c>
      <c r="B3" s="10">
        <f>LOOKUP(2,1 / (D$3:D$100 &lt;&gt;""), D$3:D$100)</f>
        <v/>
      </c>
      <c r="D3" s="12" t="n">
        <v>44593</v>
      </c>
      <c r="E3" s="19" t="n">
        <v>55</v>
      </c>
      <c r="F3" s="19">
        <f>TODAY()-D3</f>
        <v/>
      </c>
      <c r="G3" s="19">
        <f>IF(F3&gt;21, "Yes", "No")</f>
        <v/>
      </c>
      <c r="H3" s="12" t="n">
        <v>44623</v>
      </c>
      <c r="I3" s="19" t="n">
        <v>67</v>
      </c>
      <c r="J3" s="19">
        <f>TODAY()-H3</f>
        <v/>
      </c>
      <c r="K3" s="19">
        <f>IF(J3&gt;21, "Yes", "No")</f>
        <v/>
      </c>
      <c r="L3" s="12" t="n">
        <v>44623</v>
      </c>
      <c r="M3" s="19">
        <f>29</f>
        <v/>
      </c>
      <c r="N3" s="19">
        <f>TODAY()-L3</f>
        <v/>
      </c>
      <c r="O3" s="19">
        <f>IF(N3&gt;21, "Yes", "No")</f>
        <v/>
      </c>
      <c r="P3" s="12" t="n">
        <v>44665</v>
      </c>
      <c r="Q3" s="19">
        <f>12+6</f>
        <v/>
      </c>
      <c r="R3" s="19">
        <f>TODAY()-P3</f>
        <v/>
      </c>
      <c r="S3" s="19">
        <f>IF(R3&gt;21, "Yes", "No")</f>
        <v/>
      </c>
      <c r="T3" s="12" t="n"/>
      <c r="U3" s="19" t="n"/>
      <c r="V3" s="19" t="n"/>
      <c r="W3" s="19" t="n"/>
      <c r="X3" s="19" t="n"/>
      <c r="Y3" s="19" t="n"/>
      <c r="Z3" s="19" t="n"/>
      <c r="AA3" s="19" t="n"/>
      <c r="AC3" s="13" t="n">
        <v>44613</v>
      </c>
      <c r="AD3" s="19" t="n">
        <v>3</v>
      </c>
      <c r="AE3" s="19" t="n"/>
      <c r="AF3" s="19" t="n"/>
      <c r="AG3" s="19" t="n"/>
    </row>
    <row r="4" ht="18" customHeight="1" s="20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E3-3</f>
        <v/>
      </c>
      <c r="F4" s="15" t="n"/>
      <c r="G4" s="15" t="n"/>
      <c r="H4" s="19" t="inlineStr">
        <is>
          <t>N/A</t>
        </is>
      </c>
      <c r="I4" s="19" t="inlineStr">
        <is>
          <t>N/A</t>
        </is>
      </c>
      <c r="J4" s="19" t="inlineStr">
        <is>
          <t>N/A</t>
        </is>
      </c>
      <c r="K4" s="19" t="inlineStr">
        <is>
          <t>N/A</t>
        </is>
      </c>
      <c r="L4" s="12" t="n">
        <v>44665</v>
      </c>
      <c r="M4" s="19">
        <f>11+53</f>
        <v/>
      </c>
      <c r="N4" s="19">
        <f>TODAY()-L4</f>
        <v/>
      </c>
      <c r="O4" s="19">
        <f>IF(N4&gt;21, "Yes", "No")</f>
        <v/>
      </c>
      <c r="P4" s="12" t="n">
        <v>44699</v>
      </c>
      <c r="Q4" s="19" t="n">
        <v>11</v>
      </c>
      <c r="R4" s="19">
        <f>TODAY()-P4</f>
        <v/>
      </c>
      <c r="S4" s="19">
        <f>IF(R4&gt;21, "Yes", "No")</f>
        <v/>
      </c>
      <c r="T4" s="12" t="n"/>
      <c r="U4" s="19" t="n"/>
      <c r="V4" s="19" t="n"/>
      <c r="W4" s="19" t="n"/>
      <c r="X4" s="19" t="n"/>
      <c r="Y4" s="19" t="n"/>
      <c r="Z4" s="19" t="n"/>
      <c r="AA4" s="19" t="n"/>
      <c r="AC4" s="13" t="n"/>
      <c r="AD4" s="19" t="n"/>
      <c r="AE4" s="19" t="n"/>
      <c r="AF4" s="19" t="n"/>
      <c r="AG4" s="19" t="n"/>
    </row>
    <row r="5" ht="18" customHeight="1" s="20">
      <c r="A5" s="21" t="inlineStr">
        <is>
          <t>Stage II # Explants:</t>
        </is>
      </c>
      <c r="B5" s="3">
        <f t="array" ref="B5">(IFERROR((LOOKUP(2,1/(I$3:I$100&lt;&gt;""),I$3:I$100)),0))</f>
        <v/>
      </c>
      <c r="D5" s="19" t="n"/>
      <c r="E5" s="19">
        <f>E4-7</f>
        <v/>
      </c>
      <c r="F5" s="19" t="n"/>
      <c r="G5" s="19" t="n"/>
      <c r="H5" s="19" t="n"/>
      <c r="I5" s="19" t="n"/>
      <c r="J5" s="19" t="n"/>
      <c r="K5" s="19" t="n"/>
      <c r="L5" s="12" t="n">
        <v>44699</v>
      </c>
      <c r="M5" s="19">
        <f>32+28+30</f>
        <v/>
      </c>
      <c r="N5" s="19">
        <f>TODAY()-L5</f>
        <v/>
      </c>
      <c r="O5" s="19">
        <f>IF(N5&gt;21, "Yes", "No")</f>
        <v/>
      </c>
      <c r="P5" s="12" t="n">
        <v>44742</v>
      </c>
      <c r="Q5" s="19" t="n">
        <v>43</v>
      </c>
      <c r="R5" s="19" t="n"/>
      <c r="S5" s="19" t="n"/>
      <c r="T5" s="12" t="n"/>
      <c r="U5" s="19" t="n"/>
      <c r="V5" s="19" t="n"/>
      <c r="W5" s="19" t="n"/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0">
      <c r="A6" s="21" t="inlineStr">
        <is>
          <t>Stage II Date:</t>
        </is>
      </c>
      <c r="B6" s="10">
        <f t="array" ref="B6">LOOKUP(2,1 / (H$3:H$100 &lt;&gt;""), H$3:H$100)</f>
        <v/>
      </c>
      <c r="D6" s="19" t="inlineStr">
        <is>
          <t>N/A</t>
        </is>
      </c>
      <c r="E6" s="19" t="inlineStr">
        <is>
          <t>N/A</t>
        </is>
      </c>
      <c r="F6" s="19" t="inlineStr">
        <is>
          <t>N/A</t>
        </is>
      </c>
      <c r="G6" s="19" t="inlineStr">
        <is>
          <t>N/A</t>
        </is>
      </c>
      <c r="H6" s="19" t="n"/>
      <c r="I6" s="19" t="n"/>
      <c r="J6" s="19" t="n"/>
      <c r="K6" s="19" t="n"/>
      <c r="L6" s="12" t="n">
        <v>44742</v>
      </c>
      <c r="M6" s="19">
        <f>19</f>
        <v/>
      </c>
      <c r="N6" s="19" t="n"/>
      <c r="O6" s="19" t="n"/>
      <c r="P6" s="12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0">
      <c r="A7" s="21" t="inlineStr">
        <is>
          <t>Stage II Subculture</t>
        </is>
      </c>
      <c r="B7" s="1">
        <f t="array" aca="1" ref="B7" ca="1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0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0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0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0">
      <c r="A11" s="25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0">
      <c r="A12" s="25" t="inlineStr">
        <is>
          <t>Stage 2.5 Date:</t>
        </is>
      </c>
      <c r="B12" s="10">
        <f t="array" ref="B12">LOOKUP(2,1 / (P$3:P$100 &lt;&gt;""), P$3:P$100)</f>
        <v/>
      </c>
      <c r="L12" s="13" t="n"/>
    </row>
    <row r="13" ht="18" customHeight="1" s="20">
      <c r="A13" s="25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0">
      <c r="A14" s="21" t="inlineStr">
        <is>
          <t>BR #:</t>
        </is>
      </c>
      <c r="B14" s="3">
        <f t="array" ref="B14">(IFERROR((LOOKUP(2,1/(U$3:U$100&lt;&gt;""),U$3:U$100)),0))</f>
        <v/>
      </c>
    </row>
    <row r="15" ht="18" customHeight="1" s="20">
      <c r="A15" s="21" t="inlineStr">
        <is>
          <t>BR Date:</t>
        </is>
      </c>
      <c r="B15" s="10">
        <f t="array" ref="B15">LOOKUP(2,1 / (T$3:T$100 &lt;&gt;""), T$3:T$100)</f>
        <v/>
      </c>
    </row>
    <row r="16" ht="18" customHeight="1" s="20">
      <c r="A16" s="21" t="inlineStr">
        <is>
          <t>BR Subculture</t>
        </is>
      </c>
      <c r="B16" s="1">
        <f t="array" ref="B16">LOOKUP(2,1 / (W$3:W$100 &lt;&gt;""), W$3:W$100)</f>
        <v/>
      </c>
    </row>
    <row r="17" ht="18" customHeight="1" s="20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0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8"/>
  <sheetViews>
    <sheetView zoomScale="110" zoomScaleNormal="110" workbookViewId="0">
      <selection activeCell="A22" sqref="A22"/>
    </sheetView>
  </sheetViews>
  <sheetFormatPr baseColWidth="8" defaultRowHeight="14.4"/>
  <cols>
    <col width="21.88671875" bestFit="1" customWidth="1" style="20" min="1" max="1"/>
    <col width="22.109375" bestFit="1" customWidth="1" style="20" min="2" max="2"/>
    <col width="14.5546875" bestFit="1" customWidth="1" style="20" min="4" max="4"/>
    <col width="9.44140625" bestFit="1" customWidth="1" style="20" min="5" max="5"/>
    <col width="15.109375" bestFit="1" customWidth="1" style="20" min="6" max="6"/>
    <col width="6.21875" bestFit="1" customWidth="1" style="20" min="7" max="7"/>
    <col width="14.6640625" bestFit="1" customWidth="1" style="20" min="8" max="8"/>
    <col width="9.5546875" bestFit="1" customWidth="1" style="20" min="9" max="9"/>
    <col width="15.44140625" bestFit="1" customWidth="1" style="20" min="10" max="10"/>
    <col width="10.6640625" bestFit="1" customWidth="1" style="20" min="12" max="12"/>
    <col width="14.6640625" bestFit="1" customWidth="1" style="20" min="16" max="16"/>
    <col width="9.5546875" bestFit="1" customWidth="1" style="20" min="17" max="17"/>
    <col width="14.6640625" bestFit="1" customWidth="1" style="20" min="20" max="20"/>
    <col width="10.6640625" bestFit="1" customWidth="1" style="20" min="21" max="21"/>
    <col width="10.6640625" bestFit="1" customWidth="1" style="20" min="29" max="29"/>
  </cols>
  <sheetData>
    <row r="1" ht="18" customHeight="1" s="20">
      <c r="A1" s="2" t="inlineStr">
        <is>
          <t>Strain Name:</t>
        </is>
      </c>
      <c r="B1" s="3" t="inlineStr">
        <is>
          <t>Widow Cake 10</t>
        </is>
      </c>
      <c r="D1" s="4" t="inlineStr">
        <is>
          <t>Stage I</t>
        </is>
      </c>
      <c r="E1" s="19" t="n"/>
      <c r="F1" s="19" t="n"/>
      <c r="G1" s="19" t="n"/>
      <c r="H1" s="22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24" t="inlineStr">
        <is>
          <t>Stage 2.5</t>
        </is>
      </c>
      <c r="Q1" s="19" t="n"/>
      <c r="R1" s="19" t="n"/>
      <c r="S1" s="19" t="n"/>
      <c r="T1" s="22" t="inlineStr">
        <is>
          <t>BRs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0">
      <c r="A2" s="8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2" t="inlineStr">
        <is>
          <t>Subculture Date</t>
        </is>
      </c>
      <c r="I2" s="22" t="inlineStr">
        <is>
          <t># Explants</t>
        </is>
      </c>
      <c r="J2" s="22" t="inlineStr">
        <is>
          <t># Days in Culture</t>
        </is>
      </c>
      <c r="K2" s="22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24" t="inlineStr">
        <is>
          <t>Subculture Date</t>
        </is>
      </c>
      <c r="Q2" s="24" t="inlineStr">
        <is>
          <t># Explants</t>
        </is>
      </c>
      <c r="R2" s="24" t="inlineStr">
        <is>
          <t># Days in Culture</t>
        </is>
      </c>
      <c r="S2" s="24" t="inlineStr">
        <is>
          <t>Ready</t>
        </is>
      </c>
      <c r="T2" s="22" t="inlineStr">
        <is>
          <t>Subculture Date</t>
        </is>
      </c>
      <c r="U2" s="22" t="inlineStr">
        <is>
          <t># BRs</t>
        </is>
      </c>
      <c r="V2" s="22" t="inlineStr">
        <is>
          <t># Days in Culture</t>
        </is>
      </c>
      <c r="W2" s="22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0">
      <c r="A3" s="8" t="inlineStr">
        <is>
          <t>Stage I Date:</t>
        </is>
      </c>
      <c r="B3" s="10">
        <f>LOOKUP(2,1 / (D$3:D$100 &lt;&gt;""), D$3:D$100)</f>
        <v/>
      </c>
      <c r="D3" s="12" t="n">
        <v>44593</v>
      </c>
      <c r="E3" s="19" t="n">
        <v>49</v>
      </c>
      <c r="F3" s="19">
        <f>TODAY()-D3</f>
        <v/>
      </c>
      <c r="G3" s="19">
        <f>IF(F3&gt;21, "Yes", "No")</f>
        <v/>
      </c>
      <c r="H3" s="12" t="n"/>
      <c r="I3" s="19" t="n"/>
      <c r="J3" s="19" t="n"/>
      <c r="K3" s="19" t="n"/>
      <c r="L3" s="12" t="n"/>
      <c r="M3" s="19" t="n"/>
      <c r="N3" s="19" t="n"/>
      <c r="O3" s="19" t="n"/>
      <c r="P3" s="12" t="n"/>
      <c r="Q3" s="19" t="n"/>
      <c r="R3" s="19" t="n"/>
      <c r="S3" s="19" t="n"/>
      <c r="T3" s="12" t="n"/>
      <c r="U3" s="19" t="n"/>
      <c r="V3" s="19" t="n"/>
      <c r="W3" s="19" t="n"/>
      <c r="X3" s="19" t="n"/>
      <c r="Y3" s="19" t="n"/>
      <c r="Z3" s="19" t="n"/>
      <c r="AA3" s="19" t="n"/>
      <c r="AC3" s="13" t="n">
        <v>44613</v>
      </c>
      <c r="AD3" s="19" t="n">
        <v>2</v>
      </c>
      <c r="AE3" s="19" t="n"/>
      <c r="AF3" s="19" t="n"/>
      <c r="AG3" s="19" t="n"/>
    </row>
    <row r="4" ht="18" customHeight="1" s="20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E3-2</f>
        <v/>
      </c>
      <c r="F4" s="15" t="n"/>
      <c r="G4" s="15" t="n"/>
      <c r="H4" s="14" t="n"/>
      <c r="I4" s="15" t="n"/>
      <c r="J4" s="15" t="n"/>
      <c r="K4" s="15" t="n"/>
      <c r="L4" s="12" t="n"/>
      <c r="M4" s="19" t="n"/>
      <c r="N4" s="19" t="n"/>
      <c r="O4" s="19" t="n"/>
      <c r="P4" s="12" t="n"/>
      <c r="Q4" s="19" t="n"/>
      <c r="R4" s="19" t="n"/>
      <c r="S4" s="19" t="n"/>
      <c r="T4" s="12" t="n"/>
      <c r="U4" s="19" t="n"/>
      <c r="V4" s="19" t="n"/>
      <c r="W4" s="19" t="n"/>
      <c r="X4" s="19" t="n"/>
      <c r="Y4" s="19" t="n"/>
      <c r="Z4" s="19" t="n"/>
      <c r="AA4" s="19" t="n"/>
      <c r="AC4" s="13" t="n"/>
      <c r="AD4" s="19" t="n"/>
      <c r="AE4" s="19" t="n"/>
      <c r="AF4" s="19" t="n"/>
      <c r="AG4" s="19" t="n"/>
    </row>
    <row r="5" ht="18" customHeight="1" s="20">
      <c r="A5" s="21" t="inlineStr">
        <is>
          <t>Stage II # Explants:</t>
        </is>
      </c>
      <c r="B5" s="3">
        <f t="array" ref="B5">(IFERROR((LOOKUP(2,1/(I$3:I$100&lt;&gt;""),I$3:I$100)),0))</f>
        <v/>
      </c>
      <c r="D5" s="19" t="inlineStr">
        <is>
          <t>N/A</t>
        </is>
      </c>
      <c r="E5" s="19" t="inlineStr">
        <is>
          <t>N/A</t>
        </is>
      </c>
      <c r="F5" s="19" t="inlineStr">
        <is>
          <t>N/A</t>
        </is>
      </c>
      <c r="G5" s="19" t="inlineStr">
        <is>
          <t>N/A</t>
        </is>
      </c>
      <c r="H5" s="19" t="n"/>
      <c r="I5" s="19" t="n"/>
      <c r="J5" s="19" t="n"/>
      <c r="K5" s="19" t="n"/>
      <c r="L5" s="12" t="n"/>
      <c r="M5" s="19" t="n"/>
      <c r="N5" s="19" t="n"/>
      <c r="O5" s="19" t="n"/>
      <c r="P5" s="12" t="n"/>
      <c r="Q5" s="19" t="n"/>
      <c r="R5" s="19" t="n"/>
      <c r="S5" s="19" t="n"/>
      <c r="T5" s="12" t="n"/>
      <c r="U5" s="19" t="n"/>
      <c r="V5" s="19" t="n"/>
      <c r="W5" s="19" t="n"/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0">
      <c r="A6" s="21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/>
      <c r="M6" s="19" t="n"/>
      <c r="N6" s="19" t="n"/>
      <c r="O6" s="19" t="n"/>
      <c r="P6" s="12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0">
      <c r="A7" s="21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0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0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0">
      <c r="A10" s="9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0">
      <c r="A11" s="25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0">
      <c r="A12" s="25" t="inlineStr">
        <is>
          <t>Stage 2.5 Date:</t>
        </is>
      </c>
      <c r="B12" s="10">
        <f t="array" ref="B12">LOOKUP(2,1 / (P$3:P$100 &lt;&gt;""), P$3:P$100)</f>
        <v/>
      </c>
      <c r="L12" s="13" t="n"/>
    </row>
    <row r="13" ht="18" customHeight="1" s="20">
      <c r="A13" s="25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0">
      <c r="A14" s="21" t="inlineStr">
        <is>
          <t>BR #:</t>
        </is>
      </c>
      <c r="B14" s="3">
        <f t="array" ref="B14">(IFERROR((LOOKUP(2,1/(U$3:U$100&lt;&gt;""),U$3:U$100)),0))</f>
        <v/>
      </c>
    </row>
    <row r="15" ht="18" customHeight="1" s="20">
      <c r="A15" s="21" t="inlineStr">
        <is>
          <t>BR Date:</t>
        </is>
      </c>
      <c r="B15" s="10">
        <f t="array" ref="B15">LOOKUP(2,1 / (T$3:T$100 &lt;&gt;""), T$3:T$100)</f>
        <v/>
      </c>
    </row>
    <row r="16" ht="18" customHeight="1" s="20">
      <c r="A16" s="21" t="inlineStr">
        <is>
          <t>BR Subculture</t>
        </is>
      </c>
      <c r="B16" s="1">
        <f t="array" ref="B16">LOOKUP(2,1 / (W$3:W$100 &lt;&gt;""), W$3:W$100)</f>
        <v/>
      </c>
    </row>
    <row r="17" ht="18" customHeight="1" s="20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0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8"/>
  <sheetViews>
    <sheetView topLeftCell="J1" zoomScale="110" zoomScaleNormal="110" workbookViewId="0">
      <selection activeCell="P6" sqref="P6"/>
    </sheetView>
  </sheetViews>
  <sheetFormatPr baseColWidth="8" defaultRowHeight="14.4"/>
  <cols>
    <col width="21.88671875" bestFit="1" customWidth="1" style="20" min="1" max="1"/>
    <col width="22.109375" bestFit="1" customWidth="1" style="20" min="2" max="2"/>
    <col width="14.5546875" bestFit="1" customWidth="1" style="20" min="4" max="4"/>
    <col width="9.44140625" bestFit="1" customWidth="1" style="20" min="5" max="5"/>
    <col width="15.109375" bestFit="1" customWidth="1" style="20" min="6" max="6"/>
    <col width="6.21875" bestFit="1" customWidth="1" style="20" min="7" max="7"/>
    <col width="14.6640625" bestFit="1" customWidth="1" style="20" min="8" max="8"/>
    <col width="9.5546875" bestFit="1" customWidth="1" style="20" min="9" max="9"/>
    <col width="15.44140625" bestFit="1" customWidth="1" style="20" min="10" max="10"/>
    <col width="10.6640625" bestFit="1" customWidth="1" style="20" min="12" max="12"/>
    <col width="14.6640625" bestFit="1" customWidth="1" style="20" min="16" max="16"/>
    <col width="9.5546875" bestFit="1" customWidth="1" style="20" min="17" max="17"/>
    <col width="14.6640625" bestFit="1" customWidth="1" style="20" min="20" max="20"/>
    <col width="10.6640625" bestFit="1" customWidth="1" style="20" min="21" max="21"/>
    <col width="10.6640625" bestFit="1" customWidth="1" style="20" min="29" max="29"/>
  </cols>
  <sheetData>
    <row r="1" ht="18" customHeight="1" s="20">
      <c r="A1" s="2" t="inlineStr">
        <is>
          <t>Strain Name:</t>
        </is>
      </c>
      <c r="B1" s="3" t="inlineStr">
        <is>
          <t>Sour Dub 4</t>
        </is>
      </c>
      <c r="D1" s="4" t="inlineStr">
        <is>
          <t>Stage I</t>
        </is>
      </c>
      <c r="E1" s="19" t="n"/>
      <c r="F1" s="19" t="n"/>
      <c r="G1" s="19" t="n"/>
      <c r="H1" s="22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24" t="inlineStr">
        <is>
          <t>Stage 2.5</t>
        </is>
      </c>
      <c r="Q1" s="19" t="n"/>
      <c r="R1" s="19" t="n"/>
      <c r="S1" s="19" t="n"/>
      <c r="T1" s="22" t="inlineStr">
        <is>
          <t>BRs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0">
      <c r="A2" s="8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2" t="inlineStr">
        <is>
          <t>Subculture Date</t>
        </is>
      </c>
      <c r="I2" s="22" t="inlineStr">
        <is>
          <t># Explants</t>
        </is>
      </c>
      <c r="J2" s="22" t="inlineStr">
        <is>
          <t># Days in Culture</t>
        </is>
      </c>
      <c r="K2" s="22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24" t="inlineStr">
        <is>
          <t>Subculture Date</t>
        </is>
      </c>
      <c r="Q2" s="24" t="inlineStr">
        <is>
          <t># Explants</t>
        </is>
      </c>
      <c r="R2" s="24" t="inlineStr">
        <is>
          <t># Days in Culture</t>
        </is>
      </c>
      <c r="S2" s="24" t="inlineStr">
        <is>
          <t>Ready</t>
        </is>
      </c>
      <c r="T2" s="22" t="inlineStr">
        <is>
          <t>Subculture Date</t>
        </is>
      </c>
      <c r="U2" s="22" t="inlineStr">
        <is>
          <t># BRs</t>
        </is>
      </c>
      <c r="V2" s="22" t="inlineStr">
        <is>
          <t># Days in Culture</t>
        </is>
      </c>
      <c r="W2" s="22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0">
      <c r="A3" s="8" t="inlineStr">
        <is>
          <t>Stage I Date:</t>
        </is>
      </c>
      <c r="B3" s="10">
        <f>LOOKUP(2,1 / (D$3:D$100 &lt;&gt;""), D$3:D$100)</f>
        <v/>
      </c>
      <c r="D3" s="12" t="n">
        <v>44593</v>
      </c>
      <c r="E3" s="19">
        <f>27+40+26</f>
        <v/>
      </c>
      <c r="F3" s="19">
        <f>TODAY()-D3</f>
        <v/>
      </c>
      <c r="G3" s="19">
        <f>IF(F3&gt;21, "Yes", "No")</f>
        <v/>
      </c>
      <c r="H3" s="12" t="n"/>
      <c r="I3" s="19" t="n"/>
      <c r="J3" s="19" t="n"/>
      <c r="K3" s="19" t="n"/>
      <c r="L3" s="12" t="n">
        <v>44623</v>
      </c>
      <c r="M3" s="19" t="n">
        <v>15</v>
      </c>
      <c r="N3" s="19">
        <f>TODAY()-L3</f>
        <v/>
      </c>
      <c r="O3" s="19">
        <f>IF(N3&gt;21, "Yes", "No")</f>
        <v/>
      </c>
      <c r="P3" s="12" t="n">
        <v>44669</v>
      </c>
      <c r="Q3" s="19" t="n">
        <v>7</v>
      </c>
      <c r="R3" s="19">
        <f>TODAY()-P3</f>
        <v/>
      </c>
      <c r="S3" s="19">
        <f>IF(R3&gt;21, "Yes", "No")</f>
        <v/>
      </c>
      <c r="T3" s="12" t="n"/>
      <c r="U3" s="19" t="n"/>
      <c r="V3" s="19" t="n"/>
      <c r="W3" s="19" t="n"/>
      <c r="X3" s="19" t="n"/>
      <c r="Y3" s="19" t="n"/>
      <c r="Z3" s="19" t="n"/>
      <c r="AA3" s="19" t="n"/>
      <c r="AC3" s="13" t="n">
        <v>44613</v>
      </c>
      <c r="AD3" s="19" t="n">
        <v>12</v>
      </c>
      <c r="AE3" s="19" t="n"/>
      <c r="AF3" s="19" t="n"/>
      <c r="AG3" s="19" t="n"/>
    </row>
    <row r="4" ht="18" customHeight="1" s="20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E3-12</f>
        <v/>
      </c>
      <c r="F4" s="15" t="n"/>
      <c r="G4" s="15" t="n"/>
      <c r="H4" s="14" t="n"/>
      <c r="I4" s="15" t="n"/>
      <c r="J4" s="15" t="n"/>
      <c r="K4" s="15" t="n"/>
      <c r="L4" s="12" t="n">
        <v>44669</v>
      </c>
      <c r="M4" s="19" t="n">
        <v>9</v>
      </c>
      <c r="N4" s="19">
        <f>TODAY()-L4</f>
        <v/>
      </c>
      <c r="O4" s="19">
        <f>IF(N4&gt;21, "Yes", "No")</f>
        <v/>
      </c>
      <c r="P4" s="12" t="n">
        <v>44699</v>
      </c>
      <c r="Q4" s="19" t="n">
        <v>2</v>
      </c>
      <c r="R4" s="19">
        <f>TODAY()-P4</f>
        <v/>
      </c>
      <c r="S4" s="19">
        <f>IF(R4&gt;21, "Yes", "No")</f>
        <v/>
      </c>
      <c r="T4" s="12" t="n"/>
      <c r="U4" s="19" t="n"/>
      <c r="V4" s="19" t="n"/>
      <c r="W4" s="19" t="n"/>
      <c r="X4" s="19" t="n"/>
      <c r="Y4" s="19" t="n"/>
      <c r="Z4" s="19" t="n"/>
      <c r="AA4" s="19" t="n"/>
      <c r="AC4" s="13" t="n"/>
      <c r="AD4" s="19" t="n"/>
      <c r="AE4" s="19" t="n"/>
      <c r="AF4" s="19" t="n"/>
      <c r="AG4" s="19" t="n"/>
    </row>
    <row r="5" ht="18" customHeight="1" s="20">
      <c r="A5" s="21" t="inlineStr">
        <is>
          <t>Stage II # Explants:</t>
        </is>
      </c>
      <c r="B5" s="3">
        <f t="array" ref="B5">(IFERROR((LOOKUP(2,1/(I$3:I$100&lt;&gt;""),I$3:I$100)),0))</f>
        <v/>
      </c>
      <c r="D5" s="19" t="n"/>
      <c r="E5" s="19">
        <f>E4-36</f>
        <v/>
      </c>
      <c r="F5" s="19" t="n"/>
      <c r="G5" s="19" t="n"/>
      <c r="H5" s="19" t="n"/>
      <c r="I5" s="19" t="n"/>
      <c r="J5" s="19" t="n"/>
      <c r="K5" s="19" t="n"/>
      <c r="L5" s="12" t="n">
        <v>44699</v>
      </c>
      <c r="M5" s="19" t="n">
        <v>14</v>
      </c>
      <c r="N5" s="19">
        <f>TODAY()-L5</f>
        <v/>
      </c>
      <c r="O5" s="19">
        <f>IF(N5&gt;21, "Yes", "No")</f>
        <v/>
      </c>
      <c r="P5" s="12" t="n"/>
      <c r="Q5" s="19" t="n"/>
      <c r="R5" s="19" t="n"/>
      <c r="S5" s="19" t="n"/>
      <c r="T5" s="12" t="n"/>
      <c r="U5" s="19" t="n"/>
      <c r="V5" s="19" t="n"/>
      <c r="W5" s="19" t="n"/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0">
      <c r="A6" s="21" t="inlineStr">
        <is>
          <t>Stage II Date:</t>
        </is>
      </c>
      <c r="B6" s="10">
        <f t="array" ref="B6">LOOKUP(2,1 / (H$3:H$100 &lt;&gt;""), H$3:H$100)</f>
        <v/>
      </c>
      <c r="D6" s="19" t="inlineStr">
        <is>
          <t>N/A</t>
        </is>
      </c>
      <c r="E6" s="19" t="inlineStr">
        <is>
          <t>N/A</t>
        </is>
      </c>
      <c r="F6" s="19" t="inlineStr">
        <is>
          <t>N/A</t>
        </is>
      </c>
      <c r="G6" s="19" t="inlineStr">
        <is>
          <t>N/A</t>
        </is>
      </c>
      <c r="H6" s="19" t="n"/>
      <c r="I6" s="19" t="n"/>
      <c r="J6" s="19" t="n"/>
      <c r="K6" s="19" t="n"/>
      <c r="L6" s="12" t="n"/>
      <c r="M6" s="19" t="n"/>
      <c r="N6" s="19" t="n"/>
      <c r="O6" s="19" t="n"/>
      <c r="P6" s="12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0">
      <c r="A7" s="21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0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0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0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0">
      <c r="A11" s="25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0">
      <c r="A12" s="25" t="inlineStr">
        <is>
          <t>Stage 2.5 Date:</t>
        </is>
      </c>
      <c r="B12" s="10">
        <f t="array" ref="B12">LOOKUP(2,1 / (P$3:P$100 &lt;&gt;""), P$3:P$100)</f>
        <v/>
      </c>
      <c r="L12" s="13" t="n"/>
    </row>
    <row r="13" ht="18" customHeight="1" s="20">
      <c r="A13" s="25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0">
      <c r="A14" s="21" t="inlineStr">
        <is>
          <t>BR #:</t>
        </is>
      </c>
      <c r="B14" s="3">
        <f t="array" ref="B14">(IFERROR((LOOKUP(2,1/(U$3:U$100&lt;&gt;""),U$3:U$100)),0))</f>
        <v/>
      </c>
    </row>
    <row r="15" ht="18" customHeight="1" s="20">
      <c r="A15" s="21" t="inlineStr">
        <is>
          <t>BR Date:</t>
        </is>
      </c>
      <c r="B15" s="10">
        <f t="array" ref="B15">LOOKUP(2,1 / (T$3:T$100 &lt;&gt;""), T$3:T$100)</f>
        <v/>
      </c>
    </row>
    <row r="16" ht="18" customHeight="1" s="20">
      <c r="A16" s="21" t="inlineStr">
        <is>
          <t>BR Subculture</t>
        </is>
      </c>
      <c r="B16" s="1">
        <f t="array" ref="B16">LOOKUP(2,1 / (W$3:W$100 &lt;&gt;""), W$3:W$100)</f>
        <v/>
      </c>
    </row>
    <row r="17" ht="18" customHeight="1" s="20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0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8"/>
  <sheetViews>
    <sheetView topLeftCell="D1" zoomScale="110" zoomScaleNormal="110" workbookViewId="0">
      <selection activeCell="P6" sqref="P6"/>
    </sheetView>
  </sheetViews>
  <sheetFormatPr baseColWidth="8" defaultRowHeight="14.4"/>
  <cols>
    <col width="21.88671875" bestFit="1" customWidth="1" style="20" min="1" max="1"/>
    <col width="22.109375" bestFit="1" customWidth="1" style="20" min="2" max="2"/>
    <col width="14.5546875" bestFit="1" customWidth="1" style="20" min="4" max="4"/>
    <col width="9.44140625" bestFit="1" customWidth="1" style="20" min="5" max="5"/>
    <col width="15.109375" bestFit="1" customWidth="1" style="20" min="6" max="6"/>
    <col width="6.21875" bestFit="1" customWidth="1" style="20" min="7" max="7"/>
    <col width="14.6640625" bestFit="1" customWidth="1" style="20" min="8" max="8"/>
    <col width="9.5546875" bestFit="1" customWidth="1" style="20" min="9" max="9"/>
    <col width="15.44140625" bestFit="1" customWidth="1" style="20" min="10" max="10"/>
    <col width="10.6640625" bestFit="1" customWidth="1" style="20" min="12" max="12"/>
    <col width="14.6640625" bestFit="1" customWidth="1" style="20" min="16" max="16"/>
    <col width="9.5546875" bestFit="1" customWidth="1" style="20" min="17" max="17"/>
    <col width="14.6640625" bestFit="1" customWidth="1" style="20" min="20" max="20"/>
    <col width="10.6640625" bestFit="1" customWidth="1" style="20" min="21" max="21"/>
    <col width="10.6640625" bestFit="1" customWidth="1" style="20" min="29" max="29"/>
  </cols>
  <sheetData>
    <row r="1" ht="18" customHeight="1" s="20">
      <c r="A1" s="2" t="inlineStr">
        <is>
          <t>Strain Name:</t>
        </is>
      </c>
      <c r="B1" s="3" t="inlineStr">
        <is>
          <t>Gummies 1</t>
        </is>
      </c>
      <c r="D1" s="4" t="inlineStr">
        <is>
          <t>Stage I</t>
        </is>
      </c>
      <c r="E1" s="19" t="n"/>
      <c r="F1" s="19" t="n"/>
      <c r="G1" s="19" t="n"/>
      <c r="H1" s="22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24" t="inlineStr">
        <is>
          <t>Stage 2.5</t>
        </is>
      </c>
      <c r="Q1" s="19" t="n"/>
      <c r="R1" s="19" t="n"/>
      <c r="S1" s="19" t="n"/>
      <c r="T1" s="22" t="inlineStr">
        <is>
          <t>BRs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0">
      <c r="A2" s="8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2" t="inlineStr">
        <is>
          <t>Subculture Date</t>
        </is>
      </c>
      <c r="I2" s="22" t="inlineStr">
        <is>
          <t># Explants</t>
        </is>
      </c>
      <c r="J2" s="22" t="inlineStr">
        <is>
          <t># Days in Culture</t>
        </is>
      </c>
      <c r="K2" s="22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24" t="inlineStr">
        <is>
          <t>Subculture Date</t>
        </is>
      </c>
      <c r="Q2" s="24" t="inlineStr">
        <is>
          <t># Explants</t>
        </is>
      </c>
      <c r="R2" s="24" t="inlineStr">
        <is>
          <t># Days in Culture</t>
        </is>
      </c>
      <c r="S2" s="24" t="inlineStr">
        <is>
          <t>Ready</t>
        </is>
      </c>
      <c r="T2" s="22" t="inlineStr">
        <is>
          <t>Subculture Date</t>
        </is>
      </c>
      <c r="U2" s="22" t="inlineStr">
        <is>
          <t># BRs</t>
        </is>
      </c>
      <c r="V2" s="22" t="inlineStr">
        <is>
          <t># Days in Culture</t>
        </is>
      </c>
      <c r="W2" s="22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0">
      <c r="A3" s="8" t="inlineStr">
        <is>
          <t>Stage I Date:</t>
        </is>
      </c>
      <c r="B3" s="10">
        <f>LOOKUP(2,1 / (D$3:D$100 &lt;&gt;""), D$3:D$100)</f>
        <v/>
      </c>
      <c r="D3" s="12" t="n">
        <v>44593</v>
      </c>
      <c r="E3" s="19" t="n">
        <v>120</v>
      </c>
      <c r="F3" s="19">
        <f>TODAY()-D3</f>
        <v/>
      </c>
      <c r="G3" s="19">
        <f>IF(F3&gt;21, "Yes", "No")</f>
        <v/>
      </c>
      <c r="H3" s="12" t="n">
        <v>44622</v>
      </c>
      <c r="I3" s="19" t="n">
        <v>78</v>
      </c>
      <c r="J3" s="19">
        <f>TODAY()-H3</f>
        <v/>
      </c>
      <c r="K3" s="19">
        <f>IF(J3&gt;21, "Yes", "No")</f>
        <v/>
      </c>
      <c r="L3" s="12" t="n">
        <v>44622</v>
      </c>
      <c r="M3" s="19" t="n">
        <v>26</v>
      </c>
      <c r="N3" s="19">
        <f>TODAY()-L3</f>
        <v/>
      </c>
      <c r="O3" s="19">
        <f>IF(N3&gt;21, "Yes", "No")</f>
        <v/>
      </c>
      <c r="P3" s="12" t="n">
        <v>44670</v>
      </c>
      <c r="Q3" s="19" t="n">
        <v>15</v>
      </c>
      <c r="R3" s="19">
        <f>TODAY()-P3</f>
        <v/>
      </c>
      <c r="S3" s="19">
        <f>IF(R3&gt;21, "Yes", "No")</f>
        <v/>
      </c>
      <c r="T3" s="12" t="n"/>
      <c r="U3" s="19" t="n"/>
      <c r="V3" s="19" t="n"/>
      <c r="W3" s="19" t="n"/>
      <c r="X3" s="19" t="n"/>
      <c r="Y3" s="19" t="n"/>
      <c r="Z3" s="19" t="n"/>
      <c r="AA3" s="19" t="n"/>
      <c r="AC3" s="13" t="n">
        <v>44613</v>
      </c>
      <c r="AD3" s="19" t="n">
        <v>16</v>
      </c>
      <c r="AE3" s="19" t="n"/>
      <c r="AF3" s="19" t="n"/>
      <c r="AG3" s="19" t="n"/>
    </row>
    <row r="4" ht="18" customHeight="1" s="20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E3-16</f>
        <v/>
      </c>
      <c r="F4" s="15" t="n"/>
      <c r="G4" s="15" t="n"/>
      <c r="H4" s="14" t="n">
        <v>44645</v>
      </c>
      <c r="I4" s="15" t="n">
        <v>39</v>
      </c>
      <c r="J4" s="19">
        <f>TODAY()-H4</f>
        <v/>
      </c>
      <c r="K4" s="19">
        <f>IF(J4&gt;21, "Yes", "No")</f>
        <v/>
      </c>
      <c r="L4" s="12" t="n">
        <v>44645</v>
      </c>
      <c r="M4" s="19" t="n">
        <v>32</v>
      </c>
      <c r="N4" s="19">
        <f>TODAY()-L4</f>
        <v/>
      </c>
      <c r="O4" s="19">
        <f>IF(N4&gt;21, "Yes", "No")</f>
        <v/>
      </c>
      <c r="P4" s="12" t="n">
        <v>44700</v>
      </c>
      <c r="Q4" s="19">
        <f>32</f>
        <v/>
      </c>
      <c r="R4" s="19">
        <f>TODAY()-P4</f>
        <v/>
      </c>
      <c r="S4" s="19">
        <f>IF(R4&gt;21, "Yes", "No")</f>
        <v/>
      </c>
      <c r="T4" s="12" t="n"/>
      <c r="U4" s="19" t="n"/>
      <c r="V4" s="19" t="n"/>
      <c r="W4" s="19" t="n"/>
      <c r="X4" s="19" t="n"/>
      <c r="Y4" s="19" t="n"/>
      <c r="Z4" s="19" t="n"/>
      <c r="AA4" s="19" t="n"/>
      <c r="AC4" s="13" t="n">
        <v>44622</v>
      </c>
      <c r="AD4" s="19" t="n">
        <v>6</v>
      </c>
      <c r="AE4" s="19" t="n"/>
      <c r="AF4" s="19" t="n"/>
      <c r="AG4" s="19" t="n"/>
    </row>
    <row r="5" ht="18" customHeight="1" s="20">
      <c r="A5" s="21" t="inlineStr">
        <is>
          <t>Stage II # Explants:</t>
        </is>
      </c>
      <c r="B5" s="3">
        <f t="array" ref="B5">(IFERROR((LOOKUP(2,1/(I$3:I$100&lt;&gt;""),I$3:I$100)),0))</f>
        <v/>
      </c>
      <c r="D5" s="19" t="n"/>
      <c r="E5" s="19">
        <f>E4-6</f>
        <v/>
      </c>
      <c r="F5" s="19" t="n"/>
      <c r="G5" s="19" t="n"/>
      <c r="H5" s="19" t="inlineStr">
        <is>
          <t>N/A</t>
        </is>
      </c>
      <c r="I5" s="19" t="inlineStr">
        <is>
          <t>N/A</t>
        </is>
      </c>
      <c r="J5" s="19" t="inlineStr">
        <is>
          <t>N/A</t>
        </is>
      </c>
      <c r="K5" s="19" t="inlineStr">
        <is>
          <t>N/A</t>
        </is>
      </c>
      <c r="L5" s="12" t="n">
        <v>44670</v>
      </c>
      <c r="M5" s="19" t="n">
        <v>74</v>
      </c>
      <c r="N5" s="19">
        <f>TODAY()-L5</f>
        <v/>
      </c>
      <c r="O5" s="19">
        <f>IF(N5&gt;21, "Yes", "No")</f>
        <v/>
      </c>
      <c r="P5" s="12" t="n">
        <v>44742</v>
      </c>
      <c r="Q5" s="19" t="n">
        <v>10</v>
      </c>
      <c r="R5" s="19" t="n"/>
      <c r="S5" s="19" t="n"/>
      <c r="T5" s="12" t="n"/>
      <c r="U5" s="19" t="n"/>
      <c r="V5" s="19" t="n"/>
      <c r="W5" s="19" t="n"/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0">
      <c r="A6" s="21" t="inlineStr">
        <is>
          <t>Stage II Date:</t>
        </is>
      </c>
      <c r="B6" s="10">
        <f t="array" ref="B6">LOOKUP(2,1 / (H$3:H$100 &lt;&gt;""), H$3:H$100)</f>
        <v/>
      </c>
      <c r="D6" s="19" t="inlineStr">
        <is>
          <t>N/A</t>
        </is>
      </c>
      <c r="E6" s="19" t="inlineStr">
        <is>
          <t>N/A</t>
        </is>
      </c>
      <c r="F6" s="19" t="inlineStr">
        <is>
          <t>N/A</t>
        </is>
      </c>
      <c r="G6" s="19" t="inlineStr">
        <is>
          <t>N/A</t>
        </is>
      </c>
      <c r="H6" s="19" t="n"/>
      <c r="I6" s="19" t="n"/>
      <c r="J6" s="19" t="n"/>
      <c r="K6" s="19" t="n"/>
      <c r="L6" s="12" t="n">
        <v>44700</v>
      </c>
      <c r="M6" s="19" t="n">
        <v>52</v>
      </c>
      <c r="N6" s="19">
        <f>TODAY()-L6</f>
        <v/>
      </c>
      <c r="O6" s="19">
        <f>IF(N6&gt;21, "Yes", "No")</f>
        <v/>
      </c>
      <c r="P6" s="12" t="inlineStr">
        <is>
          <t>10/2/2022</t>
        </is>
      </c>
      <c r="Q6" s="19" t="n">
        <v>10</v>
      </c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0">
      <c r="A7" s="21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2" t="n">
        <v>44742</v>
      </c>
      <c r="M7" s="19">
        <f>47+19</f>
        <v/>
      </c>
      <c r="N7" s="19">
        <f>TODAY()-L7</f>
        <v/>
      </c>
      <c r="O7" s="19">
        <f>IF(N7&gt;21, "Yes", "No")</f>
        <v/>
      </c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0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inlineStr">
        <is>
          <t>10/2/2022</t>
        </is>
      </c>
      <c r="M8" s="19" t="n">
        <v>13</v>
      </c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0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0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0">
      <c r="A11" s="25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0">
      <c r="A12" s="25" t="inlineStr">
        <is>
          <t>Stage 2.5 Date:</t>
        </is>
      </c>
      <c r="B12" s="10">
        <f t="array" ref="B12">LOOKUP(2,1 / (P$3:P$100 &lt;&gt;""), P$3:P$100)</f>
        <v/>
      </c>
      <c r="L12" s="13" t="n"/>
    </row>
    <row r="13" ht="18" customHeight="1" s="20">
      <c r="A13" s="25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0">
      <c r="A14" s="21" t="inlineStr">
        <is>
          <t>BR #:</t>
        </is>
      </c>
      <c r="B14" s="3">
        <f t="array" ref="B14">(IFERROR((LOOKUP(2,1/(U$3:U$100&lt;&gt;""),U$3:U$100)),0))</f>
        <v/>
      </c>
    </row>
    <row r="15" ht="18" customHeight="1" s="20">
      <c r="A15" s="21" t="inlineStr">
        <is>
          <t>BR Date:</t>
        </is>
      </c>
      <c r="B15" s="10">
        <f t="array" ref="B15">LOOKUP(2,1 / (T$3:T$100 &lt;&gt;""), T$3:T$100)</f>
        <v/>
      </c>
    </row>
    <row r="16" ht="18" customHeight="1" s="20">
      <c r="A16" s="21" t="inlineStr">
        <is>
          <t>BR Subculture</t>
        </is>
      </c>
      <c r="B16" s="1">
        <f t="array" ref="B16">LOOKUP(2,1 / (W$3:W$100 &lt;&gt;""), W$3:W$100)</f>
        <v/>
      </c>
    </row>
    <row r="17" ht="18" customHeight="1" s="20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0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8"/>
  <sheetViews>
    <sheetView topLeftCell="D1" zoomScale="110" zoomScaleNormal="110" workbookViewId="0">
      <selection activeCell="O7" sqref="O7"/>
    </sheetView>
  </sheetViews>
  <sheetFormatPr baseColWidth="8" defaultRowHeight="14.4"/>
  <cols>
    <col width="21.88671875" bestFit="1" customWidth="1" style="20" min="1" max="1"/>
    <col width="22.109375" bestFit="1" customWidth="1" style="20" min="2" max="2"/>
    <col width="14.5546875" bestFit="1" customWidth="1" style="20" min="4" max="4"/>
    <col width="9.44140625" bestFit="1" customWidth="1" style="20" min="5" max="5"/>
    <col width="15.109375" bestFit="1" customWidth="1" style="20" min="6" max="6"/>
    <col width="6.21875" bestFit="1" customWidth="1" style="20" min="7" max="7"/>
    <col width="14.6640625" bestFit="1" customWidth="1" style="20" min="8" max="8"/>
    <col width="9.5546875" bestFit="1" customWidth="1" style="20" min="9" max="9"/>
    <col width="15.44140625" bestFit="1" customWidth="1" style="20" min="10" max="10"/>
    <col width="10.6640625" bestFit="1" customWidth="1" style="20" min="12" max="12"/>
    <col width="14.6640625" bestFit="1" customWidth="1" style="20" min="16" max="16"/>
    <col width="9.5546875" bestFit="1" customWidth="1" style="20" min="17" max="17"/>
    <col width="14.6640625" bestFit="1" customWidth="1" style="20" min="20" max="20"/>
    <col width="10.6640625" bestFit="1" customWidth="1" style="20" min="21" max="21"/>
    <col width="10.6640625" bestFit="1" customWidth="1" style="20" min="29" max="29"/>
  </cols>
  <sheetData>
    <row r="1" ht="18" customHeight="1" s="20">
      <c r="A1" s="2" t="inlineStr">
        <is>
          <t>Strain Name:</t>
        </is>
      </c>
      <c r="B1" s="3" t="inlineStr">
        <is>
          <t>Gummies 6</t>
        </is>
      </c>
      <c r="D1" s="4" t="inlineStr">
        <is>
          <t>Stage I</t>
        </is>
      </c>
      <c r="E1" s="19" t="n"/>
      <c r="F1" s="19" t="n"/>
      <c r="G1" s="19" t="n"/>
      <c r="H1" s="22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24" t="inlineStr">
        <is>
          <t>Stage 2.5</t>
        </is>
      </c>
      <c r="Q1" s="19" t="n"/>
      <c r="R1" s="19" t="n"/>
      <c r="S1" s="19" t="n"/>
      <c r="T1" s="22" t="inlineStr">
        <is>
          <t>BRs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0">
      <c r="A2" s="8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2" t="inlineStr">
        <is>
          <t>Subculture Date</t>
        </is>
      </c>
      <c r="I2" s="22" t="inlineStr">
        <is>
          <t># Explants</t>
        </is>
      </c>
      <c r="J2" s="22" t="inlineStr">
        <is>
          <t># Days in Culture</t>
        </is>
      </c>
      <c r="K2" s="22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24" t="inlineStr">
        <is>
          <t>Subculture Date</t>
        </is>
      </c>
      <c r="Q2" s="24" t="inlineStr">
        <is>
          <t># Explants</t>
        </is>
      </c>
      <c r="R2" s="24" t="inlineStr">
        <is>
          <t># Days in Culture</t>
        </is>
      </c>
      <c r="S2" s="24" t="inlineStr">
        <is>
          <t>Ready</t>
        </is>
      </c>
      <c r="T2" s="22" t="inlineStr">
        <is>
          <t>Subculture Date</t>
        </is>
      </c>
      <c r="U2" s="22" t="inlineStr">
        <is>
          <t># BRs</t>
        </is>
      </c>
      <c r="V2" s="22" t="inlineStr">
        <is>
          <t># Days in Culture</t>
        </is>
      </c>
      <c r="W2" s="22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0">
      <c r="A3" s="8" t="inlineStr">
        <is>
          <t>Stage I Date:</t>
        </is>
      </c>
      <c r="B3" s="10">
        <f>LOOKUP(2,1 / (D$3:D$100 &lt;&gt;""), D$3:D$100)</f>
        <v/>
      </c>
      <c r="D3" s="12" t="n">
        <v>44635</v>
      </c>
      <c r="E3" s="19" t="n">
        <v>152</v>
      </c>
      <c r="F3" s="19">
        <f>TODAY()-D3</f>
        <v/>
      </c>
      <c r="G3" s="19">
        <f>IF(F3&gt;21, "Yes", "No")</f>
        <v/>
      </c>
      <c r="H3" s="12" t="n"/>
      <c r="I3" s="19" t="n"/>
      <c r="J3" s="19" t="n"/>
      <c r="K3" s="19" t="n"/>
      <c r="L3" s="12" t="n">
        <v>44655</v>
      </c>
      <c r="M3" s="19">
        <f>64+53</f>
        <v/>
      </c>
      <c r="N3" s="19">
        <f>TODAY()-L3</f>
        <v/>
      </c>
      <c r="O3" s="19">
        <f>IF(N3&gt;21, "Yes", "No")</f>
        <v/>
      </c>
      <c r="P3" s="12" t="n">
        <v>44685</v>
      </c>
      <c r="Q3" s="19">
        <f>25+37</f>
        <v/>
      </c>
      <c r="R3" s="19">
        <f>TODAY()-P3</f>
        <v/>
      </c>
      <c r="S3" s="19">
        <f>IF(R3&gt;21, "Yes", "No")</f>
        <v/>
      </c>
      <c r="T3" s="12" t="n"/>
      <c r="U3" s="19" t="n"/>
      <c r="V3" s="19" t="n"/>
      <c r="W3" s="19" t="n"/>
      <c r="X3" s="19" t="n"/>
      <c r="Y3" s="19" t="n"/>
      <c r="Z3" s="19" t="n"/>
      <c r="AA3" s="19" t="n"/>
      <c r="AC3" s="13" t="n"/>
      <c r="AD3" s="19" t="n"/>
      <c r="AE3" s="19" t="n"/>
      <c r="AF3" s="19" t="n"/>
      <c r="AG3" s="19" t="n"/>
    </row>
    <row r="4" ht="18" customHeight="1" s="20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E3-28</f>
        <v/>
      </c>
      <c r="F4" s="15" t="n"/>
      <c r="G4" s="15" t="n"/>
      <c r="H4" s="14" t="n"/>
      <c r="I4" s="15" t="n"/>
      <c r="J4" s="15" t="n"/>
      <c r="K4" s="15" t="n"/>
      <c r="L4" s="12" t="n">
        <v>44685</v>
      </c>
      <c r="M4" s="19">
        <f>26+31</f>
        <v/>
      </c>
      <c r="N4" s="19">
        <f>TODAY()-L4</f>
        <v/>
      </c>
      <c r="O4" s="19">
        <f>IF(N4&gt;21, "Yes", "No")</f>
        <v/>
      </c>
      <c r="P4" s="12" t="n">
        <v>44742</v>
      </c>
      <c r="Q4" s="19">
        <f>27+9+16</f>
        <v/>
      </c>
      <c r="R4" s="19" t="n"/>
      <c r="S4" s="19" t="n"/>
      <c r="T4" s="12" t="n"/>
      <c r="U4" s="19" t="n"/>
      <c r="V4" s="19" t="n"/>
      <c r="W4" s="19" t="n"/>
      <c r="X4" s="19" t="n"/>
      <c r="Y4" s="19" t="n"/>
      <c r="Z4" s="19" t="n"/>
      <c r="AA4" s="19" t="n"/>
      <c r="AC4" s="13" t="n"/>
      <c r="AD4" s="19" t="n"/>
      <c r="AE4" s="19" t="n"/>
      <c r="AF4" s="19" t="n"/>
      <c r="AG4" s="19" t="n"/>
    </row>
    <row r="5" ht="18" customHeight="1" s="20">
      <c r="A5" s="21" t="inlineStr">
        <is>
          <t>Stage II # Explants:</t>
        </is>
      </c>
      <c r="B5" s="3">
        <f t="array" ref="B5">(IFERROR((LOOKUP(2,1/(I$3:I$100&lt;&gt;""),I$3:I$100)),0))</f>
        <v/>
      </c>
      <c r="D5" s="19" t="inlineStr">
        <is>
          <t>N/A</t>
        </is>
      </c>
      <c r="E5" s="19" t="inlineStr">
        <is>
          <t>N/A</t>
        </is>
      </c>
      <c r="F5" s="19" t="inlineStr">
        <is>
          <t>N/A</t>
        </is>
      </c>
      <c r="G5" s="19" t="inlineStr">
        <is>
          <t>N/A</t>
        </is>
      </c>
      <c r="H5" s="19" t="n"/>
      <c r="I5" s="19" t="n"/>
      <c r="J5" s="19" t="n"/>
      <c r="K5" s="19" t="n"/>
      <c r="L5" s="12" t="n">
        <v>44742</v>
      </c>
      <c r="M5" s="19">
        <f>52+32+12+71</f>
        <v/>
      </c>
      <c r="N5" s="19" t="n"/>
      <c r="O5" s="19" t="n"/>
      <c r="P5" s="12" t="n"/>
      <c r="Q5" s="19" t="n"/>
      <c r="R5" s="19" t="n"/>
      <c r="S5" s="19" t="n"/>
      <c r="T5" s="12" t="n"/>
      <c r="U5" s="19" t="n"/>
      <c r="V5" s="19" t="n"/>
      <c r="W5" s="19" t="n"/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0">
      <c r="A6" s="21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/>
      <c r="M6" s="19" t="n"/>
      <c r="N6" s="19" t="n"/>
      <c r="O6" s="19" t="n"/>
      <c r="P6" s="12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0">
      <c r="A7" s="21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0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0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0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0">
      <c r="A11" s="25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0">
      <c r="A12" s="25" t="inlineStr">
        <is>
          <t>Stage 2.5 Date:</t>
        </is>
      </c>
      <c r="B12" s="10">
        <f t="array" ref="B12">LOOKUP(2,1 / (P$3:P$100 &lt;&gt;""), P$3:P$100)</f>
        <v/>
      </c>
      <c r="L12" s="13" t="n"/>
    </row>
    <row r="13" ht="18" customHeight="1" s="20">
      <c r="A13" s="25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0">
      <c r="A14" s="21" t="inlineStr">
        <is>
          <t>BR #:</t>
        </is>
      </c>
      <c r="B14" s="3">
        <f t="array" ref="B14">(IFERROR((LOOKUP(2,1/(U$3:U$100&lt;&gt;""),U$3:U$100)),0))</f>
        <v/>
      </c>
    </row>
    <row r="15" ht="18" customHeight="1" s="20">
      <c r="A15" s="21" t="inlineStr">
        <is>
          <t>BR Date:</t>
        </is>
      </c>
      <c r="B15" s="10">
        <f t="array" ref="B15">LOOKUP(2,1 / (T$3:T$100 &lt;&gt;""), T$3:T$100)</f>
        <v/>
      </c>
    </row>
    <row r="16" ht="18" customHeight="1" s="20">
      <c r="A16" s="21" t="inlineStr">
        <is>
          <t>BR Subculture</t>
        </is>
      </c>
      <c r="B16" s="1">
        <f t="array" ref="B16">LOOKUP(2,1 / (W$3:W$100 &lt;&gt;""), W$3:W$100)</f>
        <v/>
      </c>
    </row>
    <row r="17" ht="18" customHeight="1" s="20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0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8"/>
  <sheetViews>
    <sheetView topLeftCell="D11" zoomScale="110" zoomScaleNormal="110" workbookViewId="0">
      <selection activeCell="J22" sqref="J22"/>
    </sheetView>
  </sheetViews>
  <sheetFormatPr baseColWidth="8" defaultRowHeight="14.4"/>
  <cols>
    <col width="21.88671875" bestFit="1" customWidth="1" style="20" min="1" max="1"/>
    <col width="22.109375" bestFit="1" customWidth="1" style="20" min="2" max="2"/>
    <col width="14.5546875" bestFit="1" customWidth="1" style="20" min="4" max="4"/>
    <col width="9.44140625" bestFit="1" customWidth="1" style="20" min="5" max="5"/>
    <col width="15.109375" bestFit="1" customWidth="1" style="20" min="6" max="6"/>
    <col width="6.21875" bestFit="1" customWidth="1" style="20" min="7" max="7"/>
    <col width="14.6640625" bestFit="1" customWidth="1" style="20" min="8" max="8"/>
    <col width="9.5546875" bestFit="1" customWidth="1" style="20" min="9" max="9"/>
    <col width="15.44140625" bestFit="1" customWidth="1" style="20" min="10" max="10"/>
    <col width="10.6640625" bestFit="1" customWidth="1" style="20" min="12" max="12"/>
    <col width="14.6640625" bestFit="1" customWidth="1" style="20" min="16" max="16"/>
    <col width="9.5546875" bestFit="1" customWidth="1" style="20" min="17" max="17"/>
    <col width="14.6640625" bestFit="1" customWidth="1" style="20" min="20" max="20"/>
    <col width="10.6640625" bestFit="1" customWidth="1" style="20" min="21" max="21"/>
    <col width="10.6640625" bestFit="1" customWidth="1" style="20" min="29" max="29"/>
  </cols>
  <sheetData>
    <row r="1" ht="18" customHeight="1" s="20">
      <c r="A1" s="2" t="inlineStr">
        <is>
          <t>Strain Name:</t>
        </is>
      </c>
      <c r="B1" s="3" t="inlineStr">
        <is>
          <t>Head Band 1</t>
        </is>
      </c>
      <c r="D1" s="4" t="inlineStr">
        <is>
          <t>Stage I</t>
        </is>
      </c>
      <c r="E1" s="19" t="n"/>
      <c r="F1" s="19" t="n"/>
      <c r="G1" s="19" t="n"/>
      <c r="H1" s="22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24" t="inlineStr">
        <is>
          <t>Stage 2.5</t>
        </is>
      </c>
      <c r="Q1" s="19" t="n"/>
      <c r="R1" s="19" t="n"/>
      <c r="S1" s="19" t="n"/>
      <c r="T1" s="22" t="inlineStr">
        <is>
          <t>BRs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0">
      <c r="A2" s="8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2" t="inlineStr">
        <is>
          <t>Subculture Date</t>
        </is>
      </c>
      <c r="I2" s="22" t="inlineStr">
        <is>
          <t># Explants</t>
        </is>
      </c>
      <c r="J2" s="22" t="inlineStr">
        <is>
          <t># Days in Culture</t>
        </is>
      </c>
      <c r="K2" s="22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24" t="inlineStr">
        <is>
          <t>Subculture Date</t>
        </is>
      </c>
      <c r="Q2" s="24" t="inlineStr">
        <is>
          <t># Explants</t>
        </is>
      </c>
      <c r="R2" s="24" t="inlineStr">
        <is>
          <t># Days in Culture</t>
        </is>
      </c>
      <c r="S2" s="24" t="inlineStr">
        <is>
          <t>Ready</t>
        </is>
      </c>
      <c r="T2" s="22" t="inlineStr">
        <is>
          <t>Subculture Date</t>
        </is>
      </c>
      <c r="U2" s="22" t="inlineStr">
        <is>
          <t># BRs</t>
        </is>
      </c>
      <c r="V2" s="22" t="inlineStr">
        <is>
          <t># Days in Culture</t>
        </is>
      </c>
      <c r="W2" s="22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0">
      <c r="A3" s="8" t="inlineStr">
        <is>
          <t>Stage I Date:</t>
        </is>
      </c>
      <c r="B3" s="10">
        <f>LOOKUP(2,1 / (D$3:D$100 &lt;&gt;""), D$3:D$100)</f>
        <v/>
      </c>
      <c r="D3" s="12" t="n">
        <v>44593</v>
      </c>
      <c r="E3" s="19" t="n">
        <v>120</v>
      </c>
      <c r="F3" s="19">
        <f>TODAY()-D3</f>
        <v/>
      </c>
      <c r="G3" s="19">
        <f>IF(F3&gt;21, "Yes", "No")</f>
        <v/>
      </c>
      <c r="H3" s="12" t="n">
        <v>44623</v>
      </c>
      <c r="I3" s="19" t="n">
        <v>50</v>
      </c>
      <c r="J3" s="19">
        <f>TODAY()-H3</f>
        <v/>
      </c>
      <c r="K3" s="19">
        <f>IF(J3&gt;21, "Yes", "No")</f>
        <v/>
      </c>
      <c r="L3" s="12" t="n">
        <v>44623</v>
      </c>
      <c r="M3" s="19" t="n">
        <v>59</v>
      </c>
      <c r="N3" s="19">
        <f>TODAY()-L3</f>
        <v/>
      </c>
      <c r="O3" s="19">
        <f>IF(N3&gt;21, "Yes", "No")</f>
        <v/>
      </c>
      <c r="P3" s="12" t="n">
        <v>44671</v>
      </c>
      <c r="Q3" s="19">
        <f>2+14</f>
        <v/>
      </c>
      <c r="R3" s="19">
        <f>TODAY()-P3</f>
        <v/>
      </c>
      <c r="S3" s="19">
        <f>IF(R3&gt;21, "Yes", "No")</f>
        <v/>
      </c>
      <c r="T3" s="12" t="n"/>
      <c r="U3" s="19" t="n"/>
      <c r="V3" s="19" t="n"/>
      <c r="W3" s="19" t="n"/>
      <c r="X3" s="19" t="n"/>
      <c r="Y3" s="19" t="n"/>
      <c r="Z3" s="19" t="n"/>
      <c r="AA3" s="19" t="n"/>
      <c r="AC3" s="13" t="n">
        <v>44613</v>
      </c>
      <c r="AD3" s="19" t="n">
        <v>7</v>
      </c>
      <c r="AE3" s="19" t="n"/>
      <c r="AF3" s="19" t="n"/>
      <c r="AG3" s="19" t="n"/>
    </row>
    <row r="4" ht="18" customHeight="1" s="20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E3-7</f>
        <v/>
      </c>
      <c r="F4" s="15" t="n"/>
      <c r="G4" s="15" t="n"/>
      <c r="H4" s="14" t="n">
        <v>44645</v>
      </c>
      <c r="I4" s="15" t="n">
        <v>18</v>
      </c>
      <c r="J4" s="19">
        <f>TODAY()-H4</f>
        <v/>
      </c>
      <c r="K4" s="19">
        <f>IF(J4&gt;21, "Yes", "No")</f>
        <v/>
      </c>
      <c r="L4" s="12" t="n">
        <v>44645</v>
      </c>
      <c r="M4" s="19" t="n">
        <v>29</v>
      </c>
      <c r="N4" s="19">
        <f>TODAY()-L4</f>
        <v/>
      </c>
      <c r="O4" s="19">
        <f>IF(N4&gt;21, "Yes", "No")</f>
        <v/>
      </c>
      <c r="P4" s="12" t="n">
        <v>44699</v>
      </c>
      <c r="Q4" s="19" t="n">
        <v>6</v>
      </c>
      <c r="R4" s="19">
        <f>TODAY()-P4</f>
        <v/>
      </c>
      <c r="S4" s="19">
        <f>IF(R4&gt;21, "Yes", "No")</f>
        <v/>
      </c>
      <c r="T4" s="12" t="n"/>
      <c r="U4" s="19" t="n"/>
      <c r="V4" s="19" t="n"/>
      <c r="W4" s="19" t="n"/>
      <c r="X4" s="19" t="n"/>
      <c r="Y4" s="19" t="n"/>
      <c r="Z4" s="19" t="n"/>
      <c r="AA4" s="19" t="n"/>
      <c r="AC4" s="13" t="n"/>
      <c r="AD4" s="19" t="n"/>
      <c r="AE4" s="19" t="n"/>
      <c r="AF4" s="19" t="n"/>
      <c r="AG4" s="19" t="n"/>
    </row>
    <row r="5" ht="18" customHeight="1" s="20">
      <c r="A5" s="21" t="inlineStr">
        <is>
          <t>Stage II # Explants:</t>
        </is>
      </c>
      <c r="B5" s="3">
        <f t="array" ref="B5">(IFERROR((LOOKUP(2,1/(I$3:I$100&lt;&gt;""),I$3:I$100)),0))</f>
        <v/>
      </c>
      <c r="D5" s="19" t="n"/>
      <c r="E5" s="19">
        <f>E4-12</f>
        <v/>
      </c>
      <c r="F5" s="19" t="n"/>
      <c r="G5" s="19" t="n"/>
      <c r="H5" s="19" t="inlineStr">
        <is>
          <t>N/A</t>
        </is>
      </c>
      <c r="I5" s="19" t="inlineStr">
        <is>
          <t>N/A</t>
        </is>
      </c>
      <c r="J5" s="19" t="inlineStr">
        <is>
          <t>N/A</t>
        </is>
      </c>
      <c r="K5" s="19" t="inlineStr">
        <is>
          <t>N/A</t>
        </is>
      </c>
      <c r="L5" s="12" t="n">
        <v>44671</v>
      </c>
      <c r="M5" s="19">
        <f>64+25</f>
        <v/>
      </c>
      <c r="N5" s="19">
        <f>TODAY()-L5</f>
        <v/>
      </c>
      <c r="O5" s="19">
        <f>IF(N5&gt;21, "Yes", "No")</f>
        <v/>
      </c>
      <c r="P5" s="12" t="n">
        <v>44734</v>
      </c>
      <c r="Q5" s="19">
        <f>21+13</f>
        <v/>
      </c>
      <c r="R5" s="19" t="n"/>
      <c r="S5" s="19" t="n"/>
      <c r="T5" s="12" t="n"/>
      <c r="U5" s="19" t="n"/>
      <c r="V5" s="19" t="n"/>
      <c r="W5" s="19" t="n"/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0">
      <c r="A6" s="21" t="inlineStr">
        <is>
          <t>Stage II Date:</t>
        </is>
      </c>
      <c r="B6" s="10">
        <f t="array" ref="B6">LOOKUP(2,1 / (H$3:H$100 &lt;&gt;""), H$3:H$100)</f>
        <v/>
      </c>
      <c r="D6" s="19" t="inlineStr">
        <is>
          <t>N/A</t>
        </is>
      </c>
      <c r="E6" s="19" t="inlineStr">
        <is>
          <t>N/A</t>
        </is>
      </c>
      <c r="F6" s="19" t="inlineStr">
        <is>
          <t>N/A</t>
        </is>
      </c>
      <c r="G6" s="19" t="inlineStr">
        <is>
          <t>N/A</t>
        </is>
      </c>
      <c r="H6" s="19" t="n"/>
      <c r="I6" s="19" t="n"/>
      <c r="J6" s="19" t="n"/>
      <c r="K6" s="19" t="n"/>
      <c r="L6" s="12" t="n">
        <v>44699</v>
      </c>
      <c r="M6" s="19">
        <f>30+43</f>
        <v/>
      </c>
      <c r="N6" s="19" t="n"/>
      <c r="O6" s="19" t="n"/>
      <c r="P6" s="12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0">
      <c r="A7" s="21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2" t="n">
        <v>44734</v>
      </c>
      <c r="M7" s="19">
        <f>24+11</f>
        <v/>
      </c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0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0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0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0">
      <c r="A11" s="25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0">
      <c r="A12" s="25" t="inlineStr">
        <is>
          <t>Stage 2.5 Date:</t>
        </is>
      </c>
      <c r="B12" s="10">
        <f t="array" ref="B12">LOOKUP(2,1 / (P$3:P$100 &lt;&gt;""), P$3:P$100)</f>
        <v/>
      </c>
      <c r="L12" s="13" t="n"/>
    </row>
    <row r="13" ht="18" customHeight="1" s="20">
      <c r="A13" s="25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0">
      <c r="A14" s="21" t="inlineStr">
        <is>
          <t>BR #:</t>
        </is>
      </c>
      <c r="B14" s="3">
        <f t="array" ref="B14">(IFERROR((LOOKUP(2,1/(U$3:U$100&lt;&gt;""),U$3:U$100)),0))</f>
        <v/>
      </c>
    </row>
    <row r="15" ht="18" customHeight="1" s="20">
      <c r="A15" s="21" t="inlineStr">
        <is>
          <t>BR Date:</t>
        </is>
      </c>
      <c r="B15" s="10">
        <f t="array" ref="B15">LOOKUP(2,1 / (T$3:T$100 &lt;&gt;""), T$3:T$100)</f>
        <v/>
      </c>
    </row>
    <row r="16" ht="18" customHeight="1" s="20">
      <c r="A16" s="21" t="inlineStr">
        <is>
          <t>BR Subculture</t>
        </is>
      </c>
      <c r="B16" s="1">
        <f t="array" ref="B16">LOOKUP(2,1 / (W$3:W$100 &lt;&gt;""), W$3:W$100)</f>
        <v/>
      </c>
    </row>
    <row r="17" ht="18" customHeight="1" s="20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0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8"/>
  <sheetViews>
    <sheetView topLeftCell="D1" zoomScale="110" zoomScaleNormal="110" workbookViewId="0">
      <selection activeCell="P6" sqref="P6"/>
    </sheetView>
  </sheetViews>
  <sheetFormatPr baseColWidth="8" defaultRowHeight="14.4"/>
  <cols>
    <col width="21.88671875" bestFit="1" customWidth="1" style="20" min="1" max="1"/>
    <col width="22.109375" bestFit="1" customWidth="1" style="20" min="2" max="2"/>
    <col width="14.5546875" bestFit="1" customWidth="1" style="20" min="4" max="4"/>
    <col width="9.44140625" bestFit="1" customWidth="1" style="20" min="5" max="5"/>
    <col width="15.109375" bestFit="1" customWidth="1" style="20" min="6" max="6"/>
    <col width="6.21875" bestFit="1" customWidth="1" style="20" min="7" max="7"/>
    <col width="14.6640625" bestFit="1" customWidth="1" style="20" min="8" max="8"/>
    <col width="9.5546875" bestFit="1" customWidth="1" style="20" min="9" max="9"/>
    <col width="15.44140625" bestFit="1" customWidth="1" style="20" min="10" max="10"/>
    <col width="10.6640625" bestFit="1" customWidth="1" style="20" min="12" max="12"/>
    <col width="14.6640625" bestFit="1" customWidth="1" style="20" min="16" max="16"/>
    <col width="9.5546875" bestFit="1" customWidth="1" style="20" min="17" max="17"/>
    <col width="14.6640625" bestFit="1" customWidth="1" style="20" min="20" max="20"/>
    <col width="10.6640625" bestFit="1" customWidth="1" style="20" min="21" max="21"/>
    <col width="10.6640625" bestFit="1" customWidth="1" style="20" min="29" max="29"/>
  </cols>
  <sheetData>
    <row r="1" ht="18" customHeight="1" s="20">
      <c r="A1" s="2" t="inlineStr">
        <is>
          <t>Strain Name:</t>
        </is>
      </c>
      <c r="B1" s="3" t="inlineStr">
        <is>
          <t>MAC</t>
        </is>
      </c>
      <c r="D1" s="4" t="inlineStr">
        <is>
          <t>Stage I</t>
        </is>
      </c>
      <c r="E1" s="19" t="n"/>
      <c r="F1" s="19" t="n"/>
      <c r="G1" s="19" t="n"/>
      <c r="H1" s="22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24" t="inlineStr">
        <is>
          <t>Stage 2.5</t>
        </is>
      </c>
      <c r="Q1" s="19" t="n"/>
      <c r="R1" s="19" t="n"/>
      <c r="S1" s="19" t="n"/>
      <c r="T1" s="22" t="inlineStr">
        <is>
          <t>BRs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0">
      <c r="A2" s="8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2" t="inlineStr">
        <is>
          <t>Subculture Date</t>
        </is>
      </c>
      <c r="I2" s="22" t="inlineStr">
        <is>
          <t># Explants</t>
        </is>
      </c>
      <c r="J2" s="22" t="inlineStr">
        <is>
          <t># Days in Culture</t>
        </is>
      </c>
      <c r="K2" s="22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24" t="inlineStr">
        <is>
          <t>Subculture Date</t>
        </is>
      </c>
      <c r="Q2" s="24" t="inlineStr">
        <is>
          <t># Explants</t>
        </is>
      </c>
      <c r="R2" s="24" t="inlineStr">
        <is>
          <t># Days in Culture</t>
        </is>
      </c>
      <c r="S2" s="24" t="inlineStr">
        <is>
          <t>Ready</t>
        </is>
      </c>
      <c r="T2" s="22" t="inlineStr">
        <is>
          <t>Subculture Date</t>
        </is>
      </c>
      <c r="U2" s="22" t="inlineStr">
        <is>
          <t># BRs</t>
        </is>
      </c>
      <c r="V2" s="22" t="inlineStr">
        <is>
          <t># Days in Culture</t>
        </is>
      </c>
      <c r="W2" s="22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0">
      <c r="A3" s="8" t="inlineStr">
        <is>
          <t>Stage I Date:</t>
        </is>
      </c>
      <c r="B3" s="10">
        <f>LOOKUP(2,1 / (D$3:D$100 &lt;&gt;""), D$3:D$100)</f>
        <v/>
      </c>
      <c r="D3" s="12" t="n">
        <v>44593</v>
      </c>
      <c r="E3" s="19" t="n">
        <v>141</v>
      </c>
      <c r="F3" s="19">
        <f>TODAY()-D3</f>
        <v/>
      </c>
      <c r="G3" s="19">
        <f>IF(F3&gt;21, "Yes", "No")</f>
        <v/>
      </c>
      <c r="H3" s="12" t="n">
        <v>44622</v>
      </c>
      <c r="I3" s="19">
        <f>28+39</f>
        <v/>
      </c>
      <c r="J3" s="19">
        <f>TODAY()-H3</f>
        <v/>
      </c>
      <c r="K3" s="19">
        <f>IF(J3&gt;21, "Yes", "No")</f>
        <v/>
      </c>
      <c r="L3" s="12" t="n">
        <v>44622</v>
      </c>
      <c r="M3" s="19">
        <f>12+54</f>
        <v/>
      </c>
      <c r="N3" s="19">
        <f>TODAY()-L3</f>
        <v/>
      </c>
      <c r="O3" s="19">
        <f>IF(N3&gt;21, "Yes", "No")</f>
        <v/>
      </c>
      <c r="P3" s="12" t="n">
        <v>44665</v>
      </c>
      <c r="Q3" s="19" t="n">
        <v>8</v>
      </c>
      <c r="R3" s="19">
        <f>TODAY()-P3</f>
        <v/>
      </c>
      <c r="S3" s="19">
        <f>IF(R3&gt;21, "Yes", "No")</f>
        <v/>
      </c>
      <c r="T3" s="12" t="n"/>
      <c r="U3" s="19" t="n"/>
      <c r="V3" s="19" t="n"/>
      <c r="W3" s="19" t="n"/>
      <c r="X3" s="19" t="n"/>
      <c r="Y3" s="19" t="n"/>
      <c r="Z3" s="19" t="n"/>
      <c r="AA3" s="19" t="n"/>
      <c r="AC3" s="13" t="n">
        <v>44613</v>
      </c>
      <c r="AD3" s="19" t="n">
        <v>9</v>
      </c>
      <c r="AE3" s="19" t="n"/>
      <c r="AF3" s="19" t="n"/>
      <c r="AG3" s="19" t="n"/>
    </row>
    <row r="4" ht="18" customHeight="1" s="20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E3-9</f>
        <v/>
      </c>
      <c r="F4" s="15" t="n"/>
      <c r="G4" s="15" t="n"/>
      <c r="H4" s="19" t="inlineStr">
        <is>
          <t>N/A</t>
        </is>
      </c>
      <c r="I4" s="19" t="inlineStr">
        <is>
          <t>N/A</t>
        </is>
      </c>
      <c r="J4" s="19" t="inlineStr">
        <is>
          <t>N/A</t>
        </is>
      </c>
      <c r="K4" s="19" t="inlineStr">
        <is>
          <t>N/A</t>
        </is>
      </c>
      <c r="L4" s="12" t="n">
        <v>44665</v>
      </c>
      <c r="M4" s="19">
        <f>16+16+20</f>
        <v/>
      </c>
      <c r="N4" s="19">
        <f>TODAY()-L4</f>
        <v/>
      </c>
      <c r="O4" s="19">
        <f>IF(N4&gt;21, "Yes", "No")</f>
        <v/>
      </c>
      <c r="P4" s="12" t="n">
        <v>44741</v>
      </c>
      <c r="Q4" s="19" t="n">
        <v>33</v>
      </c>
      <c r="R4" s="19" t="n"/>
      <c r="S4" s="19" t="n"/>
      <c r="T4" s="12" t="n"/>
      <c r="U4" s="19" t="n"/>
      <c r="V4" s="19" t="n"/>
      <c r="W4" s="19" t="n"/>
      <c r="X4" s="19" t="n"/>
      <c r="Y4" s="19" t="n"/>
      <c r="Z4" s="19" t="n"/>
      <c r="AA4" s="19" t="n"/>
      <c r="AC4" s="13" t="n">
        <v>44622</v>
      </c>
      <c r="AD4" s="19" t="n">
        <v>5</v>
      </c>
      <c r="AE4" s="19" t="n"/>
      <c r="AF4" s="19" t="n"/>
      <c r="AG4" s="19" t="n"/>
    </row>
    <row r="5" ht="18" customHeight="1" s="20">
      <c r="A5" s="21" t="inlineStr">
        <is>
          <t>Stage II # Explants:</t>
        </is>
      </c>
      <c r="B5" s="3">
        <f t="array" ref="B5">(IFERROR((LOOKUP(2,1/(I$3:I$100&lt;&gt;""),I$3:I$100)),0))</f>
        <v/>
      </c>
      <c r="D5" s="19" t="n"/>
      <c r="E5" s="19">
        <f>E4-5</f>
        <v/>
      </c>
      <c r="F5" s="19" t="n"/>
      <c r="G5" s="19" t="n"/>
      <c r="H5" s="19" t="n"/>
      <c r="I5" s="19" t="n"/>
      <c r="J5" s="19" t="n"/>
      <c r="K5" s="19" t="n"/>
      <c r="L5" s="12" t="n">
        <v>44741</v>
      </c>
      <c r="M5" s="19" t="n">
        <v>13</v>
      </c>
      <c r="N5" s="19" t="n"/>
      <c r="O5" s="19" t="n"/>
      <c r="P5" s="12" t="n"/>
      <c r="Q5" s="19" t="n"/>
      <c r="R5" s="19" t="n"/>
      <c r="S5" s="19" t="n"/>
      <c r="T5" s="12" t="n"/>
      <c r="U5" s="19" t="n"/>
      <c r="V5" s="19" t="n"/>
      <c r="W5" s="19" t="n"/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0">
      <c r="A6" s="21" t="inlineStr">
        <is>
          <t>Stage II Date:</t>
        </is>
      </c>
      <c r="B6" s="10">
        <f t="array" ref="B6">LOOKUP(2,1 / (H$3:H$100 &lt;&gt;""), H$3:H$100)</f>
        <v/>
      </c>
      <c r="D6" s="19" t="inlineStr">
        <is>
          <t>N/A</t>
        </is>
      </c>
      <c r="E6" s="19" t="inlineStr">
        <is>
          <t>N/A</t>
        </is>
      </c>
      <c r="F6" s="19" t="inlineStr">
        <is>
          <t>N/A</t>
        </is>
      </c>
      <c r="G6" s="19" t="inlineStr">
        <is>
          <t>N/A</t>
        </is>
      </c>
      <c r="H6" s="19" t="n"/>
      <c r="I6" s="19" t="n"/>
      <c r="J6" s="19" t="n"/>
      <c r="K6" s="19" t="n"/>
      <c r="L6" s="12" t="n"/>
      <c r="M6" s="19" t="n"/>
      <c r="N6" s="19" t="n"/>
      <c r="O6" s="19" t="n"/>
      <c r="P6" s="12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0">
      <c r="A7" s="21" t="inlineStr">
        <is>
          <t>Stage II Subculture</t>
        </is>
      </c>
      <c r="B7" s="1">
        <f t="array" aca="1" ref="B7" ca="1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0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0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0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0">
      <c r="A11" s="25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0">
      <c r="A12" s="25" t="inlineStr">
        <is>
          <t>Stage 2.5 Date:</t>
        </is>
      </c>
      <c r="B12" s="10">
        <f t="array" ref="B12">LOOKUP(2,1 / (P$3:P$100 &lt;&gt;""), P$3:P$100)</f>
        <v/>
      </c>
      <c r="L12" s="13" t="n"/>
    </row>
    <row r="13" ht="18" customHeight="1" s="20">
      <c r="A13" s="25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0">
      <c r="A14" s="21" t="inlineStr">
        <is>
          <t>BR #:</t>
        </is>
      </c>
      <c r="B14" s="3">
        <f t="array" ref="B14">(IFERROR((LOOKUP(2,1/(U$3:U$100&lt;&gt;""),U$3:U$100)),0))</f>
        <v/>
      </c>
    </row>
    <row r="15" ht="18" customHeight="1" s="20">
      <c r="A15" s="21" t="inlineStr">
        <is>
          <t>BR Date:</t>
        </is>
      </c>
      <c r="B15" s="10">
        <f t="array" ref="B15">LOOKUP(2,1 / (T$3:T$100 &lt;&gt;""), T$3:T$100)</f>
        <v/>
      </c>
    </row>
    <row r="16" ht="18" customHeight="1" s="20">
      <c r="A16" s="21" t="inlineStr">
        <is>
          <t>BR Subculture</t>
        </is>
      </c>
      <c r="B16" s="1">
        <f t="array" ref="B16">LOOKUP(2,1 / (W$3:W$100 &lt;&gt;""), W$3:W$100)</f>
        <v/>
      </c>
    </row>
    <row r="17" ht="18" customHeight="1" s="20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0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8"/>
  <sheetViews>
    <sheetView topLeftCell="D1" zoomScale="110" zoomScaleNormal="110" workbookViewId="0">
      <selection activeCell="J22" sqref="J22"/>
    </sheetView>
  </sheetViews>
  <sheetFormatPr baseColWidth="8" defaultRowHeight="14.4"/>
  <cols>
    <col width="21.88671875" bestFit="1" customWidth="1" style="20" min="1" max="1"/>
    <col width="22.109375" bestFit="1" customWidth="1" style="20" min="2" max="2"/>
    <col width="14.5546875" bestFit="1" customWidth="1" style="20" min="4" max="4"/>
    <col width="9.44140625" bestFit="1" customWidth="1" style="20" min="5" max="5"/>
    <col width="15.109375" bestFit="1" customWidth="1" style="20" min="6" max="6"/>
    <col width="6.21875" bestFit="1" customWidth="1" style="20" min="7" max="7"/>
    <col width="14.6640625" bestFit="1" customWidth="1" style="20" min="8" max="8"/>
    <col width="9.5546875" bestFit="1" customWidth="1" style="20" min="9" max="9"/>
    <col width="15.44140625" bestFit="1" customWidth="1" style="20" min="10" max="10"/>
    <col width="10.6640625" bestFit="1" customWidth="1" style="20" min="12" max="12"/>
    <col width="14.6640625" bestFit="1" customWidth="1" style="20" min="16" max="16"/>
    <col width="9.5546875" bestFit="1" customWidth="1" style="20" min="17" max="17"/>
    <col width="14.6640625" bestFit="1" customWidth="1" style="20" min="20" max="20"/>
    <col width="10.6640625" bestFit="1" customWidth="1" style="20" min="21" max="21"/>
    <col width="10.6640625" bestFit="1" customWidth="1" style="20" min="29" max="29"/>
  </cols>
  <sheetData>
    <row r="1" ht="18" customHeight="1" s="20">
      <c r="A1" s="2" t="inlineStr">
        <is>
          <t>Strain Name:</t>
        </is>
      </c>
      <c r="B1" s="3" t="inlineStr">
        <is>
          <t>GG4</t>
        </is>
      </c>
      <c r="D1" s="4" t="inlineStr">
        <is>
          <t>Stage I</t>
        </is>
      </c>
      <c r="E1" s="19" t="n"/>
      <c r="F1" s="19" t="n"/>
      <c r="G1" s="19" t="n"/>
      <c r="H1" s="22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24" t="inlineStr">
        <is>
          <t>Stage 2.5</t>
        </is>
      </c>
      <c r="Q1" s="19" t="n"/>
      <c r="R1" s="19" t="n"/>
      <c r="S1" s="19" t="n"/>
      <c r="T1" s="22" t="inlineStr">
        <is>
          <t>BRs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0">
      <c r="A2" s="8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2" t="inlineStr">
        <is>
          <t>Subculture Date</t>
        </is>
      </c>
      <c r="I2" s="22" t="inlineStr">
        <is>
          <t># Explants</t>
        </is>
      </c>
      <c r="J2" s="22" t="inlineStr">
        <is>
          <t># Days in Culture</t>
        </is>
      </c>
      <c r="K2" s="22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24" t="inlineStr">
        <is>
          <t>Subculture Date</t>
        </is>
      </c>
      <c r="Q2" s="24" t="inlineStr">
        <is>
          <t># Explants</t>
        </is>
      </c>
      <c r="R2" s="24" t="inlineStr">
        <is>
          <t># Days in Culture</t>
        </is>
      </c>
      <c r="S2" s="24" t="inlineStr">
        <is>
          <t>Ready</t>
        </is>
      </c>
      <c r="T2" s="22" t="inlineStr">
        <is>
          <t>Subculture Date</t>
        </is>
      </c>
      <c r="U2" s="22" t="inlineStr">
        <is>
          <t># BRs</t>
        </is>
      </c>
      <c r="V2" s="22" t="inlineStr">
        <is>
          <t># Days in Culture</t>
        </is>
      </c>
      <c r="W2" s="22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0">
      <c r="A3" s="8" t="inlineStr">
        <is>
          <t>Stage I Date:</t>
        </is>
      </c>
      <c r="B3" s="10">
        <f>LOOKUP(2,1 / (D$3:D$100 &lt;&gt;""), D$3:D$100)</f>
        <v/>
      </c>
      <c r="D3" s="12" t="n">
        <v>44593</v>
      </c>
      <c r="E3" s="19">
        <f>10+40+40+32</f>
        <v/>
      </c>
      <c r="F3" s="19">
        <f>TODAY()-D3</f>
        <v/>
      </c>
      <c r="G3" s="19">
        <f>IF(F3&gt;21, "Yes", "No")</f>
        <v/>
      </c>
      <c r="H3" s="12" t="n">
        <v>44623</v>
      </c>
      <c r="I3" s="19">
        <f>53+15</f>
        <v/>
      </c>
      <c r="J3" s="19">
        <f>TODAY()-H3</f>
        <v/>
      </c>
      <c r="K3" s="19">
        <f>IF(J3&gt;21, "Yes", "No")</f>
        <v/>
      </c>
      <c r="L3" s="12" t="n">
        <v>44623</v>
      </c>
      <c r="M3" s="19">
        <f>30+9</f>
        <v/>
      </c>
      <c r="N3" s="19">
        <f>TODAY()-L3</f>
        <v/>
      </c>
      <c r="O3" s="19">
        <f>IF(N3&gt;21, "Yes", "No")</f>
        <v/>
      </c>
      <c r="P3" s="12" t="n">
        <v>44665</v>
      </c>
      <c r="Q3" s="19" t="n">
        <v>3</v>
      </c>
      <c r="R3" s="19">
        <f>TODAY()-P3</f>
        <v/>
      </c>
      <c r="S3" s="19">
        <f>IF(R3&gt;21, "Yes", "No")</f>
        <v/>
      </c>
      <c r="T3" s="12" t="n"/>
      <c r="U3" s="19" t="n"/>
      <c r="V3" s="19" t="n"/>
      <c r="W3" s="19" t="n"/>
      <c r="X3" s="19" t="n"/>
      <c r="Y3" s="19" t="n"/>
      <c r="Z3" s="19" t="n"/>
      <c r="AA3" s="19" t="n"/>
      <c r="AC3" s="13" t="n">
        <v>44613</v>
      </c>
      <c r="AD3" s="19" t="n">
        <v>6</v>
      </c>
      <c r="AE3" s="19" t="n"/>
      <c r="AF3" s="19" t="n"/>
      <c r="AG3" s="19" t="n"/>
    </row>
    <row r="4" ht="18" customHeight="1" s="20">
      <c r="A4" s="8" t="inlineStr">
        <is>
          <t>Stage I Subculture</t>
        </is>
      </c>
      <c r="B4" s="1">
        <f>LOOKUP(2,1 / (G$3:G$1048576 &lt;&gt;""), G$3:G$1048576)</f>
        <v/>
      </c>
      <c r="D4" s="14" t="n"/>
      <c r="E4" s="15">
        <f>E3-6</f>
        <v/>
      </c>
      <c r="F4" s="15" t="n"/>
      <c r="G4" s="15" t="n"/>
      <c r="H4" s="14" t="n">
        <v>44645</v>
      </c>
      <c r="I4" s="15" t="n">
        <v>8</v>
      </c>
      <c r="J4" s="19">
        <f>TODAY()-H4</f>
        <v/>
      </c>
      <c r="K4" s="19">
        <f>IF(J4&gt;21, "Yes", "No")</f>
        <v/>
      </c>
      <c r="L4" s="12" t="n">
        <v>44645</v>
      </c>
      <c r="M4" s="19">
        <f>12+60</f>
        <v/>
      </c>
      <c r="N4" s="19">
        <f>TODAY()-L4</f>
        <v/>
      </c>
      <c r="O4" s="19">
        <f>IF(N4&gt;21, "Yes", "No")</f>
        <v/>
      </c>
      <c r="P4" s="12" t="n">
        <v>44699</v>
      </c>
      <c r="Q4" s="19" t="n">
        <v>1</v>
      </c>
      <c r="R4" s="19">
        <f>TODAY()-P4</f>
        <v/>
      </c>
      <c r="S4" s="19">
        <f>IF(R4&gt;21, "Yes", "No")</f>
        <v/>
      </c>
      <c r="T4" s="12" t="n"/>
      <c r="U4" s="19" t="n"/>
      <c r="V4" s="19" t="n"/>
      <c r="W4" s="19" t="n"/>
      <c r="X4" s="19" t="n"/>
      <c r="Y4" s="19" t="n"/>
      <c r="Z4" s="19" t="n"/>
      <c r="AA4" s="19" t="n"/>
      <c r="AC4" s="13" t="n"/>
      <c r="AD4" s="19" t="n"/>
      <c r="AE4" s="19" t="n"/>
      <c r="AF4" s="19" t="n"/>
      <c r="AG4" s="19" t="n"/>
    </row>
    <row r="5" ht="18" customHeight="1" s="20">
      <c r="A5" s="21" t="inlineStr">
        <is>
          <t>Stage II # Explants:</t>
        </is>
      </c>
      <c r="B5" s="3">
        <f t="array" ref="B5">(IFERROR((LOOKUP(2,1/(I$3:I$100&lt;&gt;""),I$3:I$100)),0))</f>
        <v/>
      </c>
      <c r="D5" s="19" t="n"/>
      <c r="E5" s="19">
        <f>E4-5</f>
        <v/>
      </c>
      <c r="F5" s="19" t="n"/>
      <c r="G5" s="19" t="n"/>
      <c r="H5" s="19" t="inlineStr">
        <is>
          <t>N/A</t>
        </is>
      </c>
      <c r="I5" s="19" t="inlineStr">
        <is>
          <t>N/A</t>
        </is>
      </c>
      <c r="J5" s="19" t="inlineStr">
        <is>
          <t>N/A</t>
        </is>
      </c>
      <c r="K5" s="19" t="inlineStr">
        <is>
          <t>N/A</t>
        </is>
      </c>
      <c r="L5" s="12" t="n">
        <v>44665</v>
      </c>
      <c r="M5" s="19">
        <f>12+19+28</f>
        <v/>
      </c>
      <c r="N5" s="19">
        <f>TODAY()-L5</f>
        <v/>
      </c>
      <c r="O5" s="19">
        <f>IF(N5&gt;21, "Yes", "No")</f>
        <v/>
      </c>
      <c r="P5" s="12" t="n">
        <v>44742</v>
      </c>
      <c r="Q5" s="19">
        <f>8+4</f>
        <v/>
      </c>
      <c r="R5" s="19" t="n"/>
      <c r="S5" s="19" t="n"/>
      <c r="T5" s="12" t="n"/>
      <c r="U5" s="19" t="n"/>
      <c r="V5" s="19" t="n"/>
      <c r="W5" s="19" t="n"/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0">
      <c r="A6" s="21" t="inlineStr">
        <is>
          <t>Stage II Date:</t>
        </is>
      </c>
      <c r="B6" s="10">
        <f t="array" ref="B6">LOOKUP(2,1 / (H$3:H$100 &lt;&gt;""), H$3:H$100)</f>
        <v/>
      </c>
      <c r="D6" s="19" t="inlineStr">
        <is>
          <t>N/A</t>
        </is>
      </c>
      <c r="E6" s="19" t="inlineStr">
        <is>
          <t>N/A</t>
        </is>
      </c>
      <c r="F6" s="19" t="inlineStr">
        <is>
          <t>N/A</t>
        </is>
      </c>
      <c r="G6" s="19" t="inlineStr">
        <is>
          <t>N/A</t>
        </is>
      </c>
      <c r="H6" s="19" t="n"/>
      <c r="I6" s="19" t="n"/>
      <c r="J6" s="19" t="n"/>
      <c r="K6" s="19" t="n"/>
      <c r="L6" s="12" t="n">
        <v>44699</v>
      </c>
      <c r="M6" s="19">
        <f>10+40+5</f>
        <v/>
      </c>
      <c r="N6" s="19">
        <f>TODAY()-L6</f>
        <v/>
      </c>
      <c r="O6" s="19">
        <f>IF(N6&gt;21, "Yes", "No")</f>
        <v/>
      </c>
      <c r="P6" s="12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0">
      <c r="A7" s="21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2" t="n">
        <v>44742</v>
      </c>
      <c r="M7" s="19" t="n">
        <v>30</v>
      </c>
      <c r="N7" s="19">
        <f>TODAY()-L7</f>
        <v/>
      </c>
      <c r="O7" s="19">
        <f>IF(N7&gt;21, "Yes", "No")</f>
        <v/>
      </c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0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0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0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0">
      <c r="A11" s="25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0">
      <c r="A12" s="25" t="inlineStr">
        <is>
          <t>Stage 2.5 Date:</t>
        </is>
      </c>
      <c r="B12" s="10">
        <f t="array" ref="B12">LOOKUP(2,1 / (P$3:P$100 &lt;&gt;""), P$3:P$100)</f>
        <v/>
      </c>
      <c r="L12" s="13" t="n"/>
    </row>
    <row r="13" ht="18" customHeight="1" s="20">
      <c r="A13" s="25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0">
      <c r="A14" s="21" t="inlineStr">
        <is>
          <t>BR #:</t>
        </is>
      </c>
      <c r="B14" s="3">
        <f t="array" ref="B14">(IFERROR((LOOKUP(2,1/(U$3:U$100&lt;&gt;""),U$3:U$100)),0))</f>
        <v/>
      </c>
    </row>
    <row r="15" ht="18" customHeight="1" s="20">
      <c r="A15" s="21" t="inlineStr">
        <is>
          <t>BR Date:</t>
        </is>
      </c>
      <c r="B15" s="10">
        <f t="array" ref="B15">LOOKUP(2,1 / (T$3:T$100 &lt;&gt;""), T$3:T$100)</f>
        <v/>
      </c>
    </row>
    <row r="16" ht="18" customHeight="1" s="20">
      <c r="A16" s="21" t="inlineStr">
        <is>
          <t>BR Subculture</t>
        </is>
      </c>
      <c r="B16" s="1">
        <f t="array" ref="B16">LOOKUP(2,1 / (W$3:W$100 &lt;&gt;""), W$3:W$100)</f>
        <v/>
      </c>
    </row>
    <row r="17" ht="18" customHeight="1" s="20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0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8"/>
  <sheetViews>
    <sheetView topLeftCell="D1" zoomScale="110" zoomScaleNormal="110" workbookViewId="0">
      <selection activeCell="Q5" sqref="Q5"/>
    </sheetView>
  </sheetViews>
  <sheetFormatPr baseColWidth="8" defaultRowHeight="14.4"/>
  <cols>
    <col width="21.88671875" bestFit="1" customWidth="1" style="20" min="1" max="1"/>
    <col width="22.109375" bestFit="1" customWidth="1" style="20" min="2" max="2"/>
    <col width="14.5546875" bestFit="1" customWidth="1" style="20" min="4" max="4"/>
    <col width="9.44140625" bestFit="1" customWidth="1" style="20" min="5" max="5"/>
    <col width="15.109375" bestFit="1" customWidth="1" style="20" min="6" max="6"/>
    <col width="6.21875" bestFit="1" customWidth="1" style="20" min="7" max="7"/>
    <col width="14.6640625" bestFit="1" customWidth="1" style="20" min="8" max="8"/>
    <col width="9.5546875" bestFit="1" customWidth="1" style="20" min="9" max="9"/>
    <col width="15.44140625" bestFit="1" customWidth="1" style="20" min="10" max="10"/>
    <col width="10.6640625" bestFit="1" customWidth="1" style="20" min="12" max="12"/>
    <col width="14.6640625" bestFit="1" customWidth="1" style="20" min="16" max="16"/>
    <col width="9.5546875" bestFit="1" customWidth="1" style="20" min="17" max="17"/>
    <col width="14.6640625" bestFit="1" customWidth="1" style="20" min="20" max="20"/>
    <col width="10.6640625" bestFit="1" customWidth="1" style="20" min="21" max="21"/>
    <col width="10.6640625" bestFit="1" customWidth="1" style="20" min="29" max="29"/>
  </cols>
  <sheetData>
    <row r="1" ht="18" customHeight="1" s="20">
      <c r="A1" s="2" t="inlineStr">
        <is>
          <t>Strain Name:</t>
        </is>
      </c>
      <c r="B1" s="3" t="inlineStr">
        <is>
          <t>G Puff</t>
        </is>
      </c>
      <c r="D1" s="4" t="inlineStr">
        <is>
          <t>Stage I</t>
        </is>
      </c>
      <c r="E1" s="19" t="n"/>
      <c r="F1" s="19" t="n"/>
      <c r="G1" s="19" t="n"/>
      <c r="H1" s="22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24" t="inlineStr">
        <is>
          <t>Stage 2.5</t>
        </is>
      </c>
      <c r="Q1" s="19" t="n"/>
      <c r="R1" s="19" t="n"/>
      <c r="S1" s="19" t="n"/>
      <c r="T1" s="22" t="inlineStr">
        <is>
          <t>BRs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0">
      <c r="A2" s="8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2" t="inlineStr">
        <is>
          <t>Subculture Date</t>
        </is>
      </c>
      <c r="I2" s="22" t="inlineStr">
        <is>
          <t># Explants</t>
        </is>
      </c>
      <c r="J2" s="22" t="inlineStr">
        <is>
          <t># Days in Culture</t>
        </is>
      </c>
      <c r="K2" s="22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24" t="inlineStr">
        <is>
          <t>Subculture Date</t>
        </is>
      </c>
      <c r="Q2" s="24" t="inlineStr">
        <is>
          <t># Explants</t>
        </is>
      </c>
      <c r="R2" s="24" t="inlineStr">
        <is>
          <t># Days in Culture</t>
        </is>
      </c>
      <c r="S2" s="24" t="inlineStr">
        <is>
          <t>Ready</t>
        </is>
      </c>
      <c r="T2" s="22" t="inlineStr">
        <is>
          <t>Subculture Date</t>
        </is>
      </c>
      <c r="U2" s="22" t="inlineStr">
        <is>
          <t># BRs</t>
        </is>
      </c>
      <c r="V2" s="22" t="inlineStr">
        <is>
          <t># Days in Culture</t>
        </is>
      </c>
      <c r="W2" s="22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0">
      <c r="A3" s="8" t="inlineStr">
        <is>
          <t>Stage I Date:</t>
        </is>
      </c>
      <c r="B3" s="10">
        <f>LOOKUP(2,1 / (D$3:D$100 &lt;&gt;""), D$3:D$100)</f>
        <v/>
      </c>
      <c r="D3" s="12" t="n">
        <v>44635</v>
      </c>
      <c r="E3" s="19" t="n">
        <v>114</v>
      </c>
      <c r="F3" s="19">
        <f>TODAY()-D3</f>
        <v/>
      </c>
      <c r="G3" s="19">
        <f>IF(F3&gt;21, "Yes", "No")</f>
        <v/>
      </c>
      <c r="H3" s="12" t="n"/>
      <c r="I3" s="19" t="n"/>
      <c r="J3" s="19" t="n"/>
      <c r="K3" s="19" t="n"/>
      <c r="L3" s="12" t="n">
        <v>44655</v>
      </c>
      <c r="M3" s="19">
        <f>66+50</f>
        <v/>
      </c>
      <c r="N3" s="19">
        <f>TODAY()-L3</f>
        <v/>
      </c>
      <c r="O3" s="19">
        <f>IF(N3&gt;21, "Yes", "No")</f>
        <v/>
      </c>
      <c r="P3" s="12" t="n">
        <v>44685</v>
      </c>
      <c r="Q3" s="19" t="n">
        <v>18</v>
      </c>
      <c r="R3" s="19">
        <f>TODAY()-P3</f>
        <v/>
      </c>
      <c r="S3" s="19">
        <f>IF(R3&gt;21, "Yes", "No")</f>
        <v/>
      </c>
      <c r="T3" s="12" t="n"/>
      <c r="U3" s="19" t="n"/>
      <c r="V3" s="19" t="n"/>
      <c r="W3" s="19" t="n"/>
      <c r="X3" s="19" t="n"/>
      <c r="Y3" s="19" t="n"/>
      <c r="Z3" s="19" t="n"/>
      <c r="AA3" s="19" t="n"/>
      <c r="AC3" s="13" t="n"/>
      <c r="AD3" s="19" t="n"/>
      <c r="AE3" s="19" t="n"/>
      <c r="AF3" s="19" t="n"/>
      <c r="AG3" s="19" t="n"/>
    </row>
    <row r="4" ht="18" customHeight="1" s="20">
      <c r="A4" s="8" t="inlineStr">
        <is>
          <t>Stage I Subculture</t>
        </is>
      </c>
      <c r="B4" s="1">
        <f>LOOKUP(2,1 / (G$3:G$1048576 &lt;&gt;""), G$3:G$1048576)</f>
        <v/>
      </c>
      <c r="D4" s="14" t="inlineStr">
        <is>
          <t>N/A</t>
        </is>
      </c>
      <c r="E4" s="15" t="inlineStr">
        <is>
          <t>N/A</t>
        </is>
      </c>
      <c r="F4" s="15" t="inlineStr">
        <is>
          <t>N/A</t>
        </is>
      </c>
      <c r="G4" s="15" t="inlineStr">
        <is>
          <t>N/A</t>
        </is>
      </c>
      <c r="H4" s="14" t="n"/>
      <c r="I4" s="15" t="n"/>
      <c r="J4" s="15" t="n"/>
      <c r="K4" s="15" t="n"/>
      <c r="L4" s="12" t="n">
        <v>44685</v>
      </c>
      <c r="M4" s="19" t="n">
        <v>32</v>
      </c>
      <c r="N4" s="19">
        <f>TODAY()-L4</f>
        <v/>
      </c>
      <c r="O4" s="19">
        <f>IF(N4&gt;21, "Yes", "No")</f>
        <v/>
      </c>
      <c r="P4" s="12" t="n">
        <v>44734</v>
      </c>
      <c r="Q4" s="19">
        <f>26+15+4</f>
        <v/>
      </c>
      <c r="R4" s="19" t="n"/>
      <c r="S4" s="19" t="n"/>
      <c r="T4" s="12" t="n"/>
      <c r="U4" s="19" t="n"/>
      <c r="V4" s="19" t="n"/>
      <c r="W4" s="19" t="n"/>
      <c r="X4" s="19" t="n"/>
      <c r="Y4" s="19" t="n"/>
      <c r="Z4" s="19" t="n"/>
      <c r="AA4" s="19" t="n"/>
      <c r="AC4" s="13" t="n"/>
      <c r="AD4" s="19" t="n"/>
      <c r="AE4" s="19" t="n"/>
      <c r="AF4" s="19" t="n"/>
      <c r="AG4" s="19" t="n"/>
    </row>
    <row r="5" ht="18" customHeight="1" s="20">
      <c r="A5" s="21" t="inlineStr">
        <is>
          <t>Stage II # Explants:</t>
        </is>
      </c>
      <c r="B5" s="3">
        <f t="array" ref="B5">(IFERROR((LOOKUP(2,1/(I$3:I$100&lt;&gt;""),I$3:I$100)),0))</f>
        <v/>
      </c>
      <c r="D5" s="19" t="n"/>
      <c r="E5" s="19" t="n"/>
      <c r="F5" s="19" t="n"/>
      <c r="G5" s="19" t="n"/>
      <c r="H5" s="19" t="n"/>
      <c r="I5" s="19" t="n"/>
      <c r="J5" s="19" t="n"/>
      <c r="K5" s="19" t="n"/>
      <c r="L5" s="12" t="n">
        <v>44734</v>
      </c>
      <c r="M5" s="19">
        <f>36+32+18</f>
        <v/>
      </c>
      <c r="N5" s="19" t="n"/>
      <c r="O5" s="19" t="n"/>
      <c r="P5" s="12" t="n"/>
      <c r="Q5" s="19" t="n"/>
      <c r="R5" s="19" t="n"/>
      <c r="S5" s="19" t="n"/>
      <c r="T5" s="12" t="n"/>
      <c r="U5" s="19" t="n"/>
      <c r="V5" s="19" t="n"/>
      <c r="W5" s="19" t="n"/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0">
      <c r="A6" s="21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/>
      <c r="M6" s="19" t="n"/>
      <c r="N6" s="19" t="n"/>
      <c r="O6" s="19" t="n"/>
      <c r="P6" s="12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0">
      <c r="A7" s="21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0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0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0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0">
      <c r="A11" s="25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0">
      <c r="A12" s="25" t="inlineStr">
        <is>
          <t>Stage 2.5 Date:</t>
        </is>
      </c>
      <c r="B12" s="10">
        <f t="array" ref="B12">LOOKUP(2,1 / (P$3:P$100 &lt;&gt;""), P$3:P$100)</f>
        <v/>
      </c>
      <c r="L12" s="13" t="n"/>
    </row>
    <row r="13" ht="18" customHeight="1" s="20">
      <c r="A13" s="25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0">
      <c r="A14" s="21" t="inlineStr">
        <is>
          <t>BR #:</t>
        </is>
      </c>
      <c r="B14" s="3">
        <f t="array" ref="B14">(IFERROR((LOOKUP(2,1/(U$3:U$100&lt;&gt;""),U$3:U$100)),0))</f>
        <v/>
      </c>
    </row>
    <row r="15" ht="18" customHeight="1" s="20">
      <c r="A15" s="21" t="inlineStr">
        <is>
          <t>BR Date:</t>
        </is>
      </c>
      <c r="B15" s="10">
        <f t="array" ref="B15">LOOKUP(2,1 / (T$3:T$100 &lt;&gt;""), T$3:T$100)</f>
        <v/>
      </c>
    </row>
    <row r="16" ht="18" customHeight="1" s="20">
      <c r="A16" s="21" t="inlineStr">
        <is>
          <t>BR Subculture</t>
        </is>
      </c>
      <c r="B16" s="1">
        <f t="array" ref="B16">LOOKUP(2,1 / (W$3:W$100 &lt;&gt;""), W$3:W$100)</f>
        <v/>
      </c>
    </row>
    <row r="17" ht="18" customHeight="1" s="20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0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8"/>
  <sheetViews>
    <sheetView zoomScale="110" zoomScaleNormal="110" workbookViewId="0">
      <selection activeCell="L6" sqref="L6"/>
    </sheetView>
  </sheetViews>
  <sheetFormatPr baseColWidth="8" defaultRowHeight="14.4"/>
  <cols>
    <col width="21.88671875" bestFit="1" customWidth="1" style="20" min="1" max="1"/>
    <col width="22.109375" bestFit="1" customWidth="1" style="20" min="2" max="2"/>
    <col width="14.5546875" bestFit="1" customWidth="1" style="20" min="4" max="4"/>
    <col width="9.44140625" bestFit="1" customWidth="1" style="20" min="5" max="5"/>
    <col width="15.109375" bestFit="1" customWidth="1" style="20" min="6" max="6"/>
    <col width="6.21875" bestFit="1" customWidth="1" style="20" min="7" max="7"/>
    <col width="14.6640625" bestFit="1" customWidth="1" style="20" min="8" max="8"/>
    <col width="9.5546875" bestFit="1" customWidth="1" style="20" min="9" max="9"/>
    <col width="15.44140625" bestFit="1" customWidth="1" style="20" min="10" max="10"/>
    <col width="10.6640625" bestFit="1" customWidth="1" style="20" min="12" max="12"/>
    <col width="14.6640625" bestFit="1" customWidth="1" style="20" min="16" max="16"/>
    <col width="9.5546875" bestFit="1" customWidth="1" style="20" min="17" max="17"/>
    <col width="14.6640625" bestFit="1" customWidth="1" style="20" min="20" max="20"/>
    <col width="10.6640625" bestFit="1" customWidth="1" style="20" min="21" max="21"/>
    <col width="10.6640625" bestFit="1" customWidth="1" style="20" min="29" max="29"/>
  </cols>
  <sheetData>
    <row r="1" ht="18" customHeight="1" s="20">
      <c r="A1" s="2" t="inlineStr">
        <is>
          <t>Strain Name:</t>
        </is>
      </c>
      <c r="B1" s="3" t="inlineStr">
        <is>
          <t>Trainwreck</t>
        </is>
      </c>
      <c r="D1" s="4" t="inlineStr">
        <is>
          <t>Stage I</t>
        </is>
      </c>
      <c r="E1" s="19" t="n"/>
      <c r="F1" s="19" t="n"/>
      <c r="G1" s="19" t="n"/>
      <c r="H1" s="22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24" t="inlineStr">
        <is>
          <t>Stage 2.5</t>
        </is>
      </c>
      <c r="Q1" s="19" t="n"/>
      <c r="R1" s="19" t="n"/>
      <c r="S1" s="19" t="n"/>
      <c r="T1" s="22" t="inlineStr">
        <is>
          <t>BRs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0">
      <c r="A2" s="8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2" t="inlineStr">
        <is>
          <t>Subculture Date</t>
        </is>
      </c>
      <c r="I2" s="22" t="inlineStr">
        <is>
          <t># Explants</t>
        </is>
      </c>
      <c r="J2" s="22" t="inlineStr">
        <is>
          <t># Days in Culture</t>
        </is>
      </c>
      <c r="K2" s="22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24" t="inlineStr">
        <is>
          <t>Subculture Date</t>
        </is>
      </c>
      <c r="Q2" s="24" t="inlineStr">
        <is>
          <t># Explants</t>
        </is>
      </c>
      <c r="R2" s="24" t="inlineStr">
        <is>
          <t># Days in Culture</t>
        </is>
      </c>
      <c r="S2" s="24" t="inlineStr">
        <is>
          <t>Ready</t>
        </is>
      </c>
      <c r="T2" s="22" t="inlineStr">
        <is>
          <t>Subculture Date</t>
        </is>
      </c>
      <c r="U2" s="22" t="inlineStr">
        <is>
          <t># BRs</t>
        </is>
      </c>
      <c r="V2" s="22" t="inlineStr">
        <is>
          <t># Days in Culture</t>
        </is>
      </c>
      <c r="W2" s="22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0">
      <c r="A3" s="8" t="inlineStr">
        <is>
          <t>Stage I Date:</t>
        </is>
      </c>
      <c r="B3" s="10">
        <f>LOOKUP(2,1 / (D$3:D$100 &lt;&gt;""), D$3:D$100)</f>
        <v/>
      </c>
      <c r="D3" s="12" t="n">
        <v>44705</v>
      </c>
      <c r="E3" s="19" t="n">
        <v>100</v>
      </c>
      <c r="F3" s="19">
        <f>TODAY()-D3</f>
        <v/>
      </c>
      <c r="G3" s="19">
        <f>IF(F3&gt;21, "Yes", "No")</f>
        <v/>
      </c>
      <c r="H3" s="12" t="n"/>
      <c r="I3" s="19" t="n"/>
      <c r="J3" s="19" t="n"/>
      <c r="K3" s="19" t="n"/>
      <c r="L3" s="12" t="n">
        <v>44721</v>
      </c>
      <c r="M3" s="19" t="n">
        <v>72</v>
      </c>
      <c r="N3" s="19">
        <f>TODAY()-L3</f>
        <v/>
      </c>
      <c r="O3" s="19">
        <f>IF(N3&gt;21, "Yes", "No")</f>
        <v/>
      </c>
      <c r="P3" s="12" t="inlineStr">
        <is>
          <t>10/18/2022</t>
        </is>
      </c>
      <c r="Q3" s="19" t="n">
        <v>13</v>
      </c>
      <c r="R3" s="19" t="n"/>
      <c r="S3" s="19" t="n"/>
      <c r="T3" s="12" t="n"/>
      <c r="U3" s="19" t="n"/>
      <c r="V3" s="19" t="n"/>
      <c r="W3" s="19" t="n"/>
      <c r="X3" s="19" t="n"/>
      <c r="Y3" s="19" t="n"/>
      <c r="Z3" s="19" t="n"/>
      <c r="AA3" s="19" t="n"/>
      <c r="AC3" s="13" t="n"/>
      <c r="AD3" s="19" t="n"/>
      <c r="AE3" s="19" t="n"/>
      <c r="AF3" s="19" t="n"/>
      <c r="AG3" s="19" t="n"/>
    </row>
    <row r="4" ht="18" customHeight="1" s="20">
      <c r="A4" s="8" t="inlineStr">
        <is>
          <t>Stage I Subculture</t>
        </is>
      </c>
      <c r="B4" s="1">
        <f>LOOKUP(2,1 / (G$3:G$1048576 &lt;&gt;""), G$3:G$1048576)</f>
        <v/>
      </c>
      <c r="D4" s="14" t="inlineStr">
        <is>
          <t>N/A</t>
        </is>
      </c>
      <c r="E4" s="15" t="inlineStr">
        <is>
          <t>N/A</t>
        </is>
      </c>
      <c r="F4" s="15" t="inlineStr">
        <is>
          <t>N/A</t>
        </is>
      </c>
      <c r="G4" s="15" t="inlineStr">
        <is>
          <t>N/A</t>
        </is>
      </c>
      <c r="H4" s="14" t="n"/>
      <c r="I4" s="15" t="n"/>
      <c r="J4" s="15" t="n"/>
      <c r="K4" s="15" t="n"/>
      <c r="L4" s="12" t="inlineStr">
        <is>
          <t>10/18/2022</t>
        </is>
      </c>
      <c r="M4" s="19" t="n">
        <v>18</v>
      </c>
      <c r="N4" s="19" t="n"/>
      <c r="O4" s="19" t="n"/>
      <c r="P4" s="12" t="n"/>
      <c r="Q4" s="19" t="n"/>
      <c r="R4" s="19" t="n"/>
      <c r="S4" s="19" t="n"/>
      <c r="T4" s="12" t="n"/>
      <c r="U4" s="19" t="n"/>
      <c r="V4" s="19" t="n"/>
      <c r="W4" s="19" t="n"/>
      <c r="X4" s="19" t="n"/>
      <c r="Y4" s="19" t="n"/>
      <c r="Z4" s="19" t="n"/>
      <c r="AA4" s="19" t="n"/>
      <c r="AC4" s="13" t="n"/>
      <c r="AD4" s="19" t="n"/>
      <c r="AE4" s="19" t="n"/>
      <c r="AF4" s="19" t="n"/>
      <c r="AG4" s="19" t="n"/>
    </row>
    <row r="5" ht="18" customHeight="1" s="20">
      <c r="A5" s="21" t="inlineStr">
        <is>
          <t>Stage II # Explants:</t>
        </is>
      </c>
      <c r="B5" s="3">
        <f t="array" ref="B5">(IFERROR((LOOKUP(2,1/(I$3:I$100&lt;&gt;""),I$3:I$100)),0))</f>
        <v/>
      </c>
      <c r="D5" s="19" t="n"/>
      <c r="E5" s="19" t="n"/>
      <c r="F5" s="19" t="n"/>
      <c r="G5" s="19" t="n"/>
      <c r="H5" s="19" t="n"/>
      <c r="I5" s="19" t="n"/>
      <c r="J5" s="19" t="n"/>
      <c r="K5" s="19" t="n"/>
      <c r="L5" s="12" t="n"/>
      <c r="M5" s="19" t="n"/>
      <c r="N5" s="19" t="n"/>
      <c r="O5" s="19" t="n"/>
      <c r="P5" s="12" t="n"/>
      <c r="Q5" s="19" t="n"/>
      <c r="R5" s="19" t="n"/>
      <c r="S5" s="19" t="n"/>
      <c r="T5" s="12" t="n"/>
      <c r="U5" s="19" t="n"/>
      <c r="V5" s="19" t="n"/>
      <c r="W5" s="19" t="n"/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0">
      <c r="A6" s="21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/>
      <c r="M6" s="19" t="n"/>
      <c r="N6" s="19" t="n"/>
      <c r="O6" s="19" t="n"/>
      <c r="P6" s="12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0">
      <c r="A7" s="21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0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0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0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0">
      <c r="A11" s="25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0">
      <c r="A12" s="25" t="inlineStr">
        <is>
          <t>Stage 2.5 Date:</t>
        </is>
      </c>
      <c r="B12" s="10">
        <f t="array" ref="B12">LOOKUP(2,1 / (P$3:P$100 &lt;&gt;""), P$3:P$100)</f>
        <v/>
      </c>
      <c r="L12" s="13" t="n"/>
    </row>
    <row r="13" ht="18" customHeight="1" s="20">
      <c r="A13" s="25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0">
      <c r="A14" s="21" t="inlineStr">
        <is>
          <t>BR #:</t>
        </is>
      </c>
      <c r="B14" s="3">
        <f t="array" ref="B14">(IFERROR((LOOKUP(2,1/(U$3:U$100&lt;&gt;""),U$3:U$100)),0))</f>
        <v/>
      </c>
    </row>
    <row r="15" ht="18" customHeight="1" s="20">
      <c r="A15" s="21" t="inlineStr">
        <is>
          <t>BR Date:</t>
        </is>
      </c>
      <c r="B15" s="10">
        <f t="array" ref="B15">LOOKUP(2,1 / (T$3:T$100 &lt;&gt;""), T$3:T$100)</f>
        <v/>
      </c>
    </row>
    <row r="16" ht="18" customHeight="1" s="20">
      <c r="A16" s="21" t="inlineStr">
        <is>
          <t>BR Subculture</t>
        </is>
      </c>
      <c r="B16" s="1">
        <f t="array" ref="B16">LOOKUP(2,1 / (W$3:W$100 &lt;&gt;""), W$3:W$100)</f>
        <v/>
      </c>
    </row>
    <row r="17" ht="18" customHeight="1" s="20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0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8"/>
  <sheetViews>
    <sheetView zoomScale="110" zoomScaleNormal="110" workbookViewId="0">
      <selection activeCell="F5" sqref="F5"/>
    </sheetView>
  </sheetViews>
  <sheetFormatPr baseColWidth="8" defaultRowHeight="14.4"/>
  <cols>
    <col width="21.88671875" bestFit="1" customWidth="1" style="20" min="1" max="1"/>
    <col width="22.109375" bestFit="1" customWidth="1" style="20" min="2" max="2"/>
    <col width="14.5546875" bestFit="1" customWidth="1" style="20" min="4" max="4"/>
    <col width="9.44140625" bestFit="1" customWidth="1" style="20" min="5" max="5"/>
    <col width="15.109375" bestFit="1" customWidth="1" style="20" min="6" max="6"/>
    <col width="6.21875" bestFit="1" customWidth="1" style="20" min="7" max="7"/>
    <col width="14.6640625" bestFit="1" customWidth="1" style="20" min="8" max="8"/>
    <col width="9.5546875" bestFit="1" customWidth="1" style="20" min="9" max="9"/>
    <col width="15.44140625" bestFit="1" customWidth="1" style="20" min="10" max="10"/>
    <col width="10.6640625" bestFit="1" customWidth="1" style="20" min="12" max="12"/>
    <col width="14.6640625" bestFit="1" customWidth="1" style="20" min="16" max="16"/>
    <col width="9.5546875" bestFit="1" customWidth="1" style="20" min="17" max="17"/>
    <col width="14.6640625" bestFit="1" customWidth="1" style="20" min="20" max="20"/>
    <col width="10.6640625" bestFit="1" customWidth="1" style="20" min="21" max="21"/>
    <col width="10.6640625" bestFit="1" customWidth="1" style="20" min="29" max="29"/>
  </cols>
  <sheetData>
    <row r="1" ht="18" customHeight="1" s="20">
      <c r="A1" s="2" t="inlineStr">
        <is>
          <t>Strain Name:</t>
        </is>
      </c>
      <c r="B1" s="3" t="inlineStr">
        <is>
          <t>Sour Dubble</t>
        </is>
      </c>
      <c r="D1" s="4" t="inlineStr">
        <is>
          <t>Stage I</t>
        </is>
      </c>
      <c r="E1" s="19" t="n"/>
      <c r="F1" s="19" t="n"/>
      <c r="G1" s="19" t="n"/>
      <c r="H1" s="22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24" t="inlineStr">
        <is>
          <t>Stage 2.5</t>
        </is>
      </c>
      <c r="Q1" s="19" t="n"/>
      <c r="R1" s="19" t="n"/>
      <c r="S1" s="19" t="n"/>
      <c r="T1" s="22" t="inlineStr">
        <is>
          <t>BRs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0">
      <c r="A2" s="8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2" t="inlineStr">
        <is>
          <t>Subculture Date</t>
        </is>
      </c>
      <c r="I2" s="22" t="inlineStr">
        <is>
          <t># Explants</t>
        </is>
      </c>
      <c r="J2" s="22" t="inlineStr">
        <is>
          <t># Days in Culture</t>
        </is>
      </c>
      <c r="K2" s="22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24" t="inlineStr">
        <is>
          <t>Subculture Date</t>
        </is>
      </c>
      <c r="Q2" s="24" t="inlineStr">
        <is>
          <t># Explants</t>
        </is>
      </c>
      <c r="R2" s="24" t="inlineStr">
        <is>
          <t># Days in Culture</t>
        </is>
      </c>
      <c r="S2" s="24" t="inlineStr">
        <is>
          <t>Ready</t>
        </is>
      </c>
      <c r="T2" s="22" t="inlineStr">
        <is>
          <t>Subculture Date</t>
        </is>
      </c>
      <c r="U2" s="22" t="inlineStr">
        <is>
          <t># BRs</t>
        </is>
      </c>
      <c r="V2" s="22" t="inlineStr">
        <is>
          <t># Days in Culture</t>
        </is>
      </c>
      <c r="W2" s="22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0">
      <c r="A3" s="8" t="inlineStr">
        <is>
          <t>Stage I Date:</t>
        </is>
      </c>
      <c r="B3" s="10">
        <f>LOOKUP(2,1 / (D$3:D$100 &lt;&gt;""), D$3:D$100)</f>
        <v/>
      </c>
      <c r="D3" s="12" t="n">
        <v>44705</v>
      </c>
      <c r="E3" s="19" t="n">
        <v>80</v>
      </c>
      <c r="F3" s="19">
        <f>TODAY()-D3</f>
        <v/>
      </c>
      <c r="G3" s="19">
        <f>IF(F3&gt;21, "Yes", "No")</f>
        <v/>
      </c>
      <c r="H3" s="12" t="n"/>
      <c r="I3" s="19" t="n"/>
      <c r="J3" s="19" t="n"/>
      <c r="K3" s="19" t="n"/>
      <c r="L3" s="12" t="n">
        <v>44727</v>
      </c>
      <c r="M3" s="19" t="n">
        <v>70</v>
      </c>
      <c r="N3" s="19" t="n"/>
      <c r="O3" s="19" t="n"/>
      <c r="P3" s="12" t="n"/>
      <c r="Q3" s="19" t="n"/>
      <c r="R3" s="19" t="n"/>
      <c r="S3" s="19" t="n"/>
      <c r="T3" s="12" t="n"/>
      <c r="U3" s="19" t="n"/>
      <c r="V3" s="19" t="n"/>
      <c r="W3" s="19" t="n"/>
      <c r="X3" s="19" t="n"/>
      <c r="Y3" s="19" t="n"/>
      <c r="Z3" s="19" t="n"/>
      <c r="AA3" s="19" t="n"/>
      <c r="AC3" s="13" t="n"/>
      <c r="AD3" s="19" t="n"/>
      <c r="AE3" s="19" t="n"/>
      <c r="AF3" s="19" t="n"/>
      <c r="AG3" s="19" t="n"/>
    </row>
    <row r="4" ht="18" customHeight="1" s="20">
      <c r="A4" s="8" t="inlineStr">
        <is>
          <t>Stage I Subculture</t>
        </is>
      </c>
      <c r="B4" s="1">
        <f>LOOKUP(2,1 / (G$3:G$1048576 &lt;&gt;""), G$3:G$1048576)</f>
        <v/>
      </c>
      <c r="D4" s="14" t="inlineStr">
        <is>
          <t>N/A</t>
        </is>
      </c>
      <c r="E4" s="15" t="inlineStr">
        <is>
          <t>N/A</t>
        </is>
      </c>
      <c r="F4" s="15" t="inlineStr">
        <is>
          <t>N/A</t>
        </is>
      </c>
      <c r="G4" s="15" t="inlineStr">
        <is>
          <t>N/A</t>
        </is>
      </c>
      <c r="H4" s="14" t="n"/>
      <c r="I4" s="15" t="n"/>
      <c r="J4" s="15" t="n"/>
      <c r="K4" s="15" t="n"/>
      <c r="L4" s="12" t="n"/>
      <c r="M4" s="19" t="n"/>
      <c r="N4" s="19" t="n"/>
      <c r="O4" s="19" t="n"/>
      <c r="P4" s="12" t="n"/>
      <c r="Q4" s="19" t="n"/>
      <c r="R4" s="19" t="n"/>
      <c r="S4" s="19" t="n"/>
      <c r="T4" s="12" t="n"/>
      <c r="U4" s="19" t="n"/>
      <c r="V4" s="19" t="n"/>
      <c r="W4" s="19" t="n"/>
      <c r="X4" s="19" t="n"/>
      <c r="Y4" s="19" t="n"/>
      <c r="Z4" s="19" t="n"/>
      <c r="AA4" s="19" t="n"/>
      <c r="AC4" s="13" t="n"/>
      <c r="AD4" s="19" t="n"/>
      <c r="AE4" s="19" t="n"/>
      <c r="AF4" s="19" t="n"/>
      <c r="AG4" s="19" t="n"/>
    </row>
    <row r="5" ht="18" customHeight="1" s="20">
      <c r="A5" s="21" t="inlineStr">
        <is>
          <t>Stage II # Explants:</t>
        </is>
      </c>
      <c r="B5" s="3">
        <f t="array" ref="B5">(IFERROR((LOOKUP(2,1/(I$3:I$100&lt;&gt;""),I$3:I$100)),0))</f>
        <v/>
      </c>
      <c r="D5" s="19" t="n"/>
      <c r="E5" s="19" t="n"/>
      <c r="F5" s="19" t="n"/>
      <c r="G5" s="19" t="n"/>
      <c r="H5" s="19" t="n"/>
      <c r="I5" s="19" t="n"/>
      <c r="J5" s="19" t="n"/>
      <c r="K5" s="19" t="n"/>
      <c r="L5" s="12" t="n"/>
      <c r="M5" s="19" t="n"/>
      <c r="N5" s="19" t="n"/>
      <c r="O5" s="19" t="n"/>
      <c r="P5" s="12" t="n"/>
      <c r="Q5" s="19" t="n"/>
      <c r="R5" s="19" t="n"/>
      <c r="S5" s="19" t="n"/>
      <c r="T5" s="12" t="n"/>
      <c r="U5" s="19" t="n"/>
      <c r="V5" s="19" t="n"/>
      <c r="W5" s="19" t="n"/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0">
      <c r="A6" s="21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/>
      <c r="M6" s="19" t="n"/>
      <c r="N6" s="19" t="n"/>
      <c r="O6" s="19" t="n"/>
      <c r="P6" s="12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0">
      <c r="A7" s="21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0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0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0">
      <c r="A10" s="9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0">
      <c r="A11" s="25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0">
      <c r="A12" s="25" t="inlineStr">
        <is>
          <t>Stage 2.5 Date:</t>
        </is>
      </c>
      <c r="B12" s="10">
        <f t="array" ref="B12">LOOKUP(2,1 / (P$3:P$100 &lt;&gt;""), P$3:P$100)</f>
        <v/>
      </c>
      <c r="L12" s="13" t="n"/>
    </row>
    <row r="13" ht="18" customHeight="1" s="20">
      <c r="A13" s="25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0">
      <c r="A14" s="21" t="inlineStr">
        <is>
          <t>BR #:</t>
        </is>
      </c>
      <c r="B14" s="3">
        <f t="array" ref="B14">(IFERROR((LOOKUP(2,1/(U$3:U$100&lt;&gt;""),U$3:U$100)),0))</f>
        <v/>
      </c>
    </row>
    <row r="15" ht="18" customHeight="1" s="20">
      <c r="A15" s="21" t="inlineStr">
        <is>
          <t>BR Date:</t>
        </is>
      </c>
      <c r="B15" s="10">
        <f t="array" ref="B15">LOOKUP(2,1 / (T$3:T$100 &lt;&gt;""), T$3:T$100)</f>
        <v/>
      </c>
    </row>
    <row r="16" ht="18" customHeight="1" s="20">
      <c r="A16" s="21" t="inlineStr">
        <is>
          <t>BR Subculture</t>
        </is>
      </c>
      <c r="B16" s="1">
        <f t="array" ref="B16">LOOKUP(2,1 / (W$3:W$100 &lt;&gt;""), W$3:W$100)</f>
        <v/>
      </c>
    </row>
    <row r="17" ht="18" customHeight="1" s="20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0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8"/>
  <sheetViews>
    <sheetView topLeftCell="C1" zoomScale="110" zoomScaleNormal="110" workbookViewId="0">
      <selection activeCell="F6" sqref="F6"/>
    </sheetView>
  </sheetViews>
  <sheetFormatPr baseColWidth="8" defaultRowHeight="14.4"/>
  <cols>
    <col width="21.88671875" bestFit="1" customWidth="1" style="20" min="1" max="1"/>
    <col width="22.109375" bestFit="1" customWidth="1" style="20" min="2" max="2"/>
    <col width="14.5546875" bestFit="1" customWidth="1" style="20" min="4" max="4"/>
    <col width="9.44140625" bestFit="1" customWidth="1" style="20" min="5" max="5"/>
    <col width="15.109375" bestFit="1" customWidth="1" style="20" min="6" max="6"/>
    <col width="6.21875" bestFit="1" customWidth="1" style="20" min="7" max="7"/>
    <col width="14.6640625" bestFit="1" customWidth="1" style="20" min="8" max="8"/>
    <col width="9.5546875" bestFit="1" customWidth="1" style="20" min="9" max="9"/>
    <col width="15.44140625" bestFit="1" customWidth="1" style="20" min="10" max="10"/>
    <col width="10.6640625" bestFit="1" customWidth="1" style="20" min="12" max="12"/>
    <col width="14.6640625" bestFit="1" customWidth="1" style="20" min="16" max="16"/>
    <col width="9.5546875" bestFit="1" customWidth="1" style="20" min="17" max="17"/>
    <col width="14.6640625" bestFit="1" customWidth="1" style="20" min="20" max="20"/>
    <col width="10.6640625" bestFit="1" customWidth="1" style="20" min="21" max="21"/>
    <col width="10.6640625" bestFit="1" customWidth="1" style="20" min="29" max="29"/>
  </cols>
  <sheetData>
    <row r="1" ht="18" customHeight="1" s="20">
      <c r="A1" s="2" t="inlineStr">
        <is>
          <t>Strain Name:</t>
        </is>
      </c>
      <c r="B1" s="3" t="inlineStr">
        <is>
          <t>SFV</t>
        </is>
      </c>
      <c r="D1" s="4" t="inlineStr">
        <is>
          <t>Stage I</t>
        </is>
      </c>
      <c r="E1" s="19" t="n"/>
      <c r="F1" s="19" t="n"/>
      <c r="G1" s="19" t="n"/>
      <c r="H1" s="22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24" t="inlineStr">
        <is>
          <t>Stage 2.5</t>
        </is>
      </c>
      <c r="Q1" s="19" t="n"/>
      <c r="R1" s="19" t="n"/>
      <c r="S1" s="19" t="n"/>
      <c r="T1" s="22" t="inlineStr">
        <is>
          <t>BRs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0">
      <c r="A2" s="8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2" t="inlineStr">
        <is>
          <t>Subculture Date</t>
        </is>
      </c>
      <c r="I2" s="22" t="inlineStr">
        <is>
          <t># Explants</t>
        </is>
      </c>
      <c r="J2" s="22" t="inlineStr">
        <is>
          <t># Days in Culture</t>
        </is>
      </c>
      <c r="K2" s="22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24" t="inlineStr">
        <is>
          <t>Subculture Date</t>
        </is>
      </c>
      <c r="Q2" s="24" t="inlineStr">
        <is>
          <t># Explants</t>
        </is>
      </c>
      <c r="R2" s="24" t="inlineStr">
        <is>
          <t># Days in Culture</t>
        </is>
      </c>
      <c r="S2" s="24" t="inlineStr">
        <is>
          <t>Ready</t>
        </is>
      </c>
      <c r="T2" s="22" t="inlineStr">
        <is>
          <t>Subculture Date</t>
        </is>
      </c>
      <c r="U2" s="22" t="inlineStr">
        <is>
          <t># BRs</t>
        </is>
      </c>
      <c r="V2" s="22" t="inlineStr">
        <is>
          <t># Days in Culture</t>
        </is>
      </c>
      <c r="W2" s="22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0">
      <c r="A3" s="8" t="inlineStr">
        <is>
          <t>Stage I Date:</t>
        </is>
      </c>
      <c r="B3" s="10">
        <f>LOOKUP(2,1 / (D$3:D$100 &lt;&gt;""), D$3:D$100)</f>
        <v/>
      </c>
      <c r="D3" s="12" t="n">
        <v>44705</v>
      </c>
      <c r="E3" s="19" t="n">
        <v>86</v>
      </c>
      <c r="F3" s="19">
        <f>TODAY()-D3</f>
        <v/>
      </c>
      <c r="G3" s="19">
        <f>IF(F3&gt;21, "Yes", "No")</f>
        <v/>
      </c>
      <c r="H3" s="12" t="n"/>
      <c r="I3" s="19" t="n"/>
      <c r="J3" s="19" t="n"/>
      <c r="K3" s="19" t="n"/>
      <c r="L3" s="12" t="n">
        <v>44727</v>
      </c>
      <c r="M3" s="19" t="n">
        <v>76</v>
      </c>
      <c r="N3" s="19">
        <f>TODAY()-L3</f>
        <v/>
      </c>
      <c r="O3" s="19">
        <f>IF(N3&gt;21, "Yes", "No")</f>
        <v/>
      </c>
      <c r="P3" s="12" t="n">
        <v>44727</v>
      </c>
      <c r="Q3" s="19" t="n">
        <v>3</v>
      </c>
      <c r="R3" s="19">
        <f>TODAY()-P3</f>
        <v/>
      </c>
      <c r="S3" s="19">
        <f>IF(R3&gt;21, "Yes", "No")</f>
        <v/>
      </c>
      <c r="T3" s="12" t="n"/>
      <c r="U3" s="19" t="n"/>
      <c r="V3" s="19" t="n"/>
      <c r="W3" s="19" t="n"/>
      <c r="X3" s="19" t="n"/>
      <c r="Y3" s="19" t="n"/>
      <c r="Z3" s="19" t="n"/>
      <c r="AA3" s="19" t="n"/>
      <c r="AC3" s="13" t="n"/>
      <c r="AD3" s="19" t="n"/>
      <c r="AE3" s="19" t="n"/>
      <c r="AF3" s="19" t="n"/>
      <c r="AG3" s="19" t="n"/>
    </row>
    <row r="4" ht="18" customHeight="1" s="20">
      <c r="A4" s="8" t="inlineStr">
        <is>
          <t>Stage I Subculture</t>
        </is>
      </c>
      <c r="B4" s="1">
        <f>LOOKUP(2,1 / (G$3:G$1048576 &lt;&gt;""), G$3:G$1048576)</f>
        <v/>
      </c>
      <c r="D4" s="14" t="inlineStr">
        <is>
          <t>N/A</t>
        </is>
      </c>
      <c r="E4" s="15" t="inlineStr">
        <is>
          <t>N/A</t>
        </is>
      </c>
      <c r="F4" s="15" t="inlineStr">
        <is>
          <t>N/A</t>
        </is>
      </c>
      <c r="G4" s="15" t="inlineStr">
        <is>
          <t>N/A</t>
        </is>
      </c>
      <c r="H4" s="14" t="n"/>
      <c r="I4" s="15" t="n"/>
      <c r="J4" s="15" t="n"/>
      <c r="K4" s="15" t="n"/>
      <c r="L4" s="12" t="n"/>
      <c r="M4" s="19" t="n"/>
      <c r="N4" s="19" t="n"/>
      <c r="O4" s="19" t="n"/>
      <c r="P4" s="12" t="n"/>
      <c r="Q4" s="19" t="n"/>
      <c r="R4" s="19" t="n"/>
      <c r="S4" s="19" t="n"/>
      <c r="T4" s="12" t="n"/>
      <c r="U4" s="19" t="n"/>
      <c r="V4" s="19" t="n"/>
      <c r="W4" s="19" t="n"/>
      <c r="X4" s="19" t="n"/>
      <c r="Y4" s="19" t="n"/>
      <c r="Z4" s="19" t="n"/>
      <c r="AA4" s="19" t="n"/>
      <c r="AC4" s="13" t="n"/>
      <c r="AD4" s="19" t="n"/>
      <c r="AE4" s="19" t="n"/>
      <c r="AF4" s="19" t="n"/>
      <c r="AG4" s="19" t="n"/>
    </row>
    <row r="5" ht="18" customHeight="1" s="20">
      <c r="A5" s="21" t="inlineStr">
        <is>
          <t>Stage II # Explants:</t>
        </is>
      </c>
      <c r="B5" s="3">
        <f t="array" ref="B5">(IFERROR((LOOKUP(2,1/(I$3:I$100&lt;&gt;""),I$3:I$100)),0))</f>
        <v/>
      </c>
      <c r="D5" s="19" t="n"/>
      <c r="E5" s="19" t="n"/>
      <c r="F5" s="19" t="n"/>
      <c r="G5" s="19" t="n"/>
      <c r="H5" s="19" t="n"/>
      <c r="I5" s="19" t="n"/>
      <c r="J5" s="19" t="n"/>
      <c r="K5" s="19" t="n"/>
      <c r="L5" s="12" t="n"/>
      <c r="M5" s="19" t="n"/>
      <c r="N5" s="19" t="n"/>
      <c r="O5" s="19" t="n"/>
      <c r="P5" s="12" t="n"/>
      <c r="Q5" s="19" t="n"/>
      <c r="R5" s="19" t="n"/>
      <c r="S5" s="19" t="n"/>
      <c r="T5" s="12" t="n"/>
      <c r="U5" s="19" t="n"/>
      <c r="V5" s="19" t="n"/>
      <c r="W5" s="19" t="n"/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0">
      <c r="A6" s="21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/>
      <c r="M6" s="19" t="n"/>
      <c r="N6" s="19" t="n"/>
      <c r="O6" s="19" t="n"/>
      <c r="P6" s="12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0">
      <c r="A7" s="21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0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0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0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0">
      <c r="A11" s="25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0">
      <c r="A12" s="25" t="inlineStr">
        <is>
          <t>Stage 2.5 Date:</t>
        </is>
      </c>
      <c r="B12" s="10">
        <f t="array" ref="B12">LOOKUP(2,1 / (P$3:P$100 &lt;&gt;""), P$3:P$100)</f>
        <v/>
      </c>
      <c r="L12" s="13" t="n"/>
    </row>
    <row r="13" ht="18" customHeight="1" s="20">
      <c r="A13" s="25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0">
      <c r="A14" s="21" t="inlineStr">
        <is>
          <t>BR #:</t>
        </is>
      </c>
      <c r="B14" s="3">
        <f t="array" ref="B14">(IFERROR((LOOKUP(2,1/(U$3:U$100&lt;&gt;""),U$3:U$100)),0))</f>
        <v/>
      </c>
    </row>
    <row r="15" ht="18" customHeight="1" s="20">
      <c r="A15" s="21" t="inlineStr">
        <is>
          <t>BR Date:</t>
        </is>
      </c>
      <c r="B15" s="10">
        <f t="array" ref="B15">LOOKUP(2,1 / (T$3:T$100 &lt;&gt;""), T$3:T$100)</f>
        <v/>
      </c>
    </row>
    <row r="16" ht="18" customHeight="1" s="20">
      <c r="A16" s="21" t="inlineStr">
        <is>
          <t>BR Subculture</t>
        </is>
      </c>
      <c r="B16" s="1">
        <f t="array" ref="B16">LOOKUP(2,1 / (W$3:W$100 &lt;&gt;""), W$3:W$100)</f>
        <v/>
      </c>
    </row>
    <row r="17" ht="18" customHeight="1" s="20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0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8"/>
  <sheetViews>
    <sheetView tabSelected="1" topLeftCell="G1" zoomScale="110" zoomScaleNormal="110" workbookViewId="0">
      <selection activeCell="P5" sqref="P5"/>
    </sheetView>
  </sheetViews>
  <sheetFormatPr baseColWidth="8" defaultRowHeight="14.4"/>
  <cols>
    <col width="21.88671875" bestFit="1" customWidth="1" style="20" min="1" max="1"/>
    <col width="22.109375" bestFit="1" customWidth="1" style="20" min="2" max="2"/>
    <col width="14.5546875" bestFit="1" customWidth="1" style="20" min="4" max="4"/>
    <col width="9.44140625" bestFit="1" customWidth="1" style="20" min="5" max="5"/>
    <col width="15.109375" bestFit="1" customWidth="1" style="20" min="6" max="6"/>
    <col width="6.21875" bestFit="1" customWidth="1" style="20" min="7" max="7"/>
    <col width="14.6640625" bestFit="1" customWidth="1" style="20" min="8" max="8"/>
    <col width="9.5546875" bestFit="1" customWidth="1" style="20" min="9" max="9"/>
    <col width="15.44140625" bestFit="1" customWidth="1" style="20" min="10" max="10"/>
    <col width="10.6640625" bestFit="1" customWidth="1" style="20" min="12" max="12"/>
    <col width="14.6640625" bestFit="1" customWidth="1" style="20" min="16" max="16"/>
    <col width="9.5546875" bestFit="1" customWidth="1" style="20" min="17" max="17"/>
    <col width="14.6640625" bestFit="1" customWidth="1" style="20" min="20" max="20"/>
    <col width="10.6640625" bestFit="1" customWidth="1" style="20" min="21" max="21"/>
    <col width="10.6640625" bestFit="1" customWidth="1" style="20" min="29" max="29"/>
  </cols>
  <sheetData>
    <row r="1" ht="18" customHeight="1" s="20">
      <c r="A1" s="2" t="inlineStr">
        <is>
          <t>Strain Name:</t>
        </is>
      </c>
      <c r="B1" s="3" t="inlineStr">
        <is>
          <t>Headband</t>
        </is>
      </c>
      <c r="D1" s="4" t="inlineStr">
        <is>
          <t>Stage I</t>
        </is>
      </c>
      <c r="E1" s="19" t="n"/>
      <c r="F1" s="19" t="n"/>
      <c r="G1" s="19" t="n"/>
      <c r="H1" s="22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24" t="inlineStr">
        <is>
          <t>Stage 2.5</t>
        </is>
      </c>
      <c r="Q1" s="19" t="n"/>
      <c r="R1" s="19" t="n"/>
      <c r="S1" s="19" t="n"/>
      <c r="T1" s="22" t="inlineStr">
        <is>
          <t>BRs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0">
      <c r="A2" s="8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2" t="inlineStr">
        <is>
          <t>Subculture Date</t>
        </is>
      </c>
      <c r="I2" s="22" t="inlineStr">
        <is>
          <t># Explants</t>
        </is>
      </c>
      <c r="J2" s="22" t="inlineStr">
        <is>
          <t># Days in Culture</t>
        </is>
      </c>
      <c r="K2" s="22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24" t="inlineStr">
        <is>
          <t>Subculture Date</t>
        </is>
      </c>
      <c r="Q2" s="24" t="inlineStr">
        <is>
          <t># Explants</t>
        </is>
      </c>
      <c r="R2" s="24" t="inlineStr">
        <is>
          <t># Days in Culture</t>
        </is>
      </c>
      <c r="S2" s="24" t="inlineStr">
        <is>
          <t>Ready</t>
        </is>
      </c>
      <c r="T2" s="22" t="inlineStr">
        <is>
          <t>Subculture Date</t>
        </is>
      </c>
      <c r="U2" s="22" t="inlineStr">
        <is>
          <t># BRs</t>
        </is>
      </c>
      <c r="V2" s="22" t="inlineStr">
        <is>
          <t># Days in Culture</t>
        </is>
      </c>
      <c r="W2" s="22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0">
      <c r="A3" s="8" t="inlineStr">
        <is>
          <t>Stage I Date:</t>
        </is>
      </c>
      <c r="B3" s="10">
        <f>LOOKUP(2,1 / (D$3:D$100 &lt;&gt;""), D$3:D$100)</f>
        <v/>
      </c>
      <c r="D3" s="12" t="n">
        <v>44705</v>
      </c>
      <c r="E3" s="19" t="n">
        <v>135</v>
      </c>
      <c r="F3" s="19">
        <f>TODAY()-D3</f>
        <v/>
      </c>
      <c r="G3" s="19">
        <f>IF(F3&gt;21, "Yes", "No")</f>
        <v/>
      </c>
      <c r="H3" s="12" t="n"/>
      <c r="I3" s="19" t="n"/>
      <c r="J3" s="19" t="n"/>
      <c r="K3" s="19" t="n"/>
      <c r="L3" s="12" t="n">
        <v>44727</v>
      </c>
      <c r="M3" s="19">
        <f>88+60</f>
        <v/>
      </c>
      <c r="N3" s="19" t="n"/>
      <c r="O3" s="19" t="n"/>
      <c r="P3" s="12" t="n">
        <v>44774</v>
      </c>
      <c r="Q3" s="19" t="n">
        <v>6</v>
      </c>
      <c r="R3" s="19" t="n"/>
      <c r="S3" s="19" t="n"/>
      <c r="T3" s="12" t="n"/>
      <c r="U3" s="19" t="n"/>
      <c r="V3" s="19" t="n"/>
      <c r="W3" s="19" t="n"/>
      <c r="X3" s="19" t="n"/>
      <c r="Y3" s="19" t="n"/>
      <c r="Z3" s="19" t="n"/>
      <c r="AA3" s="19" t="n"/>
      <c r="AC3" s="13" t="n"/>
      <c r="AD3" s="19" t="n"/>
      <c r="AE3" s="19" t="n"/>
      <c r="AF3" s="19" t="n"/>
      <c r="AG3" s="19" t="n"/>
    </row>
    <row r="4" ht="18" customHeight="1" s="20">
      <c r="A4" s="8" t="inlineStr">
        <is>
          <t>Stage I Subculture</t>
        </is>
      </c>
      <c r="B4" s="1">
        <f>LOOKUP(2,1 / (G$3:G$1048576 &lt;&gt;""), G$3:G$1048576)</f>
        <v/>
      </c>
      <c r="D4" s="14" t="inlineStr">
        <is>
          <t>N/A</t>
        </is>
      </c>
      <c r="E4" s="15" t="inlineStr">
        <is>
          <t>N/A</t>
        </is>
      </c>
      <c r="F4" s="15" t="inlineStr">
        <is>
          <t>N/A</t>
        </is>
      </c>
      <c r="G4" s="15" t="inlineStr">
        <is>
          <t>N/A</t>
        </is>
      </c>
      <c r="H4" s="14" t="n"/>
      <c r="I4" s="15" t="n"/>
      <c r="J4" s="15" t="n"/>
      <c r="K4" s="15" t="n"/>
      <c r="L4" s="12" t="n">
        <v>44774</v>
      </c>
      <c r="M4" s="19" t="n">
        <v>27</v>
      </c>
      <c r="N4" s="19" t="n"/>
      <c r="O4" s="19" t="n"/>
      <c r="P4" s="12" t="n"/>
      <c r="Q4" s="19" t="n"/>
      <c r="R4" s="19" t="n"/>
      <c r="S4" s="19" t="n"/>
      <c r="T4" s="12" t="n"/>
      <c r="U4" s="19" t="n"/>
      <c r="V4" s="19" t="n"/>
      <c r="W4" s="19" t="n"/>
      <c r="X4" s="19" t="n"/>
      <c r="Y4" s="19" t="n"/>
      <c r="Z4" s="19" t="n"/>
      <c r="AA4" s="19" t="n"/>
      <c r="AC4" s="13" t="n"/>
      <c r="AD4" s="19" t="n"/>
      <c r="AE4" s="19" t="n"/>
      <c r="AF4" s="19" t="n"/>
      <c r="AG4" s="19" t="n"/>
    </row>
    <row r="5" ht="18" customHeight="1" s="20">
      <c r="A5" s="21" t="inlineStr">
        <is>
          <t>Stage II # Explants:</t>
        </is>
      </c>
      <c r="B5" s="3">
        <f t="array" ref="B5">(IFERROR((LOOKUP(2,1/(I$3:I$100&lt;&gt;""),I$3:I$100)),0))</f>
        <v/>
      </c>
      <c r="D5" s="19" t="n"/>
      <c r="E5" s="19" t="n"/>
      <c r="F5" s="19" t="n"/>
      <c r="G5" s="19" t="n"/>
      <c r="H5" s="19" t="n"/>
      <c r="I5" s="19" t="n"/>
      <c r="J5" s="19" t="n"/>
      <c r="K5" s="19" t="n"/>
      <c r="L5" s="12" t="n"/>
      <c r="M5" s="19" t="n"/>
      <c r="N5" s="19" t="n"/>
      <c r="O5" s="19" t="n"/>
      <c r="P5" s="12" t="n"/>
      <c r="Q5" s="19" t="n"/>
      <c r="R5" s="19" t="n"/>
      <c r="S5" s="19" t="n"/>
      <c r="T5" s="12" t="n"/>
      <c r="U5" s="19" t="n"/>
      <c r="V5" s="19" t="n"/>
      <c r="W5" s="19" t="n"/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0">
      <c r="A6" s="21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/>
      <c r="M6" s="19" t="n"/>
      <c r="N6" s="19" t="n"/>
      <c r="O6" s="19" t="n"/>
      <c r="P6" s="12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0">
      <c r="A7" s="21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0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0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0">
      <c r="A10" s="9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0">
      <c r="A11" s="25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0">
      <c r="A12" s="25" t="inlineStr">
        <is>
          <t>Stage 2.5 Date:</t>
        </is>
      </c>
      <c r="B12" s="10">
        <f t="array" ref="B12">LOOKUP(2,1 / (P$3:P$100 &lt;&gt;""), P$3:P$100)</f>
        <v/>
      </c>
      <c r="L12" s="13" t="n"/>
    </row>
    <row r="13" ht="18" customHeight="1" s="20">
      <c r="A13" s="25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0">
      <c r="A14" s="21" t="inlineStr">
        <is>
          <t>BR #:</t>
        </is>
      </c>
      <c r="B14" s="3">
        <f t="array" ref="B14">(IFERROR((LOOKUP(2,1/(U$3:U$100&lt;&gt;""),U$3:U$100)),0))</f>
        <v/>
      </c>
    </row>
    <row r="15" ht="18" customHeight="1" s="20">
      <c r="A15" s="21" t="inlineStr">
        <is>
          <t>BR Date:</t>
        </is>
      </c>
      <c r="B15" s="10">
        <f t="array" ref="B15">LOOKUP(2,1 / (T$3:T$100 &lt;&gt;""), T$3:T$100)</f>
        <v/>
      </c>
    </row>
    <row r="16" ht="18" customHeight="1" s="20">
      <c r="A16" s="21" t="inlineStr">
        <is>
          <t>BR Subculture</t>
        </is>
      </c>
      <c r="B16" s="1">
        <f t="array" ref="B16">LOOKUP(2,1 / (W$3:W$100 &lt;&gt;""), W$3:W$100)</f>
        <v/>
      </c>
    </row>
    <row r="17" ht="18" customHeight="1" s="20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0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8"/>
  <sheetViews>
    <sheetView zoomScale="110" zoomScaleNormal="110" workbookViewId="0">
      <selection activeCell="F6" sqref="F6"/>
    </sheetView>
  </sheetViews>
  <sheetFormatPr baseColWidth="8" defaultRowHeight="14.4"/>
  <cols>
    <col width="21.88671875" bestFit="1" customWidth="1" style="20" min="1" max="1"/>
    <col width="25" bestFit="1" customWidth="1" style="20" min="2" max="2"/>
    <col width="14.5546875" bestFit="1" customWidth="1" style="20" min="4" max="4"/>
    <col width="9.44140625" bestFit="1" customWidth="1" style="20" min="5" max="5"/>
    <col width="15.109375" bestFit="1" customWidth="1" style="20" min="6" max="6"/>
    <col width="6.21875" bestFit="1" customWidth="1" style="20" min="7" max="7"/>
    <col width="14.6640625" bestFit="1" customWidth="1" style="20" min="8" max="8"/>
    <col width="9.5546875" bestFit="1" customWidth="1" style="20" min="9" max="9"/>
    <col width="15.44140625" bestFit="1" customWidth="1" style="20" min="10" max="10"/>
    <col width="10.6640625" bestFit="1" customWidth="1" style="20" min="12" max="12"/>
    <col width="14.6640625" bestFit="1" customWidth="1" style="20" min="16" max="16"/>
    <col width="9.5546875" bestFit="1" customWidth="1" style="20" min="17" max="17"/>
    <col width="14.6640625" bestFit="1" customWidth="1" style="20" min="20" max="20"/>
    <col width="10.6640625" bestFit="1" customWidth="1" style="20" min="21" max="21"/>
    <col width="10.6640625" bestFit="1" customWidth="1" style="20" min="29" max="29"/>
  </cols>
  <sheetData>
    <row r="1" ht="18" customHeight="1" s="20">
      <c r="A1" s="2" t="inlineStr">
        <is>
          <t>Strain Name:</t>
        </is>
      </c>
      <c r="B1" s="3" t="inlineStr">
        <is>
          <t>Humboldt Sour Diesel</t>
        </is>
      </c>
      <c r="D1" s="4" t="inlineStr">
        <is>
          <t>Stage I</t>
        </is>
      </c>
      <c r="E1" s="19" t="n"/>
      <c r="F1" s="19" t="n"/>
      <c r="G1" s="19" t="n"/>
      <c r="H1" s="22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24" t="inlineStr">
        <is>
          <t>Stage 2.5</t>
        </is>
      </c>
      <c r="Q1" s="19" t="n"/>
      <c r="R1" s="19" t="n"/>
      <c r="S1" s="19" t="n"/>
      <c r="T1" s="22" t="inlineStr">
        <is>
          <t>BRs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0">
      <c r="A2" s="8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2" t="inlineStr">
        <is>
          <t>Subculture Date</t>
        </is>
      </c>
      <c r="I2" s="22" t="inlineStr">
        <is>
          <t># Explants</t>
        </is>
      </c>
      <c r="J2" s="22" t="inlineStr">
        <is>
          <t># Days in Culture</t>
        </is>
      </c>
      <c r="K2" s="22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24" t="inlineStr">
        <is>
          <t>Subculture Date</t>
        </is>
      </c>
      <c r="Q2" s="24" t="inlineStr">
        <is>
          <t># Explants</t>
        </is>
      </c>
      <c r="R2" s="24" t="inlineStr">
        <is>
          <t># Days in Culture</t>
        </is>
      </c>
      <c r="S2" s="24" t="inlineStr">
        <is>
          <t>Ready</t>
        </is>
      </c>
      <c r="T2" s="22" t="inlineStr">
        <is>
          <t>Subculture Date</t>
        </is>
      </c>
      <c r="U2" s="22" t="inlineStr">
        <is>
          <t># BRs</t>
        </is>
      </c>
      <c r="V2" s="22" t="inlineStr">
        <is>
          <t># Days in Culture</t>
        </is>
      </c>
      <c r="W2" s="22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0">
      <c r="A3" s="8" t="inlineStr">
        <is>
          <t>Stage I Date:</t>
        </is>
      </c>
      <c r="B3" s="10">
        <f>LOOKUP(2,1 / (D$3:D$100 &lt;&gt;""), D$3:D$100)</f>
        <v/>
      </c>
      <c r="D3" s="12" t="n">
        <v>44705</v>
      </c>
      <c r="E3" s="19" t="n">
        <v>75</v>
      </c>
      <c r="F3" s="19">
        <f>TODAY()-D3</f>
        <v/>
      </c>
      <c r="G3" s="19">
        <f>IF(F3&gt;21, "Yes", "No")</f>
        <v/>
      </c>
      <c r="H3" s="12" t="n"/>
      <c r="I3" s="19" t="n"/>
      <c r="J3" s="19" t="n"/>
      <c r="K3" s="19" t="n"/>
      <c r="L3" s="12" t="n">
        <v>44727</v>
      </c>
      <c r="M3" s="19" t="n">
        <v>64</v>
      </c>
      <c r="N3" s="19">
        <f>TODAY()-L3</f>
        <v/>
      </c>
      <c r="O3" s="19">
        <f>IF(N3&gt;21, "Yes", "No")</f>
        <v/>
      </c>
      <c r="P3" s="12" t="n">
        <v>44727</v>
      </c>
      <c r="Q3" s="19" t="n">
        <v>3</v>
      </c>
      <c r="R3" s="19">
        <f>TODAY()-P3</f>
        <v/>
      </c>
      <c r="S3" s="19">
        <f>IF(R3&gt;21, "Yes", "No")</f>
        <v/>
      </c>
      <c r="T3" s="12" t="n"/>
      <c r="U3" s="19" t="n"/>
      <c r="V3" s="19" t="n"/>
      <c r="W3" s="19" t="n"/>
      <c r="X3" s="19" t="n"/>
      <c r="Y3" s="19" t="n"/>
      <c r="Z3" s="19" t="n"/>
      <c r="AA3" s="19" t="n"/>
      <c r="AC3" s="13" t="n"/>
      <c r="AD3" s="19" t="n"/>
      <c r="AE3" s="19" t="n"/>
      <c r="AF3" s="19" t="n"/>
      <c r="AG3" s="19" t="n"/>
    </row>
    <row r="4" ht="18" customHeight="1" s="20">
      <c r="A4" s="8" t="inlineStr">
        <is>
          <t>Stage I Subculture</t>
        </is>
      </c>
      <c r="B4" s="1">
        <f>LOOKUP(2,1 / (G$3:G$1048576 &lt;&gt;""), G$3:G$1048576)</f>
        <v/>
      </c>
      <c r="D4" s="14" t="inlineStr">
        <is>
          <t>N/A</t>
        </is>
      </c>
      <c r="E4" s="15" t="inlineStr">
        <is>
          <t>N/A</t>
        </is>
      </c>
      <c r="F4" s="15" t="inlineStr">
        <is>
          <t>N/A</t>
        </is>
      </c>
      <c r="G4" s="15" t="inlineStr">
        <is>
          <t>N/A</t>
        </is>
      </c>
      <c r="H4" s="14" t="n"/>
      <c r="I4" s="15" t="n"/>
      <c r="J4" s="15" t="n"/>
      <c r="K4" s="15" t="n"/>
      <c r="L4" s="12" t="n"/>
      <c r="M4" s="19" t="n"/>
      <c r="N4" s="19" t="n"/>
      <c r="O4" s="19" t="n"/>
      <c r="P4" s="12" t="n"/>
      <c r="Q4" s="19" t="n"/>
      <c r="R4" s="19" t="n"/>
      <c r="S4" s="19" t="n"/>
      <c r="T4" s="12" t="n"/>
      <c r="U4" s="19" t="n"/>
      <c r="V4" s="19" t="n"/>
      <c r="W4" s="19" t="n"/>
      <c r="X4" s="19" t="n"/>
      <c r="Y4" s="19" t="n"/>
      <c r="Z4" s="19" t="n"/>
      <c r="AA4" s="19" t="n"/>
      <c r="AC4" s="13" t="n"/>
      <c r="AD4" s="19" t="n"/>
      <c r="AE4" s="19" t="n"/>
      <c r="AF4" s="19" t="n"/>
      <c r="AG4" s="19" t="n"/>
    </row>
    <row r="5" ht="18" customHeight="1" s="20">
      <c r="A5" s="21" t="inlineStr">
        <is>
          <t>Stage II # Explants:</t>
        </is>
      </c>
      <c r="B5" s="3">
        <f t="array" ref="B5">(IFERROR((LOOKUP(2,1/(I$3:I$100&lt;&gt;""),I$3:I$100)),0))</f>
        <v/>
      </c>
      <c r="D5" s="19" t="n"/>
      <c r="E5" s="19" t="n"/>
      <c r="F5" s="19" t="n"/>
      <c r="G5" s="19" t="n"/>
      <c r="H5" s="19" t="n"/>
      <c r="I5" s="19" t="n"/>
      <c r="J5" s="19" t="n"/>
      <c r="K5" s="19" t="n"/>
      <c r="L5" s="12" t="n"/>
      <c r="M5" s="19" t="n"/>
      <c r="N5" s="19" t="n"/>
      <c r="O5" s="19" t="n"/>
      <c r="P5" s="12" t="n"/>
      <c r="Q5" s="19" t="n"/>
      <c r="R5" s="19" t="n"/>
      <c r="S5" s="19" t="n"/>
      <c r="T5" s="12" t="n"/>
      <c r="U5" s="19" t="n"/>
      <c r="V5" s="19" t="n"/>
      <c r="W5" s="19" t="n"/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0">
      <c r="A6" s="21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/>
      <c r="M6" s="19" t="n"/>
      <c r="N6" s="19" t="n"/>
      <c r="O6" s="19" t="n"/>
      <c r="P6" s="12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0">
      <c r="A7" s="21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0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0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0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0">
      <c r="A11" s="25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0">
      <c r="A12" s="25" t="inlineStr">
        <is>
          <t>Stage 2.5 Date:</t>
        </is>
      </c>
      <c r="B12" s="10">
        <f t="array" ref="B12">LOOKUP(2,1 / (P$3:P$100 &lt;&gt;""), P$3:P$100)</f>
        <v/>
      </c>
      <c r="L12" s="13" t="n"/>
    </row>
    <row r="13" ht="18" customHeight="1" s="20">
      <c r="A13" s="25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0">
      <c r="A14" s="21" t="inlineStr">
        <is>
          <t>BR #:</t>
        </is>
      </c>
      <c r="B14" s="3">
        <f t="array" ref="B14">(IFERROR((LOOKUP(2,1/(U$3:U$100&lt;&gt;""),U$3:U$100)),0))</f>
        <v/>
      </c>
    </row>
    <row r="15" ht="18" customHeight="1" s="20">
      <c r="A15" s="21" t="inlineStr">
        <is>
          <t>BR Date:</t>
        </is>
      </c>
      <c r="B15" s="10">
        <f t="array" ref="B15">LOOKUP(2,1 / (T$3:T$100 &lt;&gt;""), T$3:T$100)</f>
        <v/>
      </c>
    </row>
    <row r="16" ht="18" customHeight="1" s="20">
      <c r="A16" s="21" t="inlineStr">
        <is>
          <t>BR Subculture</t>
        </is>
      </c>
      <c r="B16" s="1">
        <f t="array" ref="B16">LOOKUP(2,1 / (W$3:W$100 &lt;&gt;""), W$3:W$100)</f>
        <v/>
      </c>
    </row>
    <row r="17" ht="18" customHeight="1" s="20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0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18"/>
  <sheetViews>
    <sheetView zoomScale="110" zoomScaleNormal="110" workbookViewId="0">
      <selection activeCell="F5" sqref="F5"/>
    </sheetView>
  </sheetViews>
  <sheetFormatPr baseColWidth="8" defaultRowHeight="14.4"/>
  <cols>
    <col width="21.88671875" bestFit="1" customWidth="1" style="20" min="1" max="1"/>
    <col width="25" bestFit="1" customWidth="1" style="20" min="2" max="2"/>
    <col width="14.5546875" bestFit="1" customWidth="1" style="20" min="4" max="4"/>
    <col width="9.44140625" bestFit="1" customWidth="1" style="20" min="5" max="5"/>
    <col width="15.109375" bestFit="1" customWidth="1" style="20" min="6" max="6"/>
    <col width="6.21875" bestFit="1" customWidth="1" style="20" min="7" max="7"/>
    <col width="14.6640625" bestFit="1" customWidth="1" style="20" min="8" max="8"/>
    <col width="9.5546875" bestFit="1" customWidth="1" style="20" min="9" max="9"/>
    <col width="15.44140625" bestFit="1" customWidth="1" style="20" min="10" max="10"/>
    <col width="10.6640625" bestFit="1" customWidth="1" style="20" min="12" max="12"/>
    <col width="14.6640625" bestFit="1" customWidth="1" style="20" min="16" max="16"/>
    <col width="9.5546875" bestFit="1" customWidth="1" style="20" min="17" max="17"/>
    <col width="14.6640625" bestFit="1" customWidth="1" style="20" min="20" max="20"/>
    <col width="10.6640625" bestFit="1" customWidth="1" style="20" min="21" max="21"/>
    <col width="10.6640625" bestFit="1" customWidth="1" style="20" min="29" max="29"/>
  </cols>
  <sheetData>
    <row r="1" ht="18" customHeight="1" s="20">
      <c r="A1" s="2" t="inlineStr">
        <is>
          <t>Strain Name:</t>
        </is>
      </c>
      <c r="B1" s="3" t="inlineStr">
        <is>
          <t>Chem SFV</t>
        </is>
      </c>
      <c r="D1" s="4" t="inlineStr">
        <is>
          <t>Stage I</t>
        </is>
      </c>
      <c r="E1" s="19" t="n"/>
      <c r="F1" s="19" t="n"/>
      <c r="G1" s="19" t="n"/>
      <c r="H1" s="22" t="inlineStr">
        <is>
          <t>Stage II</t>
        </is>
      </c>
      <c r="I1" s="19" t="n"/>
      <c r="J1" s="19" t="n"/>
      <c r="K1" s="19" t="n"/>
      <c r="L1" s="6" t="inlineStr">
        <is>
          <t>Stage III</t>
        </is>
      </c>
      <c r="M1" s="19" t="n"/>
      <c r="N1" s="19" t="n"/>
      <c r="O1" s="19" t="n"/>
      <c r="P1" s="24" t="inlineStr">
        <is>
          <t>Stage 2.5</t>
        </is>
      </c>
      <c r="Q1" s="19" t="n"/>
      <c r="R1" s="19" t="n"/>
      <c r="S1" s="19" t="n"/>
      <c r="T1" s="22" t="inlineStr">
        <is>
          <t>BRs</t>
        </is>
      </c>
      <c r="U1" s="19" t="n"/>
      <c r="V1" s="19" t="n"/>
      <c r="W1" s="19" t="n"/>
      <c r="X1" s="7" t="inlineStr">
        <is>
          <t>Stage IV</t>
        </is>
      </c>
      <c r="Y1" s="19" t="n"/>
      <c r="Z1" s="19" t="n"/>
      <c r="AA1" s="19" t="n"/>
      <c r="AD1" s="7" t="inlineStr">
        <is>
          <t>Infection</t>
        </is>
      </c>
      <c r="AE1" s="19" t="n"/>
      <c r="AF1" s="19" t="n"/>
      <c r="AG1" s="19" t="n"/>
    </row>
    <row r="2" ht="18" customHeight="1" s="20">
      <c r="A2" s="8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2" t="inlineStr">
        <is>
          <t>Subculture Date</t>
        </is>
      </c>
      <c r="I2" s="22" t="inlineStr">
        <is>
          <t># Explants</t>
        </is>
      </c>
      <c r="J2" s="22" t="inlineStr">
        <is>
          <t># Days in Culture</t>
        </is>
      </c>
      <c r="K2" s="22" t="inlineStr">
        <is>
          <t>Ready</t>
        </is>
      </c>
      <c r="L2" s="6" t="inlineStr">
        <is>
          <t>Subculture Date</t>
        </is>
      </c>
      <c r="M2" s="6" t="inlineStr">
        <is>
          <t># Explants</t>
        </is>
      </c>
      <c r="N2" s="6" t="inlineStr">
        <is>
          <t># Days in Culture</t>
        </is>
      </c>
      <c r="O2" s="6" t="inlineStr">
        <is>
          <t>Ready</t>
        </is>
      </c>
      <c r="P2" s="24" t="inlineStr">
        <is>
          <t>Subculture Date</t>
        </is>
      </c>
      <c r="Q2" s="24" t="inlineStr">
        <is>
          <t># Explants</t>
        </is>
      </c>
      <c r="R2" s="24" t="inlineStr">
        <is>
          <t># Days in Culture</t>
        </is>
      </c>
      <c r="S2" s="24" t="inlineStr">
        <is>
          <t>Ready</t>
        </is>
      </c>
      <c r="T2" s="22" t="inlineStr">
        <is>
          <t>Subculture Date</t>
        </is>
      </c>
      <c r="U2" s="22" t="inlineStr">
        <is>
          <t># BRs</t>
        </is>
      </c>
      <c r="V2" s="22" t="inlineStr">
        <is>
          <t># Days in Culture</t>
        </is>
      </c>
      <c r="W2" s="22" t="inlineStr">
        <is>
          <t>Ready</t>
        </is>
      </c>
      <c r="X2" s="7" t="inlineStr">
        <is>
          <t>Subculture Date</t>
        </is>
      </c>
      <c r="Y2" s="7" t="inlineStr">
        <is>
          <t># Explants</t>
        </is>
      </c>
      <c r="Z2" s="7" t="inlineStr">
        <is>
          <t># Days in Culture</t>
        </is>
      </c>
      <c r="AA2" s="7" t="inlineStr">
        <is>
          <t>Ready</t>
        </is>
      </c>
      <c r="AC2" s="11" t="inlineStr">
        <is>
          <t>Date</t>
        </is>
      </c>
      <c r="AD2" s="7" t="inlineStr">
        <is>
          <t>Stage I</t>
        </is>
      </c>
      <c r="AE2" s="7" t="inlineStr">
        <is>
          <t>Stage II</t>
        </is>
      </c>
      <c r="AF2" s="7" t="inlineStr">
        <is>
          <t>Stage III</t>
        </is>
      </c>
      <c r="AG2" s="7" t="inlineStr">
        <is>
          <t>Stage IV</t>
        </is>
      </c>
    </row>
    <row r="3" ht="18" customHeight="1" s="20">
      <c r="A3" s="8" t="inlineStr">
        <is>
          <t>Stage I Date:</t>
        </is>
      </c>
      <c r="B3" s="10">
        <f>LOOKUP(2,1 / (D$3:D$100 &lt;&gt;""), D$3:D$100)</f>
        <v/>
      </c>
      <c r="D3" s="12" t="n">
        <v>44705</v>
      </c>
      <c r="E3" s="19" t="n">
        <v>80</v>
      </c>
      <c r="F3" s="19">
        <f>TODAY()-D3</f>
        <v/>
      </c>
      <c r="G3" s="19">
        <f>IF(F3&gt;21, "Yes", "No")</f>
        <v/>
      </c>
      <c r="H3" s="12" t="n"/>
      <c r="I3" s="19" t="n"/>
      <c r="J3" s="19" t="n"/>
      <c r="K3" s="19" t="n"/>
      <c r="L3" s="12" t="n">
        <v>44727</v>
      </c>
      <c r="M3" s="19" t="n">
        <v>78</v>
      </c>
      <c r="N3" s="19">
        <f>TODAY()-L3</f>
        <v/>
      </c>
      <c r="O3" s="19">
        <f>IF(N3&gt;21, "Yes", "No")</f>
        <v/>
      </c>
      <c r="P3" s="12" t="n"/>
      <c r="Q3" s="19" t="n"/>
      <c r="R3" s="19" t="n"/>
      <c r="S3" s="19" t="n"/>
      <c r="T3" s="12" t="n"/>
      <c r="U3" s="19" t="n"/>
      <c r="V3" s="19" t="n"/>
      <c r="W3" s="19" t="n"/>
      <c r="X3" s="19" t="n"/>
      <c r="Y3" s="19" t="n"/>
      <c r="Z3" s="19" t="n"/>
      <c r="AA3" s="19" t="n"/>
      <c r="AC3" s="13" t="n"/>
      <c r="AD3" s="19" t="n"/>
      <c r="AE3" s="19" t="n"/>
      <c r="AF3" s="19" t="n"/>
      <c r="AG3" s="19" t="n"/>
    </row>
    <row r="4" ht="18" customHeight="1" s="20">
      <c r="A4" s="8" t="inlineStr">
        <is>
          <t>Stage I Subculture</t>
        </is>
      </c>
      <c r="B4" s="1">
        <f>LOOKUP(2,1 / (G$3:G$1048576 &lt;&gt;""), G$3:G$1048576)</f>
        <v/>
      </c>
      <c r="D4" s="14" t="inlineStr">
        <is>
          <t>N/A</t>
        </is>
      </c>
      <c r="E4" s="15" t="inlineStr">
        <is>
          <t>N/A</t>
        </is>
      </c>
      <c r="F4" s="15" t="inlineStr">
        <is>
          <t>N/A</t>
        </is>
      </c>
      <c r="G4" s="15" t="inlineStr">
        <is>
          <t>N/A</t>
        </is>
      </c>
      <c r="H4" s="14" t="n"/>
      <c r="I4" s="15" t="n"/>
      <c r="J4" s="15" t="n"/>
      <c r="K4" s="15" t="n"/>
      <c r="L4" s="12" t="n"/>
      <c r="M4" s="19" t="n"/>
      <c r="N4" s="19" t="n"/>
      <c r="O4" s="19" t="n"/>
      <c r="P4" s="12" t="n"/>
      <c r="Q4" s="19" t="n"/>
      <c r="R4" s="19" t="n"/>
      <c r="S4" s="19" t="n"/>
      <c r="T4" s="12" t="n"/>
      <c r="U4" s="19" t="n"/>
      <c r="V4" s="19" t="n"/>
      <c r="W4" s="19" t="n"/>
      <c r="X4" s="19" t="n"/>
      <c r="Y4" s="19" t="n"/>
      <c r="Z4" s="19" t="n"/>
      <c r="AA4" s="19" t="n"/>
      <c r="AC4" s="13" t="n"/>
      <c r="AD4" s="19" t="n"/>
      <c r="AE4" s="19" t="n"/>
      <c r="AF4" s="19" t="n"/>
      <c r="AG4" s="19" t="n"/>
    </row>
    <row r="5" ht="18" customHeight="1" s="20">
      <c r="A5" s="21" t="inlineStr">
        <is>
          <t>Stage II # Explants:</t>
        </is>
      </c>
      <c r="B5" s="3">
        <f t="array" ref="B5">(IFERROR((LOOKUP(2,1/(I$3:I$100&lt;&gt;""),I$3:I$100)),0))</f>
        <v/>
      </c>
      <c r="D5" s="19" t="n"/>
      <c r="E5" s="19" t="n"/>
      <c r="F5" s="19" t="n"/>
      <c r="G5" s="19" t="n"/>
      <c r="H5" s="19" t="n"/>
      <c r="I5" s="19" t="n"/>
      <c r="J5" s="19" t="n"/>
      <c r="K5" s="19" t="n"/>
      <c r="L5" s="12" t="n"/>
      <c r="M5" s="19" t="n"/>
      <c r="N5" s="19" t="n"/>
      <c r="O5" s="19" t="n"/>
      <c r="P5" s="12" t="n"/>
      <c r="Q5" s="19" t="n"/>
      <c r="R5" s="19" t="n"/>
      <c r="S5" s="19" t="n"/>
      <c r="T5" s="12" t="n"/>
      <c r="U5" s="19" t="n"/>
      <c r="V5" s="19" t="n"/>
      <c r="W5" s="19" t="n"/>
      <c r="X5" s="19" t="n"/>
      <c r="Y5" s="19" t="n"/>
      <c r="Z5" s="19" t="n"/>
      <c r="AA5" s="19" t="n"/>
      <c r="AC5" s="13" t="n"/>
      <c r="AD5" s="19" t="n"/>
      <c r="AE5" s="19" t="n"/>
      <c r="AF5" s="19" t="n"/>
      <c r="AG5" s="19" t="n"/>
    </row>
    <row r="6" ht="18" customHeight="1" s="20">
      <c r="A6" s="21" t="inlineStr">
        <is>
          <t>Stage II Date:</t>
        </is>
      </c>
      <c r="B6" s="10">
        <f t="array" ref="B6">LOOKUP(2,1 / (H$3:H$100 &lt;&gt;""), H$3:H$100)</f>
        <v/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2" t="n"/>
      <c r="M6" s="19" t="n"/>
      <c r="N6" s="19" t="n"/>
      <c r="O6" s="19" t="n"/>
      <c r="P6" s="12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C6" s="13" t="n"/>
      <c r="AD6" s="19" t="n"/>
      <c r="AE6" s="19" t="n"/>
      <c r="AF6" s="19" t="n"/>
      <c r="AG6" s="19" t="n"/>
    </row>
    <row r="7" ht="18" customHeight="1" s="20">
      <c r="A7" s="21" t="inlineStr">
        <is>
          <t>Stage II Subculture</t>
        </is>
      </c>
      <c r="B7" s="1">
        <f t="array" ref="B7">LOOKUP(2,1 / (K$3:K$1048576 &lt;&gt;""), K$3:K$1048576)</f>
        <v/>
      </c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D7" s="19" t="n"/>
      <c r="AE7" s="19" t="n"/>
      <c r="AF7" s="19" t="n"/>
      <c r="AG7" s="19" t="n"/>
    </row>
    <row r="8" ht="18" customHeight="1" s="20">
      <c r="A8" s="9" t="inlineStr">
        <is>
          <t>Stage III # Explants:</t>
        </is>
      </c>
      <c r="B8" s="3">
        <f t="array" ref="B8">(IFERROR((LOOKUP(2,1/(M$3:M$100&lt;&gt;""),M$3:M$100)),0))</f>
        <v/>
      </c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D8" s="19" t="n"/>
      <c r="AE8" s="19" t="n"/>
      <c r="AF8" s="19" t="n"/>
      <c r="AG8" s="19" t="n"/>
    </row>
    <row r="9" ht="18" customHeight="1" s="20">
      <c r="A9" s="9" t="inlineStr">
        <is>
          <t>Stage III Date:</t>
        </is>
      </c>
      <c r="B9" s="10">
        <f t="array" ref="B9">LOOKUP(2,1 / (L$3:L$100 &lt;&gt;""), L$3:L$100)</f>
        <v/>
      </c>
      <c r="D9" s="19" t="n"/>
      <c r="E9" s="19" t="n"/>
      <c r="F9" s="19" t="n"/>
      <c r="G9" s="19" t="n"/>
      <c r="H9" s="19" t="n"/>
      <c r="I9" s="19" t="n"/>
      <c r="J9" s="19" t="n"/>
      <c r="K9" s="19" t="n"/>
      <c r="L9" s="12" t="n"/>
      <c r="M9" s="19" t="n"/>
      <c r="N9" s="19" t="n"/>
      <c r="O9" s="19" t="n"/>
      <c r="P9" s="12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D9" s="19" t="n"/>
      <c r="AE9" s="19" t="n"/>
      <c r="AF9" s="19" t="n"/>
      <c r="AG9" s="19" t="n"/>
    </row>
    <row r="10" ht="18" customHeight="1" s="20">
      <c r="A10" s="9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0">
      <c r="A11" s="25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0">
      <c r="A12" s="25" t="inlineStr">
        <is>
          <t>Stage 2.5 Date:</t>
        </is>
      </c>
      <c r="B12" s="10">
        <f t="array" ref="B12">LOOKUP(2,1 / (P$3:P$100 &lt;&gt;""), P$3:P$100)</f>
        <v/>
      </c>
      <c r="L12" s="13" t="n"/>
    </row>
    <row r="13" ht="18" customHeight="1" s="20">
      <c r="A13" s="25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0">
      <c r="A14" s="21" t="inlineStr">
        <is>
          <t>BR #:</t>
        </is>
      </c>
      <c r="B14" s="3">
        <f t="array" ref="B14">(IFERROR((LOOKUP(2,1/(U$3:U$100&lt;&gt;""),U$3:U$100)),0))</f>
        <v/>
      </c>
    </row>
    <row r="15" ht="18" customHeight="1" s="20">
      <c r="A15" s="21" t="inlineStr">
        <is>
          <t>BR Date:</t>
        </is>
      </c>
      <c r="B15" s="10">
        <f t="array" ref="B15">LOOKUP(2,1 / (T$3:T$100 &lt;&gt;""), T$3:T$100)</f>
        <v/>
      </c>
    </row>
    <row r="16" ht="18" customHeight="1" s="20">
      <c r="A16" s="21" t="inlineStr">
        <is>
          <t>BR Subculture</t>
        </is>
      </c>
      <c r="B16" s="1">
        <f t="array" ref="B16">LOOKUP(2,1 / (W$3:W$100 &lt;&gt;""), W$3:W$100)</f>
        <v/>
      </c>
    </row>
    <row r="17" ht="18" customHeight="1" s="20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20">
      <c r="A18" s="2" t="inlineStr">
        <is>
          <t>Stage IV Date:</t>
        </is>
      </c>
      <c r="B18" s="10">
        <f>LOOKUP(2,1 / (X$3:X$9 &lt;&gt;""), X$3:X$9)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Zack</dc:creator>
  <dcterms:created xsi:type="dcterms:W3CDTF">2019-02-24T04:31:45Z</dcterms:created>
  <dcterms:modified xsi:type="dcterms:W3CDTF">2022-08-05T12:25:12Z</dcterms:modified>
  <cp:lastModifiedBy>Zack</cp:lastModifiedBy>
</cp:coreProperties>
</file>