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zac/Documents/"/>
    </mc:Choice>
  </mc:AlternateContent>
  <xr:revisionPtr revIDLastSave="0" documentId="13_ncr:1_{F338E0F7-5030-F84C-86CE-56DBB1610F22}" xr6:coauthVersionLast="46" xr6:coauthVersionMax="46" xr10:uidLastSave="{00000000-0000-0000-0000-000000000000}"/>
  <bookViews>
    <workbookView xWindow="0" yWindow="500" windowWidth="27720" windowHeight="17500" xr2:uid="{00000000-000D-0000-FFFF-FFFF00000000}"/>
  </bookViews>
  <sheets>
    <sheet name="Link Budget (UHF)" sheetId="1" r:id="rId1"/>
  </sheets>
  <definedNames>
    <definedName name="_xlnm.Print_Area" localSheetId="0">'Link Budget (UHF)'!$A$1:$F$38</definedName>
  </definedNames>
  <calcPr calcId="191029"/>
  <customWorkbookViews>
    <customWorkbookView name="P - Personal View" guid="{56B56577-359B-4FEF-8511-5634C3B3AD8C}" mergeInterval="0" personalView="1" maximized="1" windowWidth="1017" windowHeight="629" activeSheetId="1"/>
    <customWorkbookView name="Justin Atchison - Personal View" guid="{DF438D20-ED32-4502-BBF3-1338727B4A2A}" mergeInterval="0" personalView="1" maximized="1" xWindow="1" yWindow="1" windowWidth="1011" windowHeight="64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E5" i="1"/>
  <c r="C11" i="1"/>
  <c r="C24" i="1"/>
  <c r="C15" i="1"/>
  <c r="C26" i="1"/>
  <c r="C22" i="1"/>
  <c r="C30" i="1"/>
  <c r="C32" i="1" s="1"/>
  <c r="E31" i="1"/>
  <c r="E32" i="1" s="1"/>
  <c r="E27" i="1"/>
  <c r="C16" i="1"/>
  <c r="C17" i="1"/>
  <c r="C18" i="1" s="1"/>
  <c r="C19" i="1" s="1"/>
  <c r="E25" i="1"/>
  <c r="E21" i="1" l="1"/>
  <c r="E34" i="1" s="1"/>
  <c r="E37" i="1" s="1"/>
  <c r="C21" i="1"/>
  <c r="C34" i="1" s="1"/>
  <c r="C35" i="1" s="1"/>
  <c r="E28" i="1"/>
  <c r="E35" i="1" l="1"/>
</calcChain>
</file>

<file path=xl/sharedStrings.xml><?xml version="1.0" encoding="utf-8"?>
<sst xmlns="http://schemas.openxmlformats.org/spreadsheetml/2006/main" count="71" uniqueCount="55">
  <si>
    <t>Boltzmann Constant, k</t>
  </si>
  <si>
    <t>J/K</t>
  </si>
  <si>
    <t>dB</t>
  </si>
  <si>
    <t>Speed of Light in Vacuum, c</t>
  </si>
  <si>
    <t>m/s</t>
  </si>
  <si>
    <t>Frequency of Signal, f</t>
  </si>
  <si>
    <t>dBW</t>
  </si>
  <si>
    <t>W</t>
  </si>
  <si>
    <t>dBHz</t>
  </si>
  <si>
    <t>Gain of Receiving Antenna, Gr</t>
  </si>
  <si>
    <t>Link Loss (or free-space loss), Ls</t>
  </si>
  <si>
    <t>MHz</t>
  </si>
  <si>
    <t>km</t>
  </si>
  <si>
    <t>Receiver</t>
  </si>
  <si>
    <t>Constants</t>
  </si>
  <si>
    <t>dbW</t>
  </si>
  <si>
    <t>Earth Radius, RE</t>
  </si>
  <si>
    <t>deg</t>
  </si>
  <si>
    <t>Altitude, h</t>
  </si>
  <si>
    <t xml:space="preserve">m </t>
  </si>
  <si>
    <t xml:space="preserve">K </t>
  </si>
  <si>
    <t>Decibels</t>
  </si>
  <si>
    <t>Line of Sight Range, S</t>
  </si>
  <si>
    <t>Path Losses</t>
  </si>
  <si>
    <t>Wavelength of Signal, λ</t>
  </si>
  <si>
    <t>Transmitting Antenna Gain, Gt</t>
  </si>
  <si>
    <t>Atmospheric Attenuation, La</t>
  </si>
  <si>
    <t>Bandwidth, B</t>
  </si>
  <si>
    <t>System Noise, N</t>
  </si>
  <si>
    <t>Transmitter Power, P</t>
  </si>
  <si>
    <t>Standard</t>
  </si>
  <si>
    <t>Polarization Losses, Lp</t>
  </si>
  <si>
    <t>dBK</t>
  </si>
  <si>
    <t>Transmitter</t>
  </si>
  <si>
    <t>Link Quality</t>
  </si>
  <si>
    <t>EIRP, W</t>
  </si>
  <si>
    <t>Frequency</t>
  </si>
  <si>
    <t>Orbit</t>
  </si>
  <si>
    <t>Earth Mu</t>
  </si>
  <si>
    <t>km^3/s^2</t>
  </si>
  <si>
    <t>km/s</t>
  </si>
  <si>
    <t>kHz</t>
  </si>
  <si>
    <t>Maximum Estimated Doppler Shift, df</t>
  </si>
  <si>
    <t>S/C Velocity Relative to Ground Station, vr</t>
  </si>
  <si>
    <t>S/C Velocity in Circular Orbit, v</t>
  </si>
  <si>
    <t>Orbital Period, T</t>
  </si>
  <si>
    <t>min</t>
  </si>
  <si>
    <t>Elevation Angle of Receiver from Horizon, φ</t>
  </si>
  <si>
    <t>dBi</t>
  </si>
  <si>
    <t>Effective Receiver System Temperature, Ts</t>
  </si>
  <si>
    <t>Received Power, C</t>
  </si>
  <si>
    <t>Carrier to Noise, C/N</t>
  </si>
  <si>
    <t>Linkn Margin</t>
  </si>
  <si>
    <t>VR3x Link Budget</t>
  </si>
  <si>
    <t>Receiver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</si>
</sst>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.0"/>
    <numFmt numFmtId="166" formatCode="0.000"/>
    <numFmt numFmtId="167" formatCode="0.0000"/>
    <numFmt numFmtId="168" formatCode="0.0E+00"/>
  </numFmts>
  <fonts count="18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9"/>
      <color theme="1"/>
      <name val="Calibri"/>
    </font>
    <font>
      <sz val="9"/>
      <name val="Calibri"/>
    </font>
    <font>
      <b/>
      <u/>
      <sz val="9"/>
      <color theme="1"/>
      <name val="Calibri"/>
    </font>
    <font>
      <b/>
      <sz val="9"/>
      <name val="Calibri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0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2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Fill="1" applyBorder="1" applyAlignment="1">
      <alignment horizontal="center"/>
    </xf>
    <xf numFmtId="14" fontId="8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11" fontId="4" fillId="0" borderId="0" xfId="0" applyNumberFormat="1" applyFont="1" applyFill="1" applyBorder="1" applyAlignment="1">
      <alignment horizontal="center"/>
    </xf>
    <xf numFmtId="1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2" fontId="4" fillId="0" borderId="0" xfId="0" applyNumberFormat="1" applyFont="1" applyBorder="1"/>
    <xf numFmtId="167" fontId="9" fillId="0" borderId="0" xfId="0" applyNumberFormat="1" applyFont="1" applyBorder="1"/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left"/>
    </xf>
    <xf numFmtId="165" fontId="4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166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Border="1"/>
    <xf numFmtId="0" fontId="5" fillId="0" borderId="0" xfId="0" applyFont="1" applyBorder="1" applyAlignment="1">
      <alignment horizontal="center"/>
    </xf>
    <xf numFmtId="167" fontId="5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3" fillId="0" borderId="6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14" fontId="13" fillId="0" borderId="8" xfId="0" applyNumberFormat="1" applyFont="1" applyBorder="1" applyAlignment="1"/>
    <xf numFmtId="14" fontId="13" fillId="0" borderId="9" xfId="0" applyNumberFormat="1" applyFont="1" applyBorder="1" applyAlignment="1"/>
    <xf numFmtId="0" fontId="14" fillId="0" borderId="10" xfId="0" applyFont="1" applyBorder="1" applyAlignment="1">
      <alignment horizontal="left"/>
    </xf>
    <xf numFmtId="164" fontId="14" fillId="0" borderId="2" xfId="0" applyNumberFormat="1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2" fontId="14" fillId="0" borderId="2" xfId="0" applyNumberFormat="1" applyFont="1" applyFill="1" applyBorder="1" applyAlignment="1">
      <alignment horizontal="center"/>
    </xf>
    <xf numFmtId="11" fontId="14" fillId="0" borderId="2" xfId="0" applyNumberFormat="1" applyFont="1" applyFill="1" applyBorder="1" applyAlignment="1">
      <alignment horizontal="center"/>
    </xf>
    <xf numFmtId="0" fontId="14" fillId="0" borderId="2" xfId="0" applyNumberFormat="1" applyFont="1" applyFill="1" applyBorder="1" applyAlignment="1">
      <alignment horizontal="center"/>
    </xf>
    <xf numFmtId="1" fontId="14" fillId="0" borderId="7" xfId="0" applyNumberFormat="1" applyFont="1" applyFill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166" fontId="14" fillId="0" borderId="2" xfId="0" applyNumberFormat="1" applyFont="1" applyFill="1" applyBorder="1" applyAlignment="1">
      <alignment horizontal="center"/>
    </xf>
    <xf numFmtId="0" fontId="14" fillId="0" borderId="7" xfId="0" applyNumberFormat="1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Fill="1" applyBorder="1" applyAlignment="1">
      <alignment horizontal="center"/>
    </xf>
    <xf numFmtId="168" fontId="14" fillId="0" borderId="2" xfId="0" applyNumberFormat="1" applyFont="1" applyFill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165" fontId="14" fillId="0" borderId="7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14" fontId="15" fillId="0" borderId="3" xfId="0" applyNumberFormat="1" applyFont="1" applyBorder="1" applyAlignment="1">
      <alignment horizontal="center"/>
    </xf>
    <xf numFmtId="165" fontId="14" fillId="0" borderId="1" xfId="0" applyNumberFormat="1" applyFont="1" applyFill="1" applyBorder="1" applyAlignment="1">
      <alignment horizontal="center"/>
    </xf>
    <xf numFmtId="11" fontId="14" fillId="0" borderId="0" xfId="0" applyNumberFormat="1" applyFont="1" applyFill="1" applyBorder="1" applyAlignment="1">
      <alignment horizontal="center"/>
    </xf>
    <xf numFmtId="2" fontId="14" fillId="0" borderId="1" xfId="0" applyNumberFormat="1" applyFont="1" applyFill="1" applyBorder="1" applyAlignment="1">
      <alignment horizontal="center"/>
    </xf>
    <xf numFmtId="166" fontId="14" fillId="0" borderId="7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14" fontId="6" fillId="0" borderId="0" xfId="0" applyNumberFormat="1" applyFont="1" applyBorder="1" applyAlignment="1">
      <alignment horizontal="left"/>
    </xf>
    <xf numFmtId="167" fontId="9" fillId="0" borderId="0" xfId="0" applyNumberFormat="1" applyFont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5" fontId="14" fillId="0" borderId="13" xfId="0" applyNumberFormat="1" applyFont="1" applyBorder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2" fillId="0" borderId="0" xfId="0" applyFont="1"/>
    <xf numFmtId="0" fontId="10" fillId="0" borderId="0" xfId="0" applyFont="1"/>
    <xf numFmtId="11" fontId="16" fillId="0" borderId="15" xfId="0" applyNumberFormat="1" applyFont="1" applyFill="1" applyBorder="1" applyAlignment="1">
      <alignment horizontal="center"/>
    </xf>
    <xf numFmtId="166" fontId="16" fillId="0" borderId="2" xfId="0" applyNumberFormat="1" applyFont="1" applyFill="1" applyBorder="1" applyAlignment="1">
      <alignment horizontal="center"/>
    </xf>
    <xf numFmtId="165" fontId="16" fillId="0" borderId="2" xfId="0" applyNumberFormat="1" applyFont="1" applyFill="1" applyBorder="1" applyAlignment="1">
      <alignment horizontal="center"/>
    </xf>
    <xf numFmtId="0" fontId="10" fillId="0" borderId="5" xfId="0" applyFont="1" applyBorder="1"/>
    <xf numFmtId="2" fontId="16" fillId="0" borderId="15" xfId="0" applyNumberFormat="1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0" fontId="16" fillId="0" borderId="3" xfId="0" applyNumberFormat="1" applyFont="1" applyFill="1" applyBorder="1" applyAlignment="1">
      <alignment horizontal="center"/>
    </xf>
    <xf numFmtId="0" fontId="17" fillId="0" borderId="11" xfId="0" applyFont="1" applyBorder="1"/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" fillId="0" borderId="0" xfId="0" applyFont="1"/>
    <xf numFmtId="0" fontId="4" fillId="0" borderId="0" xfId="0" applyFont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82"/>
  <sheetViews>
    <sheetView tabSelected="1" zoomScale="194" workbookViewId="0">
      <selection activeCell="A33" sqref="A33:XFD33"/>
    </sheetView>
  </sheetViews>
  <sheetFormatPr baseColWidth="10" defaultColWidth="8.83203125" defaultRowHeight="14" x14ac:dyDescent="0.2"/>
  <cols>
    <col min="1" max="1" width="3.33203125" customWidth="1"/>
    <col min="2" max="2" width="45.1640625" style="1" bestFit="1" customWidth="1"/>
    <col min="3" max="3" width="7.5" style="2" bestFit="1" customWidth="1"/>
    <col min="4" max="4" width="7.83203125" style="1" bestFit="1" customWidth="1"/>
    <col min="5" max="5" width="6.5" style="3" bestFit="1" customWidth="1"/>
    <col min="6" max="6" width="4.33203125" style="3" bestFit="1" customWidth="1"/>
    <col min="7" max="7" width="29" style="1" customWidth="1"/>
    <col min="8" max="8" width="88" style="6" bestFit="1" customWidth="1"/>
    <col min="9" max="9" width="11.5" style="3" customWidth="1"/>
    <col min="10" max="10" width="13" style="3" customWidth="1"/>
    <col min="11" max="11" width="9.1640625" style="3" customWidth="1"/>
    <col min="12" max="12" width="6" style="6" customWidth="1"/>
    <col min="13" max="13" width="47" style="3" bestFit="1" customWidth="1"/>
  </cols>
  <sheetData>
    <row r="1" spans="2:16" ht="16" x14ac:dyDescent="0.2">
      <c r="B1" s="98" t="s">
        <v>53</v>
      </c>
      <c r="C1" s="7"/>
      <c r="D1" s="5"/>
    </row>
    <row r="2" spans="2:16" ht="16" x14ac:dyDescent="0.2">
      <c r="B2" s="85"/>
      <c r="C2" s="7"/>
      <c r="D2" s="5"/>
    </row>
    <row r="3" spans="2:16" ht="15" customHeight="1" thickBot="1" x14ac:dyDescent="0.25">
      <c r="B3" s="19"/>
      <c r="C3" s="8"/>
      <c r="D3" s="18"/>
      <c r="E3" s="18"/>
      <c r="F3" s="18"/>
      <c r="G3" s="31"/>
      <c r="H3" s="15"/>
      <c r="I3" s="16"/>
      <c r="J3" s="16"/>
      <c r="K3" s="16"/>
      <c r="L3" s="15"/>
      <c r="M3" s="17"/>
      <c r="N3" s="14"/>
      <c r="O3" s="14"/>
      <c r="P3" s="14"/>
    </row>
    <row r="4" spans="2:16" ht="15" thickBot="1" x14ac:dyDescent="0.25">
      <c r="B4" s="41" t="s">
        <v>14</v>
      </c>
      <c r="C4" s="42" t="s">
        <v>30</v>
      </c>
      <c r="D4" s="43"/>
      <c r="E4" s="44" t="s">
        <v>21</v>
      </c>
      <c r="F4" s="45"/>
      <c r="G4" s="31"/>
      <c r="H4" s="15"/>
      <c r="I4" s="16"/>
      <c r="J4" s="18"/>
      <c r="K4" s="18"/>
      <c r="L4" s="18"/>
      <c r="M4" s="16"/>
    </row>
    <row r="5" spans="2:16" x14ac:dyDescent="0.2">
      <c r="B5" s="46" t="s">
        <v>0</v>
      </c>
      <c r="C5" s="47">
        <v>1.3806503000000001E-23</v>
      </c>
      <c r="D5" s="48" t="s">
        <v>1</v>
      </c>
      <c r="E5" s="49">
        <f>10*LOG10(C5)</f>
        <v>-228.59916308396282</v>
      </c>
      <c r="F5" s="48" t="s">
        <v>2</v>
      </c>
      <c r="G5" s="4"/>
      <c r="H5" s="15"/>
      <c r="I5" s="16"/>
      <c r="J5" s="15"/>
      <c r="K5" s="15"/>
      <c r="L5" s="15"/>
      <c r="M5" s="20"/>
    </row>
    <row r="6" spans="2:16" x14ac:dyDescent="0.2">
      <c r="B6" s="46" t="s">
        <v>3</v>
      </c>
      <c r="C6" s="50">
        <v>300000000</v>
      </c>
      <c r="D6" s="48" t="s">
        <v>4</v>
      </c>
      <c r="E6" s="49"/>
      <c r="F6" s="48"/>
      <c r="G6" s="4"/>
      <c r="H6" s="15"/>
      <c r="J6" s="15"/>
      <c r="K6" s="15"/>
      <c r="L6" s="15"/>
      <c r="M6" s="20"/>
    </row>
    <row r="7" spans="2:16" x14ac:dyDescent="0.2">
      <c r="B7" s="46" t="s">
        <v>16</v>
      </c>
      <c r="C7" s="51">
        <v>6378</v>
      </c>
      <c r="D7" s="48" t="s">
        <v>12</v>
      </c>
      <c r="E7" s="49"/>
      <c r="F7" s="48"/>
      <c r="G7" s="4"/>
      <c r="H7" s="15"/>
      <c r="J7" s="15"/>
      <c r="K7" s="15"/>
      <c r="L7" s="15"/>
      <c r="M7" s="20"/>
    </row>
    <row r="8" spans="2:16" ht="15" thickBot="1" x14ac:dyDescent="0.25">
      <c r="B8" s="46" t="s">
        <v>38</v>
      </c>
      <c r="C8" s="50">
        <v>398600</v>
      </c>
      <c r="D8" s="48" t="s">
        <v>39</v>
      </c>
      <c r="E8" s="49"/>
      <c r="F8" s="48"/>
      <c r="G8" s="4"/>
      <c r="H8" s="15"/>
      <c r="J8" s="15"/>
      <c r="K8" s="15"/>
      <c r="L8" s="15"/>
      <c r="M8" s="20"/>
    </row>
    <row r="9" spans="2:16" ht="15" thickBot="1" x14ac:dyDescent="0.25">
      <c r="B9" s="41" t="s">
        <v>36</v>
      </c>
      <c r="C9" s="42"/>
      <c r="D9" s="43"/>
      <c r="E9" s="44"/>
      <c r="F9" s="45"/>
      <c r="G9" s="31"/>
      <c r="H9" s="15"/>
      <c r="I9" s="16"/>
      <c r="J9" s="15"/>
      <c r="K9" s="15"/>
      <c r="L9" s="15"/>
      <c r="M9" s="20"/>
    </row>
    <row r="10" spans="2:16" x14ac:dyDescent="0.2">
      <c r="B10" s="46" t="s">
        <v>5</v>
      </c>
      <c r="C10" s="52">
        <v>915.6</v>
      </c>
      <c r="D10" s="48" t="s">
        <v>11</v>
      </c>
      <c r="E10" s="53"/>
      <c r="F10" s="48"/>
      <c r="G10" s="4"/>
      <c r="H10" s="15"/>
      <c r="I10" s="16"/>
      <c r="J10" s="12"/>
      <c r="K10" s="12"/>
      <c r="L10" s="15"/>
      <c r="M10" s="20"/>
    </row>
    <row r="11" spans="2:16" ht="15" thickBot="1" x14ac:dyDescent="0.25">
      <c r="B11" s="46" t="s">
        <v>24</v>
      </c>
      <c r="C11" s="54">
        <f>C6/(C10*1000000)</f>
        <v>0.32765399737876805</v>
      </c>
      <c r="D11" s="48" t="s">
        <v>19</v>
      </c>
      <c r="E11" s="53"/>
      <c r="F11" s="48"/>
      <c r="G11" s="4"/>
      <c r="H11" s="15"/>
      <c r="J11" s="15"/>
      <c r="K11" s="15"/>
      <c r="L11" s="15"/>
      <c r="M11" s="20"/>
    </row>
    <row r="12" spans="2:16" ht="15" thickBot="1" x14ac:dyDescent="0.25">
      <c r="B12" s="41" t="s">
        <v>37</v>
      </c>
      <c r="C12" s="42"/>
      <c r="D12" s="43"/>
      <c r="E12" s="44"/>
      <c r="F12" s="45"/>
      <c r="G12" s="4"/>
      <c r="H12" s="15"/>
      <c r="I12" s="16"/>
      <c r="J12" s="15"/>
      <c r="K12" s="15"/>
      <c r="L12" s="15"/>
      <c r="M12" s="20"/>
    </row>
    <row r="13" spans="2:16" x14ac:dyDescent="0.2">
      <c r="B13" s="46" t="s">
        <v>18</v>
      </c>
      <c r="C13" s="55">
        <v>550</v>
      </c>
      <c r="D13" s="48" t="s">
        <v>12</v>
      </c>
      <c r="E13" s="53"/>
      <c r="F13" s="48"/>
      <c r="G13" s="71"/>
      <c r="H13" s="99"/>
      <c r="I13" s="16"/>
      <c r="J13" s="15"/>
      <c r="K13" s="15"/>
      <c r="L13" s="15"/>
      <c r="M13" s="20"/>
    </row>
    <row r="14" spans="2:16" x14ac:dyDescent="0.2">
      <c r="B14" s="46" t="s">
        <v>47</v>
      </c>
      <c r="C14" s="56">
        <v>30</v>
      </c>
      <c r="D14" s="48" t="s">
        <v>17</v>
      </c>
      <c r="E14" s="57"/>
      <c r="F14" s="48"/>
      <c r="G14" s="4"/>
      <c r="H14" s="99"/>
      <c r="I14" s="16"/>
      <c r="J14" s="15"/>
      <c r="K14" s="15"/>
      <c r="L14" s="15"/>
      <c r="M14" s="20"/>
    </row>
    <row r="15" spans="2:16" x14ac:dyDescent="0.2">
      <c r="B15" s="46" t="s">
        <v>22</v>
      </c>
      <c r="C15" s="58">
        <f>C7*(((((C7+C13)^2/C7^2)-(COS(C14/57.2958))^2)^0.5)-SIN(C14/57.2958))</f>
        <v>992.86836874075016</v>
      </c>
      <c r="D15" s="48" t="s">
        <v>12</v>
      </c>
      <c r="E15" s="53"/>
      <c r="F15" s="48"/>
      <c r="G15" s="4"/>
      <c r="H15" s="15"/>
      <c r="I15" s="16"/>
      <c r="J15" s="15"/>
      <c r="K15" s="15"/>
      <c r="L15" s="15"/>
      <c r="M15" s="20"/>
    </row>
    <row r="16" spans="2:16" x14ac:dyDescent="0.2">
      <c r="B16" s="46" t="s">
        <v>45</v>
      </c>
      <c r="C16" s="58">
        <f>2*PI()*SQRT((C7+C13)^3/C8)/60</f>
        <v>95.647096137242528</v>
      </c>
      <c r="D16" s="48" t="s">
        <v>46</v>
      </c>
      <c r="E16" s="57"/>
      <c r="F16" s="48"/>
      <c r="G16" s="4"/>
      <c r="H16" s="15"/>
      <c r="J16" s="15"/>
      <c r="K16" s="15"/>
      <c r="L16" s="15"/>
      <c r="M16" s="20"/>
    </row>
    <row r="17" spans="2:13" x14ac:dyDescent="0.2">
      <c r="B17" s="46" t="s">
        <v>44</v>
      </c>
      <c r="C17" s="58">
        <f>SQRT(C8/(C7+C13))</f>
        <v>7.5851593280782552</v>
      </c>
      <c r="D17" s="48" t="s">
        <v>40</v>
      </c>
      <c r="E17" s="53"/>
      <c r="F17" s="48"/>
      <c r="G17" s="4"/>
      <c r="H17" s="15"/>
      <c r="I17" s="16"/>
      <c r="J17" s="15"/>
      <c r="K17" s="15"/>
      <c r="L17" s="15"/>
      <c r="M17" s="20"/>
    </row>
    <row r="18" spans="2:13" x14ac:dyDescent="0.2">
      <c r="B18" s="46" t="s">
        <v>43</v>
      </c>
      <c r="C18" s="58">
        <f>C17*COS(C14*PI()/180)</f>
        <v>6.5689406698682724</v>
      </c>
      <c r="D18" s="48" t="s">
        <v>40</v>
      </c>
      <c r="E18" s="53"/>
      <c r="F18" s="48"/>
      <c r="G18" s="4"/>
      <c r="H18" s="15"/>
      <c r="I18" s="16"/>
      <c r="J18" s="15"/>
      <c r="K18" s="15"/>
      <c r="L18" s="15"/>
      <c r="M18" s="20"/>
    </row>
    <row r="19" spans="2:13" ht="15" thickBot="1" x14ac:dyDescent="0.25">
      <c r="B19" s="46" t="s">
        <v>42</v>
      </c>
      <c r="C19" s="58">
        <f>C18/(C6/1000)*(C10*1000000)/1000</f>
        <v>20.04840692443797</v>
      </c>
      <c r="D19" s="48" t="s">
        <v>41</v>
      </c>
      <c r="E19" s="53"/>
      <c r="F19" s="48"/>
      <c r="G19" s="4"/>
      <c r="H19" s="15"/>
      <c r="J19" s="15"/>
      <c r="K19" s="15"/>
      <c r="L19" s="15"/>
      <c r="M19" s="20"/>
    </row>
    <row r="20" spans="2:13" ht="15" thickBot="1" x14ac:dyDescent="0.25">
      <c r="B20" s="41" t="s">
        <v>23</v>
      </c>
      <c r="C20" s="42"/>
      <c r="D20" s="43"/>
      <c r="E20" s="44"/>
      <c r="F20" s="45"/>
      <c r="G20" s="4"/>
      <c r="H20" s="15"/>
      <c r="J20" s="15"/>
      <c r="K20" s="15"/>
      <c r="L20" s="15"/>
      <c r="M20" s="20"/>
    </row>
    <row r="21" spans="2:13" x14ac:dyDescent="0.2">
      <c r="B21" s="46" t="s">
        <v>10</v>
      </c>
      <c r="C21" s="59">
        <f>C11^2/(16*PI()^2*(C15*1000)^2)</f>
        <v>6.8964860722156773E-16</v>
      </c>
      <c r="D21" s="48"/>
      <c r="E21" s="60">
        <f>-(22+20*LOG10(C15*1000/C11))</f>
        <v>-151.62952408489255</v>
      </c>
      <c r="F21" s="48" t="s">
        <v>2</v>
      </c>
      <c r="G21" s="4"/>
      <c r="H21" s="15"/>
      <c r="I21" s="16"/>
      <c r="J21" s="15"/>
      <c r="K21" s="15"/>
      <c r="L21" s="15"/>
      <c r="M21" s="20"/>
    </row>
    <row r="22" spans="2:13" ht="15" thickBot="1" x14ac:dyDescent="0.25">
      <c r="B22" s="46" t="s">
        <v>26</v>
      </c>
      <c r="C22" s="54">
        <f>10^(E22/10)</f>
        <v>0.63095734448019325</v>
      </c>
      <c r="D22" s="61"/>
      <c r="E22" s="62">
        <v>-2</v>
      </c>
      <c r="F22" s="48" t="s">
        <v>2</v>
      </c>
      <c r="G22" s="71"/>
      <c r="H22" s="15"/>
      <c r="I22" s="15"/>
      <c r="J22" s="16"/>
      <c r="K22" s="15"/>
      <c r="L22" s="15"/>
      <c r="M22" s="20"/>
    </row>
    <row r="23" spans="2:13" ht="15" thickBot="1" x14ac:dyDescent="0.25">
      <c r="B23" s="41" t="s">
        <v>13</v>
      </c>
      <c r="C23" s="42"/>
      <c r="D23" s="43"/>
      <c r="E23" s="44"/>
      <c r="F23" s="45"/>
      <c r="G23" s="28"/>
      <c r="I23" s="16"/>
      <c r="J23" s="16"/>
      <c r="K23" s="12"/>
      <c r="L23" s="15"/>
      <c r="M23" s="20"/>
    </row>
    <row r="24" spans="2:13" x14ac:dyDescent="0.2">
      <c r="B24" s="46" t="s">
        <v>9</v>
      </c>
      <c r="C24" s="63">
        <f>10^(E24/10)</f>
        <v>1</v>
      </c>
      <c r="D24" s="76"/>
      <c r="E24" s="80">
        <v>0</v>
      </c>
      <c r="F24" s="77" t="s">
        <v>48</v>
      </c>
      <c r="G24" s="4"/>
      <c r="H24" s="15"/>
      <c r="I24" s="10"/>
      <c r="J24" s="16"/>
      <c r="K24" s="15"/>
      <c r="L24" s="15"/>
      <c r="M24" s="20"/>
    </row>
    <row r="25" spans="2:13" x14ac:dyDescent="0.2">
      <c r="B25" s="46" t="s">
        <v>49</v>
      </c>
      <c r="C25" s="67">
        <v>600</v>
      </c>
      <c r="D25" s="75" t="s">
        <v>20</v>
      </c>
      <c r="E25" s="60">
        <f>10*LOG10(C25)</f>
        <v>27.781512503836435</v>
      </c>
      <c r="F25" s="48" t="s">
        <v>32</v>
      </c>
      <c r="G25" s="71"/>
      <c r="H25" s="15"/>
      <c r="I25" s="15"/>
      <c r="J25" s="15"/>
      <c r="K25" s="15"/>
      <c r="L25" s="16"/>
      <c r="M25" s="20"/>
    </row>
    <row r="26" spans="2:13" x14ac:dyDescent="0.2">
      <c r="B26" s="46" t="s">
        <v>31</v>
      </c>
      <c r="C26" s="63">
        <f>10^(E26/10)</f>
        <v>0.50118723362727224</v>
      </c>
      <c r="D26" s="75"/>
      <c r="E26" s="81">
        <v>-3</v>
      </c>
      <c r="F26" s="48" t="s">
        <v>2</v>
      </c>
      <c r="H26" s="15"/>
      <c r="I26" s="15"/>
      <c r="J26" s="15"/>
      <c r="K26" s="15"/>
      <c r="L26" s="16"/>
      <c r="M26" s="20"/>
    </row>
    <row r="27" spans="2:13" x14ac:dyDescent="0.2">
      <c r="B27" s="46" t="s">
        <v>27</v>
      </c>
      <c r="C27" s="65">
        <v>2000</v>
      </c>
      <c r="D27" s="75" t="s">
        <v>41</v>
      </c>
      <c r="E27" s="60">
        <f>10*LOG10(C27*1000)</f>
        <v>63.010299956639813</v>
      </c>
      <c r="F27" s="48" t="s">
        <v>8</v>
      </c>
      <c r="G27" s="71"/>
      <c r="H27" s="15"/>
      <c r="I27" s="15"/>
      <c r="J27" s="15"/>
      <c r="K27" s="15"/>
      <c r="L27" s="16"/>
      <c r="M27" s="20"/>
    </row>
    <row r="28" spans="2:13" ht="15" thickBot="1" x14ac:dyDescent="0.25">
      <c r="B28" s="46" t="s">
        <v>28</v>
      </c>
      <c r="C28" s="66">
        <f>C5*C25*(C27*1000)</f>
        <v>1.65678036E-14</v>
      </c>
      <c r="D28" s="75" t="s">
        <v>7</v>
      </c>
      <c r="E28" s="78">
        <f>$E$5+E27+E25</f>
        <v>-137.80735062348657</v>
      </c>
      <c r="F28" s="79" t="s">
        <v>6</v>
      </c>
      <c r="G28" s="31"/>
      <c r="H28" s="15"/>
      <c r="I28" s="15"/>
      <c r="J28" s="15"/>
      <c r="K28" s="15"/>
      <c r="L28" s="16"/>
      <c r="M28" s="20"/>
    </row>
    <row r="29" spans="2:13" ht="15" thickBot="1" x14ac:dyDescent="0.25">
      <c r="B29" s="41" t="s">
        <v>33</v>
      </c>
      <c r="C29" s="42"/>
      <c r="D29" s="43"/>
      <c r="E29" s="44"/>
      <c r="F29" s="45"/>
      <c r="G29" s="29"/>
      <c r="H29" s="15"/>
      <c r="I29" s="15"/>
      <c r="J29" s="15"/>
      <c r="K29" s="15"/>
      <c r="L29" s="16"/>
      <c r="M29" s="20"/>
    </row>
    <row r="30" spans="2:13" x14ac:dyDescent="0.2">
      <c r="B30" s="46" t="s">
        <v>25</v>
      </c>
      <c r="C30" s="63">
        <f>10^(E30/10)</f>
        <v>1</v>
      </c>
      <c r="D30" s="64"/>
      <c r="E30" s="67">
        <v>0</v>
      </c>
      <c r="F30" s="48" t="s">
        <v>2</v>
      </c>
      <c r="G30" s="71"/>
      <c r="H30" s="15"/>
      <c r="I30" s="15"/>
      <c r="J30" s="15"/>
      <c r="K30" s="15"/>
      <c r="L30" s="16"/>
      <c r="M30" s="20"/>
    </row>
    <row r="31" spans="2:13" x14ac:dyDescent="0.2">
      <c r="B31" s="46" t="s">
        <v>29</v>
      </c>
      <c r="C31" s="68">
        <v>1</v>
      </c>
      <c r="D31" s="48" t="s">
        <v>7</v>
      </c>
      <c r="E31" s="57">
        <f>10*LOG10(C31)</f>
        <v>0</v>
      </c>
      <c r="F31" s="48" t="s">
        <v>15</v>
      </c>
      <c r="G31" s="71"/>
      <c r="H31" s="15"/>
      <c r="I31" s="15"/>
      <c r="J31" s="15"/>
      <c r="K31" s="15"/>
      <c r="L31" s="16"/>
      <c r="M31" s="20"/>
    </row>
    <row r="32" spans="2:13" ht="15" thickBot="1" x14ac:dyDescent="0.25">
      <c r="B32" s="46" t="s">
        <v>35</v>
      </c>
      <c r="C32" s="54">
        <f>C30*C31</f>
        <v>1</v>
      </c>
      <c r="D32" s="48" t="s">
        <v>7</v>
      </c>
      <c r="E32" s="53">
        <f>E30+E31</f>
        <v>0</v>
      </c>
      <c r="F32" s="48" t="s">
        <v>15</v>
      </c>
      <c r="G32" s="31"/>
      <c r="H32" s="15"/>
      <c r="I32" s="15"/>
      <c r="J32" s="15"/>
      <c r="K32" s="15"/>
      <c r="L32" s="16"/>
      <c r="M32" s="20"/>
    </row>
    <row r="33" spans="1:14" ht="15" thickBot="1" x14ac:dyDescent="0.25">
      <c r="B33" s="41" t="s">
        <v>34</v>
      </c>
      <c r="C33" s="42"/>
      <c r="D33" s="43"/>
      <c r="E33" s="44"/>
      <c r="F33" s="45"/>
      <c r="G33" s="29"/>
      <c r="H33" s="15"/>
      <c r="I33" s="10"/>
      <c r="J33" s="16"/>
      <c r="K33" s="15"/>
      <c r="L33" s="15"/>
      <c r="M33" s="20"/>
    </row>
    <row r="34" spans="1:14" x14ac:dyDescent="0.2">
      <c r="B34" s="83" t="s">
        <v>50</v>
      </c>
      <c r="C34" s="87">
        <f>$C$31*$C$21*C26*$C$22*C24*C30</f>
        <v>2.1808603839830006E-16</v>
      </c>
      <c r="D34" s="84" t="s">
        <v>7</v>
      </c>
      <c r="E34" s="91">
        <f>$E$31+$E$21+$E$22+E26+E24+E30</f>
        <v>-156.62952408489255</v>
      </c>
      <c r="F34" s="84" t="s">
        <v>6</v>
      </c>
      <c r="G34" s="82"/>
      <c r="H34" s="15"/>
      <c r="I34" s="10"/>
      <c r="J34" s="16"/>
      <c r="K34" s="15"/>
      <c r="L34" s="15"/>
      <c r="M34" s="20"/>
    </row>
    <row r="35" spans="1:14" x14ac:dyDescent="0.2">
      <c r="B35" s="69" t="s">
        <v>51</v>
      </c>
      <c r="C35" s="88">
        <f>C34/C28</f>
        <v>1.3163243822995345E-2</v>
      </c>
      <c r="D35" s="70"/>
      <c r="E35" s="92">
        <f>10*LOG10(C35)</f>
        <v>-18.806370741847921</v>
      </c>
      <c r="F35" s="70" t="s">
        <v>2</v>
      </c>
      <c r="G35" s="31"/>
      <c r="H35" s="15"/>
      <c r="I35" s="10"/>
      <c r="J35" s="16"/>
      <c r="K35" s="15"/>
      <c r="L35" s="15"/>
      <c r="M35" s="20"/>
    </row>
    <row r="36" spans="1:14" x14ac:dyDescent="0.2">
      <c r="B36" s="69" t="s">
        <v>54</v>
      </c>
      <c r="C36" s="89"/>
      <c r="D36" s="70"/>
      <c r="E36" s="92">
        <v>-161</v>
      </c>
      <c r="F36" s="93" t="s">
        <v>6</v>
      </c>
      <c r="H36" s="15"/>
      <c r="I36" s="10"/>
      <c r="J36" s="16"/>
      <c r="K36" s="15"/>
      <c r="L36" s="15"/>
      <c r="M36" s="20"/>
    </row>
    <row r="37" spans="1:14" ht="15" thickBot="1" x14ac:dyDescent="0.25">
      <c r="A37" s="86"/>
      <c r="B37" s="94" t="s">
        <v>52</v>
      </c>
      <c r="C37" s="95"/>
      <c r="D37" s="90"/>
      <c r="E37" s="96">
        <f>E34-E36</f>
        <v>4.3704759151074484</v>
      </c>
      <c r="F37" s="97" t="s">
        <v>2</v>
      </c>
      <c r="G37" s="72"/>
      <c r="H37" s="15"/>
      <c r="I37" s="10"/>
      <c r="J37" s="16"/>
      <c r="K37" s="15"/>
      <c r="L37" s="15"/>
      <c r="M37" s="20"/>
    </row>
    <row r="38" spans="1:14" x14ac:dyDescent="0.2">
      <c r="B38"/>
      <c r="C38"/>
      <c r="D38"/>
      <c r="E38"/>
      <c r="F38"/>
      <c r="H38" s="15"/>
      <c r="I38" s="10"/>
      <c r="J38" s="16"/>
      <c r="K38" s="15"/>
      <c r="L38" s="15"/>
      <c r="M38" s="20"/>
    </row>
    <row r="39" spans="1:14" x14ac:dyDescent="0.2">
      <c r="B39"/>
      <c r="C39"/>
      <c r="D39"/>
      <c r="E39"/>
      <c r="F39"/>
      <c r="G39" s="31"/>
      <c r="H39" s="15"/>
      <c r="I39" s="10"/>
      <c r="J39" s="16"/>
      <c r="K39" s="15"/>
      <c r="L39" s="15"/>
      <c r="M39" s="20"/>
    </row>
    <row r="40" spans="1:14" x14ac:dyDescent="0.2">
      <c r="G40" s="4"/>
      <c r="H40" s="15"/>
      <c r="I40" s="10"/>
      <c r="J40" s="16"/>
      <c r="K40" s="15"/>
      <c r="L40" s="15"/>
      <c r="M40" s="20"/>
    </row>
    <row r="41" spans="1:14" x14ac:dyDescent="0.2">
      <c r="G41" s="4"/>
      <c r="H41" s="15"/>
      <c r="I41" s="10"/>
      <c r="J41" s="16"/>
      <c r="K41" s="15"/>
      <c r="L41" s="15"/>
      <c r="M41" s="20"/>
    </row>
    <row r="42" spans="1:14" x14ac:dyDescent="0.2">
      <c r="G42" s="4"/>
      <c r="H42" s="15"/>
      <c r="I42" s="10"/>
      <c r="J42" s="16"/>
      <c r="K42" s="15"/>
      <c r="L42" s="15"/>
      <c r="M42" s="20"/>
    </row>
    <row r="43" spans="1:14" x14ac:dyDescent="0.2">
      <c r="H43" s="15"/>
      <c r="I43" s="10"/>
      <c r="J43" s="16"/>
      <c r="K43" s="15"/>
      <c r="L43" s="15"/>
      <c r="M43" s="20"/>
    </row>
    <row r="44" spans="1:14" x14ac:dyDescent="0.2">
      <c r="B44" s="35"/>
      <c r="C44" s="34"/>
      <c r="D44" s="37"/>
      <c r="E44" s="24"/>
      <c r="F44" s="37"/>
      <c r="G44" s="4"/>
      <c r="H44" s="15"/>
      <c r="I44" s="10"/>
      <c r="J44" s="16"/>
      <c r="K44" s="15"/>
      <c r="L44" s="15"/>
      <c r="M44" s="20"/>
    </row>
    <row r="45" spans="1:14" x14ac:dyDescent="0.2">
      <c r="B45" s="4"/>
      <c r="C45" s="32"/>
      <c r="D45" s="15"/>
      <c r="E45" s="12"/>
      <c r="F45" s="15"/>
      <c r="G45" s="4"/>
      <c r="H45" s="15"/>
      <c r="I45" s="10"/>
      <c r="J45" s="16"/>
      <c r="K45" s="15"/>
      <c r="L45" s="15"/>
      <c r="M45" s="20"/>
      <c r="N45" s="36"/>
    </row>
    <row r="46" spans="1:14" x14ac:dyDescent="0.2">
      <c r="B46" s="4"/>
      <c r="C46" s="32"/>
      <c r="D46" s="15"/>
      <c r="E46" s="12"/>
      <c r="F46" s="15"/>
      <c r="G46" s="4"/>
      <c r="H46" s="15"/>
      <c r="I46" s="10"/>
      <c r="J46" s="16"/>
      <c r="K46" s="15"/>
      <c r="L46" s="15"/>
      <c r="M46" s="20"/>
      <c r="N46" s="36"/>
    </row>
    <row r="47" spans="1:14" x14ac:dyDescent="0.2">
      <c r="B47" s="9"/>
      <c r="C47" s="12"/>
      <c r="D47" s="10"/>
      <c r="E47" s="10"/>
      <c r="F47" s="12"/>
      <c r="G47" s="4"/>
      <c r="H47" s="12"/>
      <c r="I47" s="10"/>
      <c r="J47" s="10"/>
      <c r="K47" s="12"/>
      <c r="L47" s="15"/>
      <c r="M47" s="20"/>
      <c r="N47" s="36"/>
    </row>
    <row r="48" spans="1:14" x14ac:dyDescent="0.2">
      <c r="B48" s="4"/>
      <c r="C48" s="15"/>
      <c r="D48" s="13"/>
      <c r="E48" s="16"/>
      <c r="F48" s="15"/>
      <c r="G48" s="4"/>
      <c r="H48" s="11"/>
      <c r="I48" s="11"/>
      <c r="J48" s="16"/>
      <c r="K48" s="11"/>
      <c r="L48" s="15"/>
      <c r="M48" s="20"/>
      <c r="N48" s="36"/>
    </row>
    <row r="49" spans="2:14" x14ac:dyDescent="0.2">
      <c r="B49" s="4"/>
      <c r="C49" s="21"/>
      <c r="D49" s="21"/>
      <c r="E49" s="16"/>
      <c r="F49" s="21"/>
      <c r="G49" s="4"/>
      <c r="H49" s="12"/>
      <c r="I49" s="12"/>
      <c r="J49" s="16"/>
      <c r="K49" s="12"/>
      <c r="L49" s="15"/>
      <c r="M49" s="16"/>
      <c r="N49" s="36"/>
    </row>
    <row r="50" spans="2:14" x14ac:dyDescent="0.2">
      <c r="B50" s="4"/>
      <c r="C50" s="21"/>
      <c r="D50" s="21"/>
      <c r="E50" s="21"/>
      <c r="F50" s="21"/>
      <c r="G50" s="4"/>
      <c r="H50" s="12"/>
      <c r="I50" s="12"/>
      <c r="J50" s="12"/>
      <c r="K50" s="12"/>
      <c r="L50" s="15"/>
      <c r="M50" s="20"/>
      <c r="N50" s="36"/>
    </row>
    <row r="51" spans="2:14" x14ac:dyDescent="0.2">
      <c r="B51" s="9"/>
      <c r="C51" s="15"/>
      <c r="D51" s="13"/>
      <c r="E51" s="16"/>
      <c r="F51" s="15"/>
      <c r="G51" s="73"/>
      <c r="H51" s="15"/>
      <c r="I51" s="13"/>
      <c r="J51" s="16"/>
      <c r="K51" s="15"/>
      <c r="L51" s="15"/>
      <c r="M51" s="20"/>
      <c r="N51" s="36"/>
    </row>
    <row r="52" spans="2:14" x14ac:dyDescent="0.2">
      <c r="B52" s="4"/>
      <c r="C52" s="10"/>
      <c r="D52" s="10"/>
      <c r="E52" s="16"/>
      <c r="F52" s="10"/>
      <c r="G52" s="73"/>
      <c r="H52" s="12"/>
      <c r="I52" s="10"/>
      <c r="J52" s="16"/>
      <c r="K52" s="12"/>
      <c r="L52" s="15"/>
      <c r="M52" s="27"/>
      <c r="N52" s="36"/>
    </row>
    <row r="53" spans="2:14" x14ac:dyDescent="0.2">
      <c r="B53" s="4"/>
      <c r="C53" s="22"/>
      <c r="D53" s="22"/>
      <c r="E53" s="16"/>
      <c r="F53" s="22"/>
      <c r="G53" s="4"/>
      <c r="H53" s="24"/>
      <c r="I53" s="24"/>
      <c r="J53" s="16"/>
      <c r="K53" s="24"/>
      <c r="L53" s="15"/>
      <c r="M53" s="16"/>
      <c r="N53" s="36"/>
    </row>
    <row r="54" spans="2:14" x14ac:dyDescent="0.2">
      <c r="B54" s="4"/>
      <c r="C54" s="22"/>
      <c r="D54" s="22"/>
      <c r="E54" s="16"/>
      <c r="F54" s="22"/>
      <c r="G54" s="4"/>
      <c r="H54" s="24"/>
      <c r="I54" s="24"/>
      <c r="J54" s="16"/>
      <c r="K54" s="24"/>
      <c r="L54" s="15"/>
      <c r="M54" s="16"/>
      <c r="N54" s="36"/>
    </row>
    <row r="55" spans="2:14" x14ac:dyDescent="0.2">
      <c r="B55" s="4"/>
      <c r="C55" s="34"/>
      <c r="D55" s="34"/>
      <c r="E55" s="16"/>
      <c r="F55" s="34"/>
      <c r="G55" s="35"/>
      <c r="H55" s="24"/>
      <c r="I55" s="24"/>
      <c r="J55" s="16"/>
      <c r="K55" s="24"/>
      <c r="L55" s="15"/>
      <c r="M55" s="16"/>
      <c r="N55" s="36"/>
    </row>
    <row r="56" spans="2:14" x14ac:dyDescent="0.2">
      <c r="B56" s="4"/>
      <c r="C56" s="23"/>
      <c r="D56" s="23"/>
      <c r="E56" s="16"/>
      <c r="F56" s="23"/>
      <c r="G56" s="74"/>
      <c r="H56" s="23"/>
      <c r="I56" s="23"/>
      <c r="J56" s="16"/>
      <c r="K56" s="23"/>
      <c r="L56" s="15"/>
      <c r="M56" s="16"/>
      <c r="N56" s="36"/>
    </row>
    <row r="57" spans="2:14" x14ac:dyDescent="0.2">
      <c r="B57" s="4"/>
      <c r="C57" s="23"/>
      <c r="D57" s="23"/>
      <c r="E57" s="16"/>
      <c r="F57" s="23"/>
      <c r="G57" s="35"/>
      <c r="H57" s="24"/>
      <c r="I57" s="24"/>
      <c r="J57" s="16"/>
      <c r="K57" s="24"/>
      <c r="L57" s="15"/>
      <c r="M57" s="16"/>
      <c r="N57" s="36"/>
    </row>
    <row r="58" spans="2:14" x14ac:dyDescent="0.2">
      <c r="B58" s="35"/>
      <c r="C58" s="38"/>
      <c r="D58" s="38"/>
      <c r="E58" s="38"/>
      <c r="F58" s="38"/>
      <c r="G58" s="35"/>
      <c r="H58" s="38"/>
      <c r="I58" s="38"/>
      <c r="J58" s="38"/>
      <c r="K58" s="38"/>
      <c r="L58" s="37"/>
      <c r="M58" s="16"/>
      <c r="N58" s="36"/>
    </row>
    <row r="59" spans="2:14" x14ac:dyDescent="0.2">
      <c r="B59" s="39"/>
      <c r="C59" s="8"/>
      <c r="D59" s="4"/>
      <c r="E59" s="15"/>
      <c r="F59" s="15"/>
      <c r="G59" s="4"/>
      <c r="H59" s="15"/>
      <c r="I59" s="16"/>
      <c r="J59" s="16"/>
      <c r="K59" s="16"/>
      <c r="L59" s="15"/>
      <c r="M59" s="16"/>
      <c r="N59" s="36"/>
    </row>
    <row r="60" spans="2:14" x14ac:dyDescent="0.2">
      <c r="B60" s="33"/>
      <c r="C60" s="15"/>
      <c r="D60" s="13"/>
      <c r="E60" s="16"/>
      <c r="F60" s="15"/>
      <c r="G60" s="4"/>
      <c r="H60" s="15"/>
      <c r="I60" s="13"/>
      <c r="J60" s="16"/>
      <c r="K60" s="15"/>
      <c r="L60" s="15"/>
      <c r="M60" s="20"/>
      <c r="N60" s="36"/>
    </row>
    <row r="61" spans="2:14" x14ac:dyDescent="0.2">
      <c r="B61" s="9"/>
      <c r="C61" s="15"/>
      <c r="D61" s="8"/>
      <c r="E61" s="16"/>
      <c r="F61" s="15"/>
      <c r="G61" s="4"/>
      <c r="H61" s="30"/>
      <c r="I61" s="15"/>
      <c r="J61" s="16"/>
      <c r="K61" s="15"/>
      <c r="L61" s="15"/>
      <c r="M61" s="20"/>
      <c r="N61" s="36"/>
    </row>
    <row r="62" spans="2:14" x14ac:dyDescent="0.2">
      <c r="B62" s="4"/>
      <c r="C62" s="15"/>
      <c r="D62" s="4"/>
      <c r="E62" s="16"/>
      <c r="F62" s="15"/>
      <c r="G62" s="4"/>
      <c r="H62" s="15"/>
      <c r="I62" s="16"/>
      <c r="J62" s="16"/>
      <c r="K62" s="15"/>
      <c r="L62" s="15"/>
      <c r="M62" s="20"/>
      <c r="N62" s="36"/>
    </row>
    <row r="63" spans="2:14" x14ac:dyDescent="0.2">
      <c r="B63" s="4"/>
      <c r="C63" s="8"/>
      <c r="D63" s="4"/>
      <c r="E63" s="16"/>
      <c r="F63" s="16"/>
      <c r="G63" s="4"/>
      <c r="H63" s="15"/>
      <c r="I63" s="16"/>
      <c r="J63" s="16"/>
      <c r="K63" s="16"/>
      <c r="L63" s="15"/>
      <c r="M63" s="16"/>
      <c r="N63" s="36"/>
    </row>
    <row r="64" spans="2:14" x14ac:dyDescent="0.2">
      <c r="B64" s="25"/>
      <c r="C64" s="8"/>
      <c r="D64" s="15"/>
      <c r="E64" s="15"/>
      <c r="F64" s="15"/>
      <c r="G64" s="4"/>
      <c r="H64" s="15"/>
      <c r="I64" s="15"/>
      <c r="J64" s="16"/>
      <c r="K64" s="15"/>
      <c r="L64" s="15"/>
      <c r="M64" s="20"/>
      <c r="N64" s="36"/>
    </row>
    <row r="65" spans="2:14" x14ac:dyDescent="0.2">
      <c r="B65" s="25"/>
      <c r="C65" s="8"/>
      <c r="D65" s="15"/>
      <c r="E65" s="15"/>
      <c r="F65" s="15"/>
      <c r="G65" s="4"/>
      <c r="H65" s="15"/>
      <c r="I65" s="15"/>
      <c r="J65" s="16"/>
      <c r="K65" s="15"/>
      <c r="L65" s="15"/>
      <c r="M65" s="20"/>
      <c r="N65" s="36"/>
    </row>
    <row r="66" spans="2:14" x14ac:dyDescent="0.2">
      <c r="B66" s="25"/>
      <c r="C66" s="26"/>
      <c r="D66" s="26"/>
      <c r="E66" s="26"/>
      <c r="F66" s="26"/>
      <c r="G66" s="4"/>
      <c r="H66" s="15"/>
      <c r="I66" s="16"/>
      <c r="J66" s="16"/>
      <c r="K66" s="16"/>
      <c r="L66" s="15"/>
      <c r="M66" s="20"/>
      <c r="N66" s="36"/>
    </row>
    <row r="67" spans="2:14" x14ac:dyDescent="0.2">
      <c r="B67" s="4"/>
      <c r="C67" s="8"/>
      <c r="D67" s="4"/>
      <c r="E67" s="16"/>
      <c r="F67" s="16"/>
      <c r="G67" s="4"/>
      <c r="H67" s="15"/>
      <c r="I67" s="16"/>
      <c r="J67" s="16"/>
      <c r="K67" s="16"/>
      <c r="L67" s="15"/>
      <c r="M67" s="20"/>
      <c r="N67" s="36"/>
    </row>
    <row r="68" spans="2:14" x14ac:dyDescent="0.2">
      <c r="B68" s="4"/>
      <c r="C68" s="8"/>
      <c r="D68" s="4"/>
      <c r="E68" s="16"/>
      <c r="F68" s="16"/>
      <c r="G68" s="4"/>
      <c r="H68" s="15"/>
      <c r="I68" s="16"/>
      <c r="J68" s="16"/>
      <c r="K68" s="16"/>
      <c r="L68" s="15"/>
      <c r="M68" s="16"/>
      <c r="N68" s="36"/>
    </row>
    <row r="69" spans="2:14" x14ac:dyDescent="0.2">
      <c r="B69" s="4"/>
      <c r="C69" s="8"/>
      <c r="D69" s="4"/>
      <c r="E69" s="16"/>
      <c r="F69" s="16"/>
      <c r="G69" s="4"/>
      <c r="H69" s="40"/>
      <c r="I69" s="40"/>
      <c r="J69" s="40"/>
      <c r="K69" s="40"/>
      <c r="L69" s="15"/>
      <c r="M69" s="16"/>
      <c r="N69" s="36"/>
    </row>
    <row r="70" spans="2:14" x14ac:dyDescent="0.2">
      <c r="B70" s="4"/>
      <c r="C70" s="8"/>
      <c r="D70" s="4"/>
      <c r="E70" s="16"/>
      <c r="F70" s="16"/>
      <c r="G70" s="4"/>
      <c r="H70" s="15"/>
      <c r="I70" s="16"/>
      <c r="J70" s="16"/>
      <c r="K70" s="16"/>
      <c r="L70" s="15"/>
      <c r="M70" s="16"/>
      <c r="N70" s="36"/>
    </row>
    <row r="71" spans="2:14" x14ac:dyDescent="0.2">
      <c r="B71" s="4"/>
      <c r="C71" s="8"/>
      <c r="D71" s="4"/>
      <c r="E71" s="16"/>
      <c r="F71" s="16"/>
      <c r="G71" s="4"/>
      <c r="H71" s="15"/>
      <c r="I71" s="16"/>
      <c r="J71" s="16"/>
      <c r="K71" s="16"/>
      <c r="L71" s="15"/>
      <c r="M71" s="16"/>
      <c r="N71" s="36"/>
    </row>
    <row r="72" spans="2:14" x14ac:dyDescent="0.2">
      <c r="B72" s="4"/>
      <c r="C72" s="8"/>
      <c r="D72" s="4"/>
      <c r="E72" s="16"/>
      <c r="F72" s="16"/>
      <c r="G72" s="4"/>
      <c r="H72" s="15"/>
      <c r="I72" s="16"/>
      <c r="J72" s="16"/>
      <c r="K72" s="16"/>
      <c r="L72" s="15"/>
      <c r="M72" s="16"/>
      <c r="N72" s="36"/>
    </row>
    <row r="73" spans="2:14" x14ac:dyDescent="0.2">
      <c r="B73" s="4"/>
      <c r="C73" s="8"/>
      <c r="D73" s="4"/>
      <c r="E73" s="16"/>
      <c r="F73" s="16"/>
      <c r="G73" s="4"/>
      <c r="H73" s="15"/>
      <c r="I73" s="16"/>
      <c r="J73" s="16"/>
      <c r="K73" s="16"/>
      <c r="L73" s="15"/>
      <c r="M73" s="16"/>
      <c r="N73" s="36"/>
    </row>
    <row r="74" spans="2:14" x14ac:dyDescent="0.2">
      <c r="B74" s="4"/>
      <c r="C74" s="8"/>
      <c r="D74" s="4"/>
      <c r="E74" s="16"/>
      <c r="F74" s="16"/>
      <c r="G74" s="4"/>
      <c r="H74" s="15"/>
      <c r="I74" s="16"/>
      <c r="J74" s="16"/>
      <c r="K74" s="16"/>
      <c r="L74" s="15"/>
      <c r="M74" s="16"/>
      <c r="N74" s="36"/>
    </row>
    <row r="75" spans="2:14" x14ac:dyDescent="0.2">
      <c r="B75" s="4"/>
      <c r="C75" s="8"/>
      <c r="D75" s="4"/>
      <c r="E75" s="16"/>
      <c r="F75" s="16"/>
      <c r="G75" s="4"/>
      <c r="H75" s="15"/>
      <c r="I75" s="16"/>
      <c r="J75" s="16"/>
      <c r="K75" s="16"/>
      <c r="L75" s="15"/>
      <c r="M75" s="16"/>
      <c r="N75" s="36"/>
    </row>
    <row r="76" spans="2:14" x14ac:dyDescent="0.2">
      <c r="B76" s="4"/>
      <c r="C76" s="8"/>
      <c r="D76" s="4"/>
      <c r="E76" s="16"/>
      <c r="F76" s="16"/>
      <c r="G76" s="4"/>
      <c r="H76" s="15"/>
      <c r="I76" s="16"/>
      <c r="J76" s="16"/>
      <c r="K76" s="16"/>
      <c r="L76" s="15"/>
      <c r="M76" s="16"/>
      <c r="N76" s="36"/>
    </row>
    <row r="77" spans="2:14" x14ac:dyDescent="0.2">
      <c r="B77" s="4"/>
      <c r="C77" s="8"/>
      <c r="D77" s="4"/>
      <c r="E77" s="16"/>
      <c r="F77" s="16"/>
      <c r="G77" s="4"/>
      <c r="H77" s="15"/>
      <c r="I77" s="16"/>
      <c r="J77" s="16"/>
      <c r="K77" s="16"/>
      <c r="L77" s="15"/>
      <c r="M77" s="16"/>
      <c r="N77" s="36"/>
    </row>
    <row r="78" spans="2:14" x14ac:dyDescent="0.2">
      <c r="B78" s="4"/>
      <c r="C78" s="8"/>
      <c r="D78" s="4"/>
      <c r="E78" s="16"/>
      <c r="F78" s="16"/>
      <c r="G78" s="4"/>
      <c r="H78" s="15"/>
      <c r="I78" s="16"/>
      <c r="J78" s="16"/>
      <c r="K78" s="16"/>
      <c r="L78" s="15"/>
      <c r="M78" s="16"/>
      <c r="N78" s="36"/>
    </row>
    <row r="79" spans="2:14" x14ac:dyDescent="0.2">
      <c r="B79" s="4"/>
      <c r="C79" s="8"/>
      <c r="D79" s="4"/>
      <c r="E79" s="16"/>
      <c r="F79" s="16"/>
      <c r="G79" s="4"/>
      <c r="H79" s="15"/>
      <c r="I79" s="16"/>
      <c r="J79" s="16"/>
      <c r="K79" s="16"/>
      <c r="L79" s="15"/>
      <c r="M79" s="16"/>
      <c r="N79" s="36"/>
    </row>
    <row r="80" spans="2:14" x14ac:dyDescent="0.2">
      <c r="B80" s="4"/>
      <c r="C80" s="8"/>
      <c r="D80" s="4"/>
      <c r="E80" s="16"/>
      <c r="F80" s="16"/>
      <c r="G80" s="4"/>
      <c r="H80" s="15"/>
      <c r="I80" s="16"/>
      <c r="J80" s="16"/>
      <c r="K80" s="16"/>
      <c r="L80" s="15"/>
      <c r="M80" s="16"/>
      <c r="N80" s="36"/>
    </row>
    <row r="81" spans="2:14" x14ac:dyDescent="0.2">
      <c r="B81" s="4"/>
      <c r="C81" s="8"/>
      <c r="D81" s="4"/>
      <c r="E81" s="16"/>
      <c r="F81" s="16"/>
      <c r="G81" s="4"/>
      <c r="H81" s="15"/>
      <c r="I81" s="16"/>
      <c r="J81" s="16"/>
      <c r="K81" s="16"/>
      <c r="L81" s="15"/>
      <c r="M81" s="16"/>
      <c r="N81" s="36"/>
    </row>
    <row r="82" spans="2:14" x14ac:dyDescent="0.2">
      <c r="B82" s="4"/>
      <c r="C82" s="8"/>
      <c r="D82" s="4"/>
      <c r="E82" s="16"/>
      <c r="F82" s="16"/>
      <c r="G82" s="4"/>
      <c r="H82" s="15"/>
      <c r="I82" s="16"/>
      <c r="J82" s="16"/>
      <c r="K82" s="16"/>
      <c r="L82" s="15"/>
      <c r="M82" s="16"/>
      <c r="N82" s="36"/>
    </row>
  </sheetData>
  <customSheetViews>
    <customSheetView guid="{56B56577-359B-4FEF-8511-5634C3B3AD8C}" showRuler="0">
      <selection activeCell="L18" sqref="L18"/>
      <pageMargins left="0.7" right="0.7" top="0.75" bottom="0.75" header="0.3" footer="0.3"/>
      <pageSetup orientation="portrait"/>
      <headerFooter alignWithMargins="0"/>
    </customSheetView>
    <customSheetView guid="{DF438D20-ED32-4502-BBF3-1338727B4A2A}" showRuler="0">
      <selection activeCell="D24" sqref="D24"/>
      <pageMargins left="0.7" right="0.7" top="0.75" bottom="0.75" header="0.3" footer="0.3"/>
      <pageSetup orientation="portrait"/>
      <headerFooter alignWithMargins="0"/>
    </customSheetView>
  </customSheetViews>
  <mergeCells count="1">
    <mergeCell ref="H13:H14"/>
  </mergeCells>
  <phoneticPr fontId="3" type="noConversion"/>
  <conditionalFormatting sqref="C53:D55 F53:F55 H53:I55 K53:K55 H57:I57 K57 E44 C44 C34 E34:E36">
    <cfRule type="cellIs" dxfId="2" priority="15" operator="lessThan">
      <formula>0</formula>
    </cfRule>
  </conditionalFormatting>
  <conditionalFormatting sqref="C55:D57 F55:F57 C44 C36">
    <cfRule type="cellIs" dxfId="1" priority="8" operator="lessThan">
      <formula>5</formula>
    </cfRule>
  </conditionalFormatting>
  <conditionalFormatting sqref="C27">
    <cfRule type="cellIs" dxfId="0" priority="33" operator="lessThan">
      <formula>2*(#REF!)</formula>
    </cfRule>
  </conditionalFormatting>
  <pageMargins left="0.75" right="0.75" top="1" bottom="1" header="0.5" footer="0.5"/>
  <pageSetup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Link Budget (UHF)</vt:lpstr>
      <vt:lpstr>'Link Budget (UHF)'!Print_Area</vt:lpstr>
    </vt:vector>
  </TitlesOfParts>
  <Company>Cornell University - Peck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Atchison</dc:creator>
  <cp:lastModifiedBy>Microsoft Office User</cp:lastModifiedBy>
  <cp:lastPrinted>2020-12-16T20:19:53Z</cp:lastPrinted>
  <dcterms:created xsi:type="dcterms:W3CDTF">2007-02-13T01:57:35Z</dcterms:created>
  <dcterms:modified xsi:type="dcterms:W3CDTF">2021-01-11T17:48:16Z</dcterms:modified>
</cp:coreProperties>
</file>