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e1e34fba959dcc/Documents/"/>
    </mc:Choice>
  </mc:AlternateContent>
  <xr:revisionPtr revIDLastSave="0" documentId="8_{9F4D7D71-B79F-4DB7-A8AA-18B04F2FB31C}" xr6:coauthVersionLast="47" xr6:coauthVersionMax="47" xr10:uidLastSave="{00000000-0000-0000-0000-000000000000}"/>
  <bookViews>
    <workbookView xWindow="28680" yWindow="-120" windowWidth="19440" windowHeight="14880" firstSheet="2" activeTab="2" xr2:uid="{00000000-000D-0000-FFFF-FFFF00000000}"/>
  </bookViews>
  <sheets>
    <sheet name="Features &amp; Deliverables" sheetId="7" r:id="rId1"/>
    <sheet name="Timeline and Phases" sheetId="1" r:id="rId2"/>
    <sheet name="Resource Allocation" sheetId="2" r:id="rId3"/>
    <sheet name="Budget Estimate" sheetId="3" r:id="rId4"/>
    <sheet name="Risk Management" sheetId="4" r:id="rId5"/>
    <sheet name="Milestones" sheetId="5" r:id="rId6"/>
    <sheet name="Communication Plan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8" i="2"/>
  <c r="C4" i="1"/>
  <c r="C5" i="1"/>
  <c r="C6" i="1"/>
  <c r="C7" i="1"/>
  <c r="C2" i="1"/>
  <c r="C3" i="1"/>
  <c r="B3" i="1"/>
  <c r="B4" i="1"/>
  <c r="B5" i="1"/>
  <c r="B6" i="1"/>
  <c r="B7" i="1"/>
  <c r="B2" i="1"/>
  <c r="B6" i="3"/>
  <c r="C6" i="3"/>
  <c r="F8" i="2"/>
  <c r="F3" i="2"/>
  <c r="F4" i="2"/>
  <c r="F5" i="2"/>
  <c r="F6" i="2"/>
  <c r="F7" i="2"/>
  <c r="F2" i="2"/>
  <c r="D3" i="2"/>
  <c r="D4" i="2"/>
  <c r="D5" i="2"/>
  <c r="D6" i="2"/>
  <c r="D7" i="2"/>
  <c r="D2" i="2"/>
  <c r="C8" i="1" l="1"/>
</calcChain>
</file>

<file path=xl/sharedStrings.xml><?xml version="1.0" encoding="utf-8"?>
<sst xmlns="http://schemas.openxmlformats.org/spreadsheetml/2006/main" count="155" uniqueCount="145">
  <si>
    <t>Feature/Deliverable</t>
  </si>
  <si>
    <t>Description</t>
  </si>
  <si>
    <t>Website UI/UX Design</t>
  </si>
  <si>
    <t>Design of user interface and experience for the web application.</t>
  </si>
  <si>
    <t>Database Schema</t>
  </si>
  <si>
    <t>Structured database schema for efficient data management.</t>
  </si>
  <si>
    <t>API Endpoints</t>
  </si>
  <si>
    <t>RESTful API endpoints for backend communication.</t>
  </si>
  <si>
    <t>Frontend Application</t>
  </si>
  <si>
    <t>Interactive frontend application for user engagement.</t>
  </si>
  <si>
    <t>QA Test Plan</t>
  </si>
  <si>
    <t>Comprehensive test plan for quality assurance.</t>
  </si>
  <si>
    <t>Deployment Strategy</t>
  </si>
  <si>
    <t>Plan for deploying the web application to production.</t>
  </si>
  <si>
    <t>The website for Cravo (https://www.cravo.com/en) showcases a variety of features focused on presenting their products, technologies, and expertise in agricultural solutions. Here's a detailed list of web app features based on the structure and content available on their site:</t>
  </si>
  <si>
    <t>1. Home Page</t>
  </si>
  <si>
    <t xml:space="preserve">   - Carousel slider with images highlighting Cravo's retractable roof solutions.</t>
  </si>
  <si>
    <t xml:space="preserve">   - Quick introduction section about Cravo's approach to agriculture.</t>
  </si>
  <si>
    <t xml:space="preserve">   - Featured products and technologies section.</t>
  </si>
  <si>
    <t xml:space="preserve">   - Latest news and updates snippet.</t>
  </si>
  <si>
    <t xml:space="preserve">   - Testimonials from customers.</t>
  </si>
  <si>
    <t xml:space="preserve">   - Call-to-action (CTA) buttons for contacting Cravo and learning more about their solutions.</t>
  </si>
  <si>
    <t>2. Product and Solutions Overview</t>
  </si>
  <si>
    <t xml:space="preserve">   - Detailed descriptions of different retractable roof models and their applications.</t>
  </si>
  <si>
    <t xml:space="preserve">   - Sections dedicated to specific crops like fruits, vegetables, flowers, and specialty areas like cannabis and nursery operations.</t>
  </si>
  <si>
    <t xml:space="preserve">   - Benefits of using Cravo's solutions, including climate control and enhanced crop production.</t>
  </si>
  <si>
    <t xml:space="preserve">   - Interactive elements like videos and image galleries showcasing the technology in action.</t>
  </si>
  <si>
    <t>3. About Us</t>
  </si>
  <si>
    <t xml:space="preserve">   - Company history and background.</t>
  </si>
  <si>
    <t xml:space="preserve">   - Mission, vision, and values.</t>
  </si>
  <si>
    <t xml:space="preserve">   - Team introduction or leadership section.</t>
  </si>
  <si>
    <t xml:space="preserve">   - Sustainability and innovation focus.</t>
  </si>
  <si>
    <t>4. Resources</t>
  </si>
  <si>
    <t xml:space="preserve">   - Blog or news section with articles on agriculture practices, case studies, and company updates.</t>
  </si>
  <si>
    <t xml:space="preserve">   - FAQ section addressing common queries about the products and services.</t>
  </si>
  <si>
    <t xml:space="preserve">   - Downloadable resources such as product brochures, technical guides, and whitepapers.</t>
  </si>
  <si>
    <t>5. Contact Us</t>
  </si>
  <si>
    <t xml:space="preserve">   - Contact form for inquiries, feedback, or support requests.</t>
  </si>
  <si>
    <t xml:space="preserve">   - Contact information including phone numbers, email addresses, and physical address.</t>
  </si>
  <si>
    <t xml:space="preserve">   - Interactive map showing Cravo's location.</t>
  </si>
  <si>
    <t xml:space="preserve">   - Links to social media profiles.</t>
  </si>
  <si>
    <t>6. Technical Support and Services</t>
  </si>
  <si>
    <t xml:space="preserve">   - Information on installation services, technical support, and maintenance plans.</t>
  </si>
  <si>
    <t xml:space="preserve">   - Training resources for customers on how to use and maintain the retractable roof systems.</t>
  </si>
  <si>
    <t>7. Customer Portal (if available)</t>
  </si>
  <si>
    <t xml:space="preserve">   - Login area for customers to access personalized information, order history, and support resources.</t>
  </si>
  <si>
    <t>8. Search Functionality</t>
  </si>
  <si>
    <t xml:space="preserve">   - Site-wide search feature to quickly find information on products, articles, and resources.</t>
  </si>
  <si>
    <t>9. Language Selection</t>
  </si>
  <si>
    <t xml:space="preserve">   - Option to switch between different language versions of the site, if available.</t>
  </si>
  <si>
    <t>10. Newsletter Subscription</t>
  </si>
  <si>
    <t xml:space="preserve">    - Signup form for receiving updates, news, and insights related to agricultural solutions and Cravo's offerings.</t>
  </si>
  <si>
    <t>11. Social Media Integration</t>
  </si>
  <si>
    <t xml:space="preserve">    - Links or widgets for Cravo's social media pages for additional engagement and updates.</t>
  </si>
  <si>
    <t>12. Responsive Design</t>
  </si>
  <si>
    <t xml:space="preserve">    - A mobile-friendly website layout that adjusts content and navigation for optimal viewing on various devices.</t>
  </si>
  <si>
    <t>These features are designed to provide a comprehensive overview of Cravo's offerings, engage with different stakeholders, and facilitate communication and support.</t>
  </si>
  <si>
    <t>Phase</t>
  </si>
  <si>
    <t>Duration (Weeks)</t>
  </si>
  <si>
    <t>Calendar Days</t>
  </si>
  <si>
    <t>Start Date</t>
  </si>
  <si>
    <t>End Date</t>
  </si>
  <si>
    <t>Requirements Gathering and Analysis</t>
  </si>
  <si>
    <t>Database Design</t>
  </si>
  <si>
    <t>API Development with FastAPI</t>
  </si>
  <si>
    <t>Frontend Development with Flet</t>
  </si>
  <si>
    <t>Testing and Quality Assurance</t>
  </si>
  <si>
    <t>Deployment and Maintenance</t>
  </si>
  <si>
    <t>Task</t>
  </si>
  <si>
    <t>Assigned To</t>
  </si>
  <si>
    <t>Hours Allocated</t>
  </si>
  <si>
    <t>Hours Allocated Local</t>
  </si>
  <si>
    <t>Per Hour Charges</t>
  </si>
  <si>
    <t>Estimated Cost</t>
  </si>
  <si>
    <t>Project Setup</t>
  </si>
  <si>
    <t>Project Manager</t>
  </si>
  <si>
    <t>Database Setup</t>
  </si>
  <si>
    <t>Database Administrator</t>
  </si>
  <si>
    <t>API Development</t>
  </si>
  <si>
    <t>Backend Developer</t>
  </si>
  <si>
    <t>Frontend Setup</t>
  </si>
  <si>
    <t>Frontend Developer</t>
  </si>
  <si>
    <t>QA Testing</t>
  </si>
  <si>
    <t>QA Engineer</t>
  </si>
  <si>
    <t>Production Deployment</t>
  </si>
  <si>
    <t>DevOps Engineer</t>
  </si>
  <si>
    <t>Total</t>
  </si>
  <si>
    <t>Expense Category</t>
  </si>
  <si>
    <t>First Year Cost</t>
  </si>
  <si>
    <t>Second Year Cost</t>
  </si>
  <si>
    <t>Software Development Resource</t>
  </si>
  <si>
    <t>Software (Annual Mainentance)</t>
  </si>
  <si>
    <t>Hosting (annual Recurring)</t>
  </si>
  <si>
    <t>Miscellaneous</t>
  </si>
  <si>
    <t>Risk</t>
  </si>
  <si>
    <t>Probability</t>
  </si>
  <si>
    <t>Impact</t>
  </si>
  <si>
    <t>Mitigation Strategies</t>
  </si>
  <si>
    <t>Scope Creep</t>
  </si>
  <si>
    <t>Medium</t>
  </si>
  <si>
    <t>High</t>
  </si>
  <si>
    <t>Regular scope review meetings and stakeholder alignment.</t>
  </si>
  <si>
    <t>Technical Challenges</t>
  </si>
  <si>
    <t>Continuous training and technical research.</t>
  </si>
  <si>
    <t>Resource Availability</t>
  </si>
  <si>
    <t>Low</t>
  </si>
  <si>
    <t>Advance resource planning and hiring as needed.</t>
  </si>
  <si>
    <t>Milestone</t>
  </si>
  <si>
    <t>Due Date</t>
  </si>
  <si>
    <t>Status</t>
  </si>
  <si>
    <t>Project Kickoff</t>
  </si>
  <si>
    <t>Official start of the project.</t>
  </si>
  <si>
    <t>2024-03-01</t>
  </si>
  <si>
    <t>Planned</t>
  </si>
  <si>
    <t>Database Design Complete</t>
  </si>
  <si>
    <t>Completion of the database schema design.</t>
  </si>
  <si>
    <t>2024-04-04</t>
  </si>
  <si>
    <t>API Development Complete</t>
  </si>
  <si>
    <t>Completion of API endpoints development.</t>
  </si>
  <si>
    <t>2024-05-16</t>
  </si>
  <si>
    <t>Frontend Development Complete</t>
  </si>
  <si>
    <t>Completion of frontend application development.</t>
  </si>
  <si>
    <t>2024-06-20</t>
  </si>
  <si>
    <t>Testing Phase Complete</t>
  </si>
  <si>
    <t>Completion of all testing activities.</t>
  </si>
  <si>
    <t>2024-07-18</t>
  </si>
  <si>
    <t>Project Go-Live</t>
  </si>
  <si>
    <t>Official release and deployment of the project.</t>
  </si>
  <si>
    <t>2024-08-01</t>
  </si>
  <si>
    <t>Stakeholder Group</t>
  </si>
  <si>
    <t>Information Needs</t>
  </si>
  <si>
    <t>Communication Method</t>
  </si>
  <si>
    <t>Frequency</t>
  </si>
  <si>
    <t>Project Team</t>
  </si>
  <si>
    <t>Project updates, Technical guidance</t>
  </si>
  <si>
    <t>Meetings, Emails, Slack</t>
  </si>
  <si>
    <t>Weekly</t>
  </si>
  <si>
    <t>Management</t>
  </si>
  <si>
    <t>Project progress and issues</t>
  </si>
  <si>
    <t>Reports, Presentations</t>
  </si>
  <si>
    <t>Monthly</t>
  </si>
  <si>
    <t>Clients</t>
  </si>
  <si>
    <t>Product updates and feedback</t>
  </si>
  <si>
    <t>Emails, Newsletters</t>
  </si>
  <si>
    <t>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</si>
</sst>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[$-F800]dddd\,\ mmmm\ dd\,\ yyyy"/>
    <numFmt numFmtId="166" formatCode="[$$-409]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wrapText="1"/>
    </xf>
    <xf numFmtId="166" fontId="0" fillId="0" borderId="0" xfId="0" applyNumberFormat="1"/>
  </cellXfs>
  <cellStyles count="1">
    <cellStyle name="Normal" xfId="0" builtinId="0"/>
  </cellStyles>
  <dxfs count="42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[$$-409]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4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[$$-409]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65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DF6484-30D2-4685-BD72-85CB0691F31A}" name="Table3" displayName="Table3" ref="A1:E8" totalsRowCount="1" headerRowBorderDxfId="40" tableBorderDxfId="41">
  <autoFilter ref="A1:E7" xr:uid="{74DF6484-30D2-4685-BD72-85CB0691F31A}"/>
  <tableColumns count="5">
    <tableColumn id="1" xr3:uid="{E1CFB9B9-65BD-4B6A-B952-E3E4D4320DB7}" name="Phase"/>
    <tableColumn id="2" xr3:uid="{B59D5957-5C5B-47CC-BE8A-A53314EAA88C}" name="Duration (Weeks)" dataDxfId="38" totalsRowDxfId="39">
      <calculatedColumnFormula>ROUNDUP(_xlfn.DAYS(E2,D2) /7,0)</calculatedColumnFormula>
    </tableColumn>
    <tableColumn id="5" xr3:uid="{5D859FD6-22F9-4EC3-AC8A-0BF9BFFEB336}" name="Calendar Days" totalsRowFunction="custom" dataDxfId="36" totalsRowDxfId="37">
      <calculatedColumnFormula>IF(Table3[[#This Row],[Start Date]] &gt; E1, ROUNDUP(_xlfn.DAYS(Table3[[#This Row],[End Date]], Table3[[#This Row],[Start Date]]), 0),
  IF(Table3[[#This Row],[Start Date]] = D1, ROUNDUP(_xlfn.DAYS(Table3[[#This Row],[End Date]], Table3[[#This Row],[Start Date]]), 0) - ROUNDUP(_xlfn.DAYS(E1, D1), 0),
  ROUNDUP(_xlfn.DAYS(Table3[[#This Row],[End Date]], Table3[[#This Row],[Start Date]]), 0)))</calculatedColumnFormula>
      <totalsRowFormula>SUM(C2:C7)</totalsRowFormula>
    </tableColumn>
    <tableColumn id="3" xr3:uid="{74F16890-EB97-4A19-9BEE-C77688CCBF44}" name="Start Date" dataDxfId="34" totalsRowDxfId="35"/>
    <tableColumn id="4" xr3:uid="{E5A80FD1-EF5E-425F-9192-78BBB2006990}" name="End Date" dataDxfId="32" totalsRowDxfId="33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7DFBF-3769-4F08-9DCD-308901AC3AF2}" name="Table1" displayName="Table1" ref="A1:F7" totalsRowShown="0" headerRowDxfId="31">
  <autoFilter ref="A1:F7" xr:uid="{A917DFBF-3769-4F08-9DCD-308901AC3AF2}"/>
  <tableColumns count="6">
    <tableColumn id="1" xr3:uid="{D5ADB2DB-918A-4E9E-B40D-843C8CBD50A9}" name="Task" dataDxfId="30"/>
    <tableColumn id="2" xr3:uid="{230A1258-90DC-4542-9F36-C3D84EC011D6}" name="Assigned To" dataDxfId="29"/>
    <tableColumn id="3" xr3:uid="{526755D0-067A-49EE-8EB9-38518B415FA4}" name="Hours Allocated" dataDxfId="28"/>
    <tableColumn id="4" xr3:uid="{440016FA-6F23-4BA7-8E1B-B63C2DB1BB3D}" name="Hours Allocated Local" dataDxfId="27">
      <calculatedColumnFormula>C2+C2*0.5</calculatedColumnFormula>
    </tableColumn>
    <tableColumn id="5" xr3:uid="{196ED69C-D094-41E6-9C66-FAD1FCF13E9E}" name="Per Hour Charges" dataDxfId="26"/>
    <tableColumn id="6" xr3:uid="{07DA0E48-644D-4A20-8D18-1F841E305B4F}" name="Estimated Cost" dataDxfId="25">
      <calculatedColumnFormula>E2*D2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FB8E9E-BB73-4919-AE06-DF89E51123A9}" name="Table2" displayName="Table2" ref="A1:C5" totalsRowShown="0" headerRowDxfId="24" headerRowBorderDxfId="22" tableBorderDxfId="23">
  <autoFilter ref="A1:C5" xr:uid="{FCFB8E9E-BB73-4919-AE06-DF89E51123A9}"/>
  <tableColumns count="3">
    <tableColumn id="1" xr3:uid="{D03C3215-9FD8-443A-B798-623541A2C4F1}" name="Expense Category" dataDxfId="21"/>
    <tableColumn id="3" xr3:uid="{D9FDF785-19AB-499B-BCEE-6E853A0E506A}" name="First Year Cost" dataDxfId="20"/>
    <tableColumn id="4" xr3:uid="{55A1017A-EBE6-418F-87D4-150915D4935B}" name="Second Year Cost" dataDxfId="1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223AA7-A59B-478A-B349-5391B59892F6}" name="Table4" displayName="Table4" ref="A1:D4" totalsRowShown="0" headerRowDxfId="18" headerRowBorderDxfId="16" tableBorderDxfId="17">
  <autoFilter ref="A1:D4" xr:uid="{7B223AA7-A59B-478A-B349-5391B59892F6}"/>
  <tableColumns count="4">
    <tableColumn id="1" xr3:uid="{F4765B47-251F-45C3-8C37-0ADDFB1139ED}" name="Risk"/>
    <tableColumn id="2" xr3:uid="{BE335648-BE06-40BD-81C3-FA2906A67E1C}" name="Probability"/>
    <tableColumn id="3" xr3:uid="{EBC61375-1A90-434D-BFCA-3B8F95B839B6}" name="Impact"/>
    <tableColumn id="4" xr3:uid="{44907C9E-FE22-4747-9AD7-0107DE5B107F}" name="Mitigation Strategies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71D552-63B0-4EF1-99F9-DBBB6889A55E}" name="Table5" displayName="Table5" ref="A1:D7" totalsRowShown="0" headerRowDxfId="15" headerRowBorderDxfId="13" tableBorderDxfId="14" totalsRowBorderDxfId="12">
  <autoFilter ref="A1:D7" xr:uid="{7E71D552-63B0-4EF1-99F9-DBBB6889A55E}"/>
  <tableColumns count="4">
    <tableColumn id="1" xr3:uid="{16D61650-908F-439A-88CB-1D147509E9FB}" name="Milestone" dataDxfId="11"/>
    <tableColumn id="2" xr3:uid="{43FA142E-B6C6-4BF4-82E8-699085353DD9}" name="Description" dataDxfId="10"/>
    <tableColumn id="3" xr3:uid="{F3BCE477-DAAF-4DB6-87FC-49B74FE13983}" name="Due Date" dataDxfId="9"/>
    <tableColumn id="4" xr3:uid="{01294B0A-AF24-475D-9DFC-F0EF16FB9AD4}" name="Status" dataDxfId="8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3CB5C8-2734-48DF-A78B-4360F33B0891}" name="Table6" displayName="Table6" ref="A1:D4" totalsRowShown="0" headerRowDxfId="7" headerRowBorderDxfId="5" tableBorderDxfId="6" totalsRowBorderDxfId="4">
  <autoFilter ref="A1:D4" xr:uid="{1A3CB5C8-2734-48DF-A78B-4360F33B0891}"/>
  <tableColumns count="4">
    <tableColumn id="1" xr3:uid="{207111CF-B0D4-4775-A075-1F76FCD6BBFA}" name="Stakeholder Group" dataDxfId="3"/>
    <tableColumn id="2" xr3:uid="{014066A0-D665-4E71-A349-13A1D0EA0A3D}" name="Information Needs" dataDxfId="2"/>
    <tableColumn id="3" xr3:uid="{5DAF1D86-83D0-4935-8E72-C507A253A34B}" name="Communication Method" dataDxfId="1"/>
    <tableColumn id="4" xr3:uid="{A02A30BF-499F-4BEF-86F4-D356B1578719}" name="Frequenc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4"/>
  <sheetViews>
    <sheetView topLeftCell="A14" workbookViewId="0">
      <selection activeCell="A20" sqref="A20"/>
    </sheetView>
  </sheetViews>
  <sheetFormatPr defaultRowHeight="15"/>
  <cols>
    <col min="1" max="1" width="150.5703125" bestFit="1" customWidth="1"/>
    <col min="2" max="2" width="59.42578125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9" spans="1:2" ht="60">
      <c r="A9" s="19" t="s">
        <v>14</v>
      </c>
    </row>
    <row r="11" spans="1:2">
      <c r="A11" s="3" t="s">
        <v>15</v>
      </c>
    </row>
    <row r="12" spans="1:2">
      <c r="A12" t="s">
        <v>16</v>
      </c>
    </row>
    <row r="13" spans="1:2">
      <c r="A13" t="s">
        <v>17</v>
      </c>
    </row>
    <row r="14" spans="1:2">
      <c r="A14" t="s">
        <v>18</v>
      </c>
    </row>
    <row r="15" spans="1:2">
      <c r="A15" t="s">
        <v>19</v>
      </c>
    </row>
    <row r="16" spans="1:2">
      <c r="A16" t="s">
        <v>20</v>
      </c>
    </row>
    <row r="17" spans="1:1">
      <c r="A17" t="s">
        <v>21</v>
      </c>
    </row>
    <row r="19" spans="1:1">
      <c r="A19" s="3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5" spans="1:1">
      <c r="A25" s="3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31</v>
      </c>
    </row>
    <row r="31" spans="1:1">
      <c r="A31" s="3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  <row r="36" spans="1:1">
      <c r="A36" s="3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2" spans="1:1">
      <c r="A42" s="3" t="s">
        <v>41</v>
      </c>
    </row>
    <row r="43" spans="1:1">
      <c r="A43" t="s">
        <v>42</v>
      </c>
    </row>
    <row r="44" spans="1:1">
      <c r="A44" t="s">
        <v>43</v>
      </c>
    </row>
    <row r="46" spans="1:1">
      <c r="A46" s="3" t="s">
        <v>44</v>
      </c>
    </row>
    <row r="47" spans="1:1">
      <c r="A47" t="s">
        <v>45</v>
      </c>
    </row>
    <row r="49" spans="1:1">
      <c r="A49" s="3" t="s">
        <v>46</v>
      </c>
    </row>
    <row r="50" spans="1:1">
      <c r="A50" t="s">
        <v>47</v>
      </c>
    </row>
    <row r="52" spans="1:1">
      <c r="A52" s="3" t="s">
        <v>48</v>
      </c>
    </row>
    <row r="53" spans="1:1">
      <c r="A53" t="s">
        <v>49</v>
      </c>
    </row>
    <row r="55" spans="1:1">
      <c r="A55" s="3" t="s">
        <v>50</v>
      </c>
    </row>
    <row r="56" spans="1:1">
      <c r="A56" t="s">
        <v>51</v>
      </c>
    </row>
    <row r="58" spans="1:1">
      <c r="A58" s="3" t="s">
        <v>52</v>
      </c>
    </row>
    <row r="59" spans="1:1">
      <c r="A59" t="s">
        <v>53</v>
      </c>
    </row>
    <row r="61" spans="1:1">
      <c r="A61" s="3" t="s">
        <v>54</v>
      </c>
    </row>
    <row r="62" spans="1:1">
      <c r="A62" t="s">
        <v>55</v>
      </c>
    </row>
    <row r="64" spans="1:1">
      <c r="A6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13" sqref="D13"/>
    </sheetView>
  </sheetViews>
  <sheetFormatPr defaultColWidth="26.7109375" defaultRowHeight="15"/>
  <cols>
    <col min="1" max="1" width="35" bestFit="1" customWidth="1"/>
    <col min="2" max="3" width="26.7109375" style="5"/>
    <col min="4" max="5" width="26.7109375" style="4"/>
  </cols>
  <sheetData>
    <row r="1" spans="1:5">
      <c r="A1" s="2" t="s">
        <v>57</v>
      </c>
      <c r="B1" s="7" t="s">
        <v>58</v>
      </c>
      <c r="C1" s="7" t="s">
        <v>59</v>
      </c>
      <c r="D1" s="8" t="s">
        <v>60</v>
      </c>
      <c r="E1" s="8" t="s">
        <v>61</v>
      </c>
    </row>
    <row r="2" spans="1:5">
      <c r="A2" t="s">
        <v>62</v>
      </c>
      <c r="B2" s="6">
        <f>ROUNDUP(_xlfn.DAYS(E2,D2) /7,0)</f>
        <v>2</v>
      </c>
      <c r="C2" s="6">
        <f>IF(Table3[[#This Row],[Start Date]] &gt; E1, ROUNDUP(_xlfn.DAYS(Table3[[#This Row],[End Date]], Table3[[#This Row],[Start Date]]), 0),
  IF(Table3[[#This Row],[Start Date]] = D1, ROUNDUP(_xlfn.DAYS(Table3[[#This Row],[End Date]], Table3[[#This Row],[Start Date]]), 0) - ROUNDUP(_xlfn.DAYS(E1, D1), 0),
  ROUNDUP(_xlfn.DAYS(Table3[[#This Row],[End Date]], Table3[[#This Row],[Start Date]]), 0)))</f>
        <v>13</v>
      </c>
      <c r="D2" s="4">
        <v>45352</v>
      </c>
      <c r="E2" s="4">
        <v>45365</v>
      </c>
    </row>
    <row r="3" spans="1:5">
      <c r="A3" t="s">
        <v>63</v>
      </c>
      <c r="B3" s="6">
        <f t="shared" ref="B3:B7" si="0">ROUNDUP(_xlfn.DAYS(E3,D3) /7,0)</f>
        <v>3</v>
      </c>
      <c r="C3" s="6">
        <f>IF(Table3[[#This Row],[Start Date]] &gt; E2, ROUNDUP(_xlfn.DAYS(Table3[[#This Row],[End Date]], Table3[[#This Row],[Start Date]]), 0),
  IF(Table3[[#This Row],[Start Date]] = D2, ROUNDUP(_xlfn.DAYS(Table3[[#This Row],[End Date]], Table3[[#This Row],[Start Date]]), 0) - ROUNDUP(_xlfn.DAYS(E2, D2), 0),
  ROUNDUP(_xlfn.DAYS(Table3[[#This Row],[End Date]], Table3[[#This Row],[Start Date]]), 0)))</f>
        <v>20</v>
      </c>
      <c r="D3" s="4">
        <v>45366</v>
      </c>
      <c r="E3" s="4">
        <v>45386</v>
      </c>
    </row>
    <row r="4" spans="1:5">
      <c r="A4" t="s">
        <v>64</v>
      </c>
      <c r="B4" s="6">
        <f t="shared" si="0"/>
        <v>10</v>
      </c>
      <c r="C4" s="6">
        <f>IF(Table3[[#This Row],[Start Date]] &gt; E3, ROUNDUP(_xlfn.DAYS(Table3[[#This Row],[End Date]], Table3[[#This Row],[Start Date]]), 0),
  IF(Table3[[#This Row],[Start Date]] = D3, ROUNDUP(_xlfn.DAYS(Table3[[#This Row],[End Date]], Table3[[#This Row],[Start Date]]), 0) - ROUNDUP(_xlfn.DAYS(E3, D3), 0),
  ROUNDUP(_xlfn.DAYS(Table3[[#This Row],[End Date]], Table3[[#This Row],[Start Date]]), 0)))</f>
        <v>66</v>
      </c>
      <c r="D4" s="4">
        <v>45387</v>
      </c>
      <c r="E4" s="4">
        <v>45453</v>
      </c>
    </row>
    <row r="5" spans="1:5">
      <c r="A5" t="s">
        <v>65</v>
      </c>
      <c r="B5" s="6">
        <f t="shared" si="0"/>
        <v>11</v>
      </c>
      <c r="C5" s="6">
        <f>IF(Table3[[#This Row],[Start Date]] &gt; E4, ROUNDUP(_xlfn.DAYS(Table3[[#This Row],[End Date]], Table3[[#This Row],[Start Date]]), 0),
  IF(Table3[[#This Row],[Start Date]] = D4, ROUNDUP(_xlfn.DAYS(Table3[[#This Row],[End Date]], Table3[[#This Row],[Start Date]]), 0) - ROUNDUP(_xlfn.DAYS(E4, D4), 0),
  ROUNDUP(_xlfn.DAYS(Table3[[#This Row],[End Date]], Table3[[#This Row],[Start Date]]), 0)))</f>
        <v>10</v>
      </c>
      <c r="D5" s="4">
        <v>45387</v>
      </c>
      <c r="E5" s="4">
        <v>45463</v>
      </c>
    </row>
    <row r="6" spans="1:5">
      <c r="A6" t="s">
        <v>66</v>
      </c>
      <c r="B6" s="6">
        <f t="shared" si="0"/>
        <v>5</v>
      </c>
      <c r="C6" s="6">
        <f>IF(Table3[[#This Row],[Start Date]] &gt; E5, ROUNDUP(_xlfn.DAYS(Table3[[#This Row],[End Date]], Table3[[#This Row],[Start Date]]), 0),
  IF(Table3[[#This Row],[Start Date]] = D5, ROUNDUP(_xlfn.DAYS(Table3[[#This Row],[End Date]], Table3[[#This Row],[Start Date]]), 0) - ROUNDUP(_xlfn.DAYS(E5, D5), 0),
  ROUNDUP(_xlfn.DAYS(Table3[[#This Row],[End Date]], Table3[[#This Row],[Start Date]]), 0)))</f>
        <v>29</v>
      </c>
      <c r="D6" s="4">
        <v>45454</v>
      </c>
      <c r="E6" s="4">
        <v>45483</v>
      </c>
    </row>
    <row r="7" spans="1:5">
      <c r="A7" t="s">
        <v>67</v>
      </c>
      <c r="B7" s="6">
        <f t="shared" si="0"/>
        <v>1</v>
      </c>
      <c r="C7" s="6">
        <f>IF(Table3[[#This Row],[Start Date]] &gt; E6, ROUNDUP(_xlfn.DAYS(Table3[[#This Row],[End Date]], Table3[[#This Row],[Start Date]]), 0),
  IF(Table3[[#This Row],[Start Date]] = D6, ROUNDUP(_xlfn.DAYS(Table3[[#This Row],[End Date]], Table3[[#This Row],[Start Date]]), 0) - ROUNDUP(_xlfn.DAYS(E6, D6), 0),
  ROUNDUP(_xlfn.DAYS(Table3[[#This Row],[End Date]], Table3[[#This Row],[Start Date]]), 0)))</f>
        <v>7</v>
      </c>
      <c r="D7" s="4">
        <v>45484</v>
      </c>
      <c r="E7" s="4">
        <v>45491</v>
      </c>
    </row>
    <row r="8" spans="1:5">
      <c r="B8" s="6"/>
      <c r="C8" s="6">
        <f>SUM(C2:C7)</f>
        <v>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G10" sqref="G10"/>
    </sheetView>
  </sheetViews>
  <sheetFormatPr defaultRowHeight="15"/>
  <cols>
    <col min="1" max="1" width="22.5703125" bestFit="1" customWidth="1"/>
    <col min="2" max="2" width="22.28515625" bestFit="1" customWidth="1"/>
    <col min="3" max="3" width="15.140625" hidden="1" customWidth="1"/>
    <col min="4" max="4" width="22" customWidth="1"/>
    <col min="5" max="5" width="20.28515625" bestFit="1" customWidth="1"/>
    <col min="6" max="6" width="16.28515625" customWidth="1"/>
  </cols>
  <sheetData>
    <row r="1" spans="1:7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</row>
    <row r="2" spans="1:7">
      <c r="A2" s="9" t="s">
        <v>74</v>
      </c>
      <c r="B2" s="9" t="s">
        <v>75</v>
      </c>
      <c r="C2" s="9">
        <v>40</v>
      </c>
      <c r="D2" s="9">
        <f>C2+C2*0.5</f>
        <v>60</v>
      </c>
      <c r="E2" s="9">
        <v>30</v>
      </c>
      <c r="F2" s="11">
        <f>E2*D2</f>
        <v>1800</v>
      </c>
    </row>
    <row r="3" spans="1:7">
      <c r="A3" s="9" t="s">
        <v>76</v>
      </c>
      <c r="B3" s="9" t="s">
        <v>77</v>
      </c>
      <c r="C3" s="9">
        <v>80</v>
      </c>
      <c r="D3" s="9">
        <f t="shared" ref="D3:D7" si="0">C3+C3*0.5</f>
        <v>120</v>
      </c>
      <c r="E3" s="9">
        <v>20</v>
      </c>
      <c r="F3" s="11">
        <f t="shared" ref="F3:F7" si="1">E3*D3</f>
        <v>2400</v>
      </c>
    </row>
    <row r="4" spans="1:7">
      <c r="A4" s="9" t="s">
        <v>78</v>
      </c>
      <c r="B4" s="9" t="s">
        <v>79</v>
      </c>
      <c r="C4" s="9">
        <v>240</v>
      </c>
      <c r="D4" s="9">
        <f t="shared" si="0"/>
        <v>360</v>
      </c>
      <c r="E4" s="9">
        <v>20</v>
      </c>
      <c r="F4" s="11">
        <f t="shared" si="1"/>
        <v>7200</v>
      </c>
    </row>
    <row r="5" spans="1:7">
      <c r="A5" s="9" t="s">
        <v>80</v>
      </c>
      <c r="B5" s="9" t="s">
        <v>81</v>
      </c>
      <c r="C5" s="9">
        <v>200</v>
      </c>
      <c r="D5" s="9">
        <f t="shared" si="0"/>
        <v>300</v>
      </c>
      <c r="E5" s="9">
        <v>20</v>
      </c>
      <c r="F5" s="11">
        <f t="shared" si="1"/>
        <v>6000</v>
      </c>
    </row>
    <row r="6" spans="1:7">
      <c r="A6" s="9" t="s">
        <v>82</v>
      </c>
      <c r="B6" s="9" t="s">
        <v>83</v>
      </c>
      <c r="C6" s="9">
        <v>160</v>
      </c>
      <c r="D6" s="9">
        <f t="shared" si="0"/>
        <v>240</v>
      </c>
      <c r="E6" s="9">
        <v>20</v>
      </c>
      <c r="F6" s="11">
        <f t="shared" si="1"/>
        <v>4800</v>
      </c>
    </row>
    <row r="7" spans="1:7">
      <c r="A7" s="9" t="s">
        <v>84</v>
      </c>
      <c r="B7" s="9" t="s">
        <v>85</v>
      </c>
      <c r="C7" s="9">
        <v>40</v>
      </c>
      <c r="D7" s="9">
        <f t="shared" si="0"/>
        <v>60</v>
      </c>
      <c r="E7" s="9">
        <v>30</v>
      </c>
      <c r="F7" s="11">
        <f t="shared" si="1"/>
        <v>1800</v>
      </c>
    </row>
    <row r="8" spans="1:7">
      <c r="A8" s="9"/>
      <c r="B8" s="9"/>
      <c r="C8" s="9"/>
      <c r="D8" s="9"/>
      <c r="E8" s="9" t="s">
        <v>86</v>
      </c>
      <c r="F8" s="11">
        <f>SUM(F2:F7)</f>
        <v>24000</v>
      </c>
      <c r="G8" s="20">
        <f>F8*70%</f>
        <v>16800</v>
      </c>
    </row>
    <row r="9" spans="1:7">
      <c r="G9" s="20">
        <f>F8-G8</f>
        <v>7200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2" sqref="B2:B6"/>
    </sheetView>
  </sheetViews>
  <sheetFormatPr defaultRowHeight="15"/>
  <cols>
    <col min="1" max="1" width="30.85546875" bestFit="1" customWidth="1"/>
    <col min="2" max="2" width="19.7109375" customWidth="1"/>
    <col min="3" max="3" width="20.85546875" bestFit="1" customWidth="1"/>
  </cols>
  <sheetData>
    <row r="1" spans="1:3">
      <c r="A1" s="1" t="s">
        <v>87</v>
      </c>
      <c r="B1" s="1" t="s">
        <v>88</v>
      </c>
      <c r="C1" s="1" t="s">
        <v>89</v>
      </c>
    </row>
    <row r="2" spans="1:3">
      <c r="A2" s="9" t="s">
        <v>90</v>
      </c>
      <c r="B2" s="10">
        <v>24000</v>
      </c>
      <c r="C2" s="10">
        <v>0</v>
      </c>
    </row>
    <row r="3" spans="1:3">
      <c r="A3" s="9" t="s">
        <v>91</v>
      </c>
      <c r="B3" s="10">
        <v>0</v>
      </c>
      <c r="C3" s="10">
        <v>4800</v>
      </c>
    </row>
    <row r="4" spans="1:3">
      <c r="A4" s="9" t="s">
        <v>92</v>
      </c>
      <c r="B4" s="10">
        <v>3000</v>
      </c>
      <c r="C4" s="10">
        <v>3000</v>
      </c>
    </row>
    <row r="5" spans="1:3">
      <c r="A5" s="9" t="s">
        <v>93</v>
      </c>
      <c r="B5" s="10">
        <v>2000</v>
      </c>
      <c r="C5" s="10">
        <v>2000</v>
      </c>
    </row>
    <row r="6" spans="1:3">
      <c r="A6" s="9" t="s">
        <v>86</v>
      </c>
      <c r="B6" s="10">
        <f t="shared" ref="B6:C6" si="0">SUM(B2:B5)</f>
        <v>29000</v>
      </c>
      <c r="C6" s="10">
        <f t="shared" si="0"/>
        <v>9800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20" sqref="D20"/>
    </sheetView>
  </sheetViews>
  <sheetFormatPr defaultRowHeight="15"/>
  <cols>
    <col min="1" max="1" width="19.85546875" bestFit="1" customWidth="1"/>
    <col min="2" max="2" width="15.28515625" bestFit="1" customWidth="1"/>
    <col min="3" max="3" width="11.5703125" bestFit="1" customWidth="1"/>
    <col min="4" max="4" width="54.85546875" bestFit="1" customWidth="1"/>
  </cols>
  <sheetData>
    <row r="1" spans="1:4">
      <c r="A1" s="2" t="s">
        <v>94</v>
      </c>
      <c r="B1" s="2" t="s">
        <v>95</v>
      </c>
      <c r="C1" s="2" t="s">
        <v>96</v>
      </c>
      <c r="D1" s="2" t="s">
        <v>97</v>
      </c>
    </row>
    <row r="2" spans="1:4">
      <c r="A2" t="s">
        <v>98</v>
      </c>
      <c r="B2" t="s">
        <v>99</v>
      </c>
      <c r="C2" t="s">
        <v>100</v>
      </c>
      <c r="D2" t="s">
        <v>101</v>
      </c>
    </row>
    <row r="3" spans="1:4">
      <c r="A3" t="s">
        <v>102</v>
      </c>
      <c r="B3" t="s">
        <v>100</v>
      </c>
      <c r="C3" t="s">
        <v>99</v>
      </c>
      <c r="D3" t="s">
        <v>103</v>
      </c>
    </row>
    <row r="4" spans="1:4">
      <c r="A4" t="s">
        <v>104</v>
      </c>
      <c r="B4" t="s">
        <v>105</v>
      </c>
      <c r="C4" t="s">
        <v>100</v>
      </c>
      <c r="D4" t="s">
        <v>106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B14" sqref="B14"/>
    </sheetView>
  </sheetViews>
  <sheetFormatPr defaultRowHeight="15"/>
  <cols>
    <col min="1" max="1" width="31.5703125" bestFit="1" customWidth="1"/>
    <col min="2" max="2" width="46.5703125" bestFit="1" customWidth="1"/>
    <col min="3" max="3" width="11.28515625" customWidth="1"/>
    <col min="4" max="4" width="8.5703125" customWidth="1"/>
  </cols>
  <sheetData>
    <row r="1" spans="1:4">
      <c r="A1" s="14" t="s">
        <v>107</v>
      </c>
      <c r="B1" s="2" t="s">
        <v>1</v>
      </c>
      <c r="C1" s="2" t="s">
        <v>108</v>
      </c>
      <c r="D1" s="15" t="s">
        <v>109</v>
      </c>
    </row>
    <row r="2" spans="1:4">
      <c r="A2" s="12" t="s">
        <v>110</v>
      </c>
      <c r="B2" s="9" t="s">
        <v>111</v>
      </c>
      <c r="C2" s="9" t="s">
        <v>112</v>
      </c>
      <c r="D2" s="13" t="s">
        <v>113</v>
      </c>
    </row>
    <row r="3" spans="1:4">
      <c r="A3" s="12" t="s">
        <v>114</v>
      </c>
      <c r="B3" s="9" t="s">
        <v>115</v>
      </c>
      <c r="C3" s="9" t="s">
        <v>116</v>
      </c>
      <c r="D3" s="13" t="s">
        <v>113</v>
      </c>
    </row>
    <row r="4" spans="1:4">
      <c r="A4" s="12" t="s">
        <v>117</v>
      </c>
      <c r="B4" s="9" t="s">
        <v>118</v>
      </c>
      <c r="C4" s="9" t="s">
        <v>119</v>
      </c>
      <c r="D4" s="13" t="s">
        <v>113</v>
      </c>
    </row>
    <row r="5" spans="1:4">
      <c r="A5" s="12" t="s">
        <v>120</v>
      </c>
      <c r="B5" s="9" t="s">
        <v>121</v>
      </c>
      <c r="C5" s="9" t="s">
        <v>122</v>
      </c>
      <c r="D5" s="13" t="s">
        <v>113</v>
      </c>
    </row>
    <row r="6" spans="1:4">
      <c r="A6" s="12" t="s">
        <v>123</v>
      </c>
      <c r="B6" s="9" t="s">
        <v>124</v>
      </c>
      <c r="C6" s="9" t="s">
        <v>125</v>
      </c>
      <c r="D6" s="13" t="s">
        <v>113</v>
      </c>
    </row>
    <row r="7" spans="1:4">
      <c r="A7" s="16" t="s">
        <v>126</v>
      </c>
      <c r="B7" s="17" t="s">
        <v>127</v>
      </c>
      <c r="C7" s="17" t="s">
        <v>128</v>
      </c>
      <c r="D7" s="18" t="s">
        <v>113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E8" sqref="E8"/>
    </sheetView>
  </sheetViews>
  <sheetFormatPr defaultRowHeight="15"/>
  <cols>
    <col min="1" max="1" width="19.85546875" customWidth="1"/>
    <col min="2" max="2" width="33.28515625" bestFit="1" customWidth="1"/>
    <col min="3" max="3" width="24.7109375" customWidth="1"/>
    <col min="4" max="4" width="12.42578125" customWidth="1"/>
  </cols>
  <sheetData>
    <row r="1" spans="1:4">
      <c r="A1" s="14" t="s">
        <v>129</v>
      </c>
      <c r="B1" s="2" t="s">
        <v>130</v>
      </c>
      <c r="C1" s="2" t="s">
        <v>131</v>
      </c>
      <c r="D1" s="15" t="s">
        <v>132</v>
      </c>
    </row>
    <row r="2" spans="1:4">
      <c r="A2" s="12" t="s">
        <v>133</v>
      </c>
      <c r="B2" s="9" t="s">
        <v>134</v>
      </c>
      <c r="C2" s="9" t="s">
        <v>135</v>
      </c>
      <c r="D2" s="13" t="s">
        <v>136</v>
      </c>
    </row>
    <row r="3" spans="1:4">
      <c r="A3" s="12" t="s">
        <v>137</v>
      </c>
      <c r="B3" s="9" t="s">
        <v>138</v>
      </c>
      <c r="C3" s="9" t="s">
        <v>139</v>
      </c>
      <c r="D3" s="13" t="s">
        <v>140</v>
      </c>
    </row>
    <row r="4" spans="1:4">
      <c r="A4" s="16" t="s">
        <v>141</v>
      </c>
      <c r="B4" s="17" t="s">
        <v>142</v>
      </c>
      <c r="C4" s="17" t="s">
        <v>143</v>
      </c>
      <c r="D4" s="18" t="s">
        <v>144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2024-02-05T08:08:00Z</dcterms:created>
  <dcterms:modified xsi:type="dcterms:W3CDTF">2024-02-07T17:24:37Z</dcterms:modified>
  <cp:category/>
  <cp:contentStatus/>
</cp:coreProperties>
</file>