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QA-PC-01\Desktop\"/>
    </mc:Choice>
  </mc:AlternateContent>
  <bookViews>
    <workbookView xWindow="0" yWindow="0" windowWidth="20490" windowHeight="7650"/>
  </bookViews>
  <sheets>
    <sheet name="Balance Sheet" sheetId="1" r:id="rId1"/>
    <sheet name="Income Statement" sheetId="2" r:id="rId2"/>
    <sheet name="Cashflow" sheetId="3" r:id="rId3"/>
    <sheet name="Ratio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G6" i="4"/>
  <c r="G7" i="4"/>
  <c r="I34" i="3"/>
  <c r="I33" i="3"/>
  <c r="I31" i="3"/>
  <c r="I28" i="3"/>
  <c r="I24" i="3"/>
  <c r="I17" i="3"/>
  <c r="I6" i="3"/>
  <c r="I13" i="2"/>
  <c r="I45" i="1"/>
  <c r="I5" i="3" l="1"/>
  <c r="I37" i="1"/>
  <c r="I36" i="1" s="1"/>
  <c r="I27" i="1"/>
  <c r="I24" i="1" s="1"/>
  <c r="I16" i="1"/>
  <c r="I13" i="1"/>
  <c r="I9" i="1"/>
  <c r="I6" i="1"/>
  <c r="I23" i="1" l="1"/>
  <c r="G12" i="4"/>
  <c r="I44" i="1"/>
  <c r="I5" i="1"/>
  <c r="I31" i="2"/>
  <c r="I25" i="2"/>
  <c r="I6" i="2"/>
  <c r="I5" i="2" s="1"/>
  <c r="I24" i="2" s="1"/>
  <c r="I30" i="2" l="1"/>
  <c r="I34" i="2" s="1"/>
  <c r="I35" i="2" s="1"/>
  <c r="G31" i="2"/>
  <c r="B27" i="1" l="1"/>
  <c r="C44" i="1" l="1"/>
  <c r="D44" i="1"/>
  <c r="E44" i="1"/>
  <c r="F44" i="1"/>
  <c r="G44" i="1"/>
  <c r="H44" i="1"/>
  <c r="C28" i="3" l="1"/>
  <c r="D28" i="3"/>
  <c r="E28" i="3"/>
  <c r="F28" i="3"/>
  <c r="G28" i="3"/>
  <c r="H28" i="3"/>
  <c r="B28" i="3"/>
  <c r="C24" i="3"/>
  <c r="D24" i="3"/>
  <c r="E24" i="3"/>
  <c r="F24" i="3"/>
  <c r="G24" i="3"/>
  <c r="H24" i="3"/>
  <c r="B24" i="3"/>
  <c r="D17" i="3"/>
  <c r="E17" i="3"/>
  <c r="F17" i="3"/>
  <c r="G17" i="3"/>
  <c r="H17" i="3"/>
  <c r="C17" i="3"/>
  <c r="B17" i="3"/>
  <c r="D6" i="3"/>
  <c r="E6" i="3"/>
  <c r="F6" i="3"/>
  <c r="G6" i="3"/>
  <c r="H6" i="3"/>
  <c r="C6" i="3"/>
  <c r="B6" i="3"/>
  <c r="B36" i="1"/>
  <c r="B24" i="1"/>
  <c r="D27" i="1"/>
  <c r="D24" i="1" s="1"/>
  <c r="D23" i="1" s="1"/>
  <c r="E27" i="1"/>
  <c r="E24" i="1" s="1"/>
  <c r="E23" i="1" s="1"/>
  <c r="F27" i="1"/>
  <c r="F24" i="1" s="1"/>
  <c r="F23" i="1" s="1"/>
  <c r="G27" i="1"/>
  <c r="G24" i="1" s="1"/>
  <c r="G23" i="1" s="1"/>
  <c r="H27" i="1"/>
  <c r="H24" i="1" s="1"/>
  <c r="H23" i="1" s="1"/>
  <c r="C27" i="1"/>
  <c r="C24" i="1" s="1"/>
  <c r="C23" i="1" s="1"/>
  <c r="C16" i="1"/>
  <c r="D16" i="1"/>
  <c r="E16" i="1"/>
  <c r="F16" i="1"/>
  <c r="G16" i="1"/>
  <c r="H16" i="1"/>
  <c r="B16" i="1"/>
  <c r="C13" i="1"/>
  <c r="D13" i="1"/>
  <c r="E13" i="1"/>
  <c r="F13" i="1"/>
  <c r="G13" i="1"/>
  <c r="H13" i="1"/>
  <c r="B13" i="1"/>
  <c r="C9" i="1"/>
  <c r="D9" i="1"/>
  <c r="E9" i="1"/>
  <c r="F9" i="1"/>
  <c r="G9" i="1"/>
  <c r="H9" i="1"/>
  <c r="B9" i="1"/>
  <c r="C6" i="1"/>
  <c r="D6" i="1"/>
  <c r="E6" i="1"/>
  <c r="F6" i="1"/>
  <c r="G6" i="1"/>
  <c r="H6" i="1"/>
  <c r="B6" i="1"/>
  <c r="C31" i="2"/>
  <c r="D31" i="2"/>
  <c r="E31" i="2"/>
  <c r="F31" i="2"/>
  <c r="H31" i="2"/>
  <c r="B31" i="2"/>
  <c r="D25" i="2"/>
  <c r="E25" i="2"/>
  <c r="F25" i="2"/>
  <c r="G25" i="2"/>
  <c r="H25" i="2"/>
  <c r="C25" i="2"/>
  <c r="B25" i="2"/>
  <c r="C13" i="2"/>
  <c r="D13" i="2"/>
  <c r="E13" i="2"/>
  <c r="F13" i="2"/>
  <c r="G13" i="2"/>
  <c r="H13" i="2"/>
  <c r="B13" i="2"/>
  <c r="C6" i="2"/>
  <c r="C5" i="2" s="1"/>
  <c r="C24" i="2" s="1"/>
  <c r="D6" i="2"/>
  <c r="D5" i="2" s="1"/>
  <c r="D24" i="2" s="1"/>
  <c r="E6" i="2"/>
  <c r="F6" i="2"/>
  <c r="G6" i="2"/>
  <c r="H6" i="2"/>
  <c r="B6" i="2"/>
  <c r="B5" i="2" s="1"/>
  <c r="B24" i="2" l="1"/>
  <c r="B30" i="2" s="1"/>
  <c r="G5" i="2"/>
  <c r="G24" i="2" s="1"/>
  <c r="E5" i="4"/>
  <c r="E5" i="2"/>
  <c r="E24" i="2" s="1"/>
  <c r="C5" i="4"/>
  <c r="H5" i="2"/>
  <c r="H24" i="2" s="1"/>
  <c r="F5" i="4"/>
  <c r="D30" i="2"/>
  <c r="D34" i="2" s="1"/>
  <c r="B7" i="4" s="1"/>
  <c r="B6" i="4"/>
  <c r="F5" i="2"/>
  <c r="F24" i="2" s="1"/>
  <c r="D5" i="4"/>
  <c r="D12" i="4"/>
  <c r="F12" i="4"/>
  <c r="B12" i="4"/>
  <c r="B44" i="1"/>
  <c r="B23" i="1"/>
  <c r="C12" i="4"/>
  <c r="C30" i="2"/>
  <c r="C34" i="2" s="1"/>
  <c r="G5" i="1"/>
  <c r="C5" i="1"/>
  <c r="B34" i="2"/>
  <c r="H5" i="1"/>
  <c r="D5" i="1"/>
  <c r="B5" i="1"/>
  <c r="E12" i="4"/>
  <c r="F5" i="1"/>
  <c r="E5" i="1"/>
  <c r="G5" i="3"/>
  <c r="G34" i="3" s="1"/>
  <c r="F5" i="3"/>
  <c r="F34" i="3" s="1"/>
  <c r="B5" i="3"/>
  <c r="B34" i="3" s="1"/>
  <c r="C5" i="3"/>
  <c r="C31" i="3" s="1"/>
  <c r="C33" i="3" s="1"/>
  <c r="E5" i="3"/>
  <c r="E34" i="3" s="1"/>
  <c r="H5" i="3"/>
  <c r="H31" i="3" s="1"/>
  <c r="H33" i="3" s="1"/>
  <c r="D5" i="3"/>
  <c r="D34" i="3" s="1"/>
  <c r="H34" i="3"/>
  <c r="B5" i="4"/>
  <c r="B31" i="3" l="1"/>
  <c r="B33" i="3" s="1"/>
  <c r="F30" i="2"/>
  <c r="F34" i="2" s="1"/>
  <c r="D7" i="4" s="1"/>
  <c r="D6" i="4"/>
  <c r="G30" i="2"/>
  <c r="G34" i="2" s="1"/>
  <c r="E7" i="4" s="1"/>
  <c r="E6" i="4"/>
  <c r="H30" i="2"/>
  <c r="H34" i="2" s="1"/>
  <c r="F7" i="4" s="1"/>
  <c r="F6" i="4"/>
  <c r="E30" i="2"/>
  <c r="E34" i="2" s="1"/>
  <c r="C7" i="4" s="1"/>
  <c r="C6" i="4"/>
  <c r="C34" i="3"/>
  <c r="G31" i="3"/>
  <c r="G33" i="3" s="1"/>
  <c r="F31" i="3"/>
  <c r="F33" i="3" s="1"/>
  <c r="E31" i="3"/>
  <c r="E33" i="3" s="1"/>
  <c r="D31" i="3"/>
  <c r="D33" i="3" s="1"/>
</calcChain>
</file>

<file path=xl/comments1.xml><?xml version="1.0" encoding="utf-8"?>
<comments xmlns="http://schemas.openxmlformats.org/spreadsheetml/2006/main">
  <authors>
    <author>Royal Capital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Royal Capital:</t>
        </r>
        <r>
          <rPr>
            <sz val="9"/>
            <color indexed="81"/>
            <rFont val="Tahoma"/>
            <family val="2"/>
          </rPr>
          <t xml:space="preserve">
Earlier input 3011081546, changes in 2017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Royal Capital:</t>
        </r>
        <r>
          <rPr>
            <sz val="9"/>
            <color indexed="81"/>
            <rFont val="Tahoma"/>
            <family val="2"/>
          </rPr>
          <t xml:space="preserve">
Earlier input was: 12900000 which changes in 2016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Royal Capital:</t>
        </r>
        <r>
          <rPr>
            <sz val="9"/>
            <color indexed="81"/>
            <rFont val="Tahoma"/>
            <family val="2"/>
          </rPr>
          <t xml:space="preserve">
Earlier input 12900000 changes in 2017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Royal Capital:</t>
        </r>
        <r>
          <rPr>
            <sz val="9"/>
            <color indexed="81"/>
            <rFont val="Tahoma"/>
            <family val="2"/>
          </rPr>
          <t xml:space="preserve">
Earlier input was: 2.42 which changes in 2016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Royal Capital:</t>
        </r>
        <r>
          <rPr>
            <sz val="9"/>
            <color indexed="81"/>
            <rFont val="Tahoma"/>
            <family val="2"/>
          </rPr>
          <t xml:space="preserve">
Earlier input 2.25, changes in 2017</t>
        </r>
      </text>
    </comment>
  </commentList>
</comments>
</file>

<file path=xl/sharedStrings.xml><?xml version="1.0" encoding="utf-8"?>
<sst xmlns="http://schemas.openxmlformats.org/spreadsheetml/2006/main" count="121" uniqueCount="115">
  <si>
    <t xml:space="preserve">As at 31 December </t>
  </si>
  <si>
    <t>Cash</t>
  </si>
  <si>
    <t>In hand (including foreign currencies)</t>
  </si>
  <si>
    <t>Balance with Bangladesh Bank and its agent bank(s)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</si>
  <si>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</si>
  <si>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</si>
  <si>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</si>
  <si>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</si>
  <si>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</si>
  <si>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</si>
  <si>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Loans, cash credits, overdrafts, etc./Investments</t>
  </si>
  <si>
    <t>Bills purchased and discounted</t>
  </si>
  <si>
    <t>Other assets</t>
  </si>
  <si>
    <t>Liabilities</t>
  </si>
  <si>
    <t>AB Bank Subordinated Bond</t>
  </si>
  <si>
    <t>Current account and other accounts</t>
  </si>
  <si>
    <t>Bills payable</t>
  </si>
  <si>
    <t>Savings bank deposits</t>
  </si>
  <si>
    <t>Fixed deposits</t>
  </si>
  <si>
    <t>Other deposits</t>
  </si>
  <si>
    <t>Other liabilities</t>
  </si>
  <si>
    <t>Equity attributable
to equity holders of the parent company</t>
  </si>
  <si>
    <t>Paid-up capital</t>
  </si>
  <si>
    <t>Statutory reserve</t>
  </si>
  <si>
    <t>Other reserve</t>
  </si>
  <si>
    <t>Retained earnings</t>
  </si>
  <si>
    <t>Interest income/profit on investments</t>
  </si>
  <si>
    <t>Interest/profit paid on deposits and borrowings, etc.</t>
  </si>
  <si>
    <t>Investment income</t>
  </si>
  <si>
    <t>Commission, exchange and brokerage</t>
  </si>
  <si>
    <t>Other operating income</t>
  </si>
  <si>
    <t>Salary and allowances</t>
  </si>
  <si>
    <t>Rent, taxes, insurance, electricity, etc.</t>
  </si>
  <si>
    <t>Legal expenses</t>
  </si>
  <si>
    <t>Postage, stamps, telecommunication, etc.</t>
  </si>
  <si>
    <t>Stationery, printing, advertisement, etc.</t>
  </si>
  <si>
    <t>Chief executive's salary and fees</t>
  </si>
  <si>
    <t>Directors' fees</t>
  </si>
  <si>
    <t>Auditors' fees</t>
  </si>
  <si>
    <t>Depreciation and repairs of Bank's assets</t>
  </si>
  <si>
    <t>Other expenses</t>
  </si>
  <si>
    <t>Provision against loans and advances</t>
  </si>
  <si>
    <t>Provision for diminution in value of investments</t>
  </si>
  <si>
    <t>Other provisions</t>
  </si>
  <si>
    <t>Current tax</t>
  </si>
  <si>
    <t>Deferred tax</t>
  </si>
  <si>
    <t>Interest receipts</t>
  </si>
  <si>
    <t>Interest payments</t>
  </si>
  <si>
    <t>Dividend receipts</t>
  </si>
  <si>
    <t>Fee and commission receipts</t>
  </si>
  <si>
    <t>Recoveries on loans previously written off</t>
  </si>
  <si>
    <t>Payments to employees</t>
  </si>
  <si>
    <t>Payments to suppliers</t>
  </si>
  <si>
    <t>Income taxes paid</t>
  </si>
  <si>
    <t>Receipts from other operating activities</t>
  </si>
  <si>
    <t>Payments for other operating activities</t>
  </si>
  <si>
    <t>Loans and advances to customers</t>
  </si>
  <si>
    <t>Deposits from other banks</t>
  </si>
  <si>
    <t>Deposits from customers</t>
  </si>
  <si>
    <t>Trading liabilities (short-term borrowings)</t>
  </si>
  <si>
    <t>Purchase of government securities</t>
  </si>
  <si>
    <t>Sale of trading securities, shares, bonds, etc.</t>
  </si>
  <si>
    <t>Purchase of property, plant and equipment</t>
  </si>
  <si>
    <t>Dividend paid</t>
  </si>
  <si>
    <t>Special notice deposits</t>
  </si>
  <si>
    <t>Bearer certificates of deposit</t>
  </si>
  <si>
    <t>Loss on Disposal of AB Exchange (UK) Ltd.</t>
  </si>
  <si>
    <t>Increase/decrease of long-term borrowings</t>
  </si>
  <si>
    <t>Ratio</t>
  </si>
  <si>
    <t>Operating Margin</t>
  </si>
  <si>
    <t>Net Margin</t>
  </si>
  <si>
    <t>Capital to Risk Weighted Assets Ratio</t>
  </si>
  <si>
    <t>Operating Profit</t>
  </si>
  <si>
    <t>Net assets value per share</t>
  </si>
  <si>
    <t>Shares to calculate NAVPS</t>
  </si>
  <si>
    <t>Non-controlling interest</t>
  </si>
  <si>
    <t>Earnings per share (par value Taka 10)</t>
  </si>
  <si>
    <t>Shares to Calculate EPS</t>
  </si>
  <si>
    <t>Cash and Cash Equivalents at End of Period</t>
  </si>
  <si>
    <t>Net Operating Cash Flow Per Share</t>
  </si>
  <si>
    <t>Shares to Calculate NOCFPS</t>
  </si>
  <si>
    <t>Property and Assets</t>
  </si>
  <si>
    <t>Balance with Other Banks and Financial Institutions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</si>
  <si>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</si>
  <si>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</si>
  <si>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</si>
  <si>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</si>
  <si>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</si>
  <si>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Borrowings from Other Banks, Financial Institutions and Agents</t>
  </si>
  <si>
    <t>Deposits and Other Accounts</t>
  </si>
  <si>
    <t>Other Liabilities</t>
  </si>
  <si>
    <t>Shareholders’ Equity</t>
  </si>
  <si>
    <t>Operating Income</t>
  </si>
  <si>
    <t>Net interest income/net profit on investments</t>
  </si>
  <si>
    <t>Operating profit</t>
  </si>
  <si>
    <t>Total Provisions</t>
  </si>
  <si>
    <t>Profit Before Taxation</t>
  </si>
  <si>
    <t>Provision for Taxation</t>
  </si>
  <si>
    <t>Net Profit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</si>
  <si>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</si>
  <si>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</si>
  <si>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</si>
  <si>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</si>
  <si>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</si>
  <si>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</si>
  <si>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</si>
  <si>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AB Bank Limited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</si>
  <si>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</si>
  <si>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</si>
  <si>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</si>
  <si>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</si>
  <si>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</si>
  <si>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Balance Sheet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</si>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</sst>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2" fillId="0" borderId="0" xfId="0" applyFont="1"/>
    <xf numFmtId="10" fontId="0" fillId="0" borderId="0" xfId="1" applyNumberFormat="1" applyFont="1"/>
    <xf numFmtId="164" fontId="1" fillId="0" borderId="0" xfId="2" applyNumberFormat="1" applyFont="1"/>
    <xf numFmtId="0" fontId="0" fillId="2" borderId="0" xfId="0" applyFill="1"/>
    <xf numFmtId="0" fontId="6" fillId="0" borderId="0" xfId="0" applyFont="1" applyBorder="1"/>
    <xf numFmtId="0" fontId="1" fillId="0" borderId="4" xfId="0" applyFont="1" applyBorder="1"/>
    <xf numFmtId="0" fontId="6" fillId="0" borderId="0" xfId="0" applyFont="1"/>
    <xf numFmtId="0" fontId="1" fillId="0" borderId="5" xfId="0" applyFont="1" applyBorder="1"/>
    <xf numFmtId="0" fontId="7" fillId="2" borderId="4" xfId="0" applyFont="1" applyFill="1" applyBorder="1"/>
    <xf numFmtId="164" fontId="0" fillId="0" borderId="0" xfId="2" applyNumberFormat="1" applyFont="1"/>
    <xf numFmtId="164" fontId="0" fillId="2" borderId="0" xfId="2" applyNumberFormat="1" applyFont="1" applyFill="1"/>
    <xf numFmtId="164" fontId="0" fillId="0" borderId="1" xfId="2" applyNumberFormat="1" applyFont="1" applyBorder="1"/>
    <xf numFmtId="164" fontId="0" fillId="0" borderId="2" xfId="2" applyNumberFormat="1" applyFont="1" applyBorder="1"/>
    <xf numFmtId="164" fontId="0" fillId="0" borderId="3" xfId="2" applyNumberFormat="1" applyFont="1" applyBorder="1"/>
    <xf numFmtId="164" fontId="0" fillId="0" borderId="4" xfId="2" applyNumberFormat="1" applyFont="1" applyBorder="1"/>
    <xf numFmtId="164" fontId="1" fillId="2" borderId="0" xfId="2" applyNumberFormat="1" applyFont="1" applyFill="1"/>
    <xf numFmtId="164" fontId="6" fillId="0" borderId="0" xfId="2" applyNumberFormat="1" applyFont="1"/>
    <xf numFmtId="164" fontId="8" fillId="0" borderId="0" xfId="2" applyNumberFormat="1" applyFont="1"/>
    <xf numFmtId="164" fontId="1" fillId="0" borderId="0" xfId="2" applyNumberFormat="1" applyFont="1" applyAlignment="1">
      <alignment horizontal="right" vertical="center"/>
    </xf>
    <xf numFmtId="0" fontId="7" fillId="0" borderId="4" xfId="0" applyFont="1" applyBorder="1" applyAlignment="1">
      <alignment horizontal="left"/>
    </xf>
    <xf numFmtId="0" fontId="9" fillId="0" borderId="0" xfId="0" applyFont="1" applyFill="1" applyBorder="1"/>
    <xf numFmtId="164" fontId="1" fillId="0" borderId="0" xfId="2" applyNumberFormat="1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A13" sqref="A13"/>
    </sheetView>
  </sheetViews>
  <sheetFormatPr defaultRowHeight="15" x14ac:dyDescent="0.25"/>
  <cols>
    <col min="1" max="1" width="58.140625" bestFit="1" customWidth="1"/>
    <col min="2" max="9" width="16.28515625" bestFit="1" customWidth="1"/>
  </cols>
  <sheetData>
    <row r="1" spans="1:9" x14ac:dyDescent="0.25">
      <c r="A1" s="1" t="s">
        <v>106</v>
      </c>
    </row>
    <row r="2" spans="1:9" x14ac:dyDescent="0.25">
      <c r="A2" s="1" t="s">
        <v>112</v>
      </c>
    </row>
    <row r="3" spans="1:9" x14ac:dyDescent="0.25">
      <c r="A3" t="s">
        <v>0</v>
      </c>
    </row>
    <row r="4" spans="1:9" x14ac:dyDescent="0.25">
      <c r="B4" s="7">
        <v>2011</v>
      </c>
      <c r="C4" s="7">
        <v>2012</v>
      </c>
      <c r="D4" s="7">
        <v>2013</v>
      </c>
      <c r="E4" s="7">
        <v>2014</v>
      </c>
      <c r="F4" s="7">
        <v>2015</v>
      </c>
      <c r="G4" s="7">
        <v>2016</v>
      </c>
      <c r="H4" s="7">
        <v>2017</v>
      </c>
      <c r="I4" s="7">
        <v>2018</v>
      </c>
    </row>
    <row r="5" spans="1:9" x14ac:dyDescent="0.25">
      <c r="A5" s="23" t="s">
        <v>81</v>
      </c>
      <c r="B5" s="6">
        <f t="shared" ref="B5:I5" si="0">B21+B20+B19+B16+B13+B12+B9+B6</f>
        <v>154404751243</v>
      </c>
      <c r="C5" s="6">
        <f t="shared" si="0"/>
        <v>175517312012</v>
      </c>
      <c r="D5" s="6">
        <f t="shared" si="0"/>
        <v>209748770669</v>
      </c>
      <c r="E5" s="6">
        <f t="shared" si="0"/>
        <v>248164363988</v>
      </c>
      <c r="F5" s="6">
        <f t="shared" si="0"/>
        <v>286938829969</v>
      </c>
      <c r="G5" s="6">
        <f t="shared" si="0"/>
        <v>317168770208</v>
      </c>
      <c r="H5" s="6">
        <f t="shared" si="0"/>
        <v>317098409878</v>
      </c>
      <c r="I5" s="6">
        <f t="shared" si="0"/>
        <v>325153823673</v>
      </c>
    </row>
    <row r="6" spans="1:9" x14ac:dyDescent="0.25">
      <c r="A6" s="8" t="s">
        <v>1</v>
      </c>
      <c r="B6" s="6">
        <f>SUM(B7:B8)</f>
        <v>9361503594</v>
      </c>
      <c r="C6" s="6">
        <f t="shared" ref="C6:I6" si="1">SUM(C7:C8)</f>
        <v>9622886413</v>
      </c>
      <c r="D6" s="6">
        <f t="shared" si="1"/>
        <v>11362379912</v>
      </c>
      <c r="E6" s="6">
        <f t="shared" si="1"/>
        <v>13950476378</v>
      </c>
      <c r="F6" s="6">
        <f t="shared" si="1"/>
        <v>17034569843</v>
      </c>
      <c r="G6" s="6">
        <f t="shared" si="1"/>
        <v>19707725976</v>
      </c>
      <c r="H6" s="6">
        <f t="shared" si="1"/>
        <v>17780902708</v>
      </c>
      <c r="I6" s="6">
        <f t="shared" si="1"/>
        <v>16433155522</v>
      </c>
    </row>
    <row r="7" spans="1:9" x14ac:dyDescent="0.25">
      <c r="A7" t="s">
        <v>2</v>
      </c>
      <c r="B7" s="13">
        <v>997917256</v>
      </c>
      <c r="C7" s="13">
        <v>1231720758</v>
      </c>
      <c r="D7" s="13">
        <v>1328232066</v>
      </c>
      <c r="E7" s="13">
        <v>1140708758</v>
      </c>
      <c r="F7" s="13">
        <v>1205441602</v>
      </c>
      <c r="G7" s="13">
        <v>1536407693</v>
      </c>
      <c r="H7" s="13">
        <v>1572393188</v>
      </c>
      <c r="I7" s="13">
        <v>1960489318</v>
      </c>
    </row>
    <row r="8" spans="1:9" x14ac:dyDescent="0.25">
      <c r="A8" t="s">
        <v>3</v>
      </c>
      <c r="B8" s="13">
        <v>8363586338</v>
      </c>
      <c r="C8" s="13">
        <v>8391165655</v>
      </c>
      <c r="D8" s="13">
        <v>10034147846</v>
      </c>
      <c r="E8" s="13">
        <v>12809767620</v>
      </c>
      <c r="F8" s="13">
        <v>15829128241</v>
      </c>
      <c r="G8" s="13">
        <v>18171318283</v>
      </c>
      <c r="H8" s="13">
        <v>16208509520</v>
      </c>
      <c r="I8" s="13">
        <v>14472666204</v>
      </c>
    </row>
    <row r="9" spans="1:9" x14ac:dyDescent="0.25">
      <c r="A9" s="10" t="s">
        <v>82</v>
      </c>
      <c r="B9" s="6">
        <f>SUM(B10:B11)</f>
        <v>6695213100</v>
      </c>
      <c r="C9" s="6">
        <f t="shared" ref="C9:I9" si="2">SUM(C10:C11)</f>
        <v>7473564867</v>
      </c>
      <c r="D9" s="6">
        <f t="shared" si="2"/>
        <v>5983961130</v>
      </c>
      <c r="E9" s="6">
        <f t="shared" si="2"/>
        <v>6555722117</v>
      </c>
      <c r="F9" s="6">
        <f t="shared" si="2"/>
        <v>4752701128</v>
      </c>
      <c r="G9" s="6">
        <f t="shared" si="2"/>
        <v>4655002507</v>
      </c>
      <c r="H9" s="6">
        <f t="shared" si="2"/>
        <v>4241335582</v>
      </c>
      <c r="I9" s="6">
        <f t="shared" si="2"/>
        <v>3378419652</v>
      </c>
    </row>
    <row r="10" spans="1:9" x14ac:dyDescent="0.25">
      <c r="A10" t="s">
        <v>4</v>
      </c>
      <c r="B10" s="13">
        <v>5664958585</v>
      </c>
      <c r="C10" s="13">
        <v>5621794561</v>
      </c>
      <c r="D10" s="13">
        <v>4746243512</v>
      </c>
      <c r="E10" s="13">
        <v>4214889208</v>
      </c>
      <c r="F10" s="13">
        <v>2196851448</v>
      </c>
      <c r="G10" s="13">
        <v>2624288364</v>
      </c>
      <c r="H10" s="13">
        <v>2490976583</v>
      </c>
      <c r="I10" s="13">
        <v>1823369874</v>
      </c>
    </row>
    <row r="11" spans="1:9" x14ac:dyDescent="0.25">
      <c r="A11" t="s">
        <v>5</v>
      </c>
      <c r="B11" s="13">
        <v>1030254515</v>
      </c>
      <c r="C11" s="13">
        <v>1851770306</v>
      </c>
      <c r="D11" s="13">
        <v>1237717618</v>
      </c>
      <c r="E11" s="13">
        <v>2340832909</v>
      </c>
      <c r="F11" s="13">
        <v>2555849680</v>
      </c>
      <c r="G11" s="13">
        <v>2030714143</v>
      </c>
      <c r="H11" s="13">
        <v>1750358999</v>
      </c>
      <c r="I11" s="13">
        <v>1555049778</v>
      </c>
    </row>
    <row r="12" spans="1:9" x14ac:dyDescent="0.25">
      <c r="A12" s="10" t="s">
        <v>6</v>
      </c>
      <c r="B12" s="6">
        <v>665830000</v>
      </c>
      <c r="C12" s="6">
        <v>3671790000</v>
      </c>
      <c r="D12" s="6">
        <v>991387500</v>
      </c>
      <c r="E12" s="6">
        <v>2456985298</v>
      </c>
      <c r="F12" s="6">
        <v>4566844263</v>
      </c>
      <c r="G12" s="6">
        <v>7633213824</v>
      </c>
      <c r="H12" s="6">
        <v>496384436</v>
      </c>
      <c r="I12" s="6">
        <v>589822961</v>
      </c>
    </row>
    <row r="13" spans="1:9" x14ac:dyDescent="0.25">
      <c r="A13" s="10" t="s">
        <v>7</v>
      </c>
      <c r="B13" s="6">
        <f>SUM(B14:B15)</f>
        <v>22484125659</v>
      </c>
      <c r="C13" s="6">
        <f t="shared" ref="C13:I13" si="3">SUM(C14:C15)</f>
        <v>26949597279</v>
      </c>
      <c r="D13" s="6">
        <f t="shared" si="3"/>
        <v>29617297503</v>
      </c>
      <c r="E13" s="6">
        <f t="shared" si="3"/>
        <v>31717883909</v>
      </c>
      <c r="F13" s="6">
        <f t="shared" si="3"/>
        <v>34054553461</v>
      </c>
      <c r="G13" s="6">
        <f t="shared" si="3"/>
        <v>47561451498</v>
      </c>
      <c r="H13" s="6">
        <f t="shared" si="3"/>
        <v>46382136275</v>
      </c>
      <c r="I13" s="20">
        <f t="shared" si="3"/>
        <v>44351747141</v>
      </c>
    </row>
    <row r="14" spans="1:9" x14ac:dyDescent="0.25">
      <c r="A14" t="s">
        <v>8</v>
      </c>
      <c r="B14" s="15">
        <v>16113627582</v>
      </c>
      <c r="C14" s="16">
        <v>19743454873</v>
      </c>
      <c r="D14" s="16">
        <v>22327865346</v>
      </c>
      <c r="E14" s="16">
        <v>25305839814</v>
      </c>
      <c r="F14" s="16">
        <v>27900211389</v>
      </c>
      <c r="G14" s="16">
        <v>41903780261</v>
      </c>
      <c r="H14" s="16">
        <v>39732017188</v>
      </c>
      <c r="I14" s="13">
        <v>33523320645</v>
      </c>
    </row>
    <row r="15" spans="1:9" x14ac:dyDescent="0.25">
      <c r="A15" t="s">
        <v>9</v>
      </c>
      <c r="B15" s="17">
        <v>6370498077</v>
      </c>
      <c r="C15" s="18">
        <v>7206142406</v>
      </c>
      <c r="D15" s="18">
        <v>7289432157</v>
      </c>
      <c r="E15" s="18">
        <v>6412044095</v>
      </c>
      <c r="F15" s="18">
        <v>6154342072</v>
      </c>
      <c r="G15" s="18">
        <v>5657671237</v>
      </c>
      <c r="H15" s="18">
        <v>6650119087</v>
      </c>
      <c r="I15" s="21">
        <v>10828426496</v>
      </c>
    </row>
    <row r="16" spans="1:9" x14ac:dyDescent="0.25">
      <c r="A16" s="10" t="s">
        <v>83</v>
      </c>
      <c r="B16" s="6">
        <f>SUM(B17:B18)</f>
        <v>102470139419</v>
      </c>
      <c r="C16" s="6">
        <f t="shared" ref="C16:I16" si="4">SUM(C17:C18)</f>
        <v>113662985698</v>
      </c>
      <c r="D16" s="6">
        <f t="shared" si="4"/>
        <v>147128880056</v>
      </c>
      <c r="E16" s="6">
        <f t="shared" si="4"/>
        <v>184737891930</v>
      </c>
      <c r="F16" s="6">
        <f t="shared" si="4"/>
        <v>216364880127</v>
      </c>
      <c r="G16" s="6">
        <f t="shared" si="4"/>
        <v>226546501234</v>
      </c>
      <c r="H16" s="6">
        <f t="shared" si="4"/>
        <v>237634491780</v>
      </c>
      <c r="I16" s="20">
        <f t="shared" si="4"/>
        <v>249185305269</v>
      </c>
    </row>
    <row r="17" spans="1:11" x14ac:dyDescent="0.25">
      <c r="A17" t="s">
        <v>10</v>
      </c>
      <c r="B17" s="15">
        <v>99504751956</v>
      </c>
      <c r="C17" s="16">
        <v>111311725962</v>
      </c>
      <c r="D17" s="16">
        <v>144545643251</v>
      </c>
      <c r="E17" s="16">
        <v>181936611502</v>
      </c>
      <c r="F17" s="16">
        <v>214291708326</v>
      </c>
      <c r="G17" s="16">
        <v>225023967197</v>
      </c>
      <c r="H17" s="16">
        <v>235801195989</v>
      </c>
      <c r="I17" s="13">
        <v>246986421356</v>
      </c>
    </row>
    <row r="18" spans="1:11" x14ac:dyDescent="0.25">
      <c r="A18" t="s">
        <v>11</v>
      </c>
      <c r="B18" s="17">
        <v>2965387463</v>
      </c>
      <c r="C18" s="18">
        <v>2351259736</v>
      </c>
      <c r="D18" s="18">
        <v>2583236805</v>
      </c>
      <c r="E18" s="18">
        <v>2801280428</v>
      </c>
      <c r="F18" s="18">
        <v>2073171801</v>
      </c>
      <c r="G18" s="18">
        <v>1522534037</v>
      </c>
      <c r="H18" s="18">
        <v>1833295791</v>
      </c>
      <c r="I18" s="21">
        <v>2198883913</v>
      </c>
    </row>
    <row r="19" spans="1:11" x14ac:dyDescent="0.25">
      <c r="A19" s="8" t="s">
        <v>84</v>
      </c>
      <c r="B19" s="6">
        <v>4568190907</v>
      </c>
      <c r="C19" s="6">
        <v>4868649902</v>
      </c>
      <c r="D19" s="6">
        <v>4741796955</v>
      </c>
      <c r="E19" s="6">
        <v>4940112222</v>
      </c>
      <c r="F19" s="6">
        <v>4819543816</v>
      </c>
      <c r="G19" s="6">
        <v>4680967000</v>
      </c>
      <c r="H19" s="6">
        <v>4699245091</v>
      </c>
      <c r="I19" s="6">
        <v>4453456276</v>
      </c>
    </row>
    <row r="20" spans="1:11" x14ac:dyDescent="0.25">
      <c r="A20" s="8" t="s">
        <v>85</v>
      </c>
      <c r="B20" s="6">
        <v>8159748564</v>
      </c>
      <c r="C20" s="6">
        <v>9267837853</v>
      </c>
      <c r="D20" s="6">
        <v>9923067613</v>
      </c>
      <c r="E20" s="6">
        <v>3805292134</v>
      </c>
      <c r="F20" s="6">
        <v>5345737331</v>
      </c>
      <c r="G20" s="6">
        <v>6383908169</v>
      </c>
      <c r="H20" s="6">
        <v>5863914006</v>
      </c>
      <c r="I20" s="6">
        <v>6761916852</v>
      </c>
    </row>
    <row r="21" spans="1:11" x14ac:dyDescent="0.25">
      <c r="A21" s="8" t="s">
        <v>86</v>
      </c>
      <c r="B21" s="6"/>
      <c r="C21" s="6"/>
      <c r="D21" s="6"/>
      <c r="E21" s="6"/>
      <c r="F21" s="6"/>
      <c r="G21" s="13"/>
      <c r="H21" s="13"/>
      <c r="I21" s="13"/>
    </row>
    <row r="22" spans="1:11" x14ac:dyDescent="0.25">
      <c r="B22" s="13"/>
      <c r="C22" s="13"/>
      <c r="D22" s="13"/>
      <c r="E22" s="13"/>
      <c r="F22" s="13"/>
      <c r="G22" s="13"/>
      <c r="H22" s="13"/>
      <c r="I22" s="13"/>
    </row>
    <row r="23" spans="1:11" x14ac:dyDescent="0.25">
      <c r="A23" s="23" t="s">
        <v>87</v>
      </c>
      <c r="B23" s="6">
        <f>B36+B24+1</f>
        <v>154404751243</v>
      </c>
      <c r="C23" s="6">
        <f>C36+C24</f>
        <v>175517312012</v>
      </c>
      <c r="D23" s="6">
        <f>D36+D24-2</f>
        <v>209748770669</v>
      </c>
      <c r="E23" s="6">
        <f>E36+E24+2</f>
        <v>248164363988</v>
      </c>
      <c r="F23" s="6">
        <f>F36+F24-1</f>
        <v>286938829969</v>
      </c>
      <c r="G23" s="6">
        <f>G36+G24</f>
        <v>317168770208</v>
      </c>
      <c r="H23" s="6">
        <f>H36+H24-3</f>
        <v>317098409878</v>
      </c>
      <c r="I23" s="6">
        <f>(I36+I24)-1</f>
        <v>325153823673</v>
      </c>
      <c r="J23" s="3"/>
      <c r="K23" s="3"/>
    </row>
    <row r="24" spans="1:11" x14ac:dyDescent="0.25">
      <c r="A24" s="10" t="s">
        <v>13</v>
      </c>
      <c r="B24" s="6">
        <f t="shared" ref="B24:I24" si="5">B35+B27+B26+B25</f>
        <v>139407960972</v>
      </c>
      <c r="C24" s="6">
        <f t="shared" si="5"/>
        <v>159315040863</v>
      </c>
      <c r="D24" s="6">
        <f t="shared" si="5"/>
        <v>192455723269</v>
      </c>
      <c r="E24" s="6">
        <f t="shared" si="5"/>
        <v>228258174806</v>
      </c>
      <c r="F24" s="6">
        <f t="shared" si="5"/>
        <v>263365078653</v>
      </c>
      <c r="G24" s="6">
        <f t="shared" si="5"/>
        <v>292834651262</v>
      </c>
      <c r="H24" s="6">
        <f t="shared" si="5"/>
        <v>293094683964</v>
      </c>
      <c r="I24" s="6">
        <f t="shared" si="5"/>
        <v>301258062770</v>
      </c>
    </row>
    <row r="25" spans="1:11" x14ac:dyDescent="0.25">
      <c r="A25" s="10" t="s">
        <v>88</v>
      </c>
      <c r="B25" s="22">
        <v>10698189571</v>
      </c>
      <c r="C25" s="22">
        <v>4116982161</v>
      </c>
      <c r="D25" s="22">
        <v>10391319243</v>
      </c>
      <c r="E25" s="22">
        <v>11385667525</v>
      </c>
      <c r="F25" s="22">
        <v>24098598784</v>
      </c>
      <c r="G25" s="22">
        <v>15757755476</v>
      </c>
      <c r="H25" s="22">
        <v>21872486519</v>
      </c>
      <c r="I25" s="13">
        <v>18272449759</v>
      </c>
    </row>
    <row r="26" spans="1:11" x14ac:dyDescent="0.25">
      <c r="A26" s="24" t="s">
        <v>14</v>
      </c>
      <c r="B26" s="6"/>
      <c r="C26" s="6"/>
      <c r="D26" s="13"/>
      <c r="E26" s="6">
        <v>2500000000</v>
      </c>
      <c r="F26" s="6">
        <v>6500000000</v>
      </c>
      <c r="G26" s="6">
        <v>6500000000</v>
      </c>
      <c r="H26" s="6">
        <v>6000000000</v>
      </c>
      <c r="I26" s="13">
        <v>8700000000</v>
      </c>
    </row>
    <row r="27" spans="1:11" x14ac:dyDescent="0.25">
      <c r="A27" s="10" t="s">
        <v>89</v>
      </c>
      <c r="B27" s="6">
        <f>SUM(B28:B34)</f>
        <v>115825485296</v>
      </c>
      <c r="C27" s="6">
        <f>SUM(C28:C34)</f>
        <v>139908043708</v>
      </c>
      <c r="D27" s="6">
        <f t="shared" ref="D27:I27" si="6">SUM(D28:D34)</f>
        <v>161609892233</v>
      </c>
      <c r="E27" s="6">
        <f t="shared" si="6"/>
        <v>198116757714</v>
      </c>
      <c r="F27" s="6">
        <f t="shared" si="6"/>
        <v>213671723838</v>
      </c>
      <c r="G27" s="6">
        <f t="shared" si="6"/>
        <v>245394404421</v>
      </c>
      <c r="H27" s="6">
        <f t="shared" si="6"/>
        <v>235562075504</v>
      </c>
      <c r="I27" s="6">
        <f t="shared" si="6"/>
        <v>235383290847</v>
      </c>
    </row>
    <row r="28" spans="1:11" x14ac:dyDescent="0.25">
      <c r="A28" t="s">
        <v>15</v>
      </c>
      <c r="B28" s="13">
        <v>12505345551</v>
      </c>
      <c r="C28" s="13">
        <v>13487221464</v>
      </c>
      <c r="D28" s="13">
        <v>15746417142</v>
      </c>
      <c r="E28" s="13">
        <v>17645003388</v>
      </c>
      <c r="F28" s="13">
        <v>20050332586</v>
      </c>
      <c r="G28" s="13">
        <v>22296581953</v>
      </c>
      <c r="H28" s="13">
        <v>21821895346</v>
      </c>
      <c r="I28" s="13">
        <v>22819200149</v>
      </c>
    </row>
    <row r="29" spans="1:11" x14ac:dyDescent="0.25">
      <c r="A29" t="s">
        <v>16</v>
      </c>
      <c r="B29" s="13">
        <v>1251812196</v>
      </c>
      <c r="C29" s="13">
        <v>1467147011</v>
      </c>
      <c r="D29" s="13">
        <v>1140175156</v>
      </c>
      <c r="E29" s="13">
        <v>1195054117</v>
      </c>
      <c r="F29" s="13">
        <v>3699973387</v>
      </c>
      <c r="G29" s="13">
        <v>4865582322</v>
      </c>
      <c r="H29" s="13">
        <v>2251301559</v>
      </c>
      <c r="I29" s="13">
        <v>2994339125</v>
      </c>
    </row>
    <row r="30" spans="1:11" x14ac:dyDescent="0.25">
      <c r="A30" t="s">
        <v>17</v>
      </c>
      <c r="B30" s="13">
        <v>13949303799</v>
      </c>
      <c r="C30" s="13">
        <v>14860539427</v>
      </c>
      <c r="D30" s="13">
        <v>17093460022</v>
      </c>
      <c r="E30" s="13">
        <v>19427515775</v>
      </c>
      <c r="F30" s="13">
        <v>22573067458</v>
      </c>
      <c r="G30" s="13">
        <v>28024691434</v>
      </c>
      <c r="H30" s="13">
        <v>29869956989</v>
      </c>
      <c r="I30" s="13">
        <v>28685663090</v>
      </c>
    </row>
    <row r="31" spans="1:11" x14ac:dyDescent="0.25">
      <c r="A31" t="s">
        <v>64</v>
      </c>
      <c r="B31" s="13">
        <v>12742106761</v>
      </c>
      <c r="C31" s="13"/>
      <c r="D31" s="13"/>
      <c r="E31" s="13"/>
      <c r="F31" s="13"/>
      <c r="G31" s="13"/>
      <c r="H31" s="13"/>
      <c r="I31" s="13"/>
    </row>
    <row r="32" spans="1:11" x14ac:dyDescent="0.25">
      <c r="A32" t="s">
        <v>18</v>
      </c>
      <c r="B32" s="13">
        <v>67763226169</v>
      </c>
      <c r="C32" s="13">
        <v>80452713916</v>
      </c>
      <c r="D32" s="13">
        <v>91742137914</v>
      </c>
      <c r="E32" s="13">
        <v>117532923933</v>
      </c>
      <c r="F32" s="13">
        <v>111741032463</v>
      </c>
      <c r="G32" s="13">
        <v>122034379371</v>
      </c>
      <c r="H32" s="13">
        <v>129606179136</v>
      </c>
      <c r="I32" s="13">
        <v>128219725045</v>
      </c>
    </row>
    <row r="33" spans="1:11" x14ac:dyDescent="0.25">
      <c r="A33" t="s">
        <v>65</v>
      </c>
      <c r="B33" s="13">
        <v>130325000</v>
      </c>
      <c r="C33" s="13"/>
      <c r="D33" s="13"/>
      <c r="E33" s="13"/>
      <c r="F33" s="13"/>
      <c r="G33" s="13"/>
      <c r="H33" s="13"/>
      <c r="I33" s="13"/>
    </row>
    <row r="34" spans="1:11" x14ac:dyDescent="0.25">
      <c r="A34" t="s">
        <v>19</v>
      </c>
      <c r="B34" s="13">
        <v>7483365820</v>
      </c>
      <c r="C34" s="13">
        <v>29640421890</v>
      </c>
      <c r="D34" s="13">
        <v>35887701999</v>
      </c>
      <c r="E34" s="13">
        <v>42316260501</v>
      </c>
      <c r="F34" s="13">
        <v>55607317944</v>
      </c>
      <c r="G34" s="13">
        <v>68173169341</v>
      </c>
      <c r="H34" s="13">
        <v>52012742474</v>
      </c>
      <c r="I34" s="13">
        <v>52664363438</v>
      </c>
    </row>
    <row r="35" spans="1:11" x14ac:dyDescent="0.25">
      <c r="A35" s="10" t="s">
        <v>90</v>
      </c>
      <c r="B35" s="6">
        <v>12884286105</v>
      </c>
      <c r="C35" s="6">
        <v>15290014994</v>
      </c>
      <c r="D35" s="6">
        <v>20454511793</v>
      </c>
      <c r="E35" s="6">
        <v>16255749567</v>
      </c>
      <c r="F35" s="6">
        <v>19094756031</v>
      </c>
      <c r="G35" s="6">
        <v>25182491365</v>
      </c>
      <c r="H35" s="6">
        <v>29660121941</v>
      </c>
      <c r="I35" s="6">
        <v>38902322164</v>
      </c>
      <c r="J35" s="3"/>
      <c r="K35" s="3"/>
    </row>
    <row r="36" spans="1:11" x14ac:dyDescent="0.25">
      <c r="A36" s="10" t="s">
        <v>91</v>
      </c>
      <c r="B36" s="6">
        <f>B37+B43</f>
        <v>14996790270</v>
      </c>
      <c r="C36" s="6">
        <v>16202271149</v>
      </c>
      <c r="D36" s="6">
        <v>17293047402</v>
      </c>
      <c r="E36" s="6">
        <v>19906189180</v>
      </c>
      <c r="F36" s="6">
        <v>23573751317</v>
      </c>
      <c r="G36" s="6">
        <v>24334118946</v>
      </c>
      <c r="H36" s="6">
        <v>24003725917</v>
      </c>
      <c r="I36" s="6">
        <f>I37+I43</f>
        <v>23895760904</v>
      </c>
    </row>
    <row r="37" spans="1:11" x14ac:dyDescent="0.25">
      <c r="A37" s="26" t="s">
        <v>21</v>
      </c>
      <c r="B37" s="25">
        <v>15015433185</v>
      </c>
      <c r="C37" s="25">
        <v>16222502086</v>
      </c>
      <c r="D37" s="25">
        <v>17308687827</v>
      </c>
      <c r="E37" s="25">
        <v>19915633264</v>
      </c>
      <c r="F37" s="25">
        <v>23575987130</v>
      </c>
      <c r="G37" s="25">
        <v>24324206960</v>
      </c>
      <c r="H37" s="25">
        <v>23993619305</v>
      </c>
      <c r="I37" s="25">
        <f>SUM(I39:I42)</f>
        <v>23885346764</v>
      </c>
    </row>
    <row r="38" spans="1:11" x14ac:dyDescent="0.25">
      <c r="A38" s="27"/>
      <c r="B38" s="25"/>
      <c r="C38" s="25"/>
      <c r="D38" s="25"/>
      <c r="E38" s="25"/>
      <c r="F38" s="25"/>
      <c r="G38" s="25"/>
      <c r="H38" s="25"/>
      <c r="I38" s="25"/>
    </row>
    <row r="39" spans="1:11" x14ac:dyDescent="0.25">
      <c r="A39" t="s">
        <v>22</v>
      </c>
      <c r="B39" s="13">
        <v>3686113900</v>
      </c>
      <c r="C39" s="13">
        <v>4423336680</v>
      </c>
      <c r="D39" s="13">
        <v>4976253760</v>
      </c>
      <c r="E39" s="13">
        <v>5324591520</v>
      </c>
      <c r="F39" s="13">
        <v>5990165460</v>
      </c>
      <c r="G39" s="13">
        <v>6738936140</v>
      </c>
      <c r="H39" s="13">
        <v>7581303150</v>
      </c>
      <c r="I39" s="13">
        <v>7581303150</v>
      </c>
    </row>
    <row r="40" spans="1:11" x14ac:dyDescent="0.25">
      <c r="A40" t="s">
        <v>23</v>
      </c>
      <c r="B40" s="13">
        <v>4390197276</v>
      </c>
      <c r="C40" s="13">
        <v>5005314801</v>
      </c>
      <c r="D40" s="13">
        <v>5564799391</v>
      </c>
      <c r="E40" s="13">
        <v>5582440229</v>
      </c>
      <c r="F40" s="13">
        <v>6111203545</v>
      </c>
      <c r="G40" s="13">
        <v>6495637440</v>
      </c>
      <c r="H40" s="13">
        <v>6549242999</v>
      </c>
      <c r="I40" s="13">
        <v>6623362740</v>
      </c>
    </row>
    <row r="41" spans="1:11" x14ac:dyDescent="0.25">
      <c r="A41" t="s">
        <v>24</v>
      </c>
      <c r="B41" s="13">
        <v>1565712112</v>
      </c>
      <c r="C41" s="13">
        <v>1532116076</v>
      </c>
      <c r="D41" s="13">
        <v>1596508461</v>
      </c>
      <c r="E41" s="13">
        <v>1817451907</v>
      </c>
      <c r="F41" s="13">
        <v>4039376532</v>
      </c>
      <c r="G41" s="13">
        <v>3253395264</v>
      </c>
      <c r="H41" s="13">
        <v>2811305460</v>
      </c>
      <c r="I41" s="13">
        <v>2713091416</v>
      </c>
    </row>
    <row r="42" spans="1:11" x14ac:dyDescent="0.25">
      <c r="A42" t="s">
        <v>25</v>
      </c>
      <c r="B42" s="13">
        <v>5373409897</v>
      </c>
      <c r="C42" s="13">
        <v>5261734530</v>
      </c>
      <c r="D42" s="13">
        <v>5171126214</v>
      </c>
      <c r="E42" s="13">
        <v>7191149608</v>
      </c>
      <c r="F42" s="13">
        <v>7435241593</v>
      </c>
      <c r="G42" s="13">
        <v>7836238115</v>
      </c>
      <c r="H42" s="13">
        <v>7051767695</v>
      </c>
      <c r="I42" s="13">
        <v>6967589458</v>
      </c>
    </row>
    <row r="43" spans="1:11" x14ac:dyDescent="0.25">
      <c r="A43" s="10" t="s">
        <v>75</v>
      </c>
      <c r="B43" s="13">
        <v>-18642915</v>
      </c>
      <c r="C43" s="13">
        <v>-20230938</v>
      </c>
      <c r="D43" s="13">
        <v>-15640425</v>
      </c>
      <c r="E43" s="13">
        <v>-9444084</v>
      </c>
      <c r="F43" s="13">
        <v>-2235814</v>
      </c>
      <c r="G43" s="13">
        <v>9911986</v>
      </c>
      <c r="H43" s="13">
        <v>10106613</v>
      </c>
      <c r="I43" s="13">
        <v>10414140</v>
      </c>
    </row>
    <row r="44" spans="1:11" s="1" customFormat="1" x14ac:dyDescent="0.25">
      <c r="A44" s="9" t="s">
        <v>73</v>
      </c>
      <c r="B44" s="6">
        <f t="shared" ref="B44:I44" si="7">B36/(B39/10)</f>
        <v>40.684554728490617</v>
      </c>
      <c r="C44" s="6">
        <f t="shared" si="7"/>
        <v>36.629070588856919</v>
      </c>
      <c r="D44" s="6">
        <f t="shared" si="7"/>
        <v>34.7511365698521</v>
      </c>
      <c r="E44" s="6">
        <f t="shared" si="7"/>
        <v>37.385382719461646</v>
      </c>
      <c r="F44" s="6">
        <f t="shared" si="7"/>
        <v>39.354090424407076</v>
      </c>
      <c r="G44" s="6">
        <f t="shared" si="7"/>
        <v>36.109733703456641</v>
      </c>
      <c r="H44" s="6">
        <f t="shared" si="7"/>
        <v>31.661741315541512</v>
      </c>
      <c r="I44" s="6">
        <f t="shared" si="7"/>
        <v>31.519331744437629</v>
      </c>
    </row>
    <row r="45" spans="1:11" s="1" customFormat="1" x14ac:dyDescent="0.25">
      <c r="A45" s="9" t="s">
        <v>74</v>
      </c>
      <c r="B45" s="6">
        <v>368611390</v>
      </c>
      <c r="C45" s="6">
        <v>442333668</v>
      </c>
      <c r="D45" s="6">
        <v>497625376</v>
      </c>
      <c r="E45" s="6">
        <v>532459152</v>
      </c>
      <c r="F45" s="6">
        <v>599016546</v>
      </c>
      <c r="G45" s="6">
        <v>673893614</v>
      </c>
      <c r="H45" s="6">
        <v>758130315</v>
      </c>
      <c r="I45" s="6">
        <f>I39/10</f>
        <v>758130315</v>
      </c>
    </row>
    <row r="47" spans="1:11" x14ac:dyDescent="0.25">
      <c r="B47" s="2"/>
      <c r="C47" s="2"/>
      <c r="D47" s="2"/>
      <c r="E47" s="2"/>
      <c r="F47" s="2"/>
      <c r="G47" s="2"/>
      <c r="H47" s="2"/>
    </row>
  </sheetData>
  <mergeCells count="9">
    <mergeCell ref="I37:I38"/>
    <mergeCell ref="G37:G38"/>
    <mergeCell ref="F37:F38"/>
    <mergeCell ref="H37:H38"/>
    <mergeCell ref="A37:A38"/>
    <mergeCell ref="B37:B38"/>
    <mergeCell ref="C37:C38"/>
    <mergeCell ref="D37:D38"/>
    <mergeCell ref="E37:E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workbookViewId="0">
      <pane xSplit="1" ySplit="4" topLeftCell="E5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defaultRowHeight="15" x14ac:dyDescent="0.25"/>
  <cols>
    <col min="1" max="1" width="48.5703125" bestFit="1" customWidth="1"/>
    <col min="2" max="9" width="15.28515625" bestFit="1" customWidth="1"/>
  </cols>
  <sheetData>
    <row r="1" spans="1:9" x14ac:dyDescent="0.25">
      <c r="A1" s="1" t="s">
        <v>106</v>
      </c>
    </row>
    <row r="2" spans="1:9" x14ac:dyDescent="0.25">
      <c r="A2" s="1" t="s">
        <v>113</v>
      </c>
    </row>
    <row r="3" spans="1:9" x14ac:dyDescent="0.25">
      <c r="A3" t="s">
        <v>0</v>
      </c>
    </row>
    <row r="4" spans="1:9" x14ac:dyDescent="0.25">
      <c r="B4" s="7">
        <v>2011</v>
      </c>
      <c r="C4" s="7">
        <v>2012</v>
      </c>
      <c r="D4" s="7">
        <v>2013</v>
      </c>
      <c r="E4" s="7">
        <v>2014</v>
      </c>
      <c r="F4" s="7">
        <v>2015</v>
      </c>
      <c r="G4" s="7">
        <v>2016</v>
      </c>
      <c r="H4" s="7">
        <v>2017</v>
      </c>
      <c r="I4" s="7">
        <v>2018</v>
      </c>
    </row>
    <row r="5" spans="1:9" x14ac:dyDescent="0.25">
      <c r="A5" s="9" t="s">
        <v>92</v>
      </c>
      <c r="B5" s="6">
        <f>B6+SUM(B10:B12)</f>
        <v>8665997426</v>
      </c>
      <c r="C5" s="6">
        <f t="shared" ref="C5:I5" si="0">C6+SUM(C10:C12)</f>
        <v>9018446528</v>
      </c>
      <c r="D5" s="6">
        <f t="shared" si="0"/>
        <v>10121791365</v>
      </c>
      <c r="E5" s="6">
        <f t="shared" si="0"/>
        <v>12778337269</v>
      </c>
      <c r="F5" s="6">
        <f t="shared" si="0"/>
        <v>11094155221</v>
      </c>
      <c r="G5" s="6">
        <f t="shared" si="0"/>
        <v>11441411205</v>
      </c>
      <c r="H5" s="6">
        <f t="shared" si="0"/>
        <v>11056758225</v>
      </c>
      <c r="I5" s="6">
        <f t="shared" si="0"/>
        <v>9153387741</v>
      </c>
    </row>
    <row r="6" spans="1:9" x14ac:dyDescent="0.25">
      <c r="A6" s="10" t="s">
        <v>93</v>
      </c>
      <c r="B6" s="6">
        <f t="shared" ref="B6:I6" si="1">B7-B8</f>
        <v>3323316259</v>
      </c>
      <c r="C6" s="6">
        <f t="shared" si="1"/>
        <v>3810633195</v>
      </c>
      <c r="D6" s="6">
        <f t="shared" si="1"/>
        <v>4083924785</v>
      </c>
      <c r="E6" s="6">
        <f t="shared" si="1"/>
        <v>6458942934</v>
      </c>
      <c r="F6" s="6">
        <f t="shared" si="1"/>
        <v>4620049436</v>
      </c>
      <c r="G6" s="6">
        <f t="shared" si="1"/>
        <v>3310848438</v>
      </c>
      <c r="H6" s="6">
        <f t="shared" si="1"/>
        <v>3158006462</v>
      </c>
      <c r="I6" s="6">
        <f t="shared" si="1"/>
        <v>2230445428</v>
      </c>
    </row>
    <row r="7" spans="1:9" x14ac:dyDescent="0.25">
      <c r="A7" t="s">
        <v>26</v>
      </c>
      <c r="B7" s="13">
        <v>13795334719</v>
      </c>
      <c r="C7" s="13">
        <v>16497564598</v>
      </c>
      <c r="D7" s="13">
        <v>18365001635</v>
      </c>
      <c r="E7" s="13">
        <v>21920292843</v>
      </c>
      <c r="F7" s="13">
        <v>21228897178</v>
      </c>
      <c r="G7" s="13">
        <v>19450005916</v>
      </c>
      <c r="H7" s="13">
        <v>18095388527</v>
      </c>
      <c r="I7" s="13">
        <v>19810850595</v>
      </c>
    </row>
    <row r="8" spans="1:9" x14ac:dyDescent="0.25">
      <c r="A8" t="s">
        <v>27</v>
      </c>
      <c r="B8" s="13">
        <v>10472018460</v>
      </c>
      <c r="C8" s="13">
        <v>12686931403</v>
      </c>
      <c r="D8" s="13">
        <v>14281076850</v>
      </c>
      <c r="E8" s="13">
        <v>15461349909</v>
      </c>
      <c r="F8" s="13">
        <v>16608847742</v>
      </c>
      <c r="G8" s="13">
        <v>16139157478</v>
      </c>
      <c r="H8" s="13">
        <v>14937382065</v>
      </c>
      <c r="I8" s="13">
        <v>17580405167</v>
      </c>
    </row>
    <row r="9" spans="1:9" x14ac:dyDescent="0.25">
      <c r="B9" s="13"/>
      <c r="C9" s="13"/>
      <c r="D9" s="13"/>
      <c r="E9" s="13"/>
      <c r="F9" s="13"/>
      <c r="G9" s="13"/>
      <c r="H9" s="13"/>
      <c r="I9" s="13"/>
    </row>
    <row r="10" spans="1:9" x14ac:dyDescent="0.25">
      <c r="A10" t="s">
        <v>28</v>
      </c>
      <c r="B10" s="13">
        <v>2085683464</v>
      </c>
      <c r="C10" s="13">
        <v>2326182892</v>
      </c>
      <c r="D10" s="13">
        <v>2715057334</v>
      </c>
      <c r="E10" s="13">
        <v>2807058380</v>
      </c>
      <c r="F10" s="13">
        <v>3281987184</v>
      </c>
      <c r="G10" s="13">
        <v>5105865296</v>
      </c>
      <c r="H10" s="13">
        <v>4726135143</v>
      </c>
      <c r="I10" s="13">
        <v>4247045852</v>
      </c>
    </row>
    <row r="11" spans="1:9" x14ac:dyDescent="0.25">
      <c r="A11" t="s">
        <v>29</v>
      </c>
      <c r="B11" s="13">
        <v>2680385312</v>
      </c>
      <c r="C11" s="13">
        <v>2689955033</v>
      </c>
      <c r="D11" s="13">
        <v>3159603231</v>
      </c>
      <c r="E11" s="13">
        <v>3338084877</v>
      </c>
      <c r="F11" s="13">
        <v>2964436043</v>
      </c>
      <c r="G11" s="13">
        <v>2855788192</v>
      </c>
      <c r="H11" s="13">
        <v>2994211871</v>
      </c>
      <c r="I11" s="13">
        <v>2478088129</v>
      </c>
    </row>
    <row r="12" spans="1:9" x14ac:dyDescent="0.25">
      <c r="A12" t="s">
        <v>30</v>
      </c>
      <c r="B12" s="13">
        <v>576612391</v>
      </c>
      <c r="C12" s="13">
        <v>191675408</v>
      </c>
      <c r="D12" s="13">
        <v>163206015</v>
      </c>
      <c r="E12" s="13">
        <v>174251078</v>
      </c>
      <c r="F12" s="13">
        <v>227682558</v>
      </c>
      <c r="G12" s="13">
        <v>168909279</v>
      </c>
      <c r="H12" s="13">
        <v>178404749</v>
      </c>
      <c r="I12" s="13">
        <v>197808332</v>
      </c>
    </row>
    <row r="13" spans="1:9" x14ac:dyDescent="0.25">
      <c r="A13" s="9" t="s">
        <v>94</v>
      </c>
      <c r="B13" s="6">
        <f t="shared" ref="B13:I13" si="2">SUM(B14:B23)</f>
        <v>3721888665</v>
      </c>
      <c r="C13" s="6">
        <f t="shared" si="2"/>
        <v>4299072880</v>
      </c>
      <c r="D13" s="6">
        <f t="shared" si="2"/>
        <v>4576809158</v>
      </c>
      <c r="E13" s="6">
        <f t="shared" si="2"/>
        <v>5404920294</v>
      </c>
      <c r="F13" s="6">
        <f t="shared" si="2"/>
        <v>5713558730</v>
      </c>
      <c r="G13" s="6">
        <f t="shared" si="2"/>
        <v>6021127127</v>
      </c>
      <c r="H13" s="6">
        <f t="shared" si="2"/>
        <v>6020908550</v>
      </c>
      <c r="I13" s="6">
        <f t="shared" si="2"/>
        <v>5714026026</v>
      </c>
    </row>
    <row r="14" spans="1:9" x14ac:dyDescent="0.25">
      <c r="A14" t="s">
        <v>31</v>
      </c>
      <c r="B14" s="13">
        <v>1761429031</v>
      </c>
      <c r="C14" s="13">
        <v>1951187116</v>
      </c>
      <c r="D14" s="13">
        <v>2146756426</v>
      </c>
      <c r="E14" s="13">
        <v>2689415930</v>
      </c>
      <c r="F14" s="13">
        <v>2905505487</v>
      </c>
      <c r="G14" s="14">
        <v>3010471065</v>
      </c>
      <c r="H14" s="13">
        <v>2990025060</v>
      </c>
      <c r="I14" s="13">
        <v>2895883578</v>
      </c>
    </row>
    <row r="15" spans="1:9" x14ac:dyDescent="0.25">
      <c r="A15" t="s">
        <v>32</v>
      </c>
      <c r="B15" s="13">
        <v>358174436</v>
      </c>
      <c r="C15" s="13">
        <v>429860032</v>
      </c>
      <c r="D15" s="13">
        <v>481603988</v>
      </c>
      <c r="E15" s="13">
        <v>595082065</v>
      </c>
      <c r="F15" s="13">
        <v>606508831</v>
      </c>
      <c r="G15" s="13">
        <v>711166604</v>
      </c>
      <c r="H15" s="13">
        <v>747204508</v>
      </c>
      <c r="I15" s="13">
        <v>763029339</v>
      </c>
    </row>
    <row r="16" spans="1:9" x14ac:dyDescent="0.25">
      <c r="A16" t="s">
        <v>33</v>
      </c>
      <c r="B16" s="13">
        <v>6767716</v>
      </c>
      <c r="C16" s="13">
        <v>11086830</v>
      </c>
      <c r="D16" s="13">
        <v>14043869</v>
      </c>
      <c r="E16" s="13">
        <v>18846738</v>
      </c>
      <c r="F16" s="13">
        <v>9292376</v>
      </c>
      <c r="G16" s="13">
        <v>18571996</v>
      </c>
      <c r="H16" s="13">
        <v>8406763</v>
      </c>
      <c r="I16" s="13">
        <v>3387229</v>
      </c>
    </row>
    <row r="17" spans="1:9" x14ac:dyDescent="0.25">
      <c r="A17" t="s">
        <v>34</v>
      </c>
      <c r="B17" s="13">
        <v>113682711</v>
      </c>
      <c r="C17" s="13">
        <v>144166579</v>
      </c>
      <c r="D17" s="13">
        <v>132462923</v>
      </c>
      <c r="E17" s="13">
        <v>140417297</v>
      </c>
      <c r="F17" s="13">
        <v>139947246</v>
      </c>
      <c r="G17" s="13">
        <v>143774685</v>
      </c>
      <c r="H17" s="13">
        <v>136794287</v>
      </c>
      <c r="I17" s="13">
        <v>127410823</v>
      </c>
    </row>
    <row r="18" spans="1:9" x14ac:dyDescent="0.25">
      <c r="A18" t="s">
        <v>35</v>
      </c>
      <c r="B18" s="13">
        <v>141840504</v>
      </c>
      <c r="C18" s="13">
        <v>177109048</v>
      </c>
      <c r="D18" s="13">
        <v>166314652</v>
      </c>
      <c r="E18" s="13">
        <v>164378344</v>
      </c>
      <c r="F18" s="13">
        <v>168617596</v>
      </c>
      <c r="G18" s="13">
        <v>197362277</v>
      </c>
      <c r="H18" s="13">
        <v>199948266</v>
      </c>
      <c r="I18" s="13">
        <v>152615016</v>
      </c>
    </row>
    <row r="19" spans="1:9" x14ac:dyDescent="0.25">
      <c r="A19" t="s">
        <v>36</v>
      </c>
      <c r="B19" s="13">
        <v>9786518</v>
      </c>
      <c r="C19" s="13">
        <v>8683734</v>
      </c>
      <c r="D19" s="13">
        <v>11434501</v>
      </c>
      <c r="E19" s="13">
        <v>13143560</v>
      </c>
      <c r="F19" s="14">
        <v>13900000</v>
      </c>
      <c r="G19" s="14">
        <v>13510481</v>
      </c>
      <c r="H19" s="13">
        <v>9940551</v>
      </c>
      <c r="I19" s="13">
        <v>9932258</v>
      </c>
    </row>
    <row r="20" spans="1:9" x14ac:dyDescent="0.25">
      <c r="A20" t="s">
        <v>37</v>
      </c>
      <c r="B20" s="13">
        <v>2265896</v>
      </c>
      <c r="C20" s="13">
        <v>3189207</v>
      </c>
      <c r="D20" s="13">
        <v>3058243</v>
      </c>
      <c r="E20" s="13">
        <v>9852619</v>
      </c>
      <c r="F20" s="13">
        <v>8783017</v>
      </c>
      <c r="G20" s="13">
        <v>10699895</v>
      </c>
      <c r="H20" s="13">
        <v>8653653</v>
      </c>
      <c r="I20" s="13">
        <v>4760439</v>
      </c>
    </row>
    <row r="21" spans="1:9" x14ac:dyDescent="0.25">
      <c r="A21" t="s">
        <v>38</v>
      </c>
      <c r="B21" s="13">
        <v>3106993</v>
      </c>
      <c r="C21" s="13">
        <v>6031215</v>
      </c>
      <c r="D21" s="13">
        <v>3404536</v>
      </c>
      <c r="E21" s="13">
        <v>3227431</v>
      </c>
      <c r="F21" s="13">
        <v>5285950</v>
      </c>
      <c r="G21" s="13">
        <v>5762139</v>
      </c>
      <c r="H21" s="13">
        <v>3781823</v>
      </c>
      <c r="I21" s="13">
        <v>3311405</v>
      </c>
    </row>
    <row r="22" spans="1:9" x14ac:dyDescent="0.25">
      <c r="A22" t="s">
        <v>39</v>
      </c>
      <c r="B22" s="13">
        <v>370920174</v>
      </c>
      <c r="C22" s="13">
        <v>698884807</v>
      </c>
      <c r="D22" s="13">
        <v>650702451</v>
      </c>
      <c r="E22" s="13">
        <v>550593350</v>
      </c>
      <c r="F22" s="13">
        <v>600206526</v>
      </c>
      <c r="G22" s="13">
        <v>585870806</v>
      </c>
      <c r="H22" s="13">
        <v>537590602</v>
      </c>
      <c r="I22" s="13">
        <v>486259551</v>
      </c>
    </row>
    <row r="23" spans="1:9" x14ac:dyDescent="0.25">
      <c r="A23" t="s">
        <v>40</v>
      </c>
      <c r="B23" s="13">
        <v>953914686</v>
      </c>
      <c r="C23" s="13">
        <v>868874312</v>
      </c>
      <c r="D23" s="13">
        <v>967027569</v>
      </c>
      <c r="E23" s="13">
        <v>1219962960</v>
      </c>
      <c r="F23" s="13">
        <v>1255511701</v>
      </c>
      <c r="G23" s="13">
        <v>1323937179</v>
      </c>
      <c r="H23" s="13">
        <v>1378563037</v>
      </c>
      <c r="I23" s="13">
        <v>1267436388</v>
      </c>
    </row>
    <row r="24" spans="1:9" x14ac:dyDescent="0.25">
      <c r="A24" s="9" t="s">
        <v>72</v>
      </c>
      <c r="B24" s="6">
        <f>B5-B13</f>
        <v>4944108761</v>
      </c>
      <c r="C24" s="6">
        <f t="shared" ref="C24:I24" si="3">C5-C13</f>
        <v>4719373648</v>
      </c>
      <c r="D24" s="6">
        <f t="shared" si="3"/>
        <v>5544982207</v>
      </c>
      <c r="E24" s="6">
        <f t="shared" si="3"/>
        <v>7373416975</v>
      </c>
      <c r="F24" s="6">
        <f t="shared" si="3"/>
        <v>5380596491</v>
      </c>
      <c r="G24" s="6">
        <f t="shared" si="3"/>
        <v>5420284078</v>
      </c>
      <c r="H24" s="6">
        <f t="shared" si="3"/>
        <v>5035849675</v>
      </c>
      <c r="I24" s="6">
        <f t="shared" si="3"/>
        <v>3439361715</v>
      </c>
    </row>
    <row r="25" spans="1:9" x14ac:dyDescent="0.25">
      <c r="A25" s="8" t="s">
        <v>95</v>
      </c>
      <c r="B25" s="6">
        <f t="shared" ref="B25:I25" si="4">SUM(B26:B28)</f>
        <v>1471551635</v>
      </c>
      <c r="C25" s="6">
        <f t="shared" si="4"/>
        <v>1223104427</v>
      </c>
      <c r="D25" s="6">
        <f t="shared" si="4"/>
        <v>2371720941</v>
      </c>
      <c r="E25" s="6">
        <f t="shared" si="4"/>
        <v>2992764874</v>
      </c>
      <c r="F25" s="6">
        <f t="shared" si="4"/>
        <v>2311504430</v>
      </c>
      <c r="G25" s="6">
        <f t="shared" si="4"/>
        <v>3020523899</v>
      </c>
      <c r="H25" s="6">
        <f t="shared" si="4"/>
        <v>4962356550</v>
      </c>
      <c r="I25" s="6">
        <f t="shared" si="4"/>
        <v>2736304781</v>
      </c>
    </row>
    <row r="26" spans="1:9" x14ac:dyDescent="0.25">
      <c r="A26" t="s">
        <v>41</v>
      </c>
      <c r="B26" s="13">
        <v>412372572</v>
      </c>
      <c r="C26" s="13">
        <v>712182142</v>
      </c>
      <c r="D26" s="13">
        <v>1667125000</v>
      </c>
      <c r="E26" s="13">
        <v>2290252325</v>
      </c>
      <c r="F26" s="13">
        <v>2066527189</v>
      </c>
      <c r="G26" s="13">
        <v>2938984936</v>
      </c>
      <c r="H26" s="13">
        <v>4950134798</v>
      </c>
      <c r="I26" s="13">
        <v>2090710683</v>
      </c>
    </row>
    <row r="27" spans="1:9" x14ac:dyDescent="0.25">
      <c r="A27" t="s">
        <v>42</v>
      </c>
      <c r="B27" s="13">
        <v>1028949109</v>
      </c>
      <c r="C27" s="13">
        <v>426565410</v>
      </c>
      <c r="D27" s="13">
        <v>464446127</v>
      </c>
      <c r="E27" s="13">
        <v>42427238</v>
      </c>
      <c r="F27" s="13">
        <v>44910791</v>
      </c>
      <c r="G27" s="13">
        <v>21980479</v>
      </c>
      <c r="H27" s="13">
        <v>12050000</v>
      </c>
      <c r="I27" s="13">
        <v>578186075</v>
      </c>
    </row>
    <row r="28" spans="1:9" x14ac:dyDescent="0.25">
      <c r="A28" t="s">
        <v>43</v>
      </c>
      <c r="B28" s="13">
        <v>30229954</v>
      </c>
      <c r="C28" s="13">
        <v>84356875</v>
      </c>
      <c r="D28" s="13">
        <v>240149814</v>
      </c>
      <c r="E28" s="13">
        <v>660085311</v>
      </c>
      <c r="F28" s="13">
        <v>200066450</v>
      </c>
      <c r="G28" s="13">
        <v>59558484</v>
      </c>
      <c r="H28" s="13">
        <v>171752</v>
      </c>
      <c r="I28" s="13">
        <v>67408023</v>
      </c>
    </row>
    <row r="29" spans="1:9" x14ac:dyDescent="0.25">
      <c r="A29" s="12" t="s">
        <v>66</v>
      </c>
      <c r="B29" s="6"/>
      <c r="C29" s="6"/>
      <c r="D29" s="6"/>
      <c r="E29" s="6"/>
      <c r="F29" s="6"/>
      <c r="G29" s="6">
        <v>4381780</v>
      </c>
      <c r="H29" s="13"/>
      <c r="I29" s="13"/>
    </row>
    <row r="30" spans="1:9" x14ac:dyDescent="0.25">
      <c r="A30" s="9" t="s">
        <v>96</v>
      </c>
      <c r="B30" s="6">
        <f>B24-B25</f>
        <v>3472557126</v>
      </c>
      <c r="C30" s="6">
        <f t="shared" ref="C30:I30" si="5">C24-C25</f>
        <v>3496269221</v>
      </c>
      <c r="D30" s="6">
        <f t="shared" si="5"/>
        <v>3173261266</v>
      </c>
      <c r="E30" s="6">
        <f t="shared" si="5"/>
        <v>4380652101</v>
      </c>
      <c r="F30" s="6">
        <f t="shared" si="5"/>
        <v>3069092061</v>
      </c>
      <c r="G30" s="6">
        <f>G24-G25</f>
        <v>2399760179</v>
      </c>
      <c r="H30" s="6">
        <f t="shared" si="5"/>
        <v>73493125</v>
      </c>
      <c r="I30" s="6">
        <f t="shared" si="5"/>
        <v>703056934</v>
      </c>
    </row>
    <row r="31" spans="1:9" x14ac:dyDescent="0.25">
      <c r="A31" s="9" t="s">
        <v>97</v>
      </c>
      <c r="B31" s="6">
        <f>SUM(B32:B33)</f>
        <v>2082172078</v>
      </c>
      <c r="C31" s="6">
        <f t="shared" ref="C31:I31" si="6">SUM(C32:C33)</f>
        <v>2034460196</v>
      </c>
      <c r="D31" s="6">
        <f t="shared" si="6"/>
        <v>2074819159</v>
      </c>
      <c r="E31" s="6">
        <f t="shared" si="6"/>
        <v>2879069724</v>
      </c>
      <c r="F31" s="6">
        <f t="shared" si="6"/>
        <v>1612779700</v>
      </c>
      <c r="G31" s="6">
        <f>SUM(G32:G33)</f>
        <v>886586150</v>
      </c>
      <c r="H31" s="6">
        <f t="shared" si="6"/>
        <v>32658543</v>
      </c>
      <c r="I31" s="6">
        <f t="shared" si="6"/>
        <v>659868356</v>
      </c>
    </row>
    <row r="32" spans="1:9" x14ac:dyDescent="0.25">
      <c r="A32" t="s">
        <v>44</v>
      </c>
      <c r="B32" s="15">
        <v>2150584911</v>
      </c>
      <c r="C32" s="16">
        <v>1975206567</v>
      </c>
      <c r="D32" s="16">
        <v>2065632307</v>
      </c>
      <c r="E32" s="16">
        <v>2849439168</v>
      </c>
      <c r="F32" s="16">
        <v>2015720840</v>
      </c>
      <c r="G32" s="16">
        <v>1774806624</v>
      </c>
      <c r="H32" s="13">
        <v>1594023822</v>
      </c>
      <c r="I32" s="13">
        <v>1140140836</v>
      </c>
    </row>
    <row r="33" spans="1:9" x14ac:dyDescent="0.25">
      <c r="A33" t="s">
        <v>45</v>
      </c>
      <c r="B33" s="17">
        <v>-68412833</v>
      </c>
      <c r="C33" s="18">
        <v>59253629</v>
      </c>
      <c r="D33" s="18">
        <v>9186852</v>
      </c>
      <c r="E33" s="18">
        <v>29630556</v>
      </c>
      <c r="F33" s="18">
        <v>-402941140</v>
      </c>
      <c r="G33" s="18">
        <v>-888220474</v>
      </c>
      <c r="H33" s="13">
        <v>-1561365279</v>
      </c>
      <c r="I33" s="13">
        <v>-480272480</v>
      </c>
    </row>
    <row r="34" spans="1:9" x14ac:dyDescent="0.25">
      <c r="A34" s="1" t="s">
        <v>98</v>
      </c>
      <c r="B34" s="6">
        <f>B30-B31-B29</f>
        <v>1390385048</v>
      </c>
      <c r="C34" s="6">
        <f t="shared" ref="C34:I34" si="7">C30-C31-C29</f>
        <v>1461809025</v>
      </c>
      <c r="D34" s="6">
        <f t="shared" si="7"/>
        <v>1098442107</v>
      </c>
      <c r="E34" s="6">
        <f t="shared" si="7"/>
        <v>1501582377</v>
      </c>
      <c r="F34" s="6">
        <f t="shared" si="7"/>
        <v>1456312361</v>
      </c>
      <c r="G34" s="6">
        <f t="shared" si="7"/>
        <v>1508792249</v>
      </c>
      <c r="H34" s="6">
        <f t="shared" si="7"/>
        <v>40834582</v>
      </c>
      <c r="I34" s="6">
        <f t="shared" si="7"/>
        <v>43188578</v>
      </c>
    </row>
    <row r="35" spans="1:9" x14ac:dyDescent="0.25">
      <c r="A35" s="11" t="s">
        <v>76</v>
      </c>
      <c r="B35" s="6">
        <v>3.78</v>
      </c>
      <c r="C35" s="6">
        <v>2.95</v>
      </c>
      <c r="D35" s="6">
        <v>2.2000000000000002</v>
      </c>
      <c r="E35" s="6">
        <v>2.5</v>
      </c>
      <c r="F35" s="19">
        <v>2.15</v>
      </c>
      <c r="G35" s="19">
        <v>2</v>
      </c>
      <c r="H35" s="13">
        <v>0.05</v>
      </c>
      <c r="I35" s="13">
        <f>I34/('Balance Sheet'!I39/10)</f>
        <v>5.6967222053374823E-2</v>
      </c>
    </row>
    <row r="36" spans="1:9" x14ac:dyDescent="0.25">
      <c r="A36" s="11" t="s">
        <v>77</v>
      </c>
      <c r="B36" s="6">
        <v>368611390</v>
      </c>
      <c r="C36" s="6">
        <v>442333668</v>
      </c>
      <c r="D36" s="6">
        <v>497625376</v>
      </c>
      <c r="E36" s="6">
        <v>532459152</v>
      </c>
      <c r="F36" s="6">
        <v>599016546</v>
      </c>
      <c r="G36" s="6">
        <v>673893614</v>
      </c>
      <c r="H36" s="6">
        <v>758130315</v>
      </c>
      <c r="I36" s="6">
        <v>758130315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pane xSplit="1" ySplit="4" topLeftCell="H14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60.42578125" bestFit="1" customWidth="1"/>
    <col min="2" max="8" width="16" bestFit="1" customWidth="1"/>
    <col min="9" max="9" width="18.7109375" bestFit="1" customWidth="1"/>
  </cols>
  <sheetData>
    <row r="1" spans="1:9" x14ac:dyDescent="0.25">
      <c r="A1" s="1" t="s">
        <v>106</v>
      </c>
    </row>
    <row r="2" spans="1:9" x14ac:dyDescent="0.25">
      <c r="A2" s="1" t="s">
        <v>114</v>
      </c>
    </row>
    <row r="3" spans="1:9" x14ac:dyDescent="0.25">
      <c r="A3" t="s">
        <v>0</v>
      </c>
    </row>
    <row r="4" spans="1:9" x14ac:dyDescent="0.25">
      <c r="B4" s="7">
        <v>2011</v>
      </c>
      <c r="C4" s="7">
        <v>2012</v>
      </c>
      <c r="D4" s="7">
        <v>2013</v>
      </c>
      <c r="E4" s="7">
        <v>2014</v>
      </c>
      <c r="F4" s="7">
        <v>2015</v>
      </c>
      <c r="G4" s="7">
        <v>2016</v>
      </c>
      <c r="H4" s="7">
        <v>2017</v>
      </c>
      <c r="I4" s="7">
        <v>2018</v>
      </c>
    </row>
    <row r="5" spans="1:9" x14ac:dyDescent="0.25">
      <c r="A5" s="9" t="s">
        <v>99</v>
      </c>
      <c r="B5" s="6">
        <f t="shared" ref="B5:I5" si="0">B6+B17</f>
        <v>13305270623</v>
      </c>
      <c r="C5" s="6">
        <f t="shared" si="0"/>
        <v>9120726297</v>
      </c>
      <c r="D5" s="6">
        <f t="shared" si="0"/>
        <v>512039921</v>
      </c>
      <c r="E5" s="6">
        <f t="shared" si="0"/>
        <v>4851387690</v>
      </c>
      <c r="F5" s="6">
        <f t="shared" si="0"/>
        <v>578859256</v>
      </c>
      <c r="G5" s="6">
        <f t="shared" si="0"/>
        <v>20553969995</v>
      </c>
      <c r="H5" s="6">
        <f t="shared" si="0"/>
        <v>-9267073659</v>
      </c>
      <c r="I5" s="6">
        <f t="shared" si="0"/>
        <v>-6908514022</v>
      </c>
    </row>
    <row r="6" spans="1:9" x14ac:dyDescent="0.25">
      <c r="A6" s="8" t="s">
        <v>100</v>
      </c>
      <c r="B6" s="6">
        <f t="shared" ref="B6:I6" si="1">SUM(B7:B16)</f>
        <v>2428482144</v>
      </c>
      <c r="C6" s="6">
        <f t="shared" si="1"/>
        <v>4072084360</v>
      </c>
      <c r="D6" s="6">
        <f t="shared" si="1"/>
        <v>4365314773</v>
      </c>
      <c r="E6" s="6">
        <f t="shared" si="1"/>
        <v>4753203365</v>
      </c>
      <c r="F6" s="6">
        <f t="shared" si="1"/>
        <v>3992100135</v>
      </c>
      <c r="G6" s="6">
        <f t="shared" si="1"/>
        <v>3334027527</v>
      </c>
      <c r="H6" s="6">
        <f t="shared" si="1"/>
        <v>1142032406</v>
      </c>
      <c r="I6" s="6">
        <f t="shared" si="1"/>
        <v>498472283</v>
      </c>
    </row>
    <row r="7" spans="1:9" x14ac:dyDescent="0.25">
      <c r="A7" t="s">
        <v>46</v>
      </c>
      <c r="B7" s="13">
        <v>13991787091</v>
      </c>
      <c r="C7" s="13">
        <v>16110252914</v>
      </c>
      <c r="D7" s="13">
        <v>17868906709</v>
      </c>
      <c r="E7" s="13">
        <v>21143540381</v>
      </c>
      <c r="F7" s="13">
        <v>21773331027</v>
      </c>
      <c r="G7" s="13">
        <v>18320297829</v>
      </c>
      <c r="H7" s="13">
        <v>15019781262</v>
      </c>
      <c r="I7" s="13">
        <v>16243063341</v>
      </c>
    </row>
    <row r="8" spans="1:9" x14ac:dyDescent="0.25">
      <c r="A8" t="s">
        <v>47</v>
      </c>
      <c r="B8" s="13">
        <v>-10668156527</v>
      </c>
      <c r="C8" s="13">
        <v>-12084816416</v>
      </c>
      <c r="D8" s="13">
        <v>-13660160838</v>
      </c>
      <c r="E8" s="13">
        <v>-15281174882</v>
      </c>
      <c r="F8" s="13">
        <v>-16508505249</v>
      </c>
      <c r="G8" s="13">
        <v>-16125576572</v>
      </c>
      <c r="H8" s="13">
        <v>-15277464801</v>
      </c>
      <c r="I8" s="13">
        <v>-16680179937</v>
      </c>
    </row>
    <row r="9" spans="1:9" x14ac:dyDescent="0.25">
      <c r="A9" t="s">
        <v>48</v>
      </c>
      <c r="B9" s="13">
        <v>41940483</v>
      </c>
      <c r="C9" s="13">
        <v>428296844</v>
      </c>
      <c r="D9" s="13">
        <v>92382323</v>
      </c>
      <c r="E9" s="13">
        <v>90775253</v>
      </c>
      <c r="F9" s="13">
        <v>115124494</v>
      </c>
      <c r="G9" s="13">
        <v>133087213</v>
      </c>
      <c r="H9" s="13">
        <v>128909211</v>
      </c>
      <c r="I9" s="13">
        <v>117278867</v>
      </c>
    </row>
    <row r="10" spans="1:9" x14ac:dyDescent="0.25">
      <c r="A10" t="s">
        <v>49</v>
      </c>
      <c r="B10" s="13">
        <v>1911850426</v>
      </c>
      <c r="C10" s="13">
        <v>1917638998</v>
      </c>
      <c r="D10" s="13">
        <v>2302351297</v>
      </c>
      <c r="E10" s="13">
        <v>2299041481</v>
      </c>
      <c r="F10" s="13">
        <v>1989547686</v>
      </c>
      <c r="G10" s="13">
        <v>2007736220</v>
      </c>
      <c r="H10" s="13">
        <v>1895002924</v>
      </c>
      <c r="I10" s="13">
        <v>1644180688</v>
      </c>
    </row>
    <row r="11" spans="1:9" x14ac:dyDescent="0.25">
      <c r="A11" t="s">
        <v>50</v>
      </c>
      <c r="B11" s="13">
        <v>80646113</v>
      </c>
      <c r="C11" s="13">
        <v>35168196</v>
      </c>
      <c r="D11" s="13">
        <v>4151397</v>
      </c>
      <c r="E11" s="13">
        <v>16283250</v>
      </c>
      <c r="F11" s="13">
        <v>66437637</v>
      </c>
      <c r="G11" s="13">
        <v>23385264</v>
      </c>
      <c r="H11" s="13">
        <v>6286093</v>
      </c>
      <c r="I11" s="13">
        <v>8725518</v>
      </c>
    </row>
    <row r="12" spans="1:9" x14ac:dyDescent="0.25">
      <c r="A12" t="s">
        <v>51</v>
      </c>
      <c r="B12" s="13">
        <v>-1770817504</v>
      </c>
      <c r="C12" s="13">
        <v>-1959870850</v>
      </c>
      <c r="D12" s="13">
        <v>-2158190927</v>
      </c>
      <c r="E12" s="13">
        <v>-2702559490</v>
      </c>
      <c r="F12" s="13">
        <v>-2918405487</v>
      </c>
      <c r="G12" s="13">
        <v>-3023981546</v>
      </c>
      <c r="H12" s="13">
        <v>-2999965611</v>
      </c>
      <c r="I12" s="13">
        <v>-2905815836</v>
      </c>
    </row>
    <row r="13" spans="1:9" x14ac:dyDescent="0.25">
      <c r="A13" t="s">
        <v>52</v>
      </c>
      <c r="B13" s="13">
        <v>-144710282</v>
      </c>
      <c r="C13" s="13">
        <v>-165214877</v>
      </c>
      <c r="D13" s="13">
        <v>-166314652</v>
      </c>
      <c r="E13" s="13">
        <v>-164378344</v>
      </c>
      <c r="F13" s="13">
        <v>-168617596</v>
      </c>
      <c r="G13" s="13">
        <v>-197362277</v>
      </c>
      <c r="H13" s="13">
        <v>-199948266</v>
      </c>
      <c r="I13" s="13">
        <v>-152615016</v>
      </c>
    </row>
    <row r="14" spans="1:9" x14ac:dyDescent="0.25">
      <c r="A14" t="s">
        <v>53</v>
      </c>
      <c r="B14" s="13">
        <v>-2234663832</v>
      </c>
      <c r="C14" s="13">
        <v>-1255457669</v>
      </c>
      <c r="D14" s="13">
        <v>-1694163208</v>
      </c>
      <c r="E14" s="13">
        <v>-2379015184</v>
      </c>
      <c r="F14" s="13">
        <v>-2402728026</v>
      </c>
      <c r="G14" s="13">
        <v>-1531193578</v>
      </c>
      <c r="H14" s="13">
        <v>-797656950</v>
      </c>
      <c r="I14" s="13">
        <v>-580417332</v>
      </c>
    </row>
    <row r="15" spans="1:9" x14ac:dyDescent="0.25">
      <c r="A15" t="s">
        <v>54</v>
      </c>
      <c r="B15" s="13">
        <v>2726562832</v>
      </c>
      <c r="C15" s="13">
        <v>2826709294</v>
      </c>
      <c r="D15" s="13">
        <v>3638981563</v>
      </c>
      <c r="E15" s="13">
        <v>3913294351</v>
      </c>
      <c r="F15" s="13">
        <v>4302995967</v>
      </c>
      <c r="G15" s="13">
        <v>6170669593</v>
      </c>
      <c r="H15" s="13">
        <v>5868553536</v>
      </c>
      <c r="I15" s="13">
        <v>5152757240</v>
      </c>
    </row>
    <row r="16" spans="1:9" x14ac:dyDescent="0.25">
      <c r="A16" t="s">
        <v>55</v>
      </c>
      <c r="B16" s="13">
        <v>-1505956656</v>
      </c>
      <c r="C16" s="13">
        <v>-1780622074</v>
      </c>
      <c r="D16" s="13">
        <v>-1862628891</v>
      </c>
      <c r="E16" s="13">
        <v>-2182603451</v>
      </c>
      <c r="F16" s="13">
        <v>-2257080318</v>
      </c>
      <c r="G16" s="13">
        <v>-2443034619</v>
      </c>
      <c r="H16" s="13">
        <v>-2501464992</v>
      </c>
      <c r="I16" s="13">
        <v>-2348505250</v>
      </c>
    </row>
    <row r="17" spans="1:9" x14ac:dyDescent="0.25">
      <c r="A17" s="10" t="s">
        <v>101</v>
      </c>
      <c r="B17" s="6">
        <f t="shared" ref="B17:I17" si="2">SUM(B18:B23)</f>
        <v>10876788479</v>
      </c>
      <c r="C17" s="6">
        <f t="shared" si="2"/>
        <v>5048641937</v>
      </c>
      <c r="D17" s="6">
        <f t="shared" si="2"/>
        <v>-3853274852</v>
      </c>
      <c r="E17" s="6">
        <f t="shared" si="2"/>
        <v>98184325</v>
      </c>
      <c r="F17" s="6">
        <f t="shared" si="2"/>
        <v>-3413240879</v>
      </c>
      <c r="G17" s="6">
        <f t="shared" si="2"/>
        <v>17219942468</v>
      </c>
      <c r="H17" s="6">
        <f t="shared" si="2"/>
        <v>-10409106065</v>
      </c>
      <c r="I17" s="6">
        <f t="shared" si="2"/>
        <v>-7406986305</v>
      </c>
    </row>
    <row r="18" spans="1:9" x14ac:dyDescent="0.25">
      <c r="A18" t="s">
        <v>56</v>
      </c>
      <c r="B18" s="13">
        <v>-5957690403</v>
      </c>
      <c r="C18" s="13">
        <v>-10805534596</v>
      </c>
      <c r="D18" s="13">
        <v>-32969799431</v>
      </c>
      <c r="E18" s="13">
        <v>-38555980411</v>
      </c>
      <c r="F18" s="13">
        <v>-34002162475</v>
      </c>
      <c r="G18" s="13">
        <v>-12091885321</v>
      </c>
      <c r="H18" s="13">
        <v>-11290321149</v>
      </c>
      <c r="I18" s="13">
        <v>-8683801244</v>
      </c>
    </row>
    <row r="19" spans="1:9" x14ac:dyDescent="0.25">
      <c r="A19" t="s">
        <v>12</v>
      </c>
      <c r="B19" s="13">
        <v>525619687</v>
      </c>
      <c r="C19" s="13">
        <v>-50423752</v>
      </c>
      <c r="D19" s="13">
        <v>1045630998</v>
      </c>
      <c r="E19" s="13">
        <v>-345945577</v>
      </c>
      <c r="F19" s="13">
        <v>-1132502797</v>
      </c>
      <c r="G19" s="13">
        <v>285323789</v>
      </c>
      <c r="H19" s="13">
        <v>-362260459</v>
      </c>
      <c r="I19" s="13">
        <v>-875546698</v>
      </c>
    </row>
    <row r="20" spans="1:9" x14ac:dyDescent="0.25">
      <c r="A20" t="s">
        <v>57</v>
      </c>
      <c r="B20" s="13">
        <v>385431000</v>
      </c>
      <c r="C20" s="13">
        <v>-1518308927</v>
      </c>
      <c r="D20" s="13">
        <v>601235941</v>
      </c>
      <c r="E20" s="13">
        <v>5977464576</v>
      </c>
      <c r="F20" s="13">
        <v>-6289172380</v>
      </c>
      <c r="G20" s="13">
        <v>963238791</v>
      </c>
      <c r="H20" s="13">
        <v>-2356427434</v>
      </c>
      <c r="I20" s="13">
        <v>-324430192</v>
      </c>
    </row>
    <row r="21" spans="1:9" x14ac:dyDescent="0.25">
      <c r="A21" t="s">
        <v>58</v>
      </c>
      <c r="B21" s="13">
        <v>20659853690</v>
      </c>
      <c r="C21" s="13">
        <v>24998752352</v>
      </c>
      <c r="D21" s="13">
        <v>20479696573</v>
      </c>
      <c r="E21" s="13">
        <v>30349225879</v>
      </c>
      <c r="F21" s="13">
        <v>21743796011</v>
      </c>
      <c r="G21" s="13">
        <v>30745860885</v>
      </c>
      <c r="H21" s="13">
        <v>-7135818746</v>
      </c>
      <c r="I21" s="13">
        <v>-754579697</v>
      </c>
    </row>
    <row r="22" spans="1:9" x14ac:dyDescent="0.25">
      <c r="A22" t="s">
        <v>59</v>
      </c>
      <c r="B22" s="13">
        <v>-3302797470</v>
      </c>
      <c r="C22" s="13">
        <v>-6611565014</v>
      </c>
      <c r="D22" s="13">
        <v>6278478986</v>
      </c>
      <c r="E22" s="13">
        <v>1055806238</v>
      </c>
      <c r="F22" s="13">
        <v>12483490932</v>
      </c>
      <c r="G22" s="13">
        <v>-8557748994</v>
      </c>
      <c r="H22" s="13">
        <v>6230544019</v>
      </c>
      <c r="I22" s="13">
        <v>-3549314585</v>
      </c>
    </row>
    <row r="23" spans="1:9" x14ac:dyDescent="0.25">
      <c r="A23" t="s">
        <v>20</v>
      </c>
      <c r="B23" s="13">
        <v>-1433628025</v>
      </c>
      <c r="C23" s="13">
        <v>-964278126</v>
      </c>
      <c r="D23" s="13">
        <v>711482081</v>
      </c>
      <c r="E23" s="13">
        <v>1617613620</v>
      </c>
      <c r="F23" s="13">
        <v>3783309830</v>
      </c>
      <c r="G23" s="13">
        <v>5875153318</v>
      </c>
      <c r="H23" s="13">
        <v>4505177704</v>
      </c>
      <c r="I23" s="13">
        <v>6780686111</v>
      </c>
    </row>
    <row r="24" spans="1:9" x14ac:dyDescent="0.25">
      <c r="A24" s="9" t="s">
        <v>102</v>
      </c>
      <c r="B24" s="6">
        <f t="shared" ref="B24:I24" si="3">SUM(B25:B27)</f>
        <v>-7913039468</v>
      </c>
      <c r="C24" s="6">
        <f t="shared" si="3"/>
        <v>-4927679083</v>
      </c>
      <c r="D24" s="6">
        <f t="shared" si="3"/>
        <v>-2938619813</v>
      </c>
      <c r="E24" s="6">
        <f t="shared" si="3"/>
        <v>-2426027612</v>
      </c>
      <c r="F24" s="6">
        <f t="shared" si="3"/>
        <v>-1417191219</v>
      </c>
      <c r="G24" s="6">
        <f t="shared" si="3"/>
        <v>-15128194430</v>
      </c>
      <c r="H24" s="6">
        <f t="shared" si="3"/>
        <v>1925619347</v>
      </c>
      <c r="I24" s="6">
        <f t="shared" si="3"/>
        <v>2141451455</v>
      </c>
    </row>
    <row r="25" spans="1:9" x14ac:dyDescent="0.25">
      <c r="A25" t="s">
        <v>60</v>
      </c>
      <c r="B25" s="13">
        <v>-5185261479</v>
      </c>
      <c r="C25" s="13">
        <v>-3630127191</v>
      </c>
      <c r="D25" s="13">
        <v>-2585559073</v>
      </c>
      <c r="E25" s="13">
        <v>-2749734158</v>
      </c>
      <c r="F25" s="13">
        <v>-1534904107</v>
      </c>
      <c r="G25" s="13">
        <v>-14790747653</v>
      </c>
      <c r="H25" s="13">
        <v>1732969841</v>
      </c>
      <c r="I25" s="13">
        <v>6122045589</v>
      </c>
    </row>
    <row r="26" spans="1:9" x14ac:dyDescent="0.25">
      <c r="A26" t="s">
        <v>61</v>
      </c>
      <c r="B26" s="13">
        <v>-2247552513</v>
      </c>
      <c r="C26" s="13">
        <v>-835644329</v>
      </c>
      <c r="D26" s="13">
        <v>-83289752</v>
      </c>
      <c r="E26" s="13">
        <v>877388062</v>
      </c>
      <c r="F26" s="13">
        <v>257702023</v>
      </c>
      <c r="G26" s="13">
        <v>-120065079</v>
      </c>
      <c r="H26" s="13">
        <v>527860194</v>
      </c>
      <c r="I26" s="13">
        <v>-3921120204</v>
      </c>
    </row>
    <row r="27" spans="1:9" x14ac:dyDescent="0.25">
      <c r="A27" t="s">
        <v>62</v>
      </c>
      <c r="B27" s="13">
        <v>-480225476</v>
      </c>
      <c r="C27" s="13">
        <v>-461907563</v>
      </c>
      <c r="D27" s="13">
        <v>-269770988</v>
      </c>
      <c r="E27" s="13">
        <v>-553681516</v>
      </c>
      <c r="F27" s="13">
        <v>-139989135</v>
      </c>
      <c r="G27" s="13">
        <v>-217381698</v>
      </c>
      <c r="H27" s="13">
        <v>-335210688</v>
      </c>
      <c r="I27" s="13">
        <v>-59473930</v>
      </c>
    </row>
    <row r="28" spans="1:9" x14ac:dyDescent="0.25">
      <c r="A28" s="9" t="s">
        <v>103</v>
      </c>
      <c r="B28" s="6">
        <f t="shared" ref="B28:I28" si="4">SUM(B29:B30)</f>
        <v>-518155313</v>
      </c>
      <c r="C28" s="6">
        <f t="shared" si="4"/>
        <v>-147652528</v>
      </c>
      <c r="D28" s="6">
        <f t="shared" si="4"/>
        <v>-5081446</v>
      </c>
      <c r="E28" s="6">
        <f t="shared" si="4"/>
        <v>2199457269</v>
      </c>
      <c r="F28" s="6">
        <f t="shared" si="4"/>
        <v>4229048305</v>
      </c>
      <c r="G28" s="6">
        <f t="shared" si="4"/>
        <v>216784906</v>
      </c>
      <c r="H28" s="6">
        <f t="shared" si="4"/>
        <v>-616115021</v>
      </c>
      <c r="I28" s="6">
        <f t="shared" si="4"/>
        <v>2648960271</v>
      </c>
    </row>
    <row r="29" spans="1:9" x14ac:dyDescent="0.25">
      <c r="A29" t="s">
        <v>67</v>
      </c>
      <c r="B29" s="13">
        <v>-200966829</v>
      </c>
      <c r="C29" s="13">
        <v>30357603</v>
      </c>
      <c r="D29" s="13">
        <v>-4141904</v>
      </c>
      <c r="E29" s="13">
        <v>2438542045</v>
      </c>
      <c r="F29" s="13">
        <v>4229440326</v>
      </c>
      <c r="G29" s="13">
        <v>216905686</v>
      </c>
      <c r="H29" s="13">
        <v>-615812976</v>
      </c>
      <c r="I29" s="13">
        <v>2649277825</v>
      </c>
    </row>
    <row r="30" spans="1:9" x14ac:dyDescent="0.25">
      <c r="A30" t="s">
        <v>63</v>
      </c>
      <c r="B30" s="13">
        <v>-317188484</v>
      </c>
      <c r="C30" s="13">
        <v>-178010131</v>
      </c>
      <c r="D30" s="13">
        <v>-939542</v>
      </c>
      <c r="E30" s="13">
        <v>-239084776</v>
      </c>
      <c r="F30" s="13">
        <v>-392021</v>
      </c>
      <c r="G30" s="13">
        <v>-120780</v>
      </c>
      <c r="H30" s="13">
        <v>-302045</v>
      </c>
      <c r="I30" s="13">
        <v>-317554</v>
      </c>
    </row>
    <row r="31" spans="1:9" x14ac:dyDescent="0.25">
      <c r="A31" s="9" t="s">
        <v>104</v>
      </c>
      <c r="B31" s="6">
        <f t="shared" ref="B31:I31" si="5">B5+B24+B28</f>
        <v>4874075842</v>
      </c>
      <c r="C31" s="6">
        <f t="shared" si="5"/>
        <v>4045394686</v>
      </c>
      <c r="D31" s="6">
        <f t="shared" si="5"/>
        <v>-2431661338</v>
      </c>
      <c r="E31" s="6">
        <f t="shared" si="5"/>
        <v>4624817347</v>
      </c>
      <c r="F31" s="6">
        <f t="shared" si="5"/>
        <v>3390716342</v>
      </c>
      <c r="G31" s="6">
        <f t="shared" si="5"/>
        <v>5642560471</v>
      </c>
      <c r="H31" s="6">
        <f t="shared" si="5"/>
        <v>-7957569333</v>
      </c>
      <c r="I31" s="6">
        <f t="shared" si="5"/>
        <v>-2118102296</v>
      </c>
    </row>
    <row r="32" spans="1:9" x14ac:dyDescent="0.25">
      <c r="A32" s="11" t="s">
        <v>105</v>
      </c>
      <c r="B32" s="13">
        <v>11853790152</v>
      </c>
      <c r="C32" s="13">
        <v>16727865994</v>
      </c>
      <c r="D32" s="13">
        <v>20773260680</v>
      </c>
      <c r="E32" s="13">
        <v>18341599343</v>
      </c>
      <c r="F32" s="13">
        <v>22966416693</v>
      </c>
      <c r="G32" s="13">
        <v>26357133035</v>
      </c>
      <c r="H32" s="13">
        <v>31999693506</v>
      </c>
      <c r="I32" s="13">
        <v>22521816127</v>
      </c>
    </row>
    <row r="33" spans="1:9" x14ac:dyDescent="0.25">
      <c r="A33" s="9" t="s">
        <v>78</v>
      </c>
      <c r="B33" s="6">
        <f>B31+B32</f>
        <v>16727865994</v>
      </c>
      <c r="C33" s="6">
        <f t="shared" ref="C33:I33" si="6">C31+C32</f>
        <v>20773260680</v>
      </c>
      <c r="D33" s="6">
        <f t="shared" si="6"/>
        <v>18341599342</v>
      </c>
      <c r="E33" s="6">
        <f t="shared" si="6"/>
        <v>22966416690</v>
      </c>
      <c r="F33" s="6">
        <f t="shared" si="6"/>
        <v>26357133035</v>
      </c>
      <c r="G33" s="6">
        <f t="shared" si="6"/>
        <v>31999693506</v>
      </c>
      <c r="H33" s="6">
        <f t="shared" si="6"/>
        <v>24042124173</v>
      </c>
      <c r="I33" s="6">
        <f t="shared" si="6"/>
        <v>20403713831</v>
      </c>
    </row>
    <row r="34" spans="1:9" x14ac:dyDescent="0.25">
      <c r="A34" s="11" t="s">
        <v>79</v>
      </c>
      <c r="B34" s="13">
        <f>B5/('Balance Sheet'!B39/10)</f>
        <v>36.0956578769853</v>
      </c>
      <c r="C34" s="13">
        <f>C5/('Balance Sheet'!C39/10)</f>
        <v>20.619561559125994</v>
      </c>
      <c r="D34" s="13">
        <f>D5/('Balance Sheet'!D39/10)</f>
        <v>1.0289666598513658</v>
      </c>
      <c r="E34" s="13">
        <f>E5/('Balance Sheet'!E39/10)</f>
        <v>9.1112861367438747</v>
      </c>
      <c r="F34" s="13">
        <f>F5/('Balance Sheet'!F39/10)</f>
        <v>0.96634936023954165</v>
      </c>
      <c r="G34" s="13">
        <f>G5/('Balance Sheet'!G39/10)</f>
        <v>30.500318697188309</v>
      </c>
      <c r="H34" s="13">
        <f>H5/('Balance Sheet'!H39/10)</f>
        <v>-12.223589369328939</v>
      </c>
      <c r="I34" s="13">
        <f>I5/('Balance Sheet'!I39/10)</f>
        <v>-9.1125679653108183</v>
      </c>
    </row>
    <row r="35" spans="1:9" x14ac:dyDescent="0.25">
      <c r="A35" s="9" t="s">
        <v>80</v>
      </c>
      <c r="B35" s="6">
        <v>368611390</v>
      </c>
      <c r="C35" s="6">
        <v>442333668</v>
      </c>
      <c r="D35" s="6">
        <v>497625376</v>
      </c>
      <c r="E35" s="6">
        <v>532459152</v>
      </c>
      <c r="F35" s="6">
        <v>599016546</v>
      </c>
      <c r="G35" s="6">
        <v>673893614</v>
      </c>
      <c r="H35" s="6">
        <v>758130315</v>
      </c>
      <c r="I35" s="6">
        <v>758130315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12" sqref="G12"/>
    </sheetView>
  </sheetViews>
  <sheetFormatPr defaultRowHeight="15" x14ac:dyDescent="0.25"/>
  <cols>
    <col min="1" max="1" width="34.5703125" bestFit="1" customWidth="1"/>
    <col min="2" max="2" width="13.28515625" bestFit="1" customWidth="1"/>
  </cols>
  <sheetData>
    <row r="1" spans="1:7" x14ac:dyDescent="0.25">
      <c r="A1" s="1" t="s">
        <v>106</v>
      </c>
    </row>
    <row r="2" spans="1:7" x14ac:dyDescent="0.25">
      <c r="A2" s="1" t="s">
        <v>68</v>
      </c>
    </row>
    <row r="3" spans="1:7" x14ac:dyDescent="0.25">
      <c r="A3" t="s">
        <v>0</v>
      </c>
    </row>
    <row r="4" spans="1:7" ht="15.75" x14ac:dyDescent="0.25">
      <c r="A4" s="4"/>
      <c r="B4" s="4">
        <v>2013</v>
      </c>
      <c r="C4" s="4">
        <v>2014</v>
      </c>
      <c r="D4" s="4">
        <v>2015</v>
      </c>
      <c r="E4" s="4">
        <v>2016</v>
      </c>
      <c r="F4" s="4">
        <v>2017</v>
      </c>
      <c r="G4" s="4">
        <v>2018</v>
      </c>
    </row>
    <row r="5" spans="1:7" x14ac:dyDescent="0.25">
      <c r="A5" t="s">
        <v>107</v>
      </c>
      <c r="B5" s="5">
        <f>'Income Statement'!D6/'Income Statement'!D7</f>
        <v>0.22237541091294327</v>
      </c>
      <c r="C5" s="5">
        <f>'Income Statement'!E6/'Income Statement'!E7</f>
        <v>0.2946558688910304</v>
      </c>
      <c r="D5" s="5">
        <f>'Income Statement'!F6/'Income Statement'!F7</f>
        <v>0.21763021400790733</v>
      </c>
      <c r="E5" s="5">
        <f>'Income Statement'!G6/'Income Statement'!G7</f>
        <v>0.17022351830116533</v>
      </c>
      <c r="F5" s="5">
        <f>'Income Statement'!H6/'Income Statement'!H7</f>
        <v>0.17451995889936053</v>
      </c>
      <c r="G5" s="5">
        <f>'Income Statement'!I6/'Income Statement'!I7</f>
        <v>0.11258706017211272</v>
      </c>
    </row>
    <row r="6" spans="1:7" x14ac:dyDescent="0.25">
      <c r="A6" t="s">
        <v>69</v>
      </c>
      <c r="B6" s="5">
        <f>'Income Statement'!D24/'Income Statement'!D5</f>
        <v>0.54782617098529773</v>
      </c>
      <c r="C6" s="5">
        <f>'Income Statement'!E24/'Income Statement'!E5</f>
        <v>0.57702475836881906</v>
      </c>
      <c r="D6" s="5">
        <f>'Income Statement'!F24/'Income Statement'!F5</f>
        <v>0.48499379933094233</v>
      </c>
      <c r="E6" s="5">
        <f>'Income Statement'!G24/'Income Statement'!G5</f>
        <v>0.47374261626321823</v>
      </c>
      <c r="F6" s="5">
        <f>'Income Statement'!H24/'Income Statement'!H5</f>
        <v>0.45545444446941408</v>
      </c>
      <c r="G6" s="5">
        <f>'Income Statement'!I24/'Income Statement'!I5</f>
        <v>0.37574740766135756</v>
      </c>
    </row>
    <row r="7" spans="1:7" x14ac:dyDescent="0.25">
      <c r="A7" t="s">
        <v>70</v>
      </c>
      <c r="B7" s="5">
        <f>'Income Statement'!D34/'Income Statement'!D5</f>
        <v>0.1085225003548569</v>
      </c>
      <c r="C7" s="5">
        <f>'Income Statement'!E34/'Income Statement'!E5</f>
        <v>0.11750999722341106</v>
      </c>
      <c r="D7" s="5">
        <f>'Income Statement'!F34/'Income Statement'!F5</f>
        <v>0.13126843206983105</v>
      </c>
      <c r="E7" s="5">
        <f>'Income Statement'!G34/'Income Statement'!G5</f>
        <v>0.13187116711098051</v>
      </c>
      <c r="F7" s="5">
        <f>'Income Statement'!H34/'Income Statement'!H5</f>
        <v>3.6931785220436979E-3</v>
      </c>
      <c r="G7" s="5">
        <f>'Income Statement'!I34/'Income Statement'!I5</f>
        <v>4.7183162367905639E-3</v>
      </c>
    </row>
    <row r="8" spans="1:7" x14ac:dyDescent="0.25">
      <c r="A8" t="s">
        <v>108</v>
      </c>
      <c r="B8" s="5">
        <v>5.3E-3</v>
      </c>
      <c r="C8" s="5">
        <v>5.4000000000000003E-3</v>
      </c>
      <c r="D8" s="5">
        <v>4.7999999999999996E-3</v>
      </c>
      <c r="E8" s="5">
        <v>4.4000000000000003E-3</v>
      </c>
      <c r="F8" s="5">
        <v>1E-4</v>
      </c>
      <c r="G8" s="5">
        <v>1E-4</v>
      </c>
    </row>
    <row r="9" spans="1:7" x14ac:dyDescent="0.25">
      <c r="A9" t="s">
        <v>109</v>
      </c>
      <c r="B9" s="5">
        <v>6.13E-2</v>
      </c>
      <c r="C9" s="5">
        <v>6.9500000000000006E-2</v>
      </c>
      <c r="D9" s="5">
        <v>6.0299999999999999E-2</v>
      </c>
      <c r="E9" s="5">
        <v>5.6800000000000003E-2</v>
      </c>
      <c r="F9" s="5">
        <v>1.2999999999999999E-3</v>
      </c>
      <c r="G9" s="5">
        <v>1.2999999999999999E-3</v>
      </c>
    </row>
    <row r="10" spans="1:7" x14ac:dyDescent="0.25">
      <c r="A10" t="s">
        <v>71</v>
      </c>
      <c r="B10" s="5">
        <v>0.108</v>
      </c>
      <c r="C10" s="5">
        <v>0.1032</v>
      </c>
      <c r="D10" s="5">
        <v>0.1109</v>
      </c>
      <c r="E10" s="5">
        <v>0.1079</v>
      </c>
      <c r="F10" s="5">
        <v>0.108</v>
      </c>
      <c r="G10" s="5">
        <v>0.108</v>
      </c>
    </row>
    <row r="11" spans="1:7" x14ac:dyDescent="0.25">
      <c r="A11" t="s">
        <v>110</v>
      </c>
      <c r="B11" s="5">
        <v>3.3700000000000001E-2</v>
      </c>
      <c r="C11" s="5">
        <v>3.8600000000000002E-2</v>
      </c>
      <c r="D11" s="5">
        <v>3.1600000000000003E-2</v>
      </c>
      <c r="E11" s="5">
        <v>5.1900000000000002E-2</v>
      </c>
      <c r="F11" s="5">
        <v>7.1499999999999994E-2</v>
      </c>
      <c r="G11" s="5">
        <v>7.1499999999999994E-2</v>
      </c>
    </row>
    <row r="12" spans="1:7" x14ac:dyDescent="0.25">
      <c r="A12" t="s">
        <v>111</v>
      </c>
      <c r="B12" s="5">
        <f>'Balance Sheet'!D16/'Balance Sheet'!D27</f>
        <v>0.91039526122496206</v>
      </c>
      <c r="C12" s="5">
        <f>'Balance Sheet'!E16/'Balance Sheet'!E27</f>
        <v>0.93246979236701599</v>
      </c>
      <c r="D12" s="5">
        <f>'Balance Sheet'!F16/'Balance Sheet'!F27</f>
        <v>1.0126041772894661</v>
      </c>
      <c r="E12" s="5">
        <f>'Balance Sheet'!G16/'Balance Sheet'!G27</f>
        <v>0.92319342720356234</v>
      </c>
      <c r="F12" s="5">
        <f>'Balance Sheet'!H16/'Balance Sheet'!H27</f>
        <v>1.0087977501113705</v>
      </c>
      <c r="G12" s="5">
        <f>'Balance Sheet'!I16/'Balance Sheet'!I27</f>
        <v>1.0586363389361031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Income Statement</vt:lpstr>
      <vt:lpstr>Cashflow</vt:lpstr>
      <vt:lpstr>Ratios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AQA-PC-01</cp:lastModifiedBy>
  <dcterms:created xsi:type="dcterms:W3CDTF">2016-09-27T05:22:25Z</dcterms:created>
  <dcterms:modified xsi:type="dcterms:W3CDTF">2020-02-27T12:53:14Z</dcterms:modified>
</cp:coreProperties>
</file>